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3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threadedComments/threadedComment1.xml" ContentType="application/vnd.ms-excel.threadedcomments+xml"/>
  <Override PartName="/xl/pivotTables/pivotTable1.xml" ContentType="application/vnd.openxmlformats-officedocument.spreadsheetml.pivotTable+xml"/>
  <Override PartName="/xl/comments4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https://stateofwa-my.sharepoint.com/personal/angelika_hagen-breaux_dfw_wa_gov/Documents/Documents/Calibration/2014NewBasePeriod/Documentation/FinalFiles/"/>
    </mc:Choice>
  </mc:AlternateContent>
  <xr:revisionPtr revIDLastSave="2" documentId="8_{0ED07835-14FE-4FCF-B55E-B0794A717EC9}" xr6:coauthVersionLast="47" xr6:coauthVersionMax="47" xr10:uidLastSave="{FF34A493-9C5F-4BAC-8BA7-B5E3C1F4BB2C}"/>
  <bookViews>
    <workbookView xWindow="-108" yWindow="-108" windowWidth="23256" windowHeight="12576" tabRatio="743" activeTab="5" xr2:uid="{00000000-000D-0000-FFFF-FFFF00000000}"/>
  </bookViews>
  <sheets>
    <sheet name="2012" sheetId="1" r:id="rId1"/>
    <sheet name="2013" sheetId="3" r:id="rId2"/>
    <sheet name="2014" sheetId="5" r:id="rId3"/>
    <sheet name="SoF GSI" sheetId="12" r:id="rId4"/>
    <sheet name="SoF GSI-Weighted" sheetId="15" r:id="rId5"/>
    <sheet name="Data" sheetId="10" r:id="rId6"/>
    <sheet name="MSPs" sheetId="14" r:id="rId7"/>
    <sheet name="NewOld" sheetId="9" r:id="rId8"/>
    <sheet name="CWTCatch" sheetId="11" r:id="rId9"/>
    <sheet name="StkCrosswalk" sheetId="6" r:id="rId10"/>
    <sheet name="stk" sheetId="8" r:id="rId11"/>
    <sheet name="fish" sheetId="7" r:id="rId12"/>
    <sheet name="Sheet2" sheetId="13" r:id="rId13"/>
  </sheets>
  <definedNames>
    <definedName name="_xlnm._FilterDatabase" localSheetId="0" hidden="1">'2012'!$A$3:$N$38</definedName>
    <definedName name="_xlnm._FilterDatabase" localSheetId="1" hidden="1">'2013'!$A$3:$N$38</definedName>
    <definedName name="_xlnm._FilterDatabase" localSheetId="2" hidden="1">'2014'!$A$3:$N$38</definedName>
    <definedName name="_xlnm._FilterDatabase" localSheetId="7" hidden="1">NewOld!$A$1:$K$518</definedName>
    <definedName name="_xlnm._FilterDatabase" localSheetId="3" hidden="1">'SoF GSI'!$A$3:$BN$27</definedName>
    <definedName name="_xlnm._FilterDatabase" localSheetId="4" hidden="1">'SoF GSI-Weighted'!$A$3:$BN$27</definedName>
    <definedName name="_xlnm._FilterDatabase" localSheetId="9" hidden="1">StkCrosswalk!$A$1:$F$40</definedName>
  </definedNames>
  <calcPr calcId="191029"/>
  <pivotCaches>
    <pivotCache cacheId="15" r:id="rId1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" i="14" l="1"/>
  <c r="BK27" i="12" l="1"/>
  <c r="BZ36" i="15"/>
  <c r="BZ37" i="15" s="1"/>
  <c r="BV32" i="15"/>
  <c r="BZ32" i="15"/>
  <c r="BK32" i="12" l="1"/>
  <c r="BD32" i="12"/>
  <c r="AV32" i="12"/>
  <c r="BL27" i="12"/>
  <c r="BL32" i="12" s="1"/>
  <c r="BJ27" i="12"/>
  <c r="BJ32" i="12" s="1"/>
  <c r="BI27" i="12"/>
  <c r="BI32" i="12" s="1"/>
  <c r="BH27" i="12"/>
  <c r="BH32" i="12" s="1"/>
  <c r="BE27" i="12"/>
  <c r="BE32" i="12" s="1"/>
  <c r="BD27" i="12"/>
  <c r="BC27" i="12"/>
  <c r="BB27" i="12"/>
  <c r="BB32" i="12" s="1"/>
  <c r="BA27" i="12"/>
  <c r="BA32" i="12" s="1"/>
  <c r="AX27" i="12"/>
  <c r="AX32" i="12" s="1"/>
  <c r="AW27" i="12"/>
  <c r="AW32" i="12" s="1"/>
  <c r="AV27" i="12"/>
  <c r="AU27" i="12"/>
  <c r="AU32" i="12" s="1"/>
  <c r="AT27" i="12"/>
  <c r="AT32" i="12" s="1"/>
  <c r="AQ27" i="12"/>
  <c r="AQ32" i="12" s="1"/>
  <c r="AP27" i="12"/>
  <c r="AP32" i="12" s="1"/>
  <c r="AO27" i="12"/>
  <c r="AO32" i="12" s="1"/>
  <c r="AN27" i="12"/>
  <c r="AN32" i="12" s="1"/>
  <c r="AM27" i="12"/>
  <c r="AM32" i="12" s="1"/>
  <c r="AJ27" i="12"/>
  <c r="AJ32" i="12" s="1"/>
  <c r="AI27" i="12"/>
  <c r="AI32" i="12" s="1"/>
  <c r="AH27" i="12"/>
  <c r="AH32" i="12" s="1"/>
  <c r="AG27" i="12"/>
  <c r="AG32" i="12" s="1"/>
  <c r="AF27" i="12"/>
  <c r="AF32" i="12" s="1"/>
  <c r="AC27" i="12"/>
  <c r="AC32" i="12" s="1"/>
  <c r="AB27" i="12"/>
  <c r="AB32" i="12" s="1"/>
  <c r="AA27" i="12"/>
  <c r="AA32" i="12" s="1"/>
  <c r="Z27" i="12"/>
  <c r="Z32" i="12" s="1"/>
  <c r="Y27" i="12"/>
  <c r="Y32" i="12" s="1"/>
  <c r="V27" i="12"/>
  <c r="V32" i="12" s="1"/>
  <c r="U27" i="12"/>
  <c r="U32" i="12" s="1"/>
  <c r="T27" i="12"/>
  <c r="T32" i="12" s="1"/>
  <c r="S27" i="12"/>
  <c r="R27" i="12"/>
  <c r="R32" i="12" s="1"/>
  <c r="O27" i="12"/>
  <c r="O32" i="12" s="1"/>
  <c r="N27" i="12"/>
  <c r="N32" i="12" s="1"/>
  <c r="M27" i="12"/>
  <c r="M32" i="12" s="1"/>
  <c r="L27" i="12"/>
  <c r="L32" i="12" s="1"/>
  <c r="K27" i="12"/>
  <c r="K32" i="12" s="1"/>
  <c r="H27" i="12"/>
  <c r="H32" i="12" s="1"/>
  <c r="G27" i="12"/>
  <c r="G32" i="12" s="1"/>
  <c r="F27" i="12"/>
  <c r="F32" i="12" s="1"/>
  <c r="E27" i="12"/>
  <c r="E32" i="12" s="1"/>
  <c r="D31" i="12"/>
  <c r="D27" i="12"/>
  <c r="D26" i="15"/>
  <c r="D4" i="14" l="1"/>
  <c r="M35" i="12"/>
  <c r="M36" i="12" s="1"/>
  <c r="D5" i="14"/>
  <c r="AB35" i="12"/>
  <c r="AB36" i="12" s="1"/>
  <c r="D32" i="12"/>
  <c r="D6" i="14"/>
  <c r="D7" i="14"/>
  <c r="S32" i="12"/>
  <c r="BC32" i="12"/>
  <c r="D27" i="15"/>
  <c r="X15" i="10"/>
  <c r="R15" i="10"/>
  <c r="L15" i="10"/>
  <c r="F15" i="10"/>
  <c r="W15" i="10"/>
  <c r="Q16" i="10"/>
  <c r="Q15" i="10"/>
  <c r="K15" i="10"/>
  <c r="E15" i="10"/>
  <c r="C38" i="3"/>
  <c r="J15" i="10"/>
  <c r="D15" i="10"/>
  <c r="C38" i="1"/>
  <c r="V15" i="10"/>
  <c r="P15" i="10"/>
  <c r="I38" i="5" l="1"/>
  <c r="L16" i="10" s="1"/>
  <c r="G38" i="5"/>
  <c r="F16" i="10" s="1"/>
  <c r="E38" i="5"/>
  <c r="X16" i="10" s="1"/>
  <c r="C38" i="5"/>
  <c r="R16" i="10" s="1"/>
  <c r="I38" i="3"/>
  <c r="K16" i="10" s="1"/>
  <c r="G38" i="3"/>
  <c r="E16" i="10" s="1"/>
  <c r="E38" i="3"/>
  <c r="W16" i="10" s="1"/>
  <c r="I38" i="1"/>
  <c r="G38" i="1"/>
  <c r="E38" i="1"/>
  <c r="BX32" i="15" l="1"/>
  <c r="BT32" i="15"/>
  <c r="D25" i="15"/>
  <c r="D24" i="15"/>
  <c r="D23" i="15"/>
  <c r="D22" i="15"/>
  <c r="D21" i="15"/>
  <c r="D20" i="15"/>
  <c r="D19" i="15"/>
  <c r="D18" i="15"/>
  <c r="D17" i="15"/>
  <c r="D16" i="15"/>
  <c r="D15" i="15"/>
  <c r="D14" i="15"/>
  <c r="D13" i="15"/>
  <c r="D12" i="15"/>
  <c r="D11" i="15"/>
  <c r="D10" i="15"/>
  <c r="D9" i="15"/>
  <c r="D8" i="15"/>
  <c r="D7" i="15"/>
  <c r="D6" i="15"/>
  <c r="D5" i="15"/>
  <c r="D4" i="15"/>
  <c r="B3" i="14"/>
  <c r="B2" i="14"/>
  <c r="C2" i="14"/>
  <c r="C3" i="14"/>
  <c r="G3" i="10"/>
  <c r="H3" i="14" l="1"/>
  <c r="G3" i="14"/>
  <c r="H2" i="14"/>
  <c r="G2" i="14"/>
  <c r="D29" i="15"/>
  <c r="D30" i="15"/>
  <c r="D31" i="15" l="1"/>
  <c r="A455" i="11" l="1"/>
  <c r="H485" i="11"/>
  <c r="H489" i="11"/>
  <c r="H499" i="11"/>
  <c r="H503" i="11"/>
  <c r="H541" i="11"/>
  <c r="H545" i="11"/>
  <c r="H555" i="11"/>
  <c r="H559" i="11"/>
  <c r="H597" i="11"/>
  <c r="H601" i="11"/>
  <c r="H611" i="11"/>
  <c r="H615" i="11"/>
  <c r="H625" i="11"/>
  <c r="H629" i="11"/>
  <c r="H639" i="11"/>
  <c r="H643" i="11"/>
  <c r="H681" i="11"/>
  <c r="H685" i="11"/>
  <c r="H695" i="11"/>
  <c r="H699" i="11"/>
  <c r="H709" i="11"/>
  <c r="H713" i="11"/>
  <c r="H723" i="11"/>
  <c r="H727" i="11"/>
  <c r="A647" i="11"/>
  <c r="B647" i="11"/>
  <c r="A648" i="11"/>
  <c r="B648" i="11"/>
  <c r="A649" i="11"/>
  <c r="B649" i="11"/>
  <c r="A650" i="11"/>
  <c r="B650" i="11"/>
  <c r="A651" i="11"/>
  <c r="B651" i="11"/>
  <c r="A652" i="11"/>
  <c r="B652" i="11"/>
  <c r="A653" i="11"/>
  <c r="B653" i="11"/>
  <c r="A654" i="11"/>
  <c r="B654" i="11"/>
  <c r="A655" i="11"/>
  <c r="B655" i="11"/>
  <c r="A656" i="11"/>
  <c r="B656" i="11"/>
  <c r="A657" i="11"/>
  <c r="B657" i="11"/>
  <c r="A658" i="11"/>
  <c r="B658" i="11"/>
  <c r="A659" i="11"/>
  <c r="B659" i="11"/>
  <c r="A660" i="11"/>
  <c r="B660" i="11"/>
  <c r="A661" i="11"/>
  <c r="B661" i="11"/>
  <c r="A662" i="11"/>
  <c r="B662" i="11"/>
  <c r="A663" i="11"/>
  <c r="B663" i="11"/>
  <c r="A664" i="11"/>
  <c r="B664" i="11"/>
  <c r="A665" i="11"/>
  <c r="B665" i="11"/>
  <c r="A666" i="11"/>
  <c r="B666" i="11"/>
  <c r="A667" i="11"/>
  <c r="B667" i="11"/>
  <c r="A668" i="11"/>
  <c r="B668" i="11"/>
  <c r="A669" i="11"/>
  <c r="B669" i="11"/>
  <c r="A670" i="11"/>
  <c r="B670" i="11"/>
  <c r="A671" i="11"/>
  <c r="B671" i="11"/>
  <c r="A672" i="11"/>
  <c r="B672" i="11"/>
  <c r="A673" i="11"/>
  <c r="B673" i="11"/>
  <c r="A674" i="11"/>
  <c r="B674" i="11"/>
  <c r="A675" i="11"/>
  <c r="B675" i="11"/>
  <c r="A676" i="11"/>
  <c r="B676" i="11"/>
  <c r="A677" i="11"/>
  <c r="B677" i="11"/>
  <c r="A678" i="11"/>
  <c r="B678" i="11"/>
  <c r="A679" i="11"/>
  <c r="B679" i="11"/>
  <c r="A680" i="11"/>
  <c r="B680" i="11"/>
  <c r="A681" i="11"/>
  <c r="B681" i="11"/>
  <c r="A682" i="11"/>
  <c r="B682" i="11"/>
  <c r="A683" i="11"/>
  <c r="B683" i="11"/>
  <c r="A684" i="11"/>
  <c r="B684" i="11"/>
  <c r="A685" i="11"/>
  <c r="B685" i="11"/>
  <c r="A686" i="11"/>
  <c r="B686" i="11"/>
  <c r="A687" i="11"/>
  <c r="B687" i="11"/>
  <c r="A688" i="11"/>
  <c r="B688" i="11"/>
  <c r="A689" i="11"/>
  <c r="B689" i="11"/>
  <c r="A690" i="11"/>
  <c r="B690" i="11"/>
  <c r="A691" i="11"/>
  <c r="B691" i="11"/>
  <c r="A692" i="11"/>
  <c r="B692" i="11"/>
  <c r="A693" i="11"/>
  <c r="B693" i="11"/>
  <c r="A694" i="11"/>
  <c r="B694" i="11"/>
  <c r="A695" i="11"/>
  <c r="B695" i="11"/>
  <c r="A696" i="11"/>
  <c r="B696" i="11"/>
  <c r="A697" i="11"/>
  <c r="B697" i="11"/>
  <c r="A698" i="11"/>
  <c r="B698" i="11"/>
  <c r="A699" i="11"/>
  <c r="B699" i="11"/>
  <c r="A700" i="11"/>
  <c r="B700" i="11"/>
  <c r="A701" i="11"/>
  <c r="B701" i="11"/>
  <c r="A702" i="11"/>
  <c r="B702" i="11"/>
  <c r="A703" i="11"/>
  <c r="B703" i="11"/>
  <c r="A704" i="11"/>
  <c r="B704" i="11"/>
  <c r="A705" i="11"/>
  <c r="B705" i="11"/>
  <c r="A706" i="11"/>
  <c r="B706" i="11"/>
  <c r="A707" i="11"/>
  <c r="B707" i="11"/>
  <c r="A708" i="11"/>
  <c r="B708" i="11"/>
  <c r="A709" i="11"/>
  <c r="B709" i="11"/>
  <c r="A710" i="11"/>
  <c r="B710" i="11"/>
  <c r="A711" i="11"/>
  <c r="B711" i="11"/>
  <c r="A712" i="11"/>
  <c r="B712" i="11"/>
  <c r="A713" i="11"/>
  <c r="B713" i="11"/>
  <c r="A714" i="11"/>
  <c r="B714" i="11"/>
  <c r="A715" i="11"/>
  <c r="B715" i="11"/>
  <c r="A716" i="11"/>
  <c r="B716" i="11"/>
  <c r="A717" i="11"/>
  <c r="B717" i="11"/>
  <c r="A718" i="11"/>
  <c r="B718" i="11"/>
  <c r="A719" i="11"/>
  <c r="B719" i="11"/>
  <c r="A720" i="11"/>
  <c r="B720" i="11"/>
  <c r="A721" i="11"/>
  <c r="B721" i="11"/>
  <c r="A722" i="11"/>
  <c r="B722" i="11"/>
  <c r="A723" i="11"/>
  <c r="B723" i="11"/>
  <c r="A724" i="11"/>
  <c r="B724" i="11"/>
  <c r="A725" i="11"/>
  <c r="B725" i="11"/>
  <c r="A726" i="11"/>
  <c r="B726" i="11"/>
  <c r="A727" i="11"/>
  <c r="B727" i="11"/>
  <c r="A728" i="11"/>
  <c r="B728" i="11"/>
  <c r="A729" i="11"/>
  <c r="B729" i="11"/>
  <c r="B646" i="11"/>
  <c r="A646" i="11"/>
  <c r="A563" i="11"/>
  <c r="B563" i="11"/>
  <c r="A564" i="11"/>
  <c r="B564" i="11"/>
  <c r="A565" i="11"/>
  <c r="B565" i="11"/>
  <c r="A566" i="11"/>
  <c r="B566" i="11"/>
  <c r="A567" i="11"/>
  <c r="B567" i="11"/>
  <c r="A568" i="11"/>
  <c r="B568" i="11"/>
  <c r="A569" i="11"/>
  <c r="B569" i="11"/>
  <c r="A570" i="11"/>
  <c r="B570" i="11"/>
  <c r="A571" i="11"/>
  <c r="B571" i="11"/>
  <c r="A572" i="11"/>
  <c r="B572" i="11"/>
  <c r="A573" i="11"/>
  <c r="B573" i="11"/>
  <c r="A574" i="11"/>
  <c r="B574" i="11"/>
  <c r="A575" i="11"/>
  <c r="B575" i="11"/>
  <c r="A576" i="11"/>
  <c r="B576" i="11"/>
  <c r="A577" i="11"/>
  <c r="B577" i="11"/>
  <c r="A578" i="11"/>
  <c r="B578" i="11"/>
  <c r="A579" i="11"/>
  <c r="B579" i="11"/>
  <c r="A580" i="11"/>
  <c r="B580" i="11"/>
  <c r="A581" i="11"/>
  <c r="B581" i="11"/>
  <c r="A582" i="11"/>
  <c r="B582" i="11"/>
  <c r="A583" i="11"/>
  <c r="B583" i="11"/>
  <c r="A584" i="11"/>
  <c r="B584" i="11"/>
  <c r="A585" i="11"/>
  <c r="B585" i="11"/>
  <c r="A586" i="11"/>
  <c r="B586" i="11"/>
  <c r="A587" i="11"/>
  <c r="B587" i="11"/>
  <c r="A588" i="11"/>
  <c r="B588" i="11"/>
  <c r="A589" i="11"/>
  <c r="B589" i="11"/>
  <c r="A590" i="11"/>
  <c r="B590" i="11"/>
  <c r="A591" i="11"/>
  <c r="B591" i="11"/>
  <c r="A592" i="11"/>
  <c r="B592" i="11"/>
  <c r="A593" i="11"/>
  <c r="B593" i="11"/>
  <c r="A594" i="11"/>
  <c r="B594" i="11"/>
  <c r="A595" i="11"/>
  <c r="B595" i="11"/>
  <c r="A596" i="11"/>
  <c r="B596" i="11"/>
  <c r="A597" i="11"/>
  <c r="B597" i="11"/>
  <c r="A598" i="11"/>
  <c r="B598" i="11"/>
  <c r="A599" i="11"/>
  <c r="B599" i="11"/>
  <c r="A600" i="11"/>
  <c r="B600" i="11"/>
  <c r="A601" i="11"/>
  <c r="B601" i="11"/>
  <c r="A602" i="11"/>
  <c r="B602" i="11"/>
  <c r="A603" i="11"/>
  <c r="B603" i="11"/>
  <c r="A604" i="11"/>
  <c r="B604" i="11"/>
  <c r="A605" i="11"/>
  <c r="B605" i="11"/>
  <c r="A606" i="11"/>
  <c r="B606" i="11"/>
  <c r="A607" i="11"/>
  <c r="B607" i="11"/>
  <c r="A608" i="11"/>
  <c r="B608" i="11"/>
  <c r="A609" i="11"/>
  <c r="B609" i="11"/>
  <c r="A610" i="11"/>
  <c r="B610" i="11"/>
  <c r="A611" i="11"/>
  <c r="B611" i="11"/>
  <c r="A612" i="11"/>
  <c r="B612" i="11"/>
  <c r="A613" i="11"/>
  <c r="B613" i="11"/>
  <c r="A614" i="11"/>
  <c r="B614" i="11"/>
  <c r="A615" i="11"/>
  <c r="B615" i="11"/>
  <c r="A616" i="11"/>
  <c r="B616" i="11"/>
  <c r="A617" i="11"/>
  <c r="B617" i="11"/>
  <c r="A618" i="11"/>
  <c r="B618" i="11"/>
  <c r="A619" i="11"/>
  <c r="B619" i="11"/>
  <c r="A620" i="11"/>
  <c r="B620" i="11"/>
  <c r="A621" i="11"/>
  <c r="B621" i="11"/>
  <c r="A622" i="11"/>
  <c r="B622" i="11"/>
  <c r="A623" i="11"/>
  <c r="B623" i="11"/>
  <c r="A624" i="11"/>
  <c r="B624" i="11"/>
  <c r="A625" i="11"/>
  <c r="B625" i="11"/>
  <c r="A626" i="11"/>
  <c r="B626" i="11"/>
  <c r="A627" i="11"/>
  <c r="B627" i="11"/>
  <c r="A628" i="11"/>
  <c r="B628" i="11"/>
  <c r="A629" i="11"/>
  <c r="B629" i="11"/>
  <c r="A630" i="11"/>
  <c r="B630" i="11"/>
  <c r="A631" i="11"/>
  <c r="B631" i="11"/>
  <c r="A632" i="11"/>
  <c r="B632" i="11"/>
  <c r="A633" i="11"/>
  <c r="B633" i="11"/>
  <c r="A634" i="11"/>
  <c r="B634" i="11"/>
  <c r="A635" i="11"/>
  <c r="B635" i="11"/>
  <c r="A636" i="11"/>
  <c r="B636" i="11"/>
  <c r="A637" i="11"/>
  <c r="B637" i="11"/>
  <c r="A638" i="11"/>
  <c r="B638" i="11"/>
  <c r="A639" i="11"/>
  <c r="B639" i="11"/>
  <c r="A640" i="11"/>
  <c r="B640" i="11"/>
  <c r="A641" i="11"/>
  <c r="B641" i="11"/>
  <c r="A642" i="11"/>
  <c r="B642" i="11"/>
  <c r="A643" i="11"/>
  <c r="B643" i="11"/>
  <c r="A644" i="11"/>
  <c r="B644" i="11"/>
  <c r="A645" i="11"/>
  <c r="B645" i="11"/>
  <c r="B562" i="11"/>
  <c r="A562" i="11"/>
  <c r="A507" i="11"/>
  <c r="B507" i="11"/>
  <c r="A508" i="11"/>
  <c r="B508" i="11"/>
  <c r="A509" i="11"/>
  <c r="B509" i="11"/>
  <c r="A510" i="11"/>
  <c r="B510" i="11"/>
  <c r="A511" i="11"/>
  <c r="B511" i="11"/>
  <c r="A512" i="11"/>
  <c r="B512" i="11"/>
  <c r="A513" i="11"/>
  <c r="B513" i="11"/>
  <c r="A514" i="11"/>
  <c r="B514" i="11"/>
  <c r="A515" i="11"/>
  <c r="B515" i="11"/>
  <c r="A516" i="11"/>
  <c r="B516" i="11"/>
  <c r="A517" i="11"/>
  <c r="B517" i="11"/>
  <c r="A518" i="11"/>
  <c r="B518" i="11"/>
  <c r="A519" i="11"/>
  <c r="B519" i="11"/>
  <c r="A520" i="11"/>
  <c r="B520" i="11"/>
  <c r="A521" i="11"/>
  <c r="B521" i="11"/>
  <c r="A522" i="11"/>
  <c r="B522" i="11"/>
  <c r="A523" i="11"/>
  <c r="B523" i="11"/>
  <c r="A524" i="11"/>
  <c r="B524" i="11"/>
  <c r="A525" i="11"/>
  <c r="B525" i="11"/>
  <c r="A526" i="11"/>
  <c r="B526" i="11"/>
  <c r="A527" i="11"/>
  <c r="B527" i="11"/>
  <c r="A528" i="11"/>
  <c r="B528" i="11"/>
  <c r="A529" i="11"/>
  <c r="B529" i="11"/>
  <c r="A530" i="11"/>
  <c r="B530" i="11"/>
  <c r="A531" i="11"/>
  <c r="B531" i="11"/>
  <c r="A532" i="11"/>
  <c r="B532" i="11"/>
  <c r="A533" i="11"/>
  <c r="B533" i="11"/>
  <c r="A534" i="11"/>
  <c r="B534" i="11"/>
  <c r="A535" i="11"/>
  <c r="B535" i="11"/>
  <c r="A536" i="11"/>
  <c r="B536" i="11"/>
  <c r="A537" i="11"/>
  <c r="B537" i="11"/>
  <c r="A538" i="11"/>
  <c r="B538" i="11"/>
  <c r="A539" i="11"/>
  <c r="B539" i="11"/>
  <c r="A540" i="11"/>
  <c r="B540" i="11"/>
  <c r="A541" i="11"/>
  <c r="B541" i="11"/>
  <c r="A542" i="11"/>
  <c r="B542" i="11"/>
  <c r="A543" i="11"/>
  <c r="B543" i="11"/>
  <c r="A544" i="11"/>
  <c r="B544" i="11"/>
  <c r="A545" i="11"/>
  <c r="B545" i="11"/>
  <c r="A546" i="11"/>
  <c r="B546" i="11"/>
  <c r="A547" i="11"/>
  <c r="B547" i="11"/>
  <c r="A548" i="11"/>
  <c r="B548" i="11"/>
  <c r="A549" i="11"/>
  <c r="B549" i="11"/>
  <c r="A550" i="11"/>
  <c r="B550" i="11"/>
  <c r="A551" i="11"/>
  <c r="B551" i="11"/>
  <c r="A552" i="11"/>
  <c r="B552" i="11"/>
  <c r="A553" i="11"/>
  <c r="B553" i="11"/>
  <c r="A554" i="11"/>
  <c r="B554" i="11"/>
  <c r="A555" i="11"/>
  <c r="B555" i="11"/>
  <c r="A556" i="11"/>
  <c r="B556" i="11"/>
  <c r="A557" i="11"/>
  <c r="B557" i="11"/>
  <c r="A558" i="11"/>
  <c r="B558" i="11"/>
  <c r="A559" i="11"/>
  <c r="B559" i="11"/>
  <c r="A560" i="11"/>
  <c r="B560" i="11"/>
  <c r="A561" i="11"/>
  <c r="B561" i="11"/>
  <c r="B506" i="11"/>
  <c r="A506" i="11"/>
  <c r="A451" i="11"/>
  <c r="B451" i="11"/>
  <c r="A452" i="11"/>
  <c r="B452" i="11"/>
  <c r="A453" i="11"/>
  <c r="B453" i="11"/>
  <c r="A454" i="11"/>
  <c r="B454" i="11"/>
  <c r="B455" i="11"/>
  <c r="A456" i="11"/>
  <c r="B456" i="11"/>
  <c r="A457" i="11"/>
  <c r="B457" i="11"/>
  <c r="A458" i="11"/>
  <c r="B458" i="11"/>
  <c r="A459" i="11"/>
  <c r="B459" i="11"/>
  <c r="A460" i="11"/>
  <c r="B460" i="11"/>
  <c r="A461" i="11"/>
  <c r="B461" i="11"/>
  <c r="A462" i="11"/>
  <c r="B462" i="11"/>
  <c r="A463" i="11"/>
  <c r="B463" i="11"/>
  <c r="A464" i="11"/>
  <c r="B464" i="11"/>
  <c r="A465" i="11"/>
  <c r="B465" i="11"/>
  <c r="A466" i="11"/>
  <c r="B466" i="11"/>
  <c r="A467" i="11"/>
  <c r="B467" i="11"/>
  <c r="A468" i="11"/>
  <c r="B468" i="11"/>
  <c r="A469" i="11"/>
  <c r="B469" i="11"/>
  <c r="A470" i="11"/>
  <c r="B470" i="11"/>
  <c r="A471" i="11"/>
  <c r="B471" i="11"/>
  <c r="A472" i="11"/>
  <c r="B472" i="11"/>
  <c r="A473" i="11"/>
  <c r="B473" i="11"/>
  <c r="A474" i="11"/>
  <c r="B474" i="11"/>
  <c r="A475" i="11"/>
  <c r="B475" i="11"/>
  <c r="A476" i="11"/>
  <c r="B476" i="11"/>
  <c r="A477" i="11"/>
  <c r="B477" i="11"/>
  <c r="A478" i="11"/>
  <c r="B478" i="11"/>
  <c r="A479" i="11"/>
  <c r="B479" i="11"/>
  <c r="A480" i="11"/>
  <c r="B480" i="11"/>
  <c r="A481" i="11"/>
  <c r="B481" i="11"/>
  <c r="A482" i="11"/>
  <c r="B482" i="11"/>
  <c r="A483" i="11"/>
  <c r="B483" i="11"/>
  <c r="A484" i="11"/>
  <c r="B484" i="11"/>
  <c r="A485" i="11"/>
  <c r="B485" i="11"/>
  <c r="A486" i="11"/>
  <c r="B486" i="11"/>
  <c r="A487" i="11"/>
  <c r="B487" i="11"/>
  <c r="A488" i="11"/>
  <c r="B488" i="11"/>
  <c r="A489" i="11"/>
  <c r="B489" i="11"/>
  <c r="A490" i="11"/>
  <c r="B490" i="11"/>
  <c r="A491" i="11"/>
  <c r="B491" i="11"/>
  <c r="A492" i="11"/>
  <c r="B492" i="11"/>
  <c r="A493" i="11"/>
  <c r="B493" i="11"/>
  <c r="A494" i="11"/>
  <c r="B494" i="11"/>
  <c r="A495" i="11"/>
  <c r="B495" i="11"/>
  <c r="A496" i="11"/>
  <c r="B496" i="11"/>
  <c r="A497" i="11"/>
  <c r="B497" i="11"/>
  <c r="A498" i="11"/>
  <c r="B498" i="11"/>
  <c r="A499" i="11"/>
  <c r="B499" i="11"/>
  <c r="A500" i="11"/>
  <c r="B500" i="11"/>
  <c r="A501" i="11"/>
  <c r="B501" i="11"/>
  <c r="A502" i="11"/>
  <c r="B502" i="11"/>
  <c r="A503" i="11"/>
  <c r="B503" i="11"/>
  <c r="A504" i="11"/>
  <c r="B504" i="11"/>
  <c r="A505" i="11"/>
  <c r="B505" i="11"/>
  <c r="C717" i="11"/>
  <c r="C718" i="11"/>
  <c r="C719" i="11"/>
  <c r="C720" i="11"/>
  <c r="C721" i="11"/>
  <c r="C722" i="11"/>
  <c r="C723" i="11"/>
  <c r="C724" i="11"/>
  <c r="C725" i="11"/>
  <c r="C726" i="11"/>
  <c r="C727" i="11"/>
  <c r="C728" i="11"/>
  <c r="C729" i="11"/>
  <c r="C716" i="11"/>
  <c r="C703" i="11"/>
  <c r="C704" i="11"/>
  <c r="C705" i="11"/>
  <c r="C706" i="11"/>
  <c r="C707" i="11"/>
  <c r="C708" i="11"/>
  <c r="C709" i="11"/>
  <c r="C710" i="11"/>
  <c r="C711" i="11"/>
  <c r="C712" i="11"/>
  <c r="C713" i="11"/>
  <c r="C714" i="11"/>
  <c r="C715" i="11"/>
  <c r="C702" i="11"/>
  <c r="C689" i="11"/>
  <c r="C690" i="11"/>
  <c r="C691" i="11"/>
  <c r="C692" i="11"/>
  <c r="C693" i="11"/>
  <c r="C694" i="11"/>
  <c r="C695" i="11"/>
  <c r="C696" i="11"/>
  <c r="C697" i="11"/>
  <c r="C698" i="11"/>
  <c r="C699" i="11"/>
  <c r="C700" i="11"/>
  <c r="C701" i="11"/>
  <c r="C688" i="11"/>
  <c r="C675" i="11"/>
  <c r="C676" i="11"/>
  <c r="C677" i="11"/>
  <c r="C678" i="11"/>
  <c r="C679" i="11"/>
  <c r="C680" i="11"/>
  <c r="C681" i="11"/>
  <c r="C682" i="11"/>
  <c r="C683" i="11"/>
  <c r="C684" i="11"/>
  <c r="C685" i="11"/>
  <c r="C686" i="11"/>
  <c r="C687" i="11"/>
  <c r="C674" i="11"/>
  <c r="C661" i="11"/>
  <c r="C662" i="11"/>
  <c r="C663" i="11"/>
  <c r="C664" i="11"/>
  <c r="C665" i="11"/>
  <c r="C666" i="11"/>
  <c r="C667" i="11"/>
  <c r="C668" i="11"/>
  <c r="C669" i="11"/>
  <c r="C670" i="11"/>
  <c r="C671" i="11"/>
  <c r="C672" i="11"/>
  <c r="C673" i="11"/>
  <c r="C660" i="11"/>
  <c r="C647" i="11"/>
  <c r="C648" i="11"/>
  <c r="C649" i="11"/>
  <c r="C650" i="11"/>
  <c r="C651" i="11"/>
  <c r="C652" i="11"/>
  <c r="C653" i="11"/>
  <c r="C654" i="11"/>
  <c r="C655" i="11"/>
  <c r="C656" i="11"/>
  <c r="C657" i="11"/>
  <c r="C658" i="11"/>
  <c r="C659" i="11"/>
  <c r="C646" i="11"/>
  <c r="C633" i="11"/>
  <c r="C634" i="11"/>
  <c r="C635" i="11"/>
  <c r="C636" i="11"/>
  <c r="C637" i="11"/>
  <c r="C638" i="11"/>
  <c r="C639" i="11"/>
  <c r="C640" i="11"/>
  <c r="C641" i="11"/>
  <c r="C642" i="11"/>
  <c r="C643" i="11"/>
  <c r="C644" i="11"/>
  <c r="C645" i="11"/>
  <c r="C632" i="11"/>
  <c r="C619" i="11"/>
  <c r="C620" i="11"/>
  <c r="C621" i="11"/>
  <c r="C622" i="11"/>
  <c r="C623" i="11"/>
  <c r="C624" i="11"/>
  <c r="C625" i="11"/>
  <c r="C626" i="11"/>
  <c r="C627" i="11"/>
  <c r="C628" i="11"/>
  <c r="C629" i="11"/>
  <c r="C630" i="11"/>
  <c r="C631" i="11"/>
  <c r="C618" i="11"/>
  <c r="C605" i="11"/>
  <c r="C606" i="11"/>
  <c r="C607" i="11"/>
  <c r="C608" i="11"/>
  <c r="C609" i="11"/>
  <c r="C610" i="11"/>
  <c r="C611" i="11"/>
  <c r="C612" i="11"/>
  <c r="C613" i="11"/>
  <c r="C614" i="11"/>
  <c r="C615" i="11"/>
  <c r="C616" i="11"/>
  <c r="C617" i="11"/>
  <c r="C604" i="11"/>
  <c r="C591" i="11"/>
  <c r="C592" i="11"/>
  <c r="C593" i="11"/>
  <c r="C594" i="11"/>
  <c r="C595" i="11"/>
  <c r="C596" i="11"/>
  <c r="C597" i="11"/>
  <c r="C598" i="11"/>
  <c r="C599" i="11"/>
  <c r="C600" i="11"/>
  <c r="C601" i="11"/>
  <c r="C602" i="11"/>
  <c r="C603" i="11"/>
  <c r="C590" i="11"/>
  <c r="C577" i="11"/>
  <c r="C578" i="11"/>
  <c r="C579" i="11"/>
  <c r="C580" i="11"/>
  <c r="C581" i="11"/>
  <c r="C582" i="11"/>
  <c r="C583" i="11"/>
  <c r="C584" i="11"/>
  <c r="C585" i="11"/>
  <c r="C586" i="11"/>
  <c r="C587" i="11"/>
  <c r="C588" i="11"/>
  <c r="C589" i="11"/>
  <c r="C576" i="11"/>
  <c r="C563" i="11"/>
  <c r="C564" i="11"/>
  <c r="C565" i="11"/>
  <c r="C566" i="11"/>
  <c r="C567" i="11"/>
  <c r="C568" i="11"/>
  <c r="C569" i="11"/>
  <c r="C570" i="11"/>
  <c r="C571" i="11"/>
  <c r="C572" i="11"/>
  <c r="C573" i="11"/>
  <c r="C574" i="11"/>
  <c r="C575" i="11"/>
  <c r="C562" i="11"/>
  <c r="C549" i="11"/>
  <c r="C550" i="11"/>
  <c r="C551" i="11"/>
  <c r="C552" i="11"/>
  <c r="C553" i="11"/>
  <c r="C554" i="11"/>
  <c r="C555" i="11"/>
  <c r="C556" i="11"/>
  <c r="C557" i="11"/>
  <c r="C558" i="11"/>
  <c r="C559" i="11"/>
  <c r="C560" i="11"/>
  <c r="C561" i="11"/>
  <c r="C548" i="11"/>
  <c r="C535" i="11"/>
  <c r="C536" i="11"/>
  <c r="C537" i="11"/>
  <c r="C538" i="11"/>
  <c r="C539" i="11"/>
  <c r="C540" i="11"/>
  <c r="C541" i="11"/>
  <c r="C542" i="11"/>
  <c r="C543" i="11"/>
  <c r="C544" i="11"/>
  <c r="C545" i="11"/>
  <c r="C546" i="11"/>
  <c r="C547" i="11"/>
  <c r="C534" i="11"/>
  <c r="C521" i="11"/>
  <c r="C522" i="11"/>
  <c r="C523" i="11"/>
  <c r="C524" i="11"/>
  <c r="C525" i="11"/>
  <c r="C526" i="11"/>
  <c r="C527" i="11"/>
  <c r="C528" i="11"/>
  <c r="C529" i="11"/>
  <c r="C530" i="11"/>
  <c r="C531" i="11"/>
  <c r="C532" i="11"/>
  <c r="C533" i="11"/>
  <c r="C520" i="11"/>
  <c r="C507" i="11"/>
  <c r="C508" i="11"/>
  <c r="C509" i="11"/>
  <c r="C510" i="11"/>
  <c r="C511" i="11"/>
  <c r="C512" i="11"/>
  <c r="C513" i="11"/>
  <c r="C514" i="11"/>
  <c r="C515" i="11"/>
  <c r="C516" i="11"/>
  <c r="C517" i="11"/>
  <c r="C518" i="11"/>
  <c r="C519" i="11"/>
  <c r="C506" i="11"/>
  <c r="C493" i="11"/>
  <c r="C494" i="11"/>
  <c r="C495" i="11"/>
  <c r="C496" i="11"/>
  <c r="C497" i="11"/>
  <c r="C498" i="11"/>
  <c r="C499" i="11"/>
  <c r="C500" i="11"/>
  <c r="C501" i="11"/>
  <c r="C502" i="11"/>
  <c r="C503" i="11"/>
  <c r="C504" i="11"/>
  <c r="C505" i="11"/>
  <c r="C492" i="11"/>
  <c r="C479" i="11"/>
  <c r="C480" i="11"/>
  <c r="C481" i="11"/>
  <c r="C482" i="11"/>
  <c r="C483" i="11"/>
  <c r="C484" i="11"/>
  <c r="C485" i="11"/>
  <c r="C486" i="11"/>
  <c r="C487" i="11"/>
  <c r="C488" i="11"/>
  <c r="C489" i="11"/>
  <c r="C490" i="11"/>
  <c r="C491" i="11"/>
  <c r="C478" i="11"/>
  <c r="C465" i="11"/>
  <c r="C466" i="11"/>
  <c r="C467" i="11"/>
  <c r="C468" i="11"/>
  <c r="C469" i="11"/>
  <c r="C470" i="11"/>
  <c r="C471" i="11"/>
  <c r="C472" i="11"/>
  <c r="C473" i="11"/>
  <c r="C474" i="11"/>
  <c r="C475" i="11"/>
  <c r="C476" i="11"/>
  <c r="C477" i="11"/>
  <c r="C464" i="11"/>
  <c r="C451" i="11"/>
  <c r="C452" i="11"/>
  <c r="C453" i="11"/>
  <c r="C454" i="11"/>
  <c r="C455" i="11"/>
  <c r="C456" i="11"/>
  <c r="C457" i="11"/>
  <c r="C458" i="11"/>
  <c r="C459" i="11"/>
  <c r="C460" i="11"/>
  <c r="C461" i="11"/>
  <c r="C462" i="11"/>
  <c r="C463" i="11"/>
  <c r="D729" i="11"/>
  <c r="E729" i="11" s="1"/>
  <c r="D728" i="11"/>
  <c r="E728" i="11" s="1"/>
  <c r="D727" i="11"/>
  <c r="E727" i="11" s="1"/>
  <c r="D726" i="11"/>
  <c r="E726" i="11" s="1"/>
  <c r="D725" i="11"/>
  <c r="E725" i="11" s="1"/>
  <c r="D724" i="11"/>
  <c r="E724" i="11" s="1"/>
  <c r="D723" i="11"/>
  <c r="E723" i="11" s="1"/>
  <c r="D722" i="11"/>
  <c r="E722" i="11" s="1"/>
  <c r="D721" i="11"/>
  <c r="E721" i="11" s="1"/>
  <c r="D720" i="11"/>
  <c r="E720" i="11" s="1"/>
  <c r="D719" i="11"/>
  <c r="E719" i="11" s="1"/>
  <c r="D718" i="11"/>
  <c r="E718" i="11" s="1"/>
  <c r="D717" i="11"/>
  <c r="E717" i="11" s="1"/>
  <c r="D716" i="11"/>
  <c r="E716" i="11" s="1"/>
  <c r="D715" i="11"/>
  <c r="E715" i="11" s="1"/>
  <c r="D714" i="11"/>
  <c r="E714" i="11" s="1"/>
  <c r="D713" i="11"/>
  <c r="E713" i="11" s="1"/>
  <c r="D712" i="11"/>
  <c r="E712" i="11" s="1"/>
  <c r="D711" i="11"/>
  <c r="E711" i="11" s="1"/>
  <c r="D710" i="11"/>
  <c r="E710" i="11" s="1"/>
  <c r="D709" i="11"/>
  <c r="E709" i="11" s="1"/>
  <c r="D708" i="11"/>
  <c r="E708" i="11" s="1"/>
  <c r="D707" i="11"/>
  <c r="E707" i="11" s="1"/>
  <c r="D706" i="11"/>
  <c r="E706" i="11" s="1"/>
  <c r="D705" i="11"/>
  <c r="E705" i="11" s="1"/>
  <c r="D704" i="11"/>
  <c r="E704" i="11" s="1"/>
  <c r="D703" i="11"/>
  <c r="E703" i="11" s="1"/>
  <c r="D702" i="11"/>
  <c r="E702" i="11" s="1"/>
  <c r="D701" i="11"/>
  <c r="E701" i="11" s="1"/>
  <c r="D700" i="11"/>
  <c r="E700" i="11" s="1"/>
  <c r="D699" i="11"/>
  <c r="E699" i="11" s="1"/>
  <c r="D698" i="11"/>
  <c r="E698" i="11" s="1"/>
  <c r="D697" i="11"/>
  <c r="E697" i="11" s="1"/>
  <c r="D696" i="11"/>
  <c r="E696" i="11" s="1"/>
  <c r="D695" i="11"/>
  <c r="E695" i="11" s="1"/>
  <c r="D694" i="11"/>
  <c r="E694" i="11" s="1"/>
  <c r="D693" i="11"/>
  <c r="E693" i="11" s="1"/>
  <c r="D692" i="11"/>
  <c r="E692" i="11" s="1"/>
  <c r="D691" i="11"/>
  <c r="E691" i="11" s="1"/>
  <c r="D690" i="11"/>
  <c r="E690" i="11" s="1"/>
  <c r="D689" i="11"/>
  <c r="E689" i="11" s="1"/>
  <c r="D688" i="11"/>
  <c r="E688" i="11" s="1"/>
  <c r="D687" i="11"/>
  <c r="E687" i="11" s="1"/>
  <c r="D686" i="11"/>
  <c r="E686" i="11" s="1"/>
  <c r="D685" i="11"/>
  <c r="E685" i="11" s="1"/>
  <c r="D684" i="11"/>
  <c r="E684" i="11" s="1"/>
  <c r="D683" i="11"/>
  <c r="E683" i="11" s="1"/>
  <c r="D682" i="11"/>
  <c r="E682" i="11" s="1"/>
  <c r="D681" i="11"/>
  <c r="E681" i="11" s="1"/>
  <c r="D680" i="11"/>
  <c r="E680" i="11" s="1"/>
  <c r="D679" i="11"/>
  <c r="E679" i="11" s="1"/>
  <c r="D678" i="11"/>
  <c r="E678" i="11" s="1"/>
  <c r="D677" i="11"/>
  <c r="E677" i="11" s="1"/>
  <c r="D676" i="11"/>
  <c r="E676" i="11" s="1"/>
  <c r="D675" i="11"/>
  <c r="E675" i="11" s="1"/>
  <c r="D674" i="11"/>
  <c r="E674" i="11" s="1"/>
  <c r="D673" i="11"/>
  <c r="E673" i="11" s="1"/>
  <c r="D672" i="11"/>
  <c r="E672" i="11" s="1"/>
  <c r="D671" i="11"/>
  <c r="E671" i="11" s="1"/>
  <c r="D670" i="11"/>
  <c r="E670" i="11" s="1"/>
  <c r="D669" i="11"/>
  <c r="E669" i="11" s="1"/>
  <c r="D668" i="11"/>
  <c r="E668" i="11" s="1"/>
  <c r="D667" i="11"/>
  <c r="E667" i="11" s="1"/>
  <c r="D666" i="11"/>
  <c r="E666" i="11" s="1"/>
  <c r="D665" i="11"/>
  <c r="E665" i="11" s="1"/>
  <c r="D664" i="11"/>
  <c r="E664" i="11" s="1"/>
  <c r="D663" i="11"/>
  <c r="E663" i="11" s="1"/>
  <c r="D662" i="11"/>
  <c r="E662" i="11" s="1"/>
  <c r="D661" i="11"/>
  <c r="E661" i="11" s="1"/>
  <c r="D660" i="11"/>
  <c r="E660" i="11" s="1"/>
  <c r="D659" i="11"/>
  <c r="E659" i="11" s="1"/>
  <c r="D658" i="11"/>
  <c r="E658" i="11" s="1"/>
  <c r="D657" i="11"/>
  <c r="E657" i="11" s="1"/>
  <c r="D656" i="11"/>
  <c r="E656" i="11" s="1"/>
  <c r="D655" i="11"/>
  <c r="E655" i="11" s="1"/>
  <c r="D654" i="11"/>
  <c r="E654" i="11" s="1"/>
  <c r="D653" i="11"/>
  <c r="E653" i="11" s="1"/>
  <c r="D652" i="11"/>
  <c r="E652" i="11" s="1"/>
  <c r="D651" i="11"/>
  <c r="E651" i="11" s="1"/>
  <c r="D650" i="11"/>
  <c r="E650" i="11" s="1"/>
  <c r="D649" i="11"/>
  <c r="E649" i="11" s="1"/>
  <c r="D648" i="11"/>
  <c r="E648" i="11" s="1"/>
  <c r="D647" i="11"/>
  <c r="E647" i="11" s="1"/>
  <c r="D646" i="11"/>
  <c r="E646" i="11" s="1"/>
  <c r="D645" i="11"/>
  <c r="E645" i="11" s="1"/>
  <c r="D644" i="11"/>
  <c r="E644" i="11" s="1"/>
  <c r="D643" i="11"/>
  <c r="E643" i="11" s="1"/>
  <c r="D642" i="11"/>
  <c r="E642" i="11" s="1"/>
  <c r="D641" i="11"/>
  <c r="E641" i="11" s="1"/>
  <c r="D640" i="11"/>
  <c r="E640" i="11" s="1"/>
  <c r="D639" i="11"/>
  <c r="E639" i="11" s="1"/>
  <c r="D638" i="11"/>
  <c r="E638" i="11" s="1"/>
  <c r="D637" i="11"/>
  <c r="E637" i="11" s="1"/>
  <c r="D636" i="11"/>
  <c r="E636" i="11" s="1"/>
  <c r="D635" i="11"/>
  <c r="E635" i="11" s="1"/>
  <c r="D634" i="11"/>
  <c r="E634" i="11" s="1"/>
  <c r="D633" i="11"/>
  <c r="E633" i="11" s="1"/>
  <c r="D632" i="11"/>
  <c r="E632" i="11" s="1"/>
  <c r="D631" i="11"/>
  <c r="E631" i="11" s="1"/>
  <c r="D630" i="11"/>
  <c r="E630" i="11" s="1"/>
  <c r="D629" i="11"/>
  <c r="E629" i="11" s="1"/>
  <c r="D628" i="11"/>
  <c r="E628" i="11" s="1"/>
  <c r="D627" i="11"/>
  <c r="E627" i="11" s="1"/>
  <c r="D626" i="11"/>
  <c r="E626" i="11" s="1"/>
  <c r="D625" i="11"/>
  <c r="E625" i="11" s="1"/>
  <c r="D624" i="11"/>
  <c r="E624" i="11" s="1"/>
  <c r="D623" i="11"/>
  <c r="E623" i="11" s="1"/>
  <c r="D622" i="11"/>
  <c r="E622" i="11" s="1"/>
  <c r="D621" i="11"/>
  <c r="E621" i="11" s="1"/>
  <c r="D620" i="11"/>
  <c r="E620" i="11" s="1"/>
  <c r="D619" i="11"/>
  <c r="E619" i="11" s="1"/>
  <c r="D618" i="11"/>
  <c r="E618" i="11" s="1"/>
  <c r="D617" i="11"/>
  <c r="E617" i="11" s="1"/>
  <c r="D616" i="11"/>
  <c r="E616" i="11" s="1"/>
  <c r="D615" i="11"/>
  <c r="E615" i="11" s="1"/>
  <c r="D614" i="11"/>
  <c r="E614" i="11" s="1"/>
  <c r="D613" i="11"/>
  <c r="E613" i="11" s="1"/>
  <c r="D612" i="11"/>
  <c r="E612" i="11" s="1"/>
  <c r="D611" i="11"/>
  <c r="E611" i="11" s="1"/>
  <c r="D610" i="11"/>
  <c r="E610" i="11" s="1"/>
  <c r="D609" i="11"/>
  <c r="E609" i="11" s="1"/>
  <c r="D608" i="11"/>
  <c r="E608" i="11" s="1"/>
  <c r="D607" i="11"/>
  <c r="E607" i="11" s="1"/>
  <c r="D606" i="11"/>
  <c r="E606" i="11" s="1"/>
  <c r="D605" i="11"/>
  <c r="E605" i="11" s="1"/>
  <c r="D604" i="11"/>
  <c r="E604" i="11" s="1"/>
  <c r="D603" i="11"/>
  <c r="E603" i="11" s="1"/>
  <c r="D602" i="11"/>
  <c r="E602" i="11" s="1"/>
  <c r="D601" i="11"/>
  <c r="E601" i="11" s="1"/>
  <c r="D600" i="11"/>
  <c r="E600" i="11" s="1"/>
  <c r="D599" i="11"/>
  <c r="E599" i="11" s="1"/>
  <c r="D598" i="11"/>
  <c r="E598" i="11" s="1"/>
  <c r="D597" i="11"/>
  <c r="E597" i="11" s="1"/>
  <c r="D596" i="11"/>
  <c r="E596" i="11" s="1"/>
  <c r="D595" i="11"/>
  <c r="E595" i="11" s="1"/>
  <c r="D594" i="11"/>
  <c r="E594" i="11" s="1"/>
  <c r="D593" i="11"/>
  <c r="E593" i="11" s="1"/>
  <c r="D592" i="11"/>
  <c r="E592" i="11" s="1"/>
  <c r="D591" i="11"/>
  <c r="E591" i="11" s="1"/>
  <c r="D590" i="11"/>
  <c r="E590" i="11" s="1"/>
  <c r="D589" i="11"/>
  <c r="E589" i="11" s="1"/>
  <c r="D588" i="11"/>
  <c r="E588" i="11" s="1"/>
  <c r="D587" i="11"/>
  <c r="E587" i="11" s="1"/>
  <c r="D586" i="11"/>
  <c r="E586" i="11" s="1"/>
  <c r="D585" i="11"/>
  <c r="E585" i="11" s="1"/>
  <c r="D584" i="11"/>
  <c r="E584" i="11" s="1"/>
  <c r="D583" i="11"/>
  <c r="E583" i="11" s="1"/>
  <c r="D582" i="11"/>
  <c r="E582" i="11" s="1"/>
  <c r="D581" i="11"/>
  <c r="E581" i="11" s="1"/>
  <c r="D580" i="11"/>
  <c r="E580" i="11" s="1"/>
  <c r="D579" i="11"/>
  <c r="E579" i="11" s="1"/>
  <c r="D578" i="11"/>
  <c r="E578" i="11" s="1"/>
  <c r="D577" i="11"/>
  <c r="E577" i="11" s="1"/>
  <c r="D576" i="11"/>
  <c r="E576" i="11" s="1"/>
  <c r="D575" i="11"/>
  <c r="E575" i="11" s="1"/>
  <c r="D574" i="11"/>
  <c r="E574" i="11" s="1"/>
  <c r="D573" i="11"/>
  <c r="E573" i="11" s="1"/>
  <c r="D572" i="11"/>
  <c r="E572" i="11" s="1"/>
  <c r="D571" i="11"/>
  <c r="E571" i="11" s="1"/>
  <c r="D570" i="11"/>
  <c r="E570" i="11" s="1"/>
  <c r="D569" i="11"/>
  <c r="E569" i="11" s="1"/>
  <c r="D568" i="11"/>
  <c r="E568" i="11" s="1"/>
  <c r="D567" i="11"/>
  <c r="E567" i="11" s="1"/>
  <c r="D566" i="11"/>
  <c r="E566" i="11" s="1"/>
  <c r="D565" i="11"/>
  <c r="E565" i="11" s="1"/>
  <c r="D564" i="11"/>
  <c r="E564" i="11" s="1"/>
  <c r="D563" i="11"/>
  <c r="E563" i="11" s="1"/>
  <c r="D562" i="11"/>
  <c r="E562" i="11" s="1"/>
  <c r="D561" i="11"/>
  <c r="E561" i="11" s="1"/>
  <c r="D560" i="11"/>
  <c r="E560" i="11" s="1"/>
  <c r="D559" i="11"/>
  <c r="E559" i="11" s="1"/>
  <c r="D558" i="11"/>
  <c r="E558" i="11" s="1"/>
  <c r="D557" i="11"/>
  <c r="E557" i="11" s="1"/>
  <c r="D556" i="11"/>
  <c r="E556" i="11" s="1"/>
  <c r="D555" i="11"/>
  <c r="E555" i="11" s="1"/>
  <c r="D554" i="11"/>
  <c r="E554" i="11" s="1"/>
  <c r="D553" i="11"/>
  <c r="E553" i="11" s="1"/>
  <c r="D552" i="11"/>
  <c r="E552" i="11" s="1"/>
  <c r="D551" i="11"/>
  <c r="E551" i="11" s="1"/>
  <c r="D550" i="11"/>
  <c r="E550" i="11" s="1"/>
  <c r="D549" i="11"/>
  <c r="E549" i="11" s="1"/>
  <c r="D548" i="11"/>
  <c r="E548" i="11" s="1"/>
  <c r="D547" i="11"/>
  <c r="E547" i="11" s="1"/>
  <c r="D546" i="11"/>
  <c r="E546" i="11" s="1"/>
  <c r="D545" i="11"/>
  <c r="E545" i="11" s="1"/>
  <c r="D544" i="11"/>
  <c r="E544" i="11" s="1"/>
  <c r="D543" i="11"/>
  <c r="E543" i="11" s="1"/>
  <c r="D542" i="11"/>
  <c r="E542" i="11" s="1"/>
  <c r="D541" i="11"/>
  <c r="E541" i="11" s="1"/>
  <c r="D540" i="11"/>
  <c r="E540" i="11" s="1"/>
  <c r="D539" i="11"/>
  <c r="E539" i="11" s="1"/>
  <c r="D538" i="11"/>
  <c r="E538" i="11" s="1"/>
  <c r="D537" i="11"/>
  <c r="E537" i="11" s="1"/>
  <c r="D536" i="11"/>
  <c r="E536" i="11" s="1"/>
  <c r="D535" i="11"/>
  <c r="E535" i="11" s="1"/>
  <c r="D534" i="11"/>
  <c r="E534" i="11" s="1"/>
  <c r="D533" i="11"/>
  <c r="E533" i="11" s="1"/>
  <c r="D532" i="11"/>
  <c r="E532" i="11" s="1"/>
  <c r="D531" i="11"/>
  <c r="E531" i="11" s="1"/>
  <c r="D530" i="11"/>
  <c r="E530" i="11" s="1"/>
  <c r="D529" i="11"/>
  <c r="E529" i="11" s="1"/>
  <c r="D528" i="11"/>
  <c r="E528" i="11" s="1"/>
  <c r="D527" i="11"/>
  <c r="E527" i="11" s="1"/>
  <c r="D526" i="11"/>
  <c r="E526" i="11" s="1"/>
  <c r="D525" i="11"/>
  <c r="E525" i="11" s="1"/>
  <c r="D524" i="11"/>
  <c r="E524" i="11" s="1"/>
  <c r="D523" i="11"/>
  <c r="E523" i="11" s="1"/>
  <c r="D522" i="11"/>
  <c r="E522" i="11" s="1"/>
  <c r="D521" i="11"/>
  <c r="E521" i="11" s="1"/>
  <c r="D520" i="11"/>
  <c r="E520" i="11" s="1"/>
  <c r="D519" i="11"/>
  <c r="E519" i="11" s="1"/>
  <c r="D518" i="11"/>
  <c r="E518" i="11" s="1"/>
  <c r="D517" i="11"/>
  <c r="E517" i="11" s="1"/>
  <c r="D516" i="11"/>
  <c r="E516" i="11" s="1"/>
  <c r="D515" i="11"/>
  <c r="E515" i="11" s="1"/>
  <c r="D514" i="11"/>
  <c r="E514" i="11" s="1"/>
  <c r="D513" i="11"/>
  <c r="E513" i="11" s="1"/>
  <c r="D512" i="11"/>
  <c r="E512" i="11" s="1"/>
  <c r="D511" i="11"/>
  <c r="E511" i="11" s="1"/>
  <c r="D510" i="11"/>
  <c r="E510" i="11" s="1"/>
  <c r="D509" i="11"/>
  <c r="E509" i="11" s="1"/>
  <c r="D508" i="11"/>
  <c r="E508" i="11" s="1"/>
  <c r="D507" i="11"/>
  <c r="E507" i="11" s="1"/>
  <c r="D506" i="11"/>
  <c r="E506" i="11" s="1"/>
  <c r="D505" i="11"/>
  <c r="E505" i="11" s="1"/>
  <c r="D504" i="11"/>
  <c r="E504" i="11" s="1"/>
  <c r="D503" i="11"/>
  <c r="E503" i="11" s="1"/>
  <c r="D502" i="11"/>
  <c r="E502" i="11" s="1"/>
  <c r="D501" i="11"/>
  <c r="E501" i="11" s="1"/>
  <c r="D500" i="11"/>
  <c r="E500" i="11" s="1"/>
  <c r="D499" i="11"/>
  <c r="E499" i="11" s="1"/>
  <c r="D498" i="11"/>
  <c r="E498" i="11" s="1"/>
  <c r="D497" i="11"/>
  <c r="E497" i="11" s="1"/>
  <c r="D496" i="11"/>
  <c r="E496" i="11" s="1"/>
  <c r="D495" i="11"/>
  <c r="E495" i="11" s="1"/>
  <c r="D494" i="11"/>
  <c r="E494" i="11" s="1"/>
  <c r="D493" i="11"/>
  <c r="E493" i="11" s="1"/>
  <c r="D492" i="11"/>
  <c r="E492" i="11" s="1"/>
  <c r="D491" i="11"/>
  <c r="E491" i="11" s="1"/>
  <c r="D490" i="11"/>
  <c r="E490" i="11" s="1"/>
  <c r="D489" i="11"/>
  <c r="E489" i="11" s="1"/>
  <c r="D488" i="11"/>
  <c r="E488" i="11" s="1"/>
  <c r="D487" i="11"/>
  <c r="E487" i="11" s="1"/>
  <c r="D486" i="11"/>
  <c r="E486" i="11" s="1"/>
  <c r="D485" i="11"/>
  <c r="E485" i="11" s="1"/>
  <c r="D484" i="11"/>
  <c r="E484" i="11" s="1"/>
  <c r="D483" i="11"/>
  <c r="E483" i="11" s="1"/>
  <c r="D482" i="11"/>
  <c r="E482" i="11" s="1"/>
  <c r="D481" i="11"/>
  <c r="E481" i="11" s="1"/>
  <c r="D480" i="11"/>
  <c r="E480" i="11" s="1"/>
  <c r="D479" i="11"/>
  <c r="E479" i="11" s="1"/>
  <c r="D478" i="11"/>
  <c r="E478" i="11" s="1"/>
  <c r="D477" i="11"/>
  <c r="E477" i="11" s="1"/>
  <c r="D476" i="11"/>
  <c r="E476" i="11" s="1"/>
  <c r="D475" i="11"/>
  <c r="E475" i="11" s="1"/>
  <c r="D474" i="11"/>
  <c r="E474" i="11" s="1"/>
  <c r="D473" i="11"/>
  <c r="E473" i="11" s="1"/>
  <c r="D472" i="11"/>
  <c r="E472" i="11" s="1"/>
  <c r="D471" i="11"/>
  <c r="E471" i="11" s="1"/>
  <c r="D470" i="11"/>
  <c r="E470" i="11" s="1"/>
  <c r="D469" i="11"/>
  <c r="E469" i="11" s="1"/>
  <c r="D468" i="11"/>
  <c r="E468" i="11" s="1"/>
  <c r="D467" i="11"/>
  <c r="E467" i="11" s="1"/>
  <c r="D466" i="11"/>
  <c r="E466" i="11" s="1"/>
  <c r="D465" i="11"/>
  <c r="E465" i="11" s="1"/>
  <c r="D464" i="11"/>
  <c r="E464" i="11" s="1"/>
  <c r="D463" i="11"/>
  <c r="E463" i="11" s="1"/>
  <c r="D462" i="11"/>
  <c r="E462" i="11" s="1"/>
  <c r="D461" i="11"/>
  <c r="E461" i="11" s="1"/>
  <c r="D460" i="11"/>
  <c r="E460" i="11" s="1"/>
  <c r="D459" i="11"/>
  <c r="E459" i="11" s="1"/>
  <c r="D458" i="11"/>
  <c r="E458" i="11" s="1"/>
  <c r="D457" i="11"/>
  <c r="E457" i="11" s="1"/>
  <c r="D456" i="11"/>
  <c r="E456" i="11" s="1"/>
  <c r="D455" i="11"/>
  <c r="E455" i="11" s="1"/>
  <c r="D454" i="11"/>
  <c r="E454" i="11" s="1"/>
  <c r="D453" i="11"/>
  <c r="E453" i="11" s="1"/>
  <c r="D452" i="11"/>
  <c r="E452" i="11" s="1"/>
  <c r="D451" i="11"/>
  <c r="E451" i="11" s="1"/>
  <c r="D450" i="11"/>
  <c r="E450" i="11" s="1"/>
  <c r="C450" i="11"/>
  <c r="B450" i="11"/>
  <c r="A450" i="11"/>
  <c r="AY11" i="10"/>
  <c r="H696" i="11" s="1"/>
  <c r="AZ11" i="10"/>
  <c r="H710" i="11" s="1"/>
  <c r="BA11" i="10"/>
  <c r="H724" i="11" s="1"/>
  <c r="AS11" i="10"/>
  <c r="H612" i="11" s="1"/>
  <c r="AT11" i="10"/>
  <c r="H626" i="11" s="1"/>
  <c r="AU11" i="10"/>
  <c r="H640" i="11" s="1"/>
  <c r="AW16" i="10"/>
  <c r="H673" i="11" s="1"/>
  <c r="AX11" i="10"/>
  <c r="H682" i="11" s="1"/>
  <c r="AR11" i="10"/>
  <c r="H598" i="11" s="1"/>
  <c r="AH16" i="10"/>
  <c r="H463" i="11" s="1"/>
  <c r="AO11" i="10"/>
  <c r="H556" i="11" s="1"/>
  <c r="AN11" i="10"/>
  <c r="H542" i="11" s="1"/>
  <c r="AK11" i="10"/>
  <c r="H500" i="11" s="1"/>
  <c r="AJ11" i="10"/>
  <c r="H486" i="11" s="1"/>
  <c r="BT25" i="9"/>
  <c r="BU25" i="9" s="1"/>
  <c r="AW8" i="10" s="1"/>
  <c r="H665" i="11" s="1"/>
  <c r="BT26" i="9"/>
  <c r="BU26" i="9" s="1"/>
  <c r="AW9" i="10" s="1"/>
  <c r="H666" i="11" s="1"/>
  <c r="BN24" i="9"/>
  <c r="BO24" i="9" s="1"/>
  <c r="AM7" i="10" s="1"/>
  <c r="H524" i="11" s="1"/>
  <c r="BN28" i="9"/>
  <c r="BO28" i="9" s="1"/>
  <c r="AM11" i="10" s="1"/>
  <c r="H528" i="11" s="1"/>
  <c r="BK23" i="9"/>
  <c r="BL23" i="9" s="1"/>
  <c r="AI6" i="10" s="1"/>
  <c r="H467" i="11" s="1"/>
  <c r="BK29" i="9"/>
  <c r="BL29" i="9" s="1"/>
  <c r="AI12" i="10" s="1"/>
  <c r="H473" i="11" s="1"/>
  <c r="BK20" i="9"/>
  <c r="BL20" i="9" s="1"/>
  <c r="AI3" i="10" s="1"/>
  <c r="H464" i="11" s="1"/>
  <c r="BU33" i="9"/>
  <c r="BS33" i="9"/>
  <c r="BT22" i="9" s="1"/>
  <c r="BU22" i="9" s="1"/>
  <c r="AW5" i="10" s="1"/>
  <c r="H662" i="11" s="1"/>
  <c r="BU18" i="9"/>
  <c r="AV16" i="10" s="1"/>
  <c r="H659" i="11" s="1"/>
  <c r="BS18" i="9"/>
  <c r="BT14" i="9" s="1"/>
  <c r="BU14" i="9" s="1"/>
  <c r="AV12" i="10" s="1"/>
  <c r="H655" i="11" s="1"/>
  <c r="BR33" i="9"/>
  <c r="AQ16" i="10" s="1"/>
  <c r="H589" i="11" s="1"/>
  <c r="BP33" i="9"/>
  <c r="BQ23" i="9" s="1"/>
  <c r="BR23" i="9" s="1"/>
  <c r="AQ6" i="10" s="1"/>
  <c r="H579" i="11" s="1"/>
  <c r="BR18" i="9"/>
  <c r="AP16" i="10" s="1"/>
  <c r="H575" i="11" s="1"/>
  <c r="BP18" i="9"/>
  <c r="BQ6" i="9" s="1"/>
  <c r="BR6" i="9" s="1"/>
  <c r="AP4" i="10" s="1"/>
  <c r="H563" i="11" s="1"/>
  <c r="BO33" i="9"/>
  <c r="AM16" i="10" s="1"/>
  <c r="H533" i="11" s="1"/>
  <c r="BM33" i="9"/>
  <c r="BN21" i="9" s="1"/>
  <c r="BO21" i="9" s="1"/>
  <c r="AM4" i="10" s="1"/>
  <c r="H521" i="11" s="1"/>
  <c r="BO18" i="9"/>
  <c r="AL16" i="10" s="1"/>
  <c r="H519" i="11" s="1"/>
  <c r="BM18" i="9"/>
  <c r="BN9" i="9" s="1"/>
  <c r="BO9" i="9" s="1"/>
  <c r="AL7" i="10" s="1"/>
  <c r="H510" i="11" s="1"/>
  <c r="BL33" i="9"/>
  <c r="AI16" i="10" s="1"/>
  <c r="H477" i="11" s="1"/>
  <c r="BJ33" i="9"/>
  <c r="BK21" i="9" s="1"/>
  <c r="BL21" i="9" s="1"/>
  <c r="AI4" i="10" s="1"/>
  <c r="H465" i="11" s="1"/>
  <c r="BL18" i="9"/>
  <c r="BJ18" i="9"/>
  <c r="BK7" i="9" s="1"/>
  <c r="BL7" i="9" s="1"/>
  <c r="AH5" i="10" s="1"/>
  <c r="H452" i="11" s="1"/>
  <c r="C454" i="9"/>
  <c r="E454" i="9"/>
  <c r="F454" i="9"/>
  <c r="C455" i="9"/>
  <c r="E455" i="9"/>
  <c r="F455" i="9"/>
  <c r="C456" i="9"/>
  <c r="E456" i="9"/>
  <c r="F456" i="9"/>
  <c r="C457" i="9"/>
  <c r="E457" i="9"/>
  <c r="F457" i="9"/>
  <c r="C458" i="9"/>
  <c r="E458" i="9"/>
  <c r="F458" i="9"/>
  <c r="C459" i="9"/>
  <c r="D459" i="9"/>
  <c r="E459" i="9"/>
  <c r="F459" i="9"/>
  <c r="C460" i="9"/>
  <c r="E460" i="9"/>
  <c r="F460" i="9"/>
  <c r="C461" i="9"/>
  <c r="E461" i="9"/>
  <c r="F461" i="9"/>
  <c r="C462" i="9"/>
  <c r="E462" i="9"/>
  <c r="F462" i="9"/>
  <c r="C463" i="9"/>
  <c r="E463" i="9"/>
  <c r="F463" i="9"/>
  <c r="C464" i="9"/>
  <c r="E464" i="9"/>
  <c r="F464" i="9"/>
  <c r="C465" i="9"/>
  <c r="E465" i="9"/>
  <c r="F465" i="9"/>
  <c r="C466" i="9"/>
  <c r="E466" i="9"/>
  <c r="F466" i="9"/>
  <c r="C467" i="9"/>
  <c r="E467" i="9"/>
  <c r="F467" i="9"/>
  <c r="C468" i="9"/>
  <c r="E468" i="9"/>
  <c r="F468" i="9"/>
  <c r="C469" i="9"/>
  <c r="E469" i="9"/>
  <c r="F469" i="9"/>
  <c r="C470" i="9"/>
  <c r="E470" i="9"/>
  <c r="F470" i="9"/>
  <c r="C471" i="9"/>
  <c r="E471" i="9"/>
  <c r="F471" i="9"/>
  <c r="C472" i="9"/>
  <c r="E472" i="9"/>
  <c r="F472" i="9"/>
  <c r="C473" i="9"/>
  <c r="E473" i="9"/>
  <c r="F473" i="9"/>
  <c r="C474" i="9"/>
  <c r="E474" i="9"/>
  <c r="F474" i="9"/>
  <c r="C475" i="9"/>
  <c r="E475" i="9"/>
  <c r="F475" i="9"/>
  <c r="C476" i="9"/>
  <c r="E476" i="9"/>
  <c r="F476" i="9"/>
  <c r="C477" i="9"/>
  <c r="E477" i="9"/>
  <c r="F477" i="9"/>
  <c r="C478" i="9"/>
  <c r="E478" i="9"/>
  <c r="F478" i="9"/>
  <c r="C479" i="9"/>
  <c r="E479" i="9"/>
  <c r="F479" i="9"/>
  <c r="C480" i="9"/>
  <c r="E480" i="9"/>
  <c r="F480" i="9"/>
  <c r="C481" i="9"/>
  <c r="E481" i="9"/>
  <c r="F481" i="9"/>
  <c r="C482" i="9"/>
  <c r="E482" i="9"/>
  <c r="F482" i="9"/>
  <c r="C483" i="9"/>
  <c r="E483" i="9"/>
  <c r="F483" i="9"/>
  <c r="C484" i="9"/>
  <c r="E484" i="9"/>
  <c r="F484" i="9"/>
  <c r="C485" i="9"/>
  <c r="E485" i="9"/>
  <c r="F485" i="9"/>
  <c r="C486" i="9"/>
  <c r="E486" i="9"/>
  <c r="F486" i="9"/>
  <c r="C487" i="9"/>
  <c r="E487" i="9"/>
  <c r="F487" i="9"/>
  <c r="C488" i="9"/>
  <c r="E488" i="9"/>
  <c r="F488" i="9"/>
  <c r="C489" i="9"/>
  <c r="E489" i="9"/>
  <c r="F489" i="9"/>
  <c r="C490" i="9"/>
  <c r="E490" i="9"/>
  <c r="F490" i="9"/>
  <c r="C491" i="9"/>
  <c r="E491" i="9"/>
  <c r="F491" i="9"/>
  <c r="C492" i="9"/>
  <c r="E492" i="9"/>
  <c r="F492" i="9"/>
  <c r="C493" i="9"/>
  <c r="E493" i="9"/>
  <c r="F493" i="9"/>
  <c r="C494" i="9"/>
  <c r="E494" i="9"/>
  <c r="F494" i="9"/>
  <c r="C495" i="9"/>
  <c r="E495" i="9"/>
  <c r="F495" i="9"/>
  <c r="C496" i="9"/>
  <c r="E496" i="9"/>
  <c r="F496" i="9"/>
  <c r="C497" i="9"/>
  <c r="E497" i="9"/>
  <c r="F497" i="9"/>
  <c r="C498" i="9"/>
  <c r="E498" i="9"/>
  <c r="F498" i="9"/>
  <c r="C499" i="9"/>
  <c r="E499" i="9"/>
  <c r="F499" i="9"/>
  <c r="C500" i="9"/>
  <c r="E500" i="9"/>
  <c r="F500" i="9"/>
  <c r="C501" i="9"/>
  <c r="E501" i="9"/>
  <c r="F501" i="9"/>
  <c r="C502" i="9"/>
  <c r="E502" i="9"/>
  <c r="F502" i="9"/>
  <c r="C503" i="9"/>
  <c r="E503" i="9"/>
  <c r="F503" i="9"/>
  <c r="C504" i="9"/>
  <c r="E504" i="9"/>
  <c r="F504" i="9"/>
  <c r="C505" i="9"/>
  <c r="E505" i="9"/>
  <c r="F505" i="9"/>
  <c r="C506" i="9"/>
  <c r="E506" i="9"/>
  <c r="F506" i="9"/>
  <c r="C507" i="9"/>
  <c r="E507" i="9"/>
  <c r="F507" i="9"/>
  <c r="C508" i="9"/>
  <c r="E508" i="9"/>
  <c r="F508" i="9"/>
  <c r="C509" i="9"/>
  <c r="E509" i="9"/>
  <c r="F509" i="9"/>
  <c r="C510" i="9"/>
  <c r="E510" i="9"/>
  <c r="F510" i="9"/>
  <c r="C511" i="9"/>
  <c r="E511" i="9"/>
  <c r="F511" i="9"/>
  <c r="C512" i="9"/>
  <c r="E512" i="9"/>
  <c r="F512" i="9"/>
  <c r="C513" i="9"/>
  <c r="E513" i="9"/>
  <c r="F513" i="9"/>
  <c r="C514" i="9"/>
  <c r="E514" i="9"/>
  <c r="F514" i="9"/>
  <c r="C515" i="9"/>
  <c r="E515" i="9"/>
  <c r="F515" i="9"/>
  <c r="C516" i="9"/>
  <c r="E516" i="9"/>
  <c r="F516" i="9"/>
  <c r="C517" i="9"/>
  <c r="E517" i="9"/>
  <c r="F517" i="9"/>
  <c r="C518" i="9"/>
  <c r="E518" i="9"/>
  <c r="F518" i="9"/>
  <c r="BQ25" i="9" l="1"/>
  <c r="BR25" i="9" s="1"/>
  <c r="AQ8" i="10" s="1"/>
  <c r="H581" i="11" s="1"/>
  <c r="BK27" i="9"/>
  <c r="BL27" i="9" s="1"/>
  <c r="AI10" i="10" s="1"/>
  <c r="H471" i="11" s="1"/>
  <c r="BK22" i="9"/>
  <c r="BL22" i="9" s="1"/>
  <c r="AI5" i="10" s="1"/>
  <c r="H466" i="11" s="1"/>
  <c r="BQ20" i="9"/>
  <c r="BR20" i="9" s="1"/>
  <c r="AQ3" i="10" s="1"/>
  <c r="H576" i="11" s="1"/>
  <c r="BQ31" i="9"/>
  <c r="BR31" i="9" s="1"/>
  <c r="AQ14" i="10" s="1"/>
  <c r="H587" i="11" s="1"/>
  <c r="BK6" i="9"/>
  <c r="BL6" i="9" s="1"/>
  <c r="AH4" i="10" s="1"/>
  <c r="H451" i="11" s="1"/>
  <c r="BN7" i="9"/>
  <c r="BO7" i="9" s="1"/>
  <c r="AL5" i="10" s="1"/>
  <c r="H508" i="11" s="1"/>
  <c r="BK15" i="9"/>
  <c r="BL15" i="9" s="1"/>
  <c r="AH13" i="10" s="1"/>
  <c r="H460" i="11" s="1"/>
  <c r="BK10" i="9"/>
  <c r="BL10" i="9" s="1"/>
  <c r="AH8" i="10" s="1"/>
  <c r="H455" i="11" s="1"/>
  <c r="BT6" i="9"/>
  <c r="BU6" i="9" s="1"/>
  <c r="AV4" i="10" s="1"/>
  <c r="H647" i="11" s="1"/>
  <c r="BN5" i="9"/>
  <c r="BO5" i="9" s="1"/>
  <c r="AL3" i="10" s="1"/>
  <c r="H506" i="11" s="1"/>
  <c r="BN15" i="9"/>
  <c r="BO15" i="9" s="1"/>
  <c r="AL13" i="10" s="1"/>
  <c r="H516" i="11" s="1"/>
  <c r="BN11" i="9"/>
  <c r="BO11" i="9" s="1"/>
  <c r="AL9" i="10" s="1"/>
  <c r="H512" i="11" s="1"/>
  <c r="BN6" i="9"/>
  <c r="BO6" i="9" s="1"/>
  <c r="AL4" i="10" s="1"/>
  <c r="H507" i="11" s="1"/>
  <c r="BQ12" i="9"/>
  <c r="BR12" i="9" s="1"/>
  <c r="AP10" i="10" s="1"/>
  <c r="H569" i="11" s="1"/>
  <c r="BT11" i="9"/>
  <c r="BU11" i="9" s="1"/>
  <c r="AV9" i="10" s="1"/>
  <c r="H652" i="11" s="1"/>
  <c r="BK14" i="9"/>
  <c r="BL14" i="9" s="1"/>
  <c r="AH12" i="10" s="1"/>
  <c r="H459" i="11" s="1"/>
  <c r="BK9" i="9"/>
  <c r="BL9" i="9" s="1"/>
  <c r="AH7" i="10" s="1"/>
  <c r="H454" i="11" s="1"/>
  <c r="BK32" i="9"/>
  <c r="BL32" i="9" s="1"/>
  <c r="AI15" i="10" s="1"/>
  <c r="H476" i="11" s="1"/>
  <c r="BN17" i="9"/>
  <c r="BO17" i="9" s="1"/>
  <c r="AL15" i="10" s="1"/>
  <c r="H518" i="11" s="1"/>
  <c r="BN14" i="9"/>
  <c r="BO14" i="9" s="1"/>
  <c r="AL12" i="10" s="1"/>
  <c r="H515" i="11" s="1"/>
  <c r="BN10" i="9"/>
  <c r="BO10" i="9" s="1"/>
  <c r="AL8" i="10" s="1"/>
  <c r="H511" i="11" s="1"/>
  <c r="BQ30" i="9"/>
  <c r="BR30" i="9" s="1"/>
  <c r="AQ13" i="10" s="1"/>
  <c r="H586" i="11" s="1"/>
  <c r="BQ21" i="9"/>
  <c r="BR21" i="9" s="1"/>
  <c r="AQ4" i="10" s="1"/>
  <c r="H577" i="11" s="1"/>
  <c r="BT9" i="9"/>
  <c r="BU9" i="9" s="1"/>
  <c r="AV7" i="10" s="1"/>
  <c r="H650" i="11" s="1"/>
  <c r="BT30" i="9"/>
  <c r="BU30" i="9" s="1"/>
  <c r="AW13" i="10" s="1"/>
  <c r="H670" i="11" s="1"/>
  <c r="BT21" i="9"/>
  <c r="BU21" i="9" s="1"/>
  <c r="AW4" i="10" s="1"/>
  <c r="H661" i="11" s="1"/>
  <c r="BK17" i="9"/>
  <c r="BL17" i="9" s="1"/>
  <c r="AH15" i="10" s="1"/>
  <c r="H462" i="11" s="1"/>
  <c r="BK11" i="9"/>
  <c r="BL11" i="9" s="1"/>
  <c r="AH9" i="10" s="1"/>
  <c r="H456" i="11" s="1"/>
  <c r="BK8" i="9"/>
  <c r="BL8" i="9" s="1"/>
  <c r="AH6" i="10" s="1"/>
  <c r="H453" i="11" s="1"/>
  <c r="BK30" i="9"/>
  <c r="BL30" i="9" s="1"/>
  <c r="AI13" i="10" s="1"/>
  <c r="H474" i="11" s="1"/>
  <c r="BK24" i="9"/>
  <c r="BL24" i="9" s="1"/>
  <c r="AI7" i="10" s="1"/>
  <c r="H468" i="11" s="1"/>
  <c r="BN16" i="9"/>
  <c r="BO16" i="9" s="1"/>
  <c r="AL14" i="10" s="1"/>
  <c r="H517" i="11" s="1"/>
  <c r="BN13" i="9"/>
  <c r="BO13" i="9" s="1"/>
  <c r="AL11" i="10" s="1"/>
  <c r="H514" i="11" s="1"/>
  <c r="BN8" i="9"/>
  <c r="BO8" i="9" s="1"/>
  <c r="AL6" i="10" s="1"/>
  <c r="H509" i="11" s="1"/>
  <c r="BQ16" i="9"/>
  <c r="BR16" i="9" s="1"/>
  <c r="AP14" i="10" s="1"/>
  <c r="H573" i="11" s="1"/>
  <c r="BQ8" i="9"/>
  <c r="BR8" i="9" s="1"/>
  <c r="AP6" i="10" s="1"/>
  <c r="H565" i="11" s="1"/>
  <c r="BQ29" i="9"/>
  <c r="BR29" i="9" s="1"/>
  <c r="AQ12" i="10" s="1"/>
  <c r="H585" i="11" s="1"/>
  <c r="BT5" i="9"/>
  <c r="BU5" i="9" s="1"/>
  <c r="AV3" i="10" s="1"/>
  <c r="H646" i="11" s="1"/>
  <c r="BT7" i="9"/>
  <c r="BU7" i="9" s="1"/>
  <c r="AV5" i="10" s="1"/>
  <c r="H648" i="11" s="1"/>
  <c r="BT28" i="9"/>
  <c r="BU28" i="9" s="1"/>
  <c r="AW11" i="10" s="1"/>
  <c r="H668" i="11" s="1"/>
  <c r="G725" i="11"/>
  <c r="F725" i="11"/>
  <c r="G722" i="11"/>
  <c r="F722" i="11"/>
  <c r="G723" i="11"/>
  <c r="F723" i="11"/>
  <c r="G717" i="11"/>
  <c r="F717" i="11"/>
  <c r="F718" i="11"/>
  <c r="G718" i="11"/>
  <c r="F726" i="11"/>
  <c r="G726" i="11"/>
  <c r="G719" i="11"/>
  <c r="F719" i="11"/>
  <c r="G727" i="11"/>
  <c r="F727" i="11"/>
  <c r="G724" i="11"/>
  <c r="F724" i="11"/>
  <c r="G720" i="11"/>
  <c r="F720" i="11"/>
  <c r="F728" i="11"/>
  <c r="G728" i="11"/>
  <c r="G716" i="11"/>
  <c r="F716" i="11"/>
  <c r="G721" i="11"/>
  <c r="F721" i="11"/>
  <c r="G729" i="11"/>
  <c r="F729" i="11"/>
  <c r="F708" i="11"/>
  <c r="G708" i="11"/>
  <c r="G709" i="11"/>
  <c r="F709" i="11"/>
  <c r="G702" i="11"/>
  <c r="F702" i="11"/>
  <c r="F710" i="11"/>
  <c r="G710" i="11"/>
  <c r="G711" i="11"/>
  <c r="F711" i="11"/>
  <c r="G704" i="11"/>
  <c r="F704" i="11"/>
  <c r="G712" i="11"/>
  <c r="F712" i="11"/>
  <c r="G705" i="11"/>
  <c r="F705" i="11"/>
  <c r="G713" i="11"/>
  <c r="F713" i="11"/>
  <c r="G703" i="11"/>
  <c r="F703" i="11"/>
  <c r="F706" i="11"/>
  <c r="G706" i="11"/>
  <c r="G714" i="11"/>
  <c r="F714" i="11"/>
  <c r="G707" i="11"/>
  <c r="F707" i="11"/>
  <c r="G715" i="11"/>
  <c r="F715" i="11"/>
  <c r="G689" i="11"/>
  <c r="F689" i="11"/>
  <c r="G694" i="11"/>
  <c r="F694" i="11"/>
  <c r="G695" i="11"/>
  <c r="F695" i="11"/>
  <c r="G697" i="11"/>
  <c r="F697" i="11"/>
  <c r="F698" i="11"/>
  <c r="G698" i="11"/>
  <c r="G691" i="11"/>
  <c r="F691" i="11"/>
  <c r="G699" i="11"/>
  <c r="F699" i="11"/>
  <c r="F696" i="11"/>
  <c r="G696" i="11"/>
  <c r="F690" i="11"/>
  <c r="G690" i="11"/>
  <c r="G692" i="11"/>
  <c r="F692" i="11"/>
  <c r="G700" i="11"/>
  <c r="F700" i="11"/>
  <c r="G688" i="11"/>
  <c r="F688" i="11"/>
  <c r="G693" i="11"/>
  <c r="F693" i="11"/>
  <c r="G701" i="11"/>
  <c r="F701" i="11"/>
  <c r="G680" i="11"/>
  <c r="F680" i="11"/>
  <c r="G681" i="11"/>
  <c r="F681" i="11"/>
  <c r="G684" i="11"/>
  <c r="F684" i="11"/>
  <c r="G674" i="11"/>
  <c r="F674" i="11"/>
  <c r="G682" i="11"/>
  <c r="F682" i="11"/>
  <c r="G675" i="11"/>
  <c r="F675" i="11"/>
  <c r="G683" i="11"/>
  <c r="F683" i="11"/>
  <c r="G676" i="11"/>
  <c r="F676" i="11"/>
  <c r="G685" i="11"/>
  <c r="F685" i="11"/>
  <c r="G678" i="11"/>
  <c r="F678" i="11"/>
  <c r="G686" i="11"/>
  <c r="F686" i="11"/>
  <c r="G677" i="11"/>
  <c r="F677" i="11"/>
  <c r="G679" i="11"/>
  <c r="F679" i="11"/>
  <c r="G687" i="11"/>
  <c r="F687" i="11"/>
  <c r="G669" i="11"/>
  <c r="F669" i="11"/>
  <c r="G666" i="11"/>
  <c r="F666" i="11"/>
  <c r="G667" i="11"/>
  <c r="F667" i="11"/>
  <c r="G668" i="11"/>
  <c r="F668" i="11"/>
  <c r="F662" i="11"/>
  <c r="G662" i="11"/>
  <c r="G663" i="11"/>
  <c r="F663" i="11"/>
  <c r="G671" i="11"/>
  <c r="F671" i="11"/>
  <c r="F660" i="11"/>
  <c r="G660" i="11"/>
  <c r="F670" i="11"/>
  <c r="G670" i="11"/>
  <c r="G664" i="11"/>
  <c r="F664" i="11"/>
  <c r="F672" i="11"/>
  <c r="G672" i="11"/>
  <c r="G661" i="11"/>
  <c r="F661" i="11"/>
  <c r="G665" i="11"/>
  <c r="F665" i="11"/>
  <c r="G673" i="11"/>
  <c r="F673" i="11"/>
  <c r="G652" i="11"/>
  <c r="F652" i="11"/>
  <c r="G653" i="11"/>
  <c r="F653" i="11"/>
  <c r="F646" i="11"/>
  <c r="G646" i="11"/>
  <c r="G654" i="11"/>
  <c r="F654" i="11"/>
  <c r="G648" i="11"/>
  <c r="F648" i="11"/>
  <c r="G649" i="11"/>
  <c r="F649" i="11"/>
  <c r="G657" i="11"/>
  <c r="F657" i="11"/>
  <c r="G647" i="11"/>
  <c r="F647" i="11"/>
  <c r="G650" i="11"/>
  <c r="F650" i="11"/>
  <c r="G658" i="11"/>
  <c r="F658" i="11"/>
  <c r="G655" i="11"/>
  <c r="F655" i="11"/>
  <c r="G656" i="11"/>
  <c r="F656" i="11"/>
  <c r="G651" i="11"/>
  <c r="F651" i="11"/>
  <c r="G659" i="11"/>
  <c r="F659" i="11"/>
  <c r="G640" i="11"/>
  <c r="F640" i="11"/>
  <c r="G634" i="11"/>
  <c r="F634" i="11"/>
  <c r="F638" i="11"/>
  <c r="G638" i="11"/>
  <c r="G639" i="11"/>
  <c r="F639" i="11"/>
  <c r="F632" i="11"/>
  <c r="G632" i="11"/>
  <c r="G635" i="11"/>
  <c r="F635" i="11"/>
  <c r="G643" i="11"/>
  <c r="F643" i="11"/>
  <c r="G633" i="11"/>
  <c r="F633" i="11"/>
  <c r="G642" i="11"/>
  <c r="F642" i="11"/>
  <c r="G636" i="11"/>
  <c r="F636" i="11"/>
  <c r="F644" i="11"/>
  <c r="G644" i="11"/>
  <c r="G641" i="11"/>
  <c r="F641" i="11"/>
  <c r="G637" i="11"/>
  <c r="F637" i="11"/>
  <c r="G645" i="11"/>
  <c r="F645" i="11"/>
  <c r="G619" i="11"/>
  <c r="F619" i="11"/>
  <c r="G624" i="11"/>
  <c r="F624" i="11"/>
  <c r="G625" i="11"/>
  <c r="F625" i="11"/>
  <c r="F618" i="11"/>
  <c r="G618" i="11"/>
  <c r="G626" i="11"/>
  <c r="F626" i="11"/>
  <c r="F620" i="11"/>
  <c r="G620" i="11"/>
  <c r="G621" i="11"/>
  <c r="F621" i="11"/>
  <c r="G629" i="11"/>
  <c r="F629" i="11"/>
  <c r="G622" i="11"/>
  <c r="F622" i="11"/>
  <c r="F630" i="11"/>
  <c r="G630" i="11"/>
  <c r="G627" i="11"/>
  <c r="F627" i="11"/>
  <c r="G628" i="11"/>
  <c r="F628" i="11"/>
  <c r="G623" i="11"/>
  <c r="F623" i="11"/>
  <c r="G631" i="11"/>
  <c r="F631" i="11"/>
  <c r="F610" i="11"/>
  <c r="G610" i="11"/>
  <c r="G611" i="11"/>
  <c r="F611" i="11"/>
  <c r="G604" i="11"/>
  <c r="F604" i="11"/>
  <c r="G612" i="11"/>
  <c r="F612" i="11"/>
  <c r="G613" i="11"/>
  <c r="F613" i="11"/>
  <c r="G607" i="11"/>
  <c r="F607" i="11"/>
  <c r="G615" i="11"/>
  <c r="F615" i="11"/>
  <c r="G605" i="11"/>
  <c r="F605" i="11"/>
  <c r="G614" i="11"/>
  <c r="F614" i="11"/>
  <c r="G608" i="11"/>
  <c r="F608" i="11"/>
  <c r="F616" i="11"/>
  <c r="G616" i="11"/>
  <c r="F606" i="11"/>
  <c r="G606" i="11"/>
  <c r="G609" i="11"/>
  <c r="F609" i="11"/>
  <c r="G617" i="11"/>
  <c r="F617" i="11"/>
  <c r="G596" i="11"/>
  <c r="F596" i="11"/>
  <c r="G597" i="11"/>
  <c r="F597" i="11"/>
  <c r="G591" i="11"/>
  <c r="F591" i="11"/>
  <c r="G599" i="11"/>
  <c r="F599" i="11"/>
  <c r="G598" i="11"/>
  <c r="F598" i="11"/>
  <c r="G592" i="11"/>
  <c r="F592" i="11"/>
  <c r="G601" i="11"/>
  <c r="F601" i="11"/>
  <c r="G594" i="11"/>
  <c r="F594" i="11"/>
  <c r="F602" i="11"/>
  <c r="G602" i="11"/>
  <c r="F590" i="11"/>
  <c r="G590" i="11"/>
  <c r="G600" i="11"/>
  <c r="F600" i="11"/>
  <c r="G593" i="11"/>
  <c r="F593" i="11"/>
  <c r="G595" i="11"/>
  <c r="F595" i="11"/>
  <c r="G603" i="11"/>
  <c r="F603" i="11"/>
  <c r="G584" i="11"/>
  <c r="F584" i="11"/>
  <c r="G582" i="11"/>
  <c r="F582" i="11"/>
  <c r="G583" i="11"/>
  <c r="F583" i="11"/>
  <c r="G577" i="11"/>
  <c r="F577" i="11"/>
  <c r="G586" i="11"/>
  <c r="F586" i="11"/>
  <c r="G579" i="11"/>
  <c r="F579" i="11"/>
  <c r="G587" i="11"/>
  <c r="F587" i="11"/>
  <c r="G576" i="11"/>
  <c r="F576" i="11"/>
  <c r="G578" i="11"/>
  <c r="F578" i="11"/>
  <c r="F580" i="11"/>
  <c r="G580" i="11"/>
  <c r="G588" i="11"/>
  <c r="F588" i="11"/>
  <c r="G585" i="11"/>
  <c r="F585" i="11"/>
  <c r="G581" i="11"/>
  <c r="F581" i="11"/>
  <c r="G589" i="11"/>
  <c r="F589" i="11"/>
  <c r="G571" i="11"/>
  <c r="F571" i="11"/>
  <c r="F568" i="11"/>
  <c r="G568" i="11"/>
  <c r="G569" i="11"/>
  <c r="F569" i="11"/>
  <c r="G563" i="11"/>
  <c r="F563" i="11"/>
  <c r="G565" i="11"/>
  <c r="F565" i="11"/>
  <c r="G573" i="11"/>
  <c r="F573" i="11"/>
  <c r="G562" i="11"/>
  <c r="F562" i="11"/>
  <c r="F564" i="11"/>
  <c r="G564" i="11"/>
  <c r="G566" i="11"/>
  <c r="F566" i="11"/>
  <c r="F574" i="11"/>
  <c r="G574" i="11"/>
  <c r="G570" i="11"/>
  <c r="F570" i="11"/>
  <c r="G572" i="11"/>
  <c r="F572" i="11"/>
  <c r="G567" i="11"/>
  <c r="F567" i="11"/>
  <c r="G575" i="11"/>
  <c r="F575" i="11"/>
  <c r="F548" i="11"/>
  <c r="G548" i="11"/>
  <c r="G549" i="11"/>
  <c r="F549" i="11"/>
  <c r="G550" i="11"/>
  <c r="F550" i="11"/>
  <c r="G554" i="11"/>
  <c r="F554" i="11"/>
  <c r="G555" i="11"/>
  <c r="F555" i="11"/>
  <c r="G557" i="11"/>
  <c r="F557" i="11"/>
  <c r="G551" i="11"/>
  <c r="F551" i="11"/>
  <c r="G559" i="11"/>
  <c r="F559" i="11"/>
  <c r="G558" i="11"/>
  <c r="F558" i="11"/>
  <c r="G552" i="11"/>
  <c r="F552" i="11"/>
  <c r="G560" i="11"/>
  <c r="F560" i="11"/>
  <c r="F556" i="11"/>
  <c r="G556" i="11"/>
  <c r="G553" i="11"/>
  <c r="F553" i="11"/>
  <c r="G561" i="11"/>
  <c r="F561" i="11"/>
  <c r="G543" i="11"/>
  <c r="F543" i="11"/>
  <c r="G540" i="11"/>
  <c r="F540" i="11"/>
  <c r="G541" i="11"/>
  <c r="F541" i="11"/>
  <c r="G534" i="11"/>
  <c r="F534" i="11"/>
  <c r="G542" i="11"/>
  <c r="F542" i="11"/>
  <c r="F536" i="11"/>
  <c r="G536" i="11"/>
  <c r="G537" i="11"/>
  <c r="F537" i="11"/>
  <c r="G545" i="11"/>
  <c r="F545" i="11"/>
  <c r="G535" i="11"/>
  <c r="F535" i="11"/>
  <c r="G544" i="11"/>
  <c r="F544" i="11"/>
  <c r="G538" i="11"/>
  <c r="F538" i="11"/>
  <c r="F546" i="11"/>
  <c r="G546" i="11"/>
  <c r="G539" i="11"/>
  <c r="F539" i="11"/>
  <c r="G547" i="11"/>
  <c r="F547" i="11"/>
  <c r="G522" i="11"/>
  <c r="F522" i="11"/>
  <c r="F526" i="11"/>
  <c r="G526" i="11"/>
  <c r="G527" i="11"/>
  <c r="F527" i="11"/>
  <c r="G528" i="11"/>
  <c r="F528" i="11"/>
  <c r="G523" i="11"/>
  <c r="F523" i="11"/>
  <c r="G531" i="11"/>
  <c r="F531" i="11"/>
  <c r="G520" i="11"/>
  <c r="F520" i="11"/>
  <c r="G521" i="11"/>
  <c r="F521" i="11"/>
  <c r="G530" i="11"/>
  <c r="F530" i="11"/>
  <c r="G524" i="11"/>
  <c r="F524" i="11"/>
  <c r="G532" i="11"/>
  <c r="F532" i="11"/>
  <c r="G529" i="11"/>
  <c r="F529" i="11"/>
  <c r="G525" i="11"/>
  <c r="F525" i="11"/>
  <c r="G533" i="11"/>
  <c r="F533" i="11"/>
  <c r="G514" i="11"/>
  <c r="F514" i="11"/>
  <c r="G507" i="11"/>
  <c r="F507" i="11"/>
  <c r="F512" i="11"/>
  <c r="G512" i="11"/>
  <c r="G513" i="11"/>
  <c r="F513" i="11"/>
  <c r="G515" i="11"/>
  <c r="F515" i="11"/>
  <c r="G516" i="11"/>
  <c r="F516" i="11"/>
  <c r="G509" i="11"/>
  <c r="F509" i="11"/>
  <c r="G517" i="11"/>
  <c r="F517" i="11"/>
  <c r="G506" i="11"/>
  <c r="F506" i="11"/>
  <c r="F508" i="11"/>
  <c r="G508" i="11"/>
  <c r="G510" i="11"/>
  <c r="F510" i="11"/>
  <c r="F518" i="11"/>
  <c r="G518" i="11"/>
  <c r="G511" i="11"/>
  <c r="F511" i="11"/>
  <c r="G519" i="11"/>
  <c r="F519" i="11"/>
  <c r="G501" i="11"/>
  <c r="F501" i="11"/>
  <c r="G498" i="11"/>
  <c r="F498" i="11"/>
  <c r="G499" i="11"/>
  <c r="F499" i="11"/>
  <c r="G500" i="11"/>
  <c r="F500" i="11"/>
  <c r="F494" i="11"/>
  <c r="G494" i="11"/>
  <c r="G502" i="11"/>
  <c r="F502" i="11"/>
  <c r="G495" i="11"/>
  <c r="F495" i="11"/>
  <c r="G503" i="11"/>
  <c r="F503" i="11"/>
  <c r="G493" i="11"/>
  <c r="F493" i="11"/>
  <c r="F496" i="11"/>
  <c r="G496" i="11"/>
  <c r="F504" i="11"/>
  <c r="G504" i="11"/>
  <c r="G492" i="11"/>
  <c r="F492" i="11"/>
  <c r="G497" i="11"/>
  <c r="F497" i="11"/>
  <c r="G505" i="11"/>
  <c r="F505" i="11"/>
  <c r="G484" i="11"/>
  <c r="F484" i="11"/>
  <c r="G485" i="11"/>
  <c r="F485" i="11"/>
  <c r="F478" i="11"/>
  <c r="G478" i="11"/>
  <c r="G486" i="11"/>
  <c r="F486" i="11"/>
  <c r="G487" i="11"/>
  <c r="F487" i="11"/>
  <c r="G488" i="11"/>
  <c r="F488" i="11"/>
  <c r="G481" i="11"/>
  <c r="F481" i="11"/>
  <c r="G489" i="11"/>
  <c r="F489" i="11"/>
  <c r="G479" i="11"/>
  <c r="F479" i="11"/>
  <c r="F480" i="11"/>
  <c r="G480" i="11"/>
  <c r="G482" i="11"/>
  <c r="F482" i="11"/>
  <c r="F490" i="11"/>
  <c r="G490" i="11"/>
  <c r="G483" i="11"/>
  <c r="F483" i="11"/>
  <c r="G491" i="11"/>
  <c r="F491" i="11"/>
  <c r="G475" i="11"/>
  <c r="F475" i="11"/>
  <c r="G470" i="11"/>
  <c r="F470" i="11"/>
  <c r="F464" i="11"/>
  <c r="G464" i="11"/>
  <c r="G467" i="11"/>
  <c r="F467" i="11"/>
  <c r="F468" i="11"/>
  <c r="G468" i="11"/>
  <c r="F476" i="11"/>
  <c r="G476" i="11"/>
  <c r="G471" i="11"/>
  <c r="F471" i="11"/>
  <c r="G472" i="11"/>
  <c r="F472" i="11"/>
  <c r="G465" i="11"/>
  <c r="F465" i="11"/>
  <c r="G473" i="11"/>
  <c r="F473" i="11"/>
  <c r="G466" i="11"/>
  <c r="F466" i="11"/>
  <c r="G474" i="11"/>
  <c r="F474" i="11"/>
  <c r="G469" i="11"/>
  <c r="F469" i="11"/>
  <c r="G477" i="11"/>
  <c r="F477" i="11"/>
  <c r="G458" i="11"/>
  <c r="F458" i="11"/>
  <c r="G456" i="11"/>
  <c r="F456" i="11"/>
  <c r="G457" i="11"/>
  <c r="F457" i="11"/>
  <c r="G450" i="11"/>
  <c r="F450" i="11"/>
  <c r="F452" i="11"/>
  <c r="G452" i="11"/>
  <c r="F460" i="11"/>
  <c r="G460" i="11"/>
  <c r="G453" i="11"/>
  <c r="F453" i="11"/>
  <c r="G461" i="11"/>
  <c r="F461" i="11"/>
  <c r="G451" i="11"/>
  <c r="F451" i="11"/>
  <c r="G454" i="11"/>
  <c r="F454" i="11"/>
  <c r="G462" i="11"/>
  <c r="F462" i="11"/>
  <c r="G459" i="11"/>
  <c r="F459" i="11"/>
  <c r="G455" i="11"/>
  <c r="F455" i="11"/>
  <c r="G463" i="11"/>
  <c r="F463" i="11"/>
  <c r="BT29" i="9"/>
  <c r="BU29" i="9" s="1"/>
  <c r="AW12" i="10" s="1"/>
  <c r="H669" i="11" s="1"/>
  <c r="BT20" i="9"/>
  <c r="BU20" i="9" s="1"/>
  <c r="AW3" i="10" s="1"/>
  <c r="BT24" i="9"/>
  <c r="BU24" i="9" s="1"/>
  <c r="AW7" i="10" s="1"/>
  <c r="H664" i="11" s="1"/>
  <c r="BT32" i="9"/>
  <c r="BU32" i="9" s="1"/>
  <c r="AW15" i="10" s="1"/>
  <c r="H672" i="11" s="1"/>
  <c r="BT23" i="9"/>
  <c r="BU23" i="9" s="1"/>
  <c r="AW6" i="10" s="1"/>
  <c r="H663" i="11" s="1"/>
  <c r="BT27" i="9"/>
  <c r="BU27" i="9" s="1"/>
  <c r="AW10" i="10" s="1"/>
  <c r="H667" i="11" s="1"/>
  <c r="BT31" i="9"/>
  <c r="BU31" i="9" s="1"/>
  <c r="AW14" i="10" s="1"/>
  <c r="H671" i="11" s="1"/>
  <c r="BQ26" i="9"/>
  <c r="BR26" i="9" s="1"/>
  <c r="AQ9" i="10" s="1"/>
  <c r="H582" i="11" s="1"/>
  <c r="BQ22" i="9"/>
  <c r="BR22" i="9" s="1"/>
  <c r="AQ5" i="10" s="1"/>
  <c r="H578" i="11" s="1"/>
  <c r="BQ28" i="9"/>
  <c r="BR28" i="9" s="1"/>
  <c r="AQ11" i="10" s="1"/>
  <c r="H584" i="11" s="1"/>
  <c r="BQ24" i="9"/>
  <c r="BR24" i="9" s="1"/>
  <c r="AQ7" i="10" s="1"/>
  <c r="H580" i="11" s="1"/>
  <c r="BQ32" i="9"/>
  <c r="BR32" i="9" s="1"/>
  <c r="AQ15" i="10" s="1"/>
  <c r="H588" i="11" s="1"/>
  <c r="BQ27" i="9"/>
  <c r="BR27" i="9" s="1"/>
  <c r="AQ10" i="10" s="1"/>
  <c r="H583" i="11" s="1"/>
  <c r="BN30" i="9"/>
  <c r="BO30" i="9" s="1"/>
  <c r="AM13" i="10" s="1"/>
  <c r="H530" i="11" s="1"/>
  <c r="BN25" i="9"/>
  <c r="BO25" i="9" s="1"/>
  <c r="AM8" i="10" s="1"/>
  <c r="H525" i="11" s="1"/>
  <c r="BN20" i="9"/>
  <c r="BO20" i="9" s="1"/>
  <c r="AM3" i="10" s="1"/>
  <c r="H520" i="11" s="1"/>
  <c r="BN29" i="9"/>
  <c r="BO29" i="9" s="1"/>
  <c r="AM12" i="10" s="1"/>
  <c r="H529" i="11" s="1"/>
  <c r="BN23" i="9"/>
  <c r="BO23" i="9" s="1"/>
  <c r="AM6" i="10" s="1"/>
  <c r="H523" i="11" s="1"/>
  <c r="BN27" i="9"/>
  <c r="BO27" i="9" s="1"/>
  <c r="AM10" i="10" s="1"/>
  <c r="H527" i="11" s="1"/>
  <c r="BN32" i="9"/>
  <c r="BO32" i="9" s="1"/>
  <c r="AM15" i="10" s="1"/>
  <c r="H532" i="11" s="1"/>
  <c r="BN31" i="9"/>
  <c r="BO31" i="9" s="1"/>
  <c r="AM14" i="10" s="1"/>
  <c r="H531" i="11" s="1"/>
  <c r="BN22" i="9"/>
  <c r="BO22" i="9" s="1"/>
  <c r="AM5" i="10" s="1"/>
  <c r="H522" i="11" s="1"/>
  <c r="BN26" i="9"/>
  <c r="BO26" i="9" s="1"/>
  <c r="AM9" i="10" s="1"/>
  <c r="H526" i="11" s="1"/>
  <c r="BK31" i="9"/>
  <c r="BL31" i="9" s="1"/>
  <c r="AI14" i="10" s="1"/>
  <c r="H475" i="11" s="1"/>
  <c r="BK26" i="9"/>
  <c r="BL26" i="9" s="1"/>
  <c r="AI9" i="10" s="1"/>
  <c r="H470" i="11" s="1"/>
  <c r="BK25" i="9"/>
  <c r="BL25" i="9" s="1"/>
  <c r="AI8" i="10" s="1"/>
  <c r="H469" i="11" s="1"/>
  <c r="BK28" i="9"/>
  <c r="BL28" i="9" s="1"/>
  <c r="AI11" i="10" s="1"/>
  <c r="H472" i="11" s="1"/>
  <c r="BT13" i="9"/>
  <c r="BU13" i="9" s="1"/>
  <c r="AV11" i="10" s="1"/>
  <c r="H654" i="11" s="1"/>
  <c r="BT8" i="9"/>
  <c r="BU8" i="9" s="1"/>
  <c r="AV6" i="10" s="1"/>
  <c r="H649" i="11" s="1"/>
  <c r="BT17" i="9"/>
  <c r="BU17" i="9" s="1"/>
  <c r="AV15" i="10" s="1"/>
  <c r="H658" i="11" s="1"/>
  <c r="BT12" i="9"/>
  <c r="BU12" i="9" s="1"/>
  <c r="AV10" i="10" s="1"/>
  <c r="H653" i="11" s="1"/>
  <c r="BT15" i="9"/>
  <c r="BU15" i="9" s="1"/>
  <c r="AV13" i="10" s="1"/>
  <c r="H656" i="11" s="1"/>
  <c r="BT10" i="9"/>
  <c r="BU10" i="9" s="1"/>
  <c r="AV8" i="10" s="1"/>
  <c r="H651" i="11" s="1"/>
  <c r="BT16" i="9"/>
  <c r="BU16" i="9" s="1"/>
  <c r="AV14" i="10" s="1"/>
  <c r="H657" i="11" s="1"/>
  <c r="BQ17" i="9"/>
  <c r="BR17" i="9" s="1"/>
  <c r="AP15" i="10" s="1"/>
  <c r="H574" i="11" s="1"/>
  <c r="BQ13" i="9"/>
  <c r="BR13" i="9" s="1"/>
  <c r="AP11" i="10" s="1"/>
  <c r="H570" i="11" s="1"/>
  <c r="BQ9" i="9"/>
  <c r="BR9" i="9" s="1"/>
  <c r="AP7" i="10" s="1"/>
  <c r="H566" i="11" s="1"/>
  <c r="BQ15" i="9"/>
  <c r="BR15" i="9" s="1"/>
  <c r="AP13" i="10" s="1"/>
  <c r="H572" i="11" s="1"/>
  <c r="BQ11" i="9"/>
  <c r="BR11" i="9" s="1"/>
  <c r="AP9" i="10" s="1"/>
  <c r="H568" i="11" s="1"/>
  <c r="BQ7" i="9"/>
  <c r="BR7" i="9" s="1"/>
  <c r="AP5" i="10" s="1"/>
  <c r="H564" i="11" s="1"/>
  <c r="BQ5" i="9"/>
  <c r="BR5" i="9" s="1"/>
  <c r="AP3" i="10" s="1"/>
  <c r="H562" i="11" s="1"/>
  <c r="BQ14" i="9"/>
  <c r="BR14" i="9" s="1"/>
  <c r="AP12" i="10" s="1"/>
  <c r="H571" i="11" s="1"/>
  <c r="BQ10" i="9"/>
  <c r="BR10" i="9" s="1"/>
  <c r="AP8" i="10" s="1"/>
  <c r="H567" i="11" s="1"/>
  <c r="BN12" i="9"/>
  <c r="BO12" i="9" s="1"/>
  <c r="AL10" i="10" s="1"/>
  <c r="BK5" i="9"/>
  <c r="BL5" i="9" s="1"/>
  <c r="AH3" i="10" s="1"/>
  <c r="H450" i="11" s="1"/>
  <c r="BK13" i="9"/>
  <c r="BL13" i="9" s="1"/>
  <c r="AH11" i="10" s="1"/>
  <c r="H458" i="11" s="1"/>
  <c r="BK12" i="9"/>
  <c r="BL12" i="9" s="1"/>
  <c r="AH10" i="10" s="1"/>
  <c r="H457" i="11" s="1"/>
  <c r="BK16" i="9"/>
  <c r="BL16" i="9" s="1"/>
  <c r="AH14" i="10" s="1"/>
  <c r="H461" i="11" s="1"/>
  <c r="AV18" i="10" l="1"/>
  <c r="AW18" i="10"/>
  <c r="H660" i="11"/>
  <c r="AQ18" i="10"/>
  <c r="AP18" i="10"/>
  <c r="AL18" i="10"/>
  <c r="H513" i="11"/>
  <c r="AH18" i="10"/>
  <c r="AI18" i="10"/>
  <c r="AM18" i="10"/>
  <c r="BL31" i="12" l="1"/>
  <c r="BK31" i="12"/>
  <c r="BJ31" i="12"/>
  <c r="BI31" i="12"/>
  <c r="BH31" i="12"/>
  <c r="BE31" i="12"/>
  <c r="BD31" i="12"/>
  <c r="BC31" i="12"/>
  <c r="BB31" i="12"/>
  <c r="BA31" i="12"/>
  <c r="AX31" i="12"/>
  <c r="AW31" i="12"/>
  <c r="AV31" i="12"/>
  <c r="AU31" i="12"/>
  <c r="AT31" i="12"/>
  <c r="AQ31" i="12"/>
  <c r="AP31" i="12"/>
  <c r="AO31" i="12"/>
  <c r="AN31" i="12"/>
  <c r="AM31" i="12"/>
  <c r="AJ31" i="12"/>
  <c r="AI31" i="12"/>
  <c r="AH31" i="12"/>
  <c r="AG31" i="12"/>
  <c r="AF31" i="12"/>
  <c r="AC31" i="12"/>
  <c r="AB31" i="12"/>
  <c r="AA31" i="12"/>
  <c r="Z31" i="12"/>
  <c r="Y31" i="12"/>
  <c r="V31" i="12"/>
  <c r="U31" i="12"/>
  <c r="T31" i="12"/>
  <c r="S31" i="12"/>
  <c r="R31" i="12"/>
  <c r="O31" i="12"/>
  <c r="N31" i="12"/>
  <c r="M31" i="12"/>
  <c r="L31" i="12"/>
  <c r="K31" i="12"/>
  <c r="H31" i="12"/>
  <c r="G31" i="12"/>
  <c r="F31" i="12"/>
  <c r="E31" i="12"/>
  <c r="AW27" i="15" l="1"/>
  <c r="AW23" i="15"/>
  <c r="AW19" i="15"/>
  <c r="AW15" i="15"/>
  <c r="AW26" i="15"/>
  <c r="AW22" i="15"/>
  <c r="AW18" i="15"/>
  <c r="AW14" i="15"/>
  <c r="AW25" i="15"/>
  <c r="AW17" i="15"/>
  <c r="AW12" i="15"/>
  <c r="AW8" i="15"/>
  <c r="AW4" i="15"/>
  <c r="AW20" i="15"/>
  <c r="AW11" i="15"/>
  <c r="AW7" i="15"/>
  <c r="AW10" i="15"/>
  <c r="AW21" i="15"/>
  <c r="AW16" i="15"/>
  <c r="AW13" i="15"/>
  <c r="AW5" i="15"/>
  <c r="AW6" i="15"/>
  <c r="AW35" i="15" s="1"/>
  <c r="AW24" i="15"/>
  <c r="AW9" i="15"/>
  <c r="BC27" i="15"/>
  <c r="BC26" i="15"/>
  <c r="BC22" i="15"/>
  <c r="BC18" i="15"/>
  <c r="BC14" i="15"/>
  <c r="BC10" i="15"/>
  <c r="BC6" i="15"/>
  <c r="BC25" i="15"/>
  <c r="BC24" i="15"/>
  <c r="BC23" i="15"/>
  <c r="BC9" i="15"/>
  <c r="BC8" i="15"/>
  <c r="BC7" i="15"/>
  <c r="BC13" i="15"/>
  <c r="BC12" i="15"/>
  <c r="BC11" i="15"/>
  <c r="BC16" i="15"/>
  <c r="BC20" i="15"/>
  <c r="BC5" i="15"/>
  <c r="BC15" i="15"/>
  <c r="BC19" i="15"/>
  <c r="BC17" i="15"/>
  <c r="BC21" i="15"/>
  <c r="BC4" i="15"/>
  <c r="BI26" i="15"/>
  <c r="BI22" i="15"/>
  <c r="BI18" i="15"/>
  <c r="BI14" i="15"/>
  <c r="BI10" i="15"/>
  <c r="BI17" i="15"/>
  <c r="BI16" i="15"/>
  <c r="BI15" i="15"/>
  <c r="BI5" i="15"/>
  <c r="BI21" i="15"/>
  <c r="BI20" i="15"/>
  <c r="BI19" i="15"/>
  <c r="BI4" i="15"/>
  <c r="BI25" i="15"/>
  <c r="BI23" i="15"/>
  <c r="BI8" i="15"/>
  <c r="BI27" i="15"/>
  <c r="BI12" i="15"/>
  <c r="BI6" i="15"/>
  <c r="BI35" i="15" s="1"/>
  <c r="BI9" i="15"/>
  <c r="BI13" i="15"/>
  <c r="BI24" i="15"/>
  <c r="BI7" i="15"/>
  <c r="BI11" i="15"/>
  <c r="K27" i="15"/>
  <c r="K23" i="15"/>
  <c r="K19" i="15"/>
  <c r="K15" i="15"/>
  <c r="K11" i="15"/>
  <c r="K26" i="15"/>
  <c r="K22" i="15"/>
  <c r="K18" i="15"/>
  <c r="K14" i="15"/>
  <c r="K10" i="15"/>
  <c r="K25" i="15"/>
  <c r="K17" i="15"/>
  <c r="K9" i="15"/>
  <c r="K7" i="15"/>
  <c r="K20" i="15"/>
  <c r="K12" i="15"/>
  <c r="K6" i="15"/>
  <c r="K16" i="15"/>
  <c r="K4" i="15"/>
  <c r="K21" i="15"/>
  <c r="K5" i="15"/>
  <c r="K24" i="15"/>
  <c r="K8" i="15"/>
  <c r="K13" i="15"/>
  <c r="O27" i="15"/>
  <c r="O23" i="15"/>
  <c r="O19" i="15"/>
  <c r="O15" i="15"/>
  <c r="O11" i="15"/>
  <c r="O26" i="15"/>
  <c r="O22" i="15"/>
  <c r="O18" i="15"/>
  <c r="O14" i="15"/>
  <c r="O10" i="15"/>
  <c r="O21" i="15"/>
  <c r="O13" i="15"/>
  <c r="O7" i="15"/>
  <c r="O24" i="15"/>
  <c r="O16" i="15"/>
  <c r="O8" i="15"/>
  <c r="O6" i="15"/>
  <c r="O12" i="15"/>
  <c r="O17" i="15"/>
  <c r="O20" i="15"/>
  <c r="O4" i="15"/>
  <c r="O25" i="15"/>
  <c r="O9" i="15"/>
  <c r="O5" i="15"/>
  <c r="AQ25" i="15"/>
  <c r="AQ21" i="15"/>
  <c r="AQ17" i="15"/>
  <c r="AQ13" i="15"/>
  <c r="AQ9" i="15"/>
  <c r="AQ5" i="15"/>
  <c r="AQ20" i="15"/>
  <c r="AQ19" i="15"/>
  <c r="AQ18" i="15"/>
  <c r="AQ4" i="15"/>
  <c r="AQ24" i="15"/>
  <c r="AQ23" i="15"/>
  <c r="AQ22" i="15"/>
  <c r="AQ8" i="15"/>
  <c r="AQ7" i="15"/>
  <c r="AQ6" i="15"/>
  <c r="AQ35" i="15" s="1"/>
  <c r="AQ26" i="15"/>
  <c r="AQ11" i="15"/>
  <c r="AQ15" i="15"/>
  <c r="AQ12" i="15"/>
  <c r="AQ27" i="15"/>
  <c r="AQ16" i="15"/>
  <c r="AQ10" i="15"/>
  <c r="AQ14" i="15"/>
  <c r="F23" i="15"/>
  <c r="F19" i="15"/>
  <c r="F15" i="15"/>
  <c r="F11" i="15"/>
  <c r="F7" i="15"/>
  <c r="F22" i="15"/>
  <c r="F18" i="15"/>
  <c r="F14" i="15"/>
  <c r="F10" i="15"/>
  <c r="F6" i="15"/>
  <c r="F27" i="15"/>
  <c r="F25" i="15"/>
  <c r="F24" i="15"/>
  <c r="F21" i="15"/>
  <c r="F20" i="15"/>
  <c r="F17" i="15"/>
  <c r="F16" i="15"/>
  <c r="F13" i="15"/>
  <c r="F12" i="15"/>
  <c r="F9" i="15"/>
  <c r="F8" i="15"/>
  <c r="F5" i="15"/>
  <c r="F4" i="15"/>
  <c r="F26" i="15"/>
  <c r="L26" i="15"/>
  <c r="L22" i="15"/>
  <c r="L18" i="15"/>
  <c r="L14" i="15"/>
  <c r="L10" i="15"/>
  <c r="L25" i="15"/>
  <c r="L21" i="15"/>
  <c r="L17" i="15"/>
  <c r="L13" i="15"/>
  <c r="L9" i="15"/>
  <c r="L20" i="15"/>
  <c r="L12" i="15"/>
  <c r="L6" i="15"/>
  <c r="L23" i="15"/>
  <c r="L15" i="15"/>
  <c r="L5" i="15"/>
  <c r="L19" i="15"/>
  <c r="L7" i="15"/>
  <c r="L24" i="15"/>
  <c r="L8" i="15"/>
  <c r="L27" i="15"/>
  <c r="L11" i="15"/>
  <c r="L16" i="15"/>
  <c r="L4" i="15"/>
  <c r="R27" i="15"/>
  <c r="R23" i="15"/>
  <c r="W23" i="15" s="1"/>
  <c r="R19" i="15"/>
  <c r="W19" i="15" s="1"/>
  <c r="R15" i="15"/>
  <c r="W15" i="15" s="1"/>
  <c r="R11" i="15"/>
  <c r="W11" i="15" s="1"/>
  <c r="R7" i="15"/>
  <c r="W7" i="15" s="1"/>
  <c r="R26" i="15"/>
  <c r="W26" i="15" s="1"/>
  <c r="R22" i="15"/>
  <c r="W22" i="15" s="1"/>
  <c r="R18" i="15"/>
  <c r="W18" i="15" s="1"/>
  <c r="R14" i="15"/>
  <c r="W14" i="15" s="1"/>
  <c r="R10" i="15"/>
  <c r="W10" i="15" s="1"/>
  <c r="R6" i="15"/>
  <c r="W6" i="15" s="1"/>
  <c r="R25" i="15"/>
  <c r="W25" i="15" s="1"/>
  <c r="R17" i="15"/>
  <c r="W17" i="15" s="1"/>
  <c r="R9" i="15"/>
  <c r="W9" i="15" s="1"/>
  <c r="R20" i="15"/>
  <c r="R12" i="15"/>
  <c r="W12" i="15" s="1"/>
  <c r="R4" i="15"/>
  <c r="R21" i="15"/>
  <c r="W21" i="15" s="1"/>
  <c r="R8" i="15"/>
  <c r="W8" i="15" s="1"/>
  <c r="R13" i="15"/>
  <c r="W13" i="15" s="1"/>
  <c r="R24" i="15"/>
  <c r="W24" i="15" s="1"/>
  <c r="R16" i="15"/>
  <c r="W16" i="15" s="1"/>
  <c r="R5" i="15"/>
  <c r="W5" i="15" s="1"/>
  <c r="V27" i="15"/>
  <c r="V35" i="15" s="1"/>
  <c r="V23" i="15"/>
  <c r="V19" i="15"/>
  <c r="V15" i="15"/>
  <c r="V11" i="15"/>
  <c r="V7" i="15"/>
  <c r="V26" i="15"/>
  <c r="V22" i="15"/>
  <c r="V18" i="15"/>
  <c r="V14" i="15"/>
  <c r="V10" i="15"/>
  <c r="V6" i="15"/>
  <c r="V21" i="15"/>
  <c r="V13" i="15"/>
  <c r="V5" i="15"/>
  <c r="V24" i="15"/>
  <c r="V16" i="15"/>
  <c r="V8" i="15"/>
  <c r="V25" i="15"/>
  <c r="V20" i="15"/>
  <c r="V4" i="15"/>
  <c r="V9" i="15"/>
  <c r="V12" i="15"/>
  <c r="V17" i="15"/>
  <c r="AB24" i="15"/>
  <c r="AB20" i="15"/>
  <c r="AB16" i="15"/>
  <c r="AB12" i="15"/>
  <c r="AB8" i="15"/>
  <c r="AB4" i="15"/>
  <c r="AB27" i="15"/>
  <c r="AB23" i="15"/>
  <c r="AB19" i="15"/>
  <c r="AB15" i="15"/>
  <c r="AB11" i="15"/>
  <c r="AB7" i="15"/>
  <c r="AB26" i="15"/>
  <c r="AB18" i="15"/>
  <c r="AB10" i="15"/>
  <c r="AB21" i="15"/>
  <c r="AB13" i="15"/>
  <c r="AB5" i="15"/>
  <c r="AB22" i="15"/>
  <c r="AB14" i="15"/>
  <c r="AB6" i="15"/>
  <c r="AB9" i="15"/>
  <c r="AB25" i="15"/>
  <c r="AB17" i="15"/>
  <c r="AH25" i="15"/>
  <c r="AH21" i="15"/>
  <c r="AH17" i="15"/>
  <c r="AH13" i="15"/>
  <c r="AH9" i="15"/>
  <c r="AH5" i="15"/>
  <c r="AH24" i="15"/>
  <c r="AH20" i="15"/>
  <c r="AH16" i="15"/>
  <c r="AH12" i="15"/>
  <c r="AH8" i="15"/>
  <c r="AH4" i="15"/>
  <c r="AH23" i="15"/>
  <c r="AH15" i="15"/>
  <c r="AH7" i="15"/>
  <c r="AH26" i="15"/>
  <c r="AH18" i="15"/>
  <c r="AH10" i="15"/>
  <c r="AH27" i="15"/>
  <c r="AH19" i="15"/>
  <c r="AH11" i="15"/>
  <c r="AH22" i="15"/>
  <c r="AH14" i="15"/>
  <c r="AH6" i="15"/>
  <c r="AN24" i="15"/>
  <c r="AN20" i="15"/>
  <c r="AN16" i="15"/>
  <c r="AN12" i="15"/>
  <c r="AN8" i="15"/>
  <c r="AN4" i="15"/>
  <c r="AN27" i="15"/>
  <c r="AN26" i="15"/>
  <c r="AN25" i="15"/>
  <c r="AN11" i="15"/>
  <c r="AN10" i="15"/>
  <c r="AN9" i="15"/>
  <c r="AN15" i="15"/>
  <c r="AN14" i="15"/>
  <c r="AN13" i="15"/>
  <c r="AN18" i="15"/>
  <c r="AN22" i="15"/>
  <c r="AN7" i="15"/>
  <c r="AN5" i="15"/>
  <c r="AN17" i="15"/>
  <c r="AN21" i="15"/>
  <c r="AN19" i="15"/>
  <c r="AN23" i="15"/>
  <c r="AN6" i="15"/>
  <c r="AN35" i="15" s="1"/>
  <c r="AT26" i="15"/>
  <c r="AT22" i="15"/>
  <c r="AT18" i="15"/>
  <c r="AT14" i="15"/>
  <c r="AT25" i="15"/>
  <c r="AT21" i="15"/>
  <c r="AT17" i="15"/>
  <c r="AT24" i="15"/>
  <c r="AT16" i="15"/>
  <c r="AT11" i="15"/>
  <c r="AT7" i="15"/>
  <c r="AT27" i="15"/>
  <c r="AT19" i="15"/>
  <c r="AT10" i="15"/>
  <c r="AT6" i="15"/>
  <c r="AT20" i="15"/>
  <c r="AT9" i="15"/>
  <c r="AT5" i="15"/>
  <c r="AT23" i="15"/>
  <c r="AT12" i="15"/>
  <c r="AT4" i="15"/>
  <c r="AT13" i="15"/>
  <c r="AT15" i="15"/>
  <c r="AT8" i="15"/>
  <c r="AX26" i="15"/>
  <c r="AX22" i="15"/>
  <c r="AX18" i="15"/>
  <c r="AX14" i="15"/>
  <c r="AX25" i="15"/>
  <c r="AX21" i="15"/>
  <c r="AX17" i="15"/>
  <c r="AX20" i="15"/>
  <c r="AX11" i="15"/>
  <c r="AX7" i="15"/>
  <c r="AX23" i="15"/>
  <c r="AX15" i="15"/>
  <c r="AX10" i="15"/>
  <c r="AX6" i="15"/>
  <c r="AX35" i="15" s="1"/>
  <c r="AX16" i="15"/>
  <c r="AX13" i="15"/>
  <c r="AX5" i="15"/>
  <c r="AX19" i="15"/>
  <c r="AX8" i="15"/>
  <c r="AX24" i="15"/>
  <c r="AX9" i="15"/>
  <c r="AX12" i="15"/>
  <c r="AX4" i="15"/>
  <c r="AX27" i="15"/>
  <c r="BD25" i="15"/>
  <c r="BD21" i="15"/>
  <c r="BD17" i="15"/>
  <c r="BD13" i="15"/>
  <c r="BD9" i="15"/>
  <c r="BD5" i="15"/>
  <c r="BD26" i="15"/>
  <c r="BD12" i="15"/>
  <c r="BD11" i="15"/>
  <c r="BD10" i="15"/>
  <c r="BD27" i="15"/>
  <c r="BD16" i="15"/>
  <c r="BD15" i="15"/>
  <c r="BD14" i="15"/>
  <c r="BD20" i="15"/>
  <c r="BD18" i="15"/>
  <c r="BD24" i="15"/>
  <c r="BD22" i="15"/>
  <c r="BD7" i="15"/>
  <c r="BD19" i="15"/>
  <c r="BD4" i="15"/>
  <c r="BD23" i="15"/>
  <c r="BD6" i="15"/>
  <c r="BD35" i="15" s="1"/>
  <c r="BD8" i="15"/>
  <c r="BJ25" i="15"/>
  <c r="BJ21" i="15"/>
  <c r="BJ17" i="15"/>
  <c r="BJ13" i="15"/>
  <c r="BJ9" i="15"/>
  <c r="BJ20" i="15"/>
  <c r="BJ19" i="15"/>
  <c r="BJ18" i="15"/>
  <c r="BJ4" i="15"/>
  <c r="BJ24" i="15"/>
  <c r="BJ23" i="15"/>
  <c r="BJ22" i="15"/>
  <c r="BJ8" i="15"/>
  <c r="BJ7" i="15"/>
  <c r="BJ27" i="15"/>
  <c r="BJ12" i="15"/>
  <c r="BJ10" i="15"/>
  <c r="BJ6" i="15"/>
  <c r="BJ16" i="15"/>
  <c r="BJ14" i="15"/>
  <c r="BJ26" i="15"/>
  <c r="BJ11" i="15"/>
  <c r="BJ5" i="15"/>
  <c r="BJ15" i="15"/>
  <c r="E24" i="15"/>
  <c r="E20" i="15"/>
  <c r="E16" i="15"/>
  <c r="E12" i="15"/>
  <c r="E8" i="15"/>
  <c r="E4" i="15"/>
  <c r="E23" i="15"/>
  <c r="E19" i="15"/>
  <c r="E15" i="15"/>
  <c r="E11" i="15"/>
  <c r="E7" i="15"/>
  <c r="E26" i="15"/>
  <c r="E27" i="15"/>
  <c r="E25" i="15"/>
  <c r="E21" i="15"/>
  <c r="E17" i="15"/>
  <c r="E13" i="15"/>
  <c r="E9" i="15"/>
  <c r="E5" i="15"/>
  <c r="E22" i="15"/>
  <c r="E18" i="15"/>
  <c r="E14" i="15"/>
  <c r="E10" i="15"/>
  <c r="E6" i="15"/>
  <c r="U24" i="15"/>
  <c r="U20" i="15"/>
  <c r="U16" i="15"/>
  <c r="U12" i="15"/>
  <c r="U8" i="15"/>
  <c r="U4" i="15"/>
  <c r="U27" i="15"/>
  <c r="U35" i="15" s="1"/>
  <c r="U23" i="15"/>
  <c r="U19" i="15"/>
  <c r="U15" i="15"/>
  <c r="U11" i="15"/>
  <c r="U7" i="15"/>
  <c r="U26" i="15"/>
  <c r="U18" i="15"/>
  <c r="U10" i="15"/>
  <c r="U21" i="15"/>
  <c r="U13" i="15"/>
  <c r="U5" i="15"/>
  <c r="U22" i="15"/>
  <c r="U17" i="15"/>
  <c r="U25" i="15"/>
  <c r="U6" i="15"/>
  <c r="U9" i="15"/>
  <c r="U14" i="15"/>
  <c r="AM25" i="15"/>
  <c r="AM21" i="15"/>
  <c r="AR21" i="15" s="1"/>
  <c r="AM17" i="15"/>
  <c r="AM13" i="15"/>
  <c r="AM9" i="15"/>
  <c r="AM5" i="15"/>
  <c r="AR5" i="15" s="1"/>
  <c r="AM24" i="15"/>
  <c r="AR24" i="15" s="1"/>
  <c r="AM23" i="15"/>
  <c r="AM22" i="15"/>
  <c r="AM8" i="15"/>
  <c r="AR8" i="15" s="1"/>
  <c r="AM7" i="15"/>
  <c r="AR7" i="15" s="1"/>
  <c r="AM6" i="15"/>
  <c r="AM27" i="15"/>
  <c r="AM26" i="15"/>
  <c r="AR26" i="15" s="1"/>
  <c r="AM12" i="15"/>
  <c r="AR12" i="15" s="1"/>
  <c r="AM11" i="15"/>
  <c r="AM10" i="15"/>
  <c r="AM16" i="15"/>
  <c r="AM14" i="15"/>
  <c r="AR14" i="15" s="1"/>
  <c r="AM20" i="15"/>
  <c r="AM18" i="15"/>
  <c r="AR18" i="15" s="1"/>
  <c r="AM15" i="15"/>
  <c r="AR15" i="15" s="1"/>
  <c r="AM4" i="15"/>
  <c r="AM19" i="15"/>
  <c r="G22" i="15"/>
  <c r="G18" i="15"/>
  <c r="G14" i="15"/>
  <c r="G10" i="15"/>
  <c r="G6" i="15"/>
  <c r="G27" i="15"/>
  <c r="G26" i="15"/>
  <c r="G25" i="15"/>
  <c r="G21" i="15"/>
  <c r="G17" i="15"/>
  <c r="G13" i="15"/>
  <c r="G9" i="15"/>
  <c r="G5" i="15"/>
  <c r="G24" i="15"/>
  <c r="G23" i="15"/>
  <c r="G20" i="15"/>
  <c r="G19" i="15"/>
  <c r="G16" i="15"/>
  <c r="G15" i="15"/>
  <c r="G12" i="15"/>
  <c r="G11" i="15"/>
  <c r="G8" i="15"/>
  <c r="G7" i="15"/>
  <c r="G4" i="15"/>
  <c r="M25" i="15"/>
  <c r="M21" i="15"/>
  <c r="M17" i="15"/>
  <c r="M13" i="15"/>
  <c r="M9" i="15"/>
  <c r="M24" i="15"/>
  <c r="M20" i="15"/>
  <c r="M16" i="15"/>
  <c r="M12" i="15"/>
  <c r="M8" i="15"/>
  <c r="M23" i="15"/>
  <c r="M15" i="15"/>
  <c r="M5" i="15"/>
  <c r="M26" i="15"/>
  <c r="M18" i="15"/>
  <c r="M10" i="15"/>
  <c r="M4" i="15"/>
  <c r="M22" i="15"/>
  <c r="M27" i="15"/>
  <c r="M11" i="15"/>
  <c r="M14" i="15"/>
  <c r="M6" i="15"/>
  <c r="M19" i="15"/>
  <c r="M7" i="15"/>
  <c r="S26" i="15"/>
  <c r="S22" i="15"/>
  <c r="S18" i="15"/>
  <c r="S14" i="15"/>
  <c r="S10" i="15"/>
  <c r="S6" i="15"/>
  <c r="S25" i="15"/>
  <c r="S21" i="15"/>
  <c r="S17" i="15"/>
  <c r="S13" i="15"/>
  <c r="S9" i="15"/>
  <c r="S5" i="15"/>
  <c r="S20" i="15"/>
  <c r="S12" i="15"/>
  <c r="S4" i="15"/>
  <c r="S23" i="15"/>
  <c r="S15" i="15"/>
  <c r="S7" i="15"/>
  <c r="S24" i="15"/>
  <c r="S27" i="15"/>
  <c r="S11" i="15"/>
  <c r="S16" i="15"/>
  <c r="S19" i="15"/>
  <c r="S8" i="15"/>
  <c r="Y27" i="15"/>
  <c r="Y23" i="15"/>
  <c r="AD23" i="15" s="1"/>
  <c r="Y19" i="15"/>
  <c r="AD19" i="15" s="1"/>
  <c r="Y15" i="15"/>
  <c r="AD15" i="15" s="1"/>
  <c r="Y11" i="15"/>
  <c r="AD11" i="15" s="1"/>
  <c r="Y7" i="15"/>
  <c r="AD7" i="15" s="1"/>
  <c r="Y26" i="15"/>
  <c r="AD26" i="15" s="1"/>
  <c r="Y22" i="15"/>
  <c r="AD22" i="15" s="1"/>
  <c r="Y18" i="15"/>
  <c r="AD18" i="15" s="1"/>
  <c r="Y14" i="15"/>
  <c r="AD14" i="15" s="1"/>
  <c r="Y10" i="15"/>
  <c r="AD10" i="15" s="1"/>
  <c r="Y6" i="15"/>
  <c r="AD6" i="15" s="1"/>
  <c r="Y25" i="15"/>
  <c r="AD25" i="15" s="1"/>
  <c r="Y17" i="15"/>
  <c r="AD17" i="15" s="1"/>
  <c r="Y9" i="15"/>
  <c r="AD9" i="15" s="1"/>
  <c r="Y20" i="15"/>
  <c r="Y12" i="15"/>
  <c r="AD12" i="15" s="1"/>
  <c r="Y4" i="15"/>
  <c r="Y21" i="15"/>
  <c r="AD21" i="15" s="1"/>
  <c r="Y13" i="15"/>
  <c r="AD13" i="15" s="1"/>
  <c r="Y5" i="15"/>
  <c r="AD5" i="15" s="1"/>
  <c r="Y16" i="15"/>
  <c r="AD16" i="15" s="1"/>
  <c r="Y8" i="15"/>
  <c r="AD8" i="15" s="1"/>
  <c r="Y24" i="15"/>
  <c r="AD24" i="15" s="1"/>
  <c r="AC27" i="15"/>
  <c r="AC23" i="15"/>
  <c r="AC19" i="15"/>
  <c r="AC15" i="15"/>
  <c r="AC11" i="15"/>
  <c r="AC7" i="15"/>
  <c r="AC26" i="15"/>
  <c r="AC22" i="15"/>
  <c r="AC18" i="15"/>
  <c r="AC14" i="15"/>
  <c r="AC10" i="15"/>
  <c r="AC6" i="15"/>
  <c r="AC21" i="15"/>
  <c r="AC13" i="15"/>
  <c r="AC5" i="15"/>
  <c r="AC24" i="15"/>
  <c r="AC16" i="15"/>
  <c r="AC8" i="15"/>
  <c r="AC25" i="15"/>
  <c r="AC17" i="15"/>
  <c r="AC9" i="15"/>
  <c r="AC20" i="15"/>
  <c r="AC12" i="15"/>
  <c r="AC4" i="15"/>
  <c r="AI24" i="15"/>
  <c r="AI20" i="15"/>
  <c r="AI16" i="15"/>
  <c r="AI12" i="15"/>
  <c r="AI8" i="15"/>
  <c r="AI4" i="15"/>
  <c r="AI27" i="15"/>
  <c r="AI23" i="15"/>
  <c r="AI19" i="15"/>
  <c r="AI15" i="15"/>
  <c r="AI11" i="15"/>
  <c r="AI7" i="15"/>
  <c r="AI26" i="15"/>
  <c r="AI18" i="15"/>
  <c r="AI10" i="15"/>
  <c r="AI21" i="15"/>
  <c r="AI13" i="15"/>
  <c r="AI5" i="15"/>
  <c r="AI22" i="15"/>
  <c r="AI14" i="15"/>
  <c r="AI6" i="15"/>
  <c r="AI35" i="15" s="1"/>
  <c r="AI17" i="15"/>
  <c r="AI9" i="15"/>
  <c r="AI25" i="15"/>
  <c r="AO27" i="15"/>
  <c r="AO23" i="15"/>
  <c r="AO19" i="15"/>
  <c r="AO15" i="15"/>
  <c r="AO11" i="15"/>
  <c r="AO7" i="15"/>
  <c r="AO14" i="15"/>
  <c r="AO13" i="15"/>
  <c r="AO12" i="15"/>
  <c r="AO18" i="15"/>
  <c r="AO17" i="15"/>
  <c r="AO16" i="15"/>
  <c r="AO22" i="15"/>
  <c r="AO20" i="15"/>
  <c r="AO5" i="15"/>
  <c r="AS5" i="15" s="1"/>
  <c r="AO26" i="15"/>
  <c r="AO24" i="15"/>
  <c r="AO9" i="15"/>
  <c r="AO21" i="15"/>
  <c r="AO4" i="15"/>
  <c r="AO6" i="15"/>
  <c r="AO25" i="15"/>
  <c r="AO8" i="15"/>
  <c r="AS8" i="15" s="1"/>
  <c r="AO10" i="15"/>
  <c r="AU25" i="15"/>
  <c r="AU21" i="15"/>
  <c r="AU17" i="15"/>
  <c r="AU24" i="15"/>
  <c r="AU20" i="15"/>
  <c r="AU16" i="15"/>
  <c r="AU27" i="15"/>
  <c r="AU19" i="15"/>
  <c r="AU10" i="15"/>
  <c r="AU6" i="15"/>
  <c r="AU35" i="15" s="1"/>
  <c r="AU22" i="15"/>
  <c r="AU14" i="15"/>
  <c r="AU13" i="15"/>
  <c r="AU9" i="15"/>
  <c r="AU5" i="15"/>
  <c r="AU23" i="15"/>
  <c r="AU12" i="15"/>
  <c r="AU4" i="15"/>
  <c r="AU15" i="15"/>
  <c r="AU8" i="15"/>
  <c r="AU26" i="15"/>
  <c r="AU7" i="15"/>
  <c r="AU11" i="15"/>
  <c r="AU18" i="15"/>
  <c r="BA24" i="15"/>
  <c r="BA20" i="15"/>
  <c r="BA16" i="15"/>
  <c r="BA12" i="15"/>
  <c r="BA8" i="15"/>
  <c r="BA4" i="15"/>
  <c r="BA19" i="15"/>
  <c r="BA18" i="15"/>
  <c r="BA17" i="15"/>
  <c r="BA23" i="15"/>
  <c r="BA22" i="15"/>
  <c r="BA21" i="15"/>
  <c r="BA7" i="15"/>
  <c r="BA6" i="15"/>
  <c r="BA5" i="15"/>
  <c r="BA27" i="15"/>
  <c r="BA25" i="15"/>
  <c r="BA10" i="15"/>
  <c r="BA14" i="15"/>
  <c r="BA11" i="15"/>
  <c r="BA15" i="15"/>
  <c r="BA26" i="15"/>
  <c r="BA9" i="15"/>
  <c r="BF9" i="15" s="1"/>
  <c r="BA13" i="15"/>
  <c r="BE24" i="15"/>
  <c r="BE20" i="15"/>
  <c r="BE16" i="15"/>
  <c r="BE12" i="15"/>
  <c r="BE8" i="15"/>
  <c r="BE4" i="15"/>
  <c r="BE27" i="15"/>
  <c r="BE15" i="15"/>
  <c r="BE14" i="15"/>
  <c r="BE13" i="15"/>
  <c r="BE19" i="15"/>
  <c r="BE18" i="15"/>
  <c r="BE17" i="15"/>
  <c r="BE22" i="15"/>
  <c r="BE7" i="15"/>
  <c r="BE5" i="15"/>
  <c r="BE26" i="15"/>
  <c r="BE11" i="15"/>
  <c r="BE9" i="15"/>
  <c r="BE23" i="15"/>
  <c r="BE6" i="15"/>
  <c r="BE35" i="15" s="1"/>
  <c r="BE21" i="15"/>
  <c r="BE10" i="15"/>
  <c r="BE25" i="15"/>
  <c r="BK27" i="15"/>
  <c r="BK24" i="15"/>
  <c r="BK20" i="15"/>
  <c r="BK16" i="15"/>
  <c r="BK12" i="15"/>
  <c r="BK8" i="15"/>
  <c r="BK23" i="15"/>
  <c r="BK22" i="15"/>
  <c r="BK21" i="15"/>
  <c r="BK7" i="15"/>
  <c r="BK26" i="15"/>
  <c r="BK25" i="15"/>
  <c r="BK11" i="15"/>
  <c r="BK10" i="15"/>
  <c r="BK9" i="15"/>
  <c r="BK6" i="15"/>
  <c r="BK35" i="15" s="1"/>
  <c r="BK14" i="15"/>
  <c r="BK18" i="15"/>
  <c r="BK4" i="15"/>
  <c r="BK13" i="15"/>
  <c r="BK5" i="15"/>
  <c r="BK17" i="15"/>
  <c r="BK15" i="15"/>
  <c r="BK19" i="15"/>
  <c r="AA25" i="15"/>
  <c r="AA21" i="15"/>
  <c r="AE21" i="15" s="1"/>
  <c r="AA17" i="15"/>
  <c r="AE17" i="15" s="1"/>
  <c r="AA13" i="15"/>
  <c r="AA9" i="15"/>
  <c r="AA5" i="15"/>
  <c r="AA24" i="15"/>
  <c r="AE24" i="15" s="1"/>
  <c r="AA20" i="15"/>
  <c r="AA16" i="15"/>
  <c r="AA12" i="15"/>
  <c r="AA8" i="15"/>
  <c r="AE8" i="15" s="1"/>
  <c r="AA4" i="15"/>
  <c r="AA23" i="15"/>
  <c r="AE23" i="15" s="1"/>
  <c r="AA15" i="15"/>
  <c r="AA7" i="15"/>
  <c r="AE7" i="15" s="1"/>
  <c r="AA26" i="15"/>
  <c r="AA18" i="15"/>
  <c r="AE18" i="15" s="1"/>
  <c r="AA10" i="15"/>
  <c r="AA27" i="15"/>
  <c r="AA19" i="15"/>
  <c r="AA11" i="15"/>
  <c r="AA22" i="15"/>
  <c r="AE22" i="15" s="1"/>
  <c r="AA14" i="15"/>
  <c r="AE14" i="15" s="1"/>
  <c r="AA6" i="15"/>
  <c r="AE6" i="15" s="1"/>
  <c r="AG26" i="15"/>
  <c r="AG22" i="15"/>
  <c r="AG18" i="15"/>
  <c r="AG14" i="15"/>
  <c r="AG10" i="15"/>
  <c r="AG6" i="15"/>
  <c r="AG35" i="15" s="1"/>
  <c r="AG25" i="15"/>
  <c r="AG21" i="15"/>
  <c r="AG17" i="15"/>
  <c r="AG13" i="15"/>
  <c r="AG9" i="15"/>
  <c r="AG5" i="15"/>
  <c r="AG20" i="15"/>
  <c r="AG12" i="15"/>
  <c r="AG4" i="15"/>
  <c r="AG23" i="15"/>
  <c r="AG15" i="15"/>
  <c r="AG7" i="15"/>
  <c r="AG24" i="15"/>
  <c r="AG16" i="15"/>
  <c r="AG8" i="15"/>
  <c r="AG11" i="15"/>
  <c r="AG27" i="15"/>
  <c r="AG19" i="15"/>
  <c r="H27" i="15"/>
  <c r="H26" i="15"/>
  <c r="H25" i="15"/>
  <c r="H21" i="15"/>
  <c r="H17" i="15"/>
  <c r="H13" i="15"/>
  <c r="H9" i="15"/>
  <c r="H5" i="15"/>
  <c r="H24" i="15"/>
  <c r="H20" i="15"/>
  <c r="H16" i="15"/>
  <c r="H12" i="15"/>
  <c r="H8" i="15"/>
  <c r="H4" i="15"/>
  <c r="H22" i="15"/>
  <c r="H18" i="15"/>
  <c r="H14" i="15"/>
  <c r="H10" i="15"/>
  <c r="H6" i="15"/>
  <c r="H23" i="15"/>
  <c r="H19" i="15"/>
  <c r="H15" i="15"/>
  <c r="H11" i="15"/>
  <c r="H7" i="15"/>
  <c r="N24" i="15"/>
  <c r="N20" i="15"/>
  <c r="N16" i="15"/>
  <c r="N12" i="15"/>
  <c r="N8" i="15"/>
  <c r="N27" i="15"/>
  <c r="N23" i="15"/>
  <c r="N19" i="15"/>
  <c r="N15" i="15"/>
  <c r="N11" i="15"/>
  <c r="N26" i="15"/>
  <c r="N18" i="15"/>
  <c r="N10" i="15"/>
  <c r="N4" i="15"/>
  <c r="N21" i="15"/>
  <c r="N13" i="15"/>
  <c r="N7" i="15"/>
  <c r="N25" i="15"/>
  <c r="N9" i="15"/>
  <c r="N5" i="15"/>
  <c r="N14" i="15"/>
  <c r="N6" i="15"/>
  <c r="N17" i="15"/>
  <c r="N22" i="15"/>
  <c r="T25" i="15"/>
  <c r="X25" i="15" s="1"/>
  <c r="T21" i="15"/>
  <c r="X21" i="15" s="1"/>
  <c r="T17" i="15"/>
  <c r="X17" i="15" s="1"/>
  <c r="T13" i="15"/>
  <c r="T9" i="15"/>
  <c r="T5" i="15"/>
  <c r="X5" i="15" s="1"/>
  <c r="T24" i="15"/>
  <c r="X24" i="15" s="1"/>
  <c r="T20" i="15"/>
  <c r="T16" i="15"/>
  <c r="T12" i="15"/>
  <c r="T8" i="15"/>
  <c r="X8" i="15" s="1"/>
  <c r="T4" i="15"/>
  <c r="T23" i="15"/>
  <c r="X23" i="15" s="1"/>
  <c r="T15" i="15"/>
  <c r="T7" i="15"/>
  <c r="X7" i="15" s="1"/>
  <c r="T26" i="15"/>
  <c r="X26" i="15" s="1"/>
  <c r="T18" i="15"/>
  <c r="X18" i="15" s="1"/>
  <c r="T10" i="15"/>
  <c r="T27" i="15"/>
  <c r="T35" i="15" s="1"/>
  <c r="T14" i="15"/>
  <c r="T19" i="15"/>
  <c r="X19" i="15" s="1"/>
  <c r="T6" i="15"/>
  <c r="X6" i="15" s="1"/>
  <c r="T22" i="15"/>
  <c r="X22" i="15" s="1"/>
  <c r="T11" i="15"/>
  <c r="Z26" i="15"/>
  <c r="Z22" i="15"/>
  <c r="Z18" i="15"/>
  <c r="Z14" i="15"/>
  <c r="Z10" i="15"/>
  <c r="Z6" i="15"/>
  <c r="Z25" i="15"/>
  <c r="Z21" i="15"/>
  <c r="Z17" i="15"/>
  <c r="Z13" i="15"/>
  <c r="Z9" i="15"/>
  <c r="Z5" i="15"/>
  <c r="Z20" i="15"/>
  <c r="Z12" i="15"/>
  <c r="Z4" i="15"/>
  <c r="Z23" i="15"/>
  <c r="Z15" i="15"/>
  <c r="Z7" i="15"/>
  <c r="Z24" i="15"/>
  <c r="Z16" i="15"/>
  <c r="Z8" i="15"/>
  <c r="Z27" i="15"/>
  <c r="Z19" i="15"/>
  <c r="Z11" i="15"/>
  <c r="AF27" i="15"/>
  <c r="AF23" i="15"/>
  <c r="AF19" i="15"/>
  <c r="AF15" i="15"/>
  <c r="AF11" i="15"/>
  <c r="AF7" i="15"/>
  <c r="AF26" i="15"/>
  <c r="AF22" i="15"/>
  <c r="AF18" i="15"/>
  <c r="AF14" i="15"/>
  <c r="AF10" i="15"/>
  <c r="AF6" i="15"/>
  <c r="AF25" i="15"/>
  <c r="AF17" i="15"/>
  <c r="AF9" i="15"/>
  <c r="AF20" i="15"/>
  <c r="AF12" i="15"/>
  <c r="AF4" i="15"/>
  <c r="AF21" i="15"/>
  <c r="AF13" i="15"/>
  <c r="AF5" i="15"/>
  <c r="AF24" i="15"/>
  <c r="AF16" i="15"/>
  <c r="AF8" i="15"/>
  <c r="AJ27" i="15"/>
  <c r="AJ23" i="15"/>
  <c r="AJ19" i="15"/>
  <c r="AJ15" i="15"/>
  <c r="AJ11" i="15"/>
  <c r="AJ7" i="15"/>
  <c r="AJ26" i="15"/>
  <c r="AJ22" i="15"/>
  <c r="AJ18" i="15"/>
  <c r="AJ14" i="15"/>
  <c r="AJ10" i="15"/>
  <c r="AJ6" i="15"/>
  <c r="AJ35" i="15" s="1"/>
  <c r="AJ21" i="15"/>
  <c r="AJ13" i="15"/>
  <c r="AJ5" i="15"/>
  <c r="AJ24" i="15"/>
  <c r="AJ16" i="15"/>
  <c r="AJ8" i="15"/>
  <c r="AJ25" i="15"/>
  <c r="AJ17" i="15"/>
  <c r="AJ9" i="15"/>
  <c r="AJ4" i="15"/>
  <c r="AJ20" i="15"/>
  <c r="AJ30" i="15" s="1"/>
  <c r="AJ12" i="15"/>
  <c r="AP26" i="15"/>
  <c r="AP22" i="15"/>
  <c r="AP18" i="15"/>
  <c r="AP14" i="15"/>
  <c r="AP10" i="15"/>
  <c r="AP6" i="15"/>
  <c r="AP35" i="15" s="1"/>
  <c r="AP17" i="15"/>
  <c r="AP16" i="15"/>
  <c r="AP15" i="15"/>
  <c r="AP21" i="15"/>
  <c r="AP20" i="15"/>
  <c r="AP19" i="15"/>
  <c r="AP5" i="15"/>
  <c r="AP4" i="15"/>
  <c r="AP24" i="15"/>
  <c r="AP9" i="15"/>
  <c r="AP7" i="15"/>
  <c r="AP13" i="15"/>
  <c r="AP11" i="15"/>
  <c r="AP25" i="15"/>
  <c r="AP8" i="15"/>
  <c r="AP12" i="15"/>
  <c r="AP23" i="15"/>
  <c r="AP27" i="15"/>
  <c r="AV24" i="15"/>
  <c r="AV20" i="15"/>
  <c r="AV16" i="15"/>
  <c r="AZ16" i="15" s="1"/>
  <c r="AV27" i="15"/>
  <c r="AV23" i="15"/>
  <c r="AV19" i="15"/>
  <c r="AZ19" i="15" s="1"/>
  <c r="AV15" i="15"/>
  <c r="AZ15" i="15" s="1"/>
  <c r="AV22" i="15"/>
  <c r="AZ22" i="15" s="1"/>
  <c r="AV14" i="15"/>
  <c r="AZ14" i="15" s="1"/>
  <c r="AV13" i="15"/>
  <c r="AZ13" i="15" s="1"/>
  <c r="AV9" i="15"/>
  <c r="AZ9" i="15" s="1"/>
  <c r="AV5" i="15"/>
  <c r="AZ5" i="15" s="1"/>
  <c r="AV25" i="15"/>
  <c r="AZ25" i="15" s="1"/>
  <c r="AV17" i="15"/>
  <c r="AV12" i="15"/>
  <c r="AV8" i="15"/>
  <c r="AZ8" i="15" s="1"/>
  <c r="AV4" i="15"/>
  <c r="AV26" i="15"/>
  <c r="AZ26" i="15" s="1"/>
  <c r="AV7" i="15"/>
  <c r="AV11" i="15"/>
  <c r="AZ11" i="15" s="1"/>
  <c r="AV10" i="15"/>
  <c r="AZ10" i="15" s="1"/>
  <c r="AV18" i="15"/>
  <c r="AZ18" i="15" s="1"/>
  <c r="AV6" i="15"/>
  <c r="AV21" i="15"/>
  <c r="AZ21" i="15" s="1"/>
  <c r="BB27" i="15"/>
  <c r="BB23" i="15"/>
  <c r="BB19" i="15"/>
  <c r="BB15" i="15"/>
  <c r="BB11" i="15"/>
  <c r="BB7" i="15"/>
  <c r="BB22" i="15"/>
  <c r="BB21" i="15"/>
  <c r="BB20" i="15"/>
  <c r="BB6" i="15"/>
  <c r="BB35" i="15" s="1"/>
  <c r="BB5" i="15"/>
  <c r="BB4" i="15"/>
  <c r="BB26" i="15"/>
  <c r="BB25" i="15"/>
  <c r="BB24" i="15"/>
  <c r="BB10" i="15"/>
  <c r="BB9" i="15"/>
  <c r="BB8" i="15"/>
  <c r="BB14" i="15"/>
  <c r="BB12" i="15"/>
  <c r="BB18" i="15"/>
  <c r="BB16" i="15"/>
  <c r="BB13" i="15"/>
  <c r="BB17" i="15"/>
  <c r="BH27" i="15"/>
  <c r="BH23" i="15"/>
  <c r="BM23" i="15" s="1"/>
  <c r="BH19" i="15"/>
  <c r="BM19" i="15" s="1"/>
  <c r="BH15" i="15"/>
  <c r="BM15" i="15" s="1"/>
  <c r="BH11" i="15"/>
  <c r="BM11" i="15" s="1"/>
  <c r="BH14" i="15"/>
  <c r="BM14" i="15" s="1"/>
  <c r="BH13" i="15"/>
  <c r="BM13" i="15" s="1"/>
  <c r="BH12" i="15"/>
  <c r="BM12" i="15" s="1"/>
  <c r="BH6" i="15"/>
  <c r="BH18" i="15"/>
  <c r="BM18" i="15" s="1"/>
  <c r="BH17" i="15"/>
  <c r="BM17" i="15" s="1"/>
  <c r="BH16" i="15"/>
  <c r="BM16" i="15" s="1"/>
  <c r="BH5" i="15"/>
  <c r="BM5" i="15" s="1"/>
  <c r="BH21" i="15"/>
  <c r="BH25" i="15"/>
  <c r="BM25" i="15" s="1"/>
  <c r="BH10" i="15"/>
  <c r="BM10" i="15" s="1"/>
  <c r="BH8" i="15"/>
  <c r="BM8" i="15" s="1"/>
  <c r="BH22" i="15"/>
  <c r="BM22" i="15" s="1"/>
  <c r="BH20" i="15"/>
  <c r="BH4" i="15"/>
  <c r="BH26" i="15"/>
  <c r="BM26" i="15" s="1"/>
  <c r="BH9" i="15"/>
  <c r="BM9" i="15" s="1"/>
  <c r="BH24" i="15"/>
  <c r="BM24" i="15" s="1"/>
  <c r="BH7" i="15"/>
  <c r="BL23" i="15"/>
  <c r="BL19" i="15"/>
  <c r="BL15" i="15"/>
  <c r="BL11" i="15"/>
  <c r="BL7" i="15"/>
  <c r="BL26" i="15"/>
  <c r="BL25" i="15"/>
  <c r="BL24" i="15"/>
  <c r="BL10" i="15"/>
  <c r="BL9" i="15"/>
  <c r="BL8" i="15"/>
  <c r="BL6" i="15"/>
  <c r="BL35" i="15" s="1"/>
  <c r="BL27" i="15"/>
  <c r="BL14" i="15"/>
  <c r="BL13" i="15"/>
  <c r="BL12" i="15"/>
  <c r="BL5" i="15"/>
  <c r="BL18" i="15"/>
  <c r="BL16" i="15"/>
  <c r="BL4" i="15"/>
  <c r="BL22" i="15"/>
  <c r="BL20" i="15"/>
  <c r="BL17" i="15"/>
  <c r="BL21" i="15"/>
  <c r="D33" i="12"/>
  <c r="H373" i="11"/>
  <c r="H377" i="11"/>
  <c r="H387" i="11"/>
  <c r="H391" i="11"/>
  <c r="H429" i="11"/>
  <c r="H433" i="11"/>
  <c r="H443" i="11"/>
  <c r="H447" i="11"/>
  <c r="A395" i="11"/>
  <c r="B395" i="11"/>
  <c r="A396" i="11"/>
  <c r="B396" i="11"/>
  <c r="A397" i="11"/>
  <c r="B397" i="11"/>
  <c r="A398" i="11"/>
  <c r="B398" i="11"/>
  <c r="A399" i="11"/>
  <c r="B399" i="11"/>
  <c r="A400" i="11"/>
  <c r="B400" i="11"/>
  <c r="A401" i="11"/>
  <c r="B401" i="11"/>
  <c r="A402" i="11"/>
  <c r="B402" i="11"/>
  <c r="A403" i="11"/>
  <c r="B403" i="11"/>
  <c r="A404" i="11"/>
  <c r="B404" i="11"/>
  <c r="A405" i="11"/>
  <c r="B405" i="11"/>
  <c r="A406" i="11"/>
  <c r="B406" i="11"/>
  <c r="A407" i="11"/>
  <c r="B407" i="11"/>
  <c r="A408" i="11"/>
  <c r="B408" i="11"/>
  <c r="A409" i="11"/>
  <c r="B409" i="11"/>
  <c r="A410" i="11"/>
  <c r="B410" i="11"/>
  <c r="A411" i="11"/>
  <c r="B411" i="11"/>
  <c r="A412" i="11"/>
  <c r="B412" i="11"/>
  <c r="A413" i="11"/>
  <c r="B413" i="11"/>
  <c r="A414" i="11"/>
  <c r="B414" i="11"/>
  <c r="A415" i="11"/>
  <c r="B415" i="11"/>
  <c r="A416" i="11"/>
  <c r="B416" i="11"/>
  <c r="A417" i="11"/>
  <c r="B417" i="11"/>
  <c r="A418" i="11"/>
  <c r="B418" i="11"/>
  <c r="A419" i="11"/>
  <c r="B419" i="11"/>
  <c r="A420" i="11"/>
  <c r="B420" i="11"/>
  <c r="A421" i="11"/>
  <c r="B421" i="11"/>
  <c r="A422" i="11"/>
  <c r="B422" i="11"/>
  <c r="A423" i="11"/>
  <c r="B423" i="11"/>
  <c r="A424" i="11"/>
  <c r="B424" i="11"/>
  <c r="A425" i="11"/>
  <c r="B425" i="11"/>
  <c r="A426" i="11"/>
  <c r="B426" i="11"/>
  <c r="A427" i="11"/>
  <c r="B427" i="11"/>
  <c r="A428" i="11"/>
  <c r="B428" i="11"/>
  <c r="A429" i="11"/>
  <c r="B429" i="11"/>
  <c r="A430" i="11"/>
  <c r="B430" i="11"/>
  <c r="A431" i="11"/>
  <c r="B431" i="11"/>
  <c r="A432" i="11"/>
  <c r="B432" i="11"/>
  <c r="A433" i="11"/>
  <c r="B433" i="11"/>
  <c r="A434" i="11"/>
  <c r="B434" i="11"/>
  <c r="A435" i="11"/>
  <c r="B435" i="11"/>
  <c r="A436" i="11"/>
  <c r="B436" i="11"/>
  <c r="A437" i="11"/>
  <c r="B437" i="11"/>
  <c r="A438" i="11"/>
  <c r="B438" i="11"/>
  <c r="A439" i="11"/>
  <c r="B439" i="11"/>
  <c r="A440" i="11"/>
  <c r="B440" i="11"/>
  <c r="A441" i="11"/>
  <c r="B441" i="11"/>
  <c r="A442" i="11"/>
  <c r="B442" i="11"/>
  <c r="A443" i="11"/>
  <c r="B443" i="11"/>
  <c r="A444" i="11"/>
  <c r="B444" i="11"/>
  <c r="A445" i="11"/>
  <c r="B445" i="11"/>
  <c r="A446" i="11"/>
  <c r="B446" i="11"/>
  <c r="A447" i="11"/>
  <c r="B447" i="11"/>
  <c r="A448" i="11"/>
  <c r="B448" i="11"/>
  <c r="A449" i="11"/>
  <c r="B449" i="11"/>
  <c r="B394" i="11"/>
  <c r="A394" i="11"/>
  <c r="A339" i="11"/>
  <c r="B339" i="11"/>
  <c r="A340" i="11"/>
  <c r="B340" i="11"/>
  <c r="A341" i="11"/>
  <c r="B341" i="11"/>
  <c r="A342" i="11"/>
  <c r="B342" i="11"/>
  <c r="A343" i="11"/>
  <c r="B343" i="11"/>
  <c r="A344" i="11"/>
  <c r="B344" i="11"/>
  <c r="A345" i="11"/>
  <c r="B345" i="11"/>
  <c r="A346" i="11"/>
  <c r="B346" i="11"/>
  <c r="A347" i="11"/>
  <c r="B347" i="11"/>
  <c r="A348" i="11"/>
  <c r="B348" i="11"/>
  <c r="A349" i="11"/>
  <c r="B349" i="11"/>
  <c r="A350" i="11"/>
  <c r="B350" i="11"/>
  <c r="A351" i="11"/>
  <c r="B351" i="11"/>
  <c r="A352" i="11"/>
  <c r="B352" i="11"/>
  <c r="A353" i="11"/>
  <c r="B353" i="11"/>
  <c r="A354" i="11"/>
  <c r="B354" i="11"/>
  <c r="A355" i="11"/>
  <c r="B355" i="11"/>
  <c r="A356" i="11"/>
  <c r="B356" i="11"/>
  <c r="A357" i="11"/>
  <c r="B357" i="11"/>
  <c r="A358" i="11"/>
  <c r="B358" i="11"/>
  <c r="A359" i="11"/>
  <c r="B359" i="11"/>
  <c r="A360" i="11"/>
  <c r="B360" i="11"/>
  <c r="A361" i="11"/>
  <c r="B361" i="11"/>
  <c r="A362" i="11"/>
  <c r="B362" i="11"/>
  <c r="A363" i="11"/>
  <c r="B363" i="11"/>
  <c r="A364" i="11"/>
  <c r="B364" i="11"/>
  <c r="A365" i="11"/>
  <c r="B365" i="11"/>
  <c r="A366" i="11"/>
  <c r="B366" i="11"/>
  <c r="A367" i="11"/>
  <c r="B367" i="11"/>
  <c r="A368" i="11"/>
  <c r="B368" i="11"/>
  <c r="A369" i="11"/>
  <c r="B369" i="11"/>
  <c r="A370" i="11"/>
  <c r="B370" i="11"/>
  <c r="A371" i="11"/>
  <c r="B371" i="11"/>
  <c r="A372" i="11"/>
  <c r="B372" i="11"/>
  <c r="A373" i="11"/>
  <c r="B373" i="11"/>
  <c r="A374" i="11"/>
  <c r="B374" i="11"/>
  <c r="A375" i="11"/>
  <c r="B375" i="11"/>
  <c r="A376" i="11"/>
  <c r="B376" i="11"/>
  <c r="A377" i="11"/>
  <c r="B377" i="11"/>
  <c r="A378" i="11"/>
  <c r="B378" i="11"/>
  <c r="A379" i="11"/>
  <c r="B379" i="11"/>
  <c r="A380" i="11"/>
  <c r="B380" i="11"/>
  <c r="A381" i="11"/>
  <c r="B381" i="11"/>
  <c r="A382" i="11"/>
  <c r="B382" i="11"/>
  <c r="A383" i="11"/>
  <c r="B383" i="11"/>
  <c r="A384" i="11"/>
  <c r="B384" i="11"/>
  <c r="A385" i="11"/>
  <c r="B385" i="11"/>
  <c r="A386" i="11"/>
  <c r="B386" i="11"/>
  <c r="A387" i="11"/>
  <c r="B387" i="11"/>
  <c r="A388" i="11"/>
  <c r="B388" i="11"/>
  <c r="A389" i="11"/>
  <c r="B389" i="11"/>
  <c r="A390" i="11"/>
  <c r="B390" i="11"/>
  <c r="A391" i="11"/>
  <c r="B391" i="11"/>
  <c r="A392" i="11"/>
  <c r="B392" i="11"/>
  <c r="A393" i="11"/>
  <c r="B393" i="11"/>
  <c r="BI18" i="9"/>
  <c r="AD16" i="10" s="1"/>
  <c r="H407" i="11" s="1"/>
  <c r="BF18" i="9"/>
  <c r="Z16" i="10" s="1"/>
  <c r="H351" i="11" s="1"/>
  <c r="BD18" i="9"/>
  <c r="BE11" i="9" s="1"/>
  <c r="BF11" i="9" s="1"/>
  <c r="Z9" i="10" s="1"/>
  <c r="H344" i="11" s="1"/>
  <c r="BI33" i="9"/>
  <c r="AE16" i="10" s="1"/>
  <c r="H421" i="11" s="1"/>
  <c r="BG33" i="9"/>
  <c r="BH23" i="9" s="1"/>
  <c r="BI23" i="9" s="1"/>
  <c r="AE6" i="10" s="1"/>
  <c r="H411" i="11" s="1"/>
  <c r="BF33" i="9"/>
  <c r="AA16" i="10" s="1"/>
  <c r="H365" i="11" s="1"/>
  <c r="BD33" i="9"/>
  <c r="BE26" i="9" s="1"/>
  <c r="BF26" i="9" s="1"/>
  <c r="AA9" i="10" s="1"/>
  <c r="H358" i="11" s="1"/>
  <c r="BG18" i="9"/>
  <c r="BH12" i="9" s="1"/>
  <c r="BI12" i="9" s="1"/>
  <c r="AD10" i="10" s="1"/>
  <c r="H401" i="11" s="1"/>
  <c r="C313" i="9"/>
  <c r="E313" i="9"/>
  <c r="F313" i="9"/>
  <c r="C314" i="9"/>
  <c r="E314" i="9"/>
  <c r="F314" i="9"/>
  <c r="C315" i="9"/>
  <c r="E315" i="9"/>
  <c r="F315" i="9"/>
  <c r="C316" i="9"/>
  <c r="E316" i="9"/>
  <c r="F316" i="9"/>
  <c r="C317" i="9"/>
  <c r="E317" i="9"/>
  <c r="F317" i="9"/>
  <c r="C318" i="9"/>
  <c r="E318" i="9"/>
  <c r="F318" i="9"/>
  <c r="C319" i="9"/>
  <c r="E319" i="9"/>
  <c r="F319" i="9"/>
  <c r="C320" i="9"/>
  <c r="E320" i="9"/>
  <c r="F320" i="9"/>
  <c r="C321" i="9"/>
  <c r="E321" i="9"/>
  <c r="F321" i="9"/>
  <c r="C322" i="9"/>
  <c r="E322" i="9"/>
  <c r="F322" i="9"/>
  <c r="C323" i="9"/>
  <c r="E323" i="9"/>
  <c r="F323" i="9"/>
  <c r="C324" i="9"/>
  <c r="E324" i="9"/>
  <c r="F324" i="9"/>
  <c r="C325" i="9"/>
  <c r="E325" i="9"/>
  <c r="F325" i="9"/>
  <c r="C326" i="9"/>
  <c r="E326" i="9"/>
  <c r="F326" i="9"/>
  <c r="C327" i="9"/>
  <c r="E327" i="9"/>
  <c r="F327" i="9"/>
  <c r="C328" i="9"/>
  <c r="E328" i="9"/>
  <c r="F328" i="9"/>
  <c r="C329" i="9"/>
  <c r="E329" i="9"/>
  <c r="F329" i="9"/>
  <c r="C330" i="9"/>
  <c r="E330" i="9"/>
  <c r="F330" i="9"/>
  <c r="C331" i="9"/>
  <c r="E331" i="9"/>
  <c r="F331" i="9"/>
  <c r="C332" i="9"/>
  <c r="E332" i="9"/>
  <c r="F332" i="9"/>
  <c r="C333" i="9"/>
  <c r="E333" i="9"/>
  <c r="F333" i="9"/>
  <c r="C334" i="9"/>
  <c r="E334" i="9"/>
  <c r="F334" i="9"/>
  <c r="C335" i="9"/>
  <c r="E335" i="9"/>
  <c r="F335" i="9"/>
  <c r="C336" i="9"/>
  <c r="E336" i="9"/>
  <c r="F336" i="9"/>
  <c r="C337" i="9"/>
  <c r="E337" i="9"/>
  <c r="F337" i="9"/>
  <c r="C338" i="9"/>
  <c r="E338" i="9"/>
  <c r="F338" i="9"/>
  <c r="C339" i="9"/>
  <c r="E339" i="9"/>
  <c r="F339" i="9"/>
  <c r="C340" i="9"/>
  <c r="E340" i="9"/>
  <c r="F340" i="9"/>
  <c r="C341" i="9"/>
  <c r="E341" i="9"/>
  <c r="F341" i="9"/>
  <c r="C342" i="9"/>
  <c r="E342" i="9"/>
  <c r="F342" i="9"/>
  <c r="C343" i="9"/>
  <c r="E343" i="9"/>
  <c r="F343" i="9"/>
  <c r="C344" i="9"/>
  <c r="E344" i="9"/>
  <c r="F344" i="9"/>
  <c r="C345" i="9"/>
  <c r="E345" i="9"/>
  <c r="F345" i="9"/>
  <c r="C346" i="9"/>
  <c r="E346" i="9"/>
  <c r="F346" i="9"/>
  <c r="C347" i="9"/>
  <c r="E347" i="9"/>
  <c r="F347" i="9"/>
  <c r="C348" i="9"/>
  <c r="E348" i="9"/>
  <c r="F348" i="9"/>
  <c r="C349" i="9"/>
  <c r="E349" i="9"/>
  <c r="F349" i="9"/>
  <c r="C350" i="9"/>
  <c r="E350" i="9"/>
  <c r="F350" i="9"/>
  <c r="C351" i="9"/>
  <c r="E351" i="9"/>
  <c r="F351" i="9"/>
  <c r="C352" i="9"/>
  <c r="E352" i="9"/>
  <c r="F352" i="9"/>
  <c r="C353" i="9"/>
  <c r="E353" i="9"/>
  <c r="F353" i="9"/>
  <c r="C354" i="9"/>
  <c r="E354" i="9"/>
  <c r="F354" i="9"/>
  <c r="C355" i="9"/>
  <c r="E355" i="9"/>
  <c r="F355" i="9"/>
  <c r="C356" i="9"/>
  <c r="E356" i="9"/>
  <c r="F356" i="9"/>
  <c r="C357" i="9"/>
  <c r="E357" i="9"/>
  <c r="F357" i="9"/>
  <c r="C358" i="9"/>
  <c r="E358" i="9"/>
  <c r="F358" i="9"/>
  <c r="C359" i="9"/>
  <c r="E359" i="9"/>
  <c r="F359" i="9"/>
  <c r="C360" i="9"/>
  <c r="E360" i="9"/>
  <c r="F360" i="9"/>
  <c r="C361" i="9"/>
  <c r="E361" i="9"/>
  <c r="F361" i="9"/>
  <c r="C362" i="9"/>
  <c r="E362" i="9"/>
  <c r="F362" i="9"/>
  <c r="C363" i="9"/>
  <c r="E363" i="9"/>
  <c r="F363" i="9"/>
  <c r="C364" i="9"/>
  <c r="E364" i="9"/>
  <c r="F364" i="9"/>
  <c r="C365" i="9"/>
  <c r="E365" i="9"/>
  <c r="F365" i="9"/>
  <c r="C366" i="9"/>
  <c r="E366" i="9"/>
  <c r="F366" i="9"/>
  <c r="C367" i="9"/>
  <c r="E367" i="9"/>
  <c r="F367" i="9"/>
  <c r="C368" i="9"/>
  <c r="E368" i="9"/>
  <c r="F368" i="9"/>
  <c r="C369" i="9"/>
  <c r="E369" i="9"/>
  <c r="F369" i="9"/>
  <c r="C370" i="9"/>
  <c r="E370" i="9"/>
  <c r="F370" i="9"/>
  <c r="C371" i="9"/>
  <c r="E371" i="9"/>
  <c r="F371" i="9"/>
  <c r="C372" i="9"/>
  <c r="E372" i="9"/>
  <c r="F372" i="9"/>
  <c r="C373" i="9"/>
  <c r="E373" i="9"/>
  <c r="F373" i="9"/>
  <c r="C374" i="9"/>
  <c r="E374" i="9"/>
  <c r="F374" i="9"/>
  <c r="C375" i="9"/>
  <c r="E375" i="9"/>
  <c r="F375" i="9"/>
  <c r="C376" i="9"/>
  <c r="E376" i="9"/>
  <c r="F376" i="9"/>
  <c r="C377" i="9"/>
  <c r="E377" i="9"/>
  <c r="F377" i="9"/>
  <c r="C378" i="9"/>
  <c r="E378" i="9"/>
  <c r="F378" i="9"/>
  <c r="C379" i="9"/>
  <c r="E379" i="9"/>
  <c r="F379" i="9"/>
  <c r="C380" i="9"/>
  <c r="E380" i="9"/>
  <c r="F380" i="9"/>
  <c r="C381" i="9"/>
  <c r="E381" i="9"/>
  <c r="F381" i="9"/>
  <c r="C382" i="9"/>
  <c r="E382" i="9"/>
  <c r="F382" i="9"/>
  <c r="C383" i="9"/>
  <c r="E383" i="9"/>
  <c r="F383" i="9"/>
  <c r="C384" i="9"/>
  <c r="E384" i="9"/>
  <c r="F384" i="9"/>
  <c r="C385" i="9"/>
  <c r="E385" i="9"/>
  <c r="F385" i="9"/>
  <c r="C386" i="9"/>
  <c r="E386" i="9"/>
  <c r="F386" i="9"/>
  <c r="C387" i="9"/>
  <c r="E387" i="9"/>
  <c r="F387" i="9"/>
  <c r="C388" i="9"/>
  <c r="E388" i="9"/>
  <c r="F388" i="9"/>
  <c r="C389" i="9"/>
  <c r="E389" i="9"/>
  <c r="F389" i="9"/>
  <c r="C390" i="9"/>
  <c r="E390" i="9"/>
  <c r="F390" i="9"/>
  <c r="C391" i="9"/>
  <c r="E391" i="9"/>
  <c r="F391" i="9"/>
  <c r="C392" i="9"/>
  <c r="E392" i="9"/>
  <c r="F392" i="9"/>
  <c r="C393" i="9"/>
  <c r="E393" i="9"/>
  <c r="F393" i="9"/>
  <c r="C394" i="9"/>
  <c r="E394" i="9"/>
  <c r="F394" i="9"/>
  <c r="C395" i="9"/>
  <c r="E395" i="9"/>
  <c r="F395" i="9"/>
  <c r="C396" i="9"/>
  <c r="E396" i="9"/>
  <c r="F396" i="9"/>
  <c r="C397" i="9"/>
  <c r="E397" i="9"/>
  <c r="F397" i="9"/>
  <c r="C398" i="9"/>
  <c r="E398" i="9"/>
  <c r="F398" i="9"/>
  <c r="C399" i="9"/>
  <c r="E399" i="9"/>
  <c r="F399" i="9"/>
  <c r="C400" i="9"/>
  <c r="E400" i="9"/>
  <c r="F400" i="9"/>
  <c r="C401" i="9"/>
  <c r="E401" i="9"/>
  <c r="F401" i="9"/>
  <c r="C402" i="9"/>
  <c r="E402" i="9"/>
  <c r="F402" i="9"/>
  <c r="C403" i="9"/>
  <c r="E403" i="9"/>
  <c r="F403" i="9"/>
  <c r="C404" i="9"/>
  <c r="E404" i="9"/>
  <c r="F404" i="9"/>
  <c r="C405" i="9"/>
  <c r="E405" i="9"/>
  <c r="F405" i="9"/>
  <c r="C406" i="9"/>
  <c r="E406" i="9"/>
  <c r="F406" i="9"/>
  <c r="C407" i="9"/>
  <c r="E407" i="9"/>
  <c r="F407" i="9"/>
  <c r="C408" i="9"/>
  <c r="E408" i="9"/>
  <c r="F408" i="9"/>
  <c r="C409" i="9"/>
  <c r="E409" i="9"/>
  <c r="F409" i="9"/>
  <c r="C410" i="9"/>
  <c r="E410" i="9"/>
  <c r="F410" i="9"/>
  <c r="C411" i="9"/>
  <c r="E411" i="9"/>
  <c r="F411" i="9"/>
  <c r="C412" i="9"/>
  <c r="E412" i="9"/>
  <c r="F412" i="9"/>
  <c r="C413" i="9"/>
  <c r="E413" i="9"/>
  <c r="F413" i="9"/>
  <c r="C414" i="9"/>
  <c r="E414" i="9"/>
  <c r="F414" i="9"/>
  <c r="C415" i="9"/>
  <c r="E415" i="9"/>
  <c r="F415" i="9"/>
  <c r="C416" i="9"/>
  <c r="E416" i="9"/>
  <c r="F416" i="9"/>
  <c r="C417" i="9"/>
  <c r="E417" i="9"/>
  <c r="F417" i="9"/>
  <c r="C418" i="9"/>
  <c r="E418" i="9"/>
  <c r="F418" i="9"/>
  <c r="C419" i="9"/>
  <c r="E419" i="9"/>
  <c r="F419" i="9"/>
  <c r="C420" i="9"/>
  <c r="E420" i="9"/>
  <c r="F420" i="9"/>
  <c r="C421" i="9"/>
  <c r="E421" i="9"/>
  <c r="F421" i="9"/>
  <c r="C422" i="9"/>
  <c r="E422" i="9"/>
  <c r="F422" i="9"/>
  <c r="C423" i="9"/>
  <c r="E423" i="9"/>
  <c r="F423" i="9"/>
  <c r="C424" i="9"/>
  <c r="E424" i="9"/>
  <c r="F424" i="9"/>
  <c r="C425" i="9"/>
  <c r="E425" i="9"/>
  <c r="F425" i="9"/>
  <c r="C426" i="9"/>
  <c r="E426" i="9"/>
  <c r="F426" i="9"/>
  <c r="C427" i="9"/>
  <c r="E427" i="9"/>
  <c r="F427" i="9"/>
  <c r="C428" i="9"/>
  <c r="E428" i="9"/>
  <c r="F428" i="9"/>
  <c r="C429" i="9"/>
  <c r="E429" i="9"/>
  <c r="F429" i="9"/>
  <c r="C430" i="9"/>
  <c r="E430" i="9"/>
  <c r="F430" i="9"/>
  <c r="C431" i="9"/>
  <c r="E431" i="9"/>
  <c r="F431" i="9"/>
  <c r="C432" i="9"/>
  <c r="E432" i="9"/>
  <c r="F432" i="9"/>
  <c r="C433" i="9"/>
  <c r="E433" i="9"/>
  <c r="F433" i="9"/>
  <c r="C434" i="9"/>
  <c r="E434" i="9"/>
  <c r="F434" i="9"/>
  <c r="C435" i="9"/>
  <c r="E435" i="9"/>
  <c r="F435" i="9"/>
  <c r="C436" i="9"/>
  <c r="E436" i="9"/>
  <c r="F436" i="9"/>
  <c r="C437" i="9"/>
  <c r="E437" i="9"/>
  <c r="F437" i="9"/>
  <c r="C438" i="9"/>
  <c r="E438" i="9"/>
  <c r="F438" i="9"/>
  <c r="C439" i="9"/>
  <c r="E439" i="9"/>
  <c r="F439" i="9"/>
  <c r="C440" i="9"/>
  <c r="E440" i="9"/>
  <c r="F440" i="9"/>
  <c r="C441" i="9"/>
  <c r="E441" i="9"/>
  <c r="F441" i="9"/>
  <c r="C442" i="9"/>
  <c r="E442" i="9"/>
  <c r="F442" i="9"/>
  <c r="C443" i="9"/>
  <c r="E443" i="9"/>
  <c r="F443" i="9"/>
  <c r="C444" i="9"/>
  <c r="E444" i="9"/>
  <c r="F444" i="9"/>
  <c r="C445" i="9"/>
  <c r="E445" i="9"/>
  <c r="F445" i="9"/>
  <c r="C446" i="9"/>
  <c r="E446" i="9"/>
  <c r="F446" i="9"/>
  <c r="C447" i="9"/>
  <c r="E447" i="9"/>
  <c r="F447" i="9"/>
  <c r="C448" i="9"/>
  <c r="E448" i="9"/>
  <c r="F448" i="9"/>
  <c r="C449" i="9"/>
  <c r="E449" i="9"/>
  <c r="F449" i="9"/>
  <c r="C450" i="9"/>
  <c r="E450" i="9"/>
  <c r="F450" i="9"/>
  <c r="C451" i="9"/>
  <c r="E451" i="9"/>
  <c r="F451" i="9"/>
  <c r="C452" i="9"/>
  <c r="E452" i="9"/>
  <c r="F452" i="9"/>
  <c r="C453" i="9"/>
  <c r="E453" i="9"/>
  <c r="F453" i="9"/>
  <c r="BM7" i="15" l="1"/>
  <c r="X11" i="15"/>
  <c r="G29" i="15"/>
  <c r="AR19" i="15"/>
  <c r="X16" i="15"/>
  <c r="AE11" i="15"/>
  <c r="AE16" i="15"/>
  <c r="AR22" i="15"/>
  <c r="X14" i="15"/>
  <c r="BV27" i="15"/>
  <c r="AR23" i="15"/>
  <c r="AZ7" i="15"/>
  <c r="AY15" i="15"/>
  <c r="AS14" i="15"/>
  <c r="X10" i="15"/>
  <c r="AR16" i="15"/>
  <c r="X12" i="15"/>
  <c r="AZ23" i="15"/>
  <c r="X9" i="15"/>
  <c r="AE9" i="15"/>
  <c r="AR10" i="15"/>
  <c r="X13" i="15"/>
  <c r="AE13" i="15"/>
  <c r="AR11" i="15"/>
  <c r="AR13" i="15"/>
  <c r="AZ12" i="15"/>
  <c r="BM21" i="15"/>
  <c r="AZ17" i="15"/>
  <c r="X15" i="15"/>
  <c r="AK12" i="15"/>
  <c r="AE15" i="15"/>
  <c r="AZ24" i="15"/>
  <c r="BL29" i="15"/>
  <c r="BH29" i="15"/>
  <c r="BF4" i="15"/>
  <c r="BB29" i="15"/>
  <c r="BX8" i="15"/>
  <c r="BY8" i="15" s="1"/>
  <c r="AK8" i="15"/>
  <c r="BZ8" i="15"/>
  <c r="CA8" i="15" s="1"/>
  <c r="BX13" i="15"/>
  <c r="BY13" i="15" s="1"/>
  <c r="BZ13" i="15"/>
  <c r="CA13" i="15" s="1"/>
  <c r="AK13" i="15"/>
  <c r="BX20" i="15"/>
  <c r="BY20" i="15" s="1"/>
  <c r="BZ20" i="15"/>
  <c r="CA20" i="15" s="1"/>
  <c r="AF30" i="15"/>
  <c r="AK20" i="15"/>
  <c r="AF35" i="15"/>
  <c r="AK6" i="15"/>
  <c r="BX6" i="15"/>
  <c r="BZ6" i="15"/>
  <c r="BZ22" i="15"/>
  <c r="CA22" i="15" s="1"/>
  <c r="AK22" i="15"/>
  <c r="BX22" i="15"/>
  <c r="BY22" i="15" s="1"/>
  <c r="AK15" i="15"/>
  <c r="BZ15" i="15"/>
  <c r="CA15" i="15" s="1"/>
  <c r="BX15" i="15"/>
  <c r="BY15" i="15" s="1"/>
  <c r="T29" i="15"/>
  <c r="X4" i="15"/>
  <c r="T30" i="15"/>
  <c r="T31" i="15" s="1"/>
  <c r="X20" i="15"/>
  <c r="AE19" i="15"/>
  <c r="AE26" i="15"/>
  <c r="AA29" i="15"/>
  <c r="AE4" i="15"/>
  <c r="AE20" i="15"/>
  <c r="AA30" i="15"/>
  <c r="BF13" i="15"/>
  <c r="BF11" i="15"/>
  <c r="BF21" i="15"/>
  <c r="BF18" i="15"/>
  <c r="BF12" i="15"/>
  <c r="AS10" i="15"/>
  <c r="AO29" i="15"/>
  <c r="AS4" i="15"/>
  <c r="AS26" i="15"/>
  <c r="AS16" i="15"/>
  <c r="AS13" i="15"/>
  <c r="AS15" i="15"/>
  <c r="AC29" i="15"/>
  <c r="Y30" i="15"/>
  <c r="AD20" i="15"/>
  <c r="AD30" i="15" s="1"/>
  <c r="BV8" i="15"/>
  <c r="BW8" i="15" s="1"/>
  <c r="S35" i="15"/>
  <c r="BW27" i="15"/>
  <c r="E5" i="14" s="1"/>
  <c r="BV23" i="15"/>
  <c r="BW23" i="15" s="1"/>
  <c r="BV5" i="15"/>
  <c r="BW5" i="15" s="1"/>
  <c r="BV21" i="15"/>
  <c r="BW21" i="15" s="1"/>
  <c r="BV14" i="15"/>
  <c r="BW14" i="15" s="1"/>
  <c r="Q7" i="15"/>
  <c r="Q11" i="15"/>
  <c r="Q10" i="15"/>
  <c r="Q15" i="15"/>
  <c r="Q16" i="15"/>
  <c r="Q13" i="15"/>
  <c r="G30" i="15"/>
  <c r="AM30" i="15"/>
  <c r="AR20" i="15"/>
  <c r="AM35" i="15"/>
  <c r="AR6" i="15"/>
  <c r="BT6" i="15"/>
  <c r="I6" i="15"/>
  <c r="BP6" i="15"/>
  <c r="I22" i="15"/>
  <c r="BT22" i="15"/>
  <c r="BU22" i="15" s="1"/>
  <c r="BP22" i="15"/>
  <c r="BP17" i="15"/>
  <c r="I17" i="15"/>
  <c r="BT17" i="15"/>
  <c r="BU17" i="15" s="1"/>
  <c r="BP26" i="15"/>
  <c r="BT26" i="15"/>
  <c r="BU26" i="15" s="1"/>
  <c r="I26" i="15"/>
  <c r="BP19" i="15"/>
  <c r="I19" i="15"/>
  <c r="BT19" i="15"/>
  <c r="BU19" i="15" s="1"/>
  <c r="BP12" i="15"/>
  <c r="BT12" i="15"/>
  <c r="BU12" i="15" s="1"/>
  <c r="I12" i="15"/>
  <c r="BN15" i="15"/>
  <c r="BN14" i="15"/>
  <c r="BN12" i="15"/>
  <c r="BN22" i="15"/>
  <c r="BN18" i="15"/>
  <c r="BN13" i="15"/>
  <c r="AX30" i="15"/>
  <c r="AY8" i="15"/>
  <c r="AY12" i="15"/>
  <c r="AY20" i="15"/>
  <c r="AT30" i="15"/>
  <c r="AY24" i="15"/>
  <c r="AY14" i="15"/>
  <c r="AR17" i="15"/>
  <c r="AR9" i="15"/>
  <c r="AH35" i="15"/>
  <c r="AL6" i="15"/>
  <c r="AL19" i="15"/>
  <c r="AL26" i="15"/>
  <c r="AL4" i="15"/>
  <c r="AH29" i="15"/>
  <c r="AL20" i="15"/>
  <c r="AH30" i="15"/>
  <c r="AH31" i="15" s="1"/>
  <c r="AL13" i="15"/>
  <c r="V30" i="15"/>
  <c r="W20" i="15"/>
  <c r="W30" i="15" s="1"/>
  <c r="R30" i="15"/>
  <c r="L29" i="15"/>
  <c r="BR26" i="15"/>
  <c r="J26" i="15"/>
  <c r="BR9" i="15"/>
  <c r="J9" i="15"/>
  <c r="BR17" i="15"/>
  <c r="J17" i="15"/>
  <c r="BR25" i="15"/>
  <c r="J25" i="15"/>
  <c r="BR14" i="15"/>
  <c r="J14" i="15"/>
  <c r="BR11" i="15"/>
  <c r="J11" i="15"/>
  <c r="O30" i="15"/>
  <c r="P13" i="15"/>
  <c r="P21" i="15"/>
  <c r="P12" i="15"/>
  <c r="P17" i="15"/>
  <c r="P18" i="15"/>
  <c r="P15" i="15"/>
  <c r="BG4" i="15"/>
  <c r="BC29" i="15"/>
  <c r="BG15" i="15"/>
  <c r="BG11" i="15"/>
  <c r="BG8" i="15"/>
  <c r="BG25" i="15"/>
  <c r="BG18" i="15"/>
  <c r="BM20" i="15"/>
  <c r="BH30" i="15"/>
  <c r="BH31" i="15" s="1"/>
  <c r="AV35" i="15"/>
  <c r="AZ6" i="15"/>
  <c r="AP30" i="15"/>
  <c r="AK16" i="15"/>
  <c r="BZ16" i="15"/>
  <c r="CA16" i="15" s="1"/>
  <c r="BX16" i="15"/>
  <c r="BY16" i="15" s="1"/>
  <c r="BZ21" i="15"/>
  <c r="CA21" i="15" s="1"/>
  <c r="AK21" i="15"/>
  <c r="BX21" i="15"/>
  <c r="BY21" i="15" s="1"/>
  <c r="BX9" i="15"/>
  <c r="BY9" i="15" s="1"/>
  <c r="BZ9" i="15"/>
  <c r="CA9" i="15" s="1"/>
  <c r="AK9" i="15"/>
  <c r="AK10" i="15"/>
  <c r="BZ10" i="15"/>
  <c r="CA10" i="15" s="1"/>
  <c r="BX10" i="15"/>
  <c r="BY10" i="15" s="1"/>
  <c r="AK26" i="15"/>
  <c r="BX26" i="15"/>
  <c r="BY26" i="15" s="1"/>
  <c r="BZ26" i="15"/>
  <c r="CA26" i="15" s="1"/>
  <c r="BZ19" i="15"/>
  <c r="CA19" i="15" s="1"/>
  <c r="BX19" i="15"/>
  <c r="BY19" i="15" s="1"/>
  <c r="AK19" i="15"/>
  <c r="Z29" i="15"/>
  <c r="AG29" i="15"/>
  <c r="BK29" i="15"/>
  <c r="BK30" i="15"/>
  <c r="BK31" i="15" s="1"/>
  <c r="BF14" i="15"/>
  <c r="BF5" i="15"/>
  <c r="BF22" i="15"/>
  <c r="BF19" i="15"/>
  <c r="BF16" i="15"/>
  <c r="AS21" i="15"/>
  <c r="AS17" i="15"/>
  <c r="AS19" i="15"/>
  <c r="BV19" i="15"/>
  <c r="BW19" i="15" s="1"/>
  <c r="BV24" i="15"/>
  <c r="BW24" i="15" s="1"/>
  <c r="BV4" i="15"/>
  <c r="S29" i="15"/>
  <c r="BV9" i="15"/>
  <c r="BW9" i="15" s="1"/>
  <c r="BV25" i="15"/>
  <c r="BW25" i="15" s="1"/>
  <c r="BV18" i="15"/>
  <c r="BW18" i="15" s="1"/>
  <c r="Q19" i="15"/>
  <c r="Q18" i="15"/>
  <c r="Q23" i="15"/>
  <c r="M30" i="15"/>
  <c r="Q20" i="15"/>
  <c r="Q17" i="15"/>
  <c r="AR4" i="15"/>
  <c r="AM29" i="15"/>
  <c r="BT10" i="15"/>
  <c r="BU10" i="15" s="1"/>
  <c r="I10" i="15"/>
  <c r="BP10" i="15"/>
  <c r="BT5" i="15"/>
  <c r="BU5" i="15" s="1"/>
  <c r="BP5" i="15"/>
  <c r="I5" i="15"/>
  <c r="BT21" i="15"/>
  <c r="BU21" i="15" s="1"/>
  <c r="BP21" i="15"/>
  <c r="I21" i="15"/>
  <c r="BP7" i="15"/>
  <c r="I7" i="15"/>
  <c r="BT7" i="15"/>
  <c r="BU7" i="15" s="1"/>
  <c r="BP23" i="15"/>
  <c r="I23" i="15"/>
  <c r="BT23" i="15"/>
  <c r="BU23" i="15" s="1"/>
  <c r="BP16" i="15"/>
  <c r="I16" i="15"/>
  <c r="BT16" i="15"/>
  <c r="BU16" i="15" s="1"/>
  <c r="BN5" i="15"/>
  <c r="BN16" i="15"/>
  <c r="BN23" i="15"/>
  <c r="BN19" i="15"/>
  <c r="BN17" i="15"/>
  <c r="BD30" i="15"/>
  <c r="AX29" i="15"/>
  <c r="AY23" i="15"/>
  <c r="AT35" i="15"/>
  <c r="AY6" i="15"/>
  <c r="AY7" i="15"/>
  <c r="AY17" i="15"/>
  <c r="AY18" i="15"/>
  <c r="AL14" i="15"/>
  <c r="AL7" i="15"/>
  <c r="AL8" i="15"/>
  <c r="AL24" i="15"/>
  <c r="AL17" i="15"/>
  <c r="L30" i="15"/>
  <c r="L31" i="15" s="1"/>
  <c r="BR4" i="15"/>
  <c r="J4" i="15"/>
  <c r="F29" i="15"/>
  <c r="BR12" i="15"/>
  <c r="J12" i="15"/>
  <c r="BR20" i="15"/>
  <c r="J20" i="15"/>
  <c r="F30" i="15"/>
  <c r="BR27" i="15"/>
  <c r="BR18" i="15"/>
  <c r="J18" i="15"/>
  <c r="BR15" i="15"/>
  <c r="J15" i="15"/>
  <c r="AQ30" i="15"/>
  <c r="P8" i="15"/>
  <c r="K29" i="15"/>
  <c r="P4" i="15"/>
  <c r="P20" i="15"/>
  <c r="K30" i="15"/>
  <c r="P25" i="15"/>
  <c r="P22" i="15"/>
  <c r="P19" i="15"/>
  <c r="BI30" i="15"/>
  <c r="BG21" i="15"/>
  <c r="BG5" i="15"/>
  <c r="BG12" i="15"/>
  <c r="BG9" i="15"/>
  <c r="BC35" i="15"/>
  <c r="BG6" i="15"/>
  <c r="BG22" i="15"/>
  <c r="BL30" i="15"/>
  <c r="BL31" i="15" s="1"/>
  <c r="AZ20" i="15"/>
  <c r="AV30" i="15"/>
  <c r="AP29" i="15"/>
  <c r="AJ29" i="15"/>
  <c r="AJ31" i="15" s="1"/>
  <c r="BZ24" i="15"/>
  <c r="CA24" i="15" s="1"/>
  <c r="BX24" i="15"/>
  <c r="BY24" i="15" s="1"/>
  <c r="AK24" i="15"/>
  <c r="BX4" i="15"/>
  <c r="AK4" i="15"/>
  <c r="AF29" i="15"/>
  <c r="BZ4" i="15"/>
  <c r="BZ17" i="15"/>
  <c r="CA17" i="15" s="1"/>
  <c r="BX17" i="15"/>
  <c r="BY17" i="15" s="1"/>
  <c r="AK17" i="15"/>
  <c r="BX14" i="15"/>
  <c r="BY14" i="15" s="1"/>
  <c r="BZ14" i="15"/>
  <c r="CA14" i="15" s="1"/>
  <c r="AK14" i="15"/>
  <c r="BZ7" i="15"/>
  <c r="CA7" i="15" s="1"/>
  <c r="AK7" i="15"/>
  <c r="BX7" i="15"/>
  <c r="BY7" i="15" s="1"/>
  <c r="BX23" i="15"/>
  <c r="BY23" i="15" s="1"/>
  <c r="AK23" i="15"/>
  <c r="BZ23" i="15"/>
  <c r="CA23" i="15" s="1"/>
  <c r="N29" i="15"/>
  <c r="N30" i="15"/>
  <c r="H29" i="15"/>
  <c r="H30" i="15"/>
  <c r="AE10" i="15"/>
  <c r="AE12" i="15"/>
  <c r="AE5" i="15"/>
  <c r="BE29" i="15"/>
  <c r="BE30" i="15"/>
  <c r="BF26" i="15"/>
  <c r="BF10" i="15"/>
  <c r="BA35" i="15"/>
  <c r="BF6" i="15"/>
  <c r="BF23" i="15"/>
  <c r="BA29" i="15"/>
  <c r="BA30" i="15"/>
  <c r="BF20" i="15"/>
  <c r="AU29" i="15"/>
  <c r="AS25" i="15"/>
  <c r="AS9" i="15"/>
  <c r="AO30" i="15"/>
  <c r="AO31" i="15" s="1"/>
  <c r="AS20" i="15"/>
  <c r="AS18" i="15"/>
  <c r="AS7" i="15"/>
  <c r="AS23" i="15"/>
  <c r="AI29" i="15"/>
  <c r="AI30" i="15"/>
  <c r="AI31" i="15" s="1"/>
  <c r="AC30" i="15"/>
  <c r="AC31" i="15" s="1"/>
  <c r="Y29" i="15"/>
  <c r="AD4" i="15"/>
  <c r="BV16" i="15"/>
  <c r="BW16" i="15" s="1"/>
  <c r="BV7" i="15"/>
  <c r="BW7" i="15" s="1"/>
  <c r="BV12" i="15"/>
  <c r="BW12" i="15" s="1"/>
  <c r="BV13" i="15"/>
  <c r="BW13" i="15" s="1"/>
  <c r="BV6" i="15"/>
  <c r="BV22" i="15"/>
  <c r="BW22" i="15" s="1"/>
  <c r="Q6" i="15"/>
  <c r="Q22" i="15"/>
  <c r="Q26" i="15"/>
  <c r="Q8" i="15"/>
  <c r="Q24" i="15"/>
  <c r="Q21" i="15"/>
  <c r="U29" i="15"/>
  <c r="U30" i="15"/>
  <c r="BT14" i="15"/>
  <c r="BU14" i="15" s="1"/>
  <c r="BP14" i="15"/>
  <c r="I14" i="15"/>
  <c r="I9" i="15"/>
  <c r="BT9" i="15"/>
  <c r="BU9" i="15" s="1"/>
  <c r="BP9" i="15"/>
  <c r="BP25" i="15"/>
  <c r="I25" i="15"/>
  <c r="BT25" i="15"/>
  <c r="BU25" i="15" s="1"/>
  <c r="I11" i="15"/>
  <c r="BT11" i="15"/>
  <c r="BU11" i="15" s="1"/>
  <c r="BP11" i="15"/>
  <c r="E29" i="15"/>
  <c r="I4" i="15"/>
  <c r="BT4" i="15"/>
  <c r="BP4" i="15"/>
  <c r="BT20" i="15"/>
  <c r="BU20" i="15" s="1"/>
  <c r="BP20" i="15"/>
  <c r="E30" i="15"/>
  <c r="I20" i="15"/>
  <c r="BN11" i="15"/>
  <c r="BJ35" i="15"/>
  <c r="BN6" i="15"/>
  <c r="BN7" i="15"/>
  <c r="BN24" i="15"/>
  <c r="BN20" i="15"/>
  <c r="BJ30" i="15"/>
  <c r="BN21" i="15"/>
  <c r="AY13" i="15"/>
  <c r="AY5" i="15"/>
  <c r="AY10" i="15"/>
  <c r="AY11" i="15"/>
  <c r="AY21" i="15"/>
  <c r="AY22" i="15"/>
  <c r="AN29" i="15"/>
  <c r="AN30" i="15"/>
  <c r="AL22" i="15"/>
  <c r="AL10" i="15"/>
  <c r="AL15" i="15"/>
  <c r="AL12" i="15"/>
  <c r="AL5" i="15"/>
  <c r="AL21" i="15"/>
  <c r="AB29" i="15"/>
  <c r="AB30" i="15"/>
  <c r="R29" i="15"/>
  <c r="W4" i="15"/>
  <c r="BR5" i="15"/>
  <c r="J5" i="15"/>
  <c r="BR13" i="15"/>
  <c r="J13" i="15"/>
  <c r="BR21" i="15"/>
  <c r="J21" i="15"/>
  <c r="BR6" i="15"/>
  <c r="J6" i="15"/>
  <c r="BR22" i="15"/>
  <c r="J22" i="15"/>
  <c r="BR19" i="15"/>
  <c r="J19" i="15"/>
  <c r="AQ29" i="15"/>
  <c r="P24" i="15"/>
  <c r="P16" i="15"/>
  <c r="P7" i="15"/>
  <c r="P10" i="15"/>
  <c r="P26" i="15"/>
  <c r="P23" i="15"/>
  <c r="BG17" i="15"/>
  <c r="BG20" i="15"/>
  <c r="BC30" i="15"/>
  <c r="BC31" i="15" s="1"/>
  <c r="BG13" i="15"/>
  <c r="BG23" i="15"/>
  <c r="BG10" i="15"/>
  <c r="BG26" i="15"/>
  <c r="AW30" i="15"/>
  <c r="BH35" i="15"/>
  <c r="BM6" i="15"/>
  <c r="BB30" i="15"/>
  <c r="BB31" i="15" s="1"/>
  <c r="AV29" i="15"/>
  <c r="AZ4" i="15"/>
  <c r="BX5" i="15"/>
  <c r="BY5" i="15" s="1"/>
  <c r="AK5" i="15"/>
  <c r="BZ5" i="15"/>
  <c r="CA5" i="15" s="1"/>
  <c r="BX12" i="15"/>
  <c r="BY12" i="15" s="1"/>
  <c r="BZ12" i="15"/>
  <c r="CA12" i="15" s="1"/>
  <c r="AK25" i="15"/>
  <c r="BZ25" i="15"/>
  <c r="CA25" i="15" s="1"/>
  <c r="BX25" i="15"/>
  <c r="BY25" i="15" s="1"/>
  <c r="AK18" i="15"/>
  <c r="BX18" i="15"/>
  <c r="BY18" i="15" s="1"/>
  <c r="BZ18" i="15"/>
  <c r="CA18" i="15" s="1"/>
  <c r="BX11" i="15"/>
  <c r="BY11" i="15" s="1"/>
  <c r="AK11" i="15"/>
  <c r="BZ11" i="15"/>
  <c r="CA11" i="15" s="1"/>
  <c r="BZ27" i="15"/>
  <c r="CA27" i="15" s="1"/>
  <c r="E6" i="14" s="1"/>
  <c r="BX27" i="15"/>
  <c r="BY27" i="15" s="1"/>
  <c r="E7" i="14" s="1"/>
  <c r="Z30" i="15"/>
  <c r="Z31" i="15" s="1"/>
  <c r="AG30" i="15"/>
  <c r="AG31" i="15" s="1"/>
  <c r="AE25" i="15"/>
  <c r="BF15" i="15"/>
  <c r="BF25" i="15"/>
  <c r="BF7" i="15"/>
  <c r="BF17" i="15"/>
  <c r="BF8" i="15"/>
  <c r="BF24" i="15"/>
  <c r="AU30" i="15"/>
  <c r="AU31" i="15" s="1"/>
  <c r="AO35" i="15"/>
  <c r="AS6" i="15"/>
  <c r="AS24" i="15"/>
  <c r="AS22" i="15"/>
  <c r="AS12" i="15"/>
  <c r="AS11" i="15"/>
  <c r="BV11" i="15"/>
  <c r="BW11" i="15" s="1"/>
  <c r="BV15" i="15"/>
  <c r="BW15" i="15" s="1"/>
  <c r="S30" i="15"/>
  <c r="S31" i="15" s="1"/>
  <c r="BV20" i="15"/>
  <c r="BW20" i="15" s="1"/>
  <c r="BV17" i="15"/>
  <c r="BW17" i="15" s="1"/>
  <c r="BV10" i="15"/>
  <c r="BW10" i="15" s="1"/>
  <c r="BV26" i="15"/>
  <c r="BW26" i="15" s="1"/>
  <c r="Q14" i="15"/>
  <c r="Q4" i="15"/>
  <c r="M29" i="15"/>
  <c r="Q5" i="15"/>
  <c r="Q12" i="15"/>
  <c r="Q9" i="15"/>
  <c r="Q25" i="15"/>
  <c r="BP18" i="15"/>
  <c r="BT18" i="15"/>
  <c r="BU18" i="15" s="1"/>
  <c r="I18" i="15"/>
  <c r="BT13" i="15"/>
  <c r="BU13" i="15" s="1"/>
  <c r="I13" i="15"/>
  <c r="BP13" i="15"/>
  <c r="BP27" i="15"/>
  <c r="BT27" i="15"/>
  <c r="BU27" i="15" s="1"/>
  <c r="E4" i="14" s="1"/>
  <c r="I15" i="15"/>
  <c r="BP15" i="15"/>
  <c r="BT15" i="15"/>
  <c r="BU15" i="15" s="1"/>
  <c r="BP8" i="15"/>
  <c r="I8" i="15"/>
  <c r="BT8" i="15"/>
  <c r="BU8" i="15" s="1"/>
  <c r="BP24" i="15"/>
  <c r="I24" i="15"/>
  <c r="BT24" i="15"/>
  <c r="BU24" i="15" s="1"/>
  <c r="BN26" i="15"/>
  <c r="BN10" i="15"/>
  <c r="BN8" i="15"/>
  <c r="BJ29" i="15"/>
  <c r="BN4" i="15"/>
  <c r="BN9" i="15"/>
  <c r="BN25" i="15"/>
  <c r="BD29" i="15"/>
  <c r="AY4" i="15"/>
  <c r="AT29" i="15"/>
  <c r="AY9" i="15"/>
  <c r="AY19" i="15"/>
  <c r="AY16" i="15"/>
  <c r="AY25" i="15"/>
  <c r="AY26" i="15"/>
  <c r="AR25" i="15"/>
  <c r="AL11" i="15"/>
  <c r="AL18" i="15"/>
  <c r="AL23" i="15"/>
  <c r="AL16" i="15"/>
  <c r="AL9" i="15"/>
  <c r="AL25" i="15"/>
  <c r="V29" i="15"/>
  <c r="BR8" i="15"/>
  <c r="J8" i="15"/>
  <c r="BR16" i="15"/>
  <c r="J16" i="15"/>
  <c r="BR24" i="15"/>
  <c r="J24" i="15"/>
  <c r="BR10" i="15"/>
  <c r="J10" i="15"/>
  <c r="BR7" i="15"/>
  <c r="J7" i="15"/>
  <c r="BR23" i="15"/>
  <c r="J23" i="15"/>
  <c r="O29" i="15"/>
  <c r="P5" i="15"/>
  <c r="P6" i="15"/>
  <c r="P9" i="15"/>
  <c r="P14" i="15"/>
  <c r="P11" i="15"/>
  <c r="BM4" i="15"/>
  <c r="BI29" i="15"/>
  <c r="BG19" i="15"/>
  <c r="BG16" i="15"/>
  <c r="BG7" i="15"/>
  <c r="BG24" i="15"/>
  <c r="BG14" i="15"/>
  <c r="AW29" i="15"/>
  <c r="BE14" i="9"/>
  <c r="BF14" i="9" s="1"/>
  <c r="Z12" i="10" s="1"/>
  <c r="H347" i="11" s="1"/>
  <c r="BE28" i="9"/>
  <c r="BF28" i="9" s="1"/>
  <c r="AA11" i="10" s="1"/>
  <c r="H360" i="11" s="1"/>
  <c r="BE7" i="9"/>
  <c r="BF7" i="9" s="1"/>
  <c r="Z5" i="10" s="1"/>
  <c r="H340" i="11" s="1"/>
  <c r="BE24" i="9"/>
  <c r="BF24" i="9" s="1"/>
  <c r="AA7" i="10" s="1"/>
  <c r="H356" i="11" s="1"/>
  <c r="BE17" i="9"/>
  <c r="BF17" i="9" s="1"/>
  <c r="Z15" i="10" s="1"/>
  <c r="H350" i="11" s="1"/>
  <c r="BH11" i="9"/>
  <c r="BI11" i="9" s="1"/>
  <c r="AD9" i="10" s="1"/>
  <c r="H400" i="11" s="1"/>
  <c r="BH22" i="9"/>
  <c r="BI22" i="9" s="1"/>
  <c r="AE5" i="10" s="1"/>
  <c r="H410" i="11" s="1"/>
  <c r="BH31" i="9"/>
  <c r="BI31" i="9" s="1"/>
  <c r="AE14" i="10" s="1"/>
  <c r="H419" i="11" s="1"/>
  <c r="BH27" i="9"/>
  <c r="BI27" i="9" s="1"/>
  <c r="AE10" i="10" s="1"/>
  <c r="H415" i="11" s="1"/>
  <c r="BE5" i="9"/>
  <c r="BF5" i="9" s="1"/>
  <c r="Z3" i="10" s="1"/>
  <c r="H338" i="11" s="1"/>
  <c r="BE15" i="9"/>
  <c r="BF15" i="9" s="1"/>
  <c r="Z13" i="10" s="1"/>
  <c r="H348" i="11" s="1"/>
  <c r="BH16" i="9"/>
  <c r="BI16" i="9" s="1"/>
  <c r="AD14" i="10" s="1"/>
  <c r="H405" i="11" s="1"/>
  <c r="BE6" i="9"/>
  <c r="BF6" i="9" s="1"/>
  <c r="Z4" i="10" s="1"/>
  <c r="H339" i="11" s="1"/>
  <c r="BH14" i="9"/>
  <c r="BI14" i="9" s="1"/>
  <c r="AD12" i="10" s="1"/>
  <c r="H403" i="11" s="1"/>
  <c r="BE32" i="9"/>
  <c r="BF32" i="9" s="1"/>
  <c r="AA15" i="10" s="1"/>
  <c r="H364" i="11" s="1"/>
  <c r="BH25" i="9"/>
  <c r="BI25" i="9" s="1"/>
  <c r="AE8" i="10" s="1"/>
  <c r="H413" i="11" s="1"/>
  <c r="BE10" i="9"/>
  <c r="BF10" i="9" s="1"/>
  <c r="Z8" i="10" s="1"/>
  <c r="H343" i="11" s="1"/>
  <c r="BH7" i="9"/>
  <c r="BI7" i="9" s="1"/>
  <c r="AD5" i="10" s="1"/>
  <c r="H396" i="11" s="1"/>
  <c r="BH30" i="9"/>
  <c r="BI30" i="9" s="1"/>
  <c r="AE13" i="10" s="1"/>
  <c r="H418" i="11" s="1"/>
  <c r="BH9" i="9"/>
  <c r="BI9" i="9" s="1"/>
  <c r="AD7" i="10" s="1"/>
  <c r="H398" i="11" s="1"/>
  <c r="BE9" i="9"/>
  <c r="BF9" i="9" s="1"/>
  <c r="Z7" i="10" s="1"/>
  <c r="H342" i="11" s="1"/>
  <c r="BH5" i="9"/>
  <c r="BI5" i="9" s="1"/>
  <c r="AD3" i="10" s="1"/>
  <c r="H394" i="11" s="1"/>
  <c r="BH6" i="9"/>
  <c r="BI6" i="9" s="1"/>
  <c r="AD4" i="10" s="1"/>
  <c r="H395" i="11" s="1"/>
  <c r="BH29" i="9"/>
  <c r="BI29" i="9" s="1"/>
  <c r="AE12" i="10" s="1"/>
  <c r="H417" i="11" s="1"/>
  <c r="BE16" i="9"/>
  <c r="BF16" i="9" s="1"/>
  <c r="Z14" i="10" s="1"/>
  <c r="H349" i="11" s="1"/>
  <c r="BE8" i="9"/>
  <c r="BF8" i="9" s="1"/>
  <c r="Z6" i="10" s="1"/>
  <c r="H341" i="11" s="1"/>
  <c r="BH15" i="9"/>
  <c r="BI15" i="9" s="1"/>
  <c r="AD13" i="10" s="1"/>
  <c r="H404" i="11" s="1"/>
  <c r="BH10" i="9"/>
  <c r="BI10" i="9" s="1"/>
  <c r="AD8" i="10" s="1"/>
  <c r="H399" i="11" s="1"/>
  <c r="BE31" i="9"/>
  <c r="BF31" i="9" s="1"/>
  <c r="AA14" i="10" s="1"/>
  <c r="H363" i="11" s="1"/>
  <c r="BE27" i="9"/>
  <c r="BF27" i="9" s="1"/>
  <c r="AA10" i="10" s="1"/>
  <c r="H359" i="11" s="1"/>
  <c r="BE23" i="9"/>
  <c r="BF23" i="9" s="1"/>
  <c r="AA6" i="10" s="1"/>
  <c r="H355" i="11" s="1"/>
  <c r="BH26" i="9"/>
  <c r="BI26" i="9" s="1"/>
  <c r="AE9" i="10" s="1"/>
  <c r="H414" i="11" s="1"/>
  <c r="BH21" i="9"/>
  <c r="BI21" i="9" s="1"/>
  <c r="AE4" i="10" s="1"/>
  <c r="H409" i="11" s="1"/>
  <c r="BE30" i="9"/>
  <c r="BF30" i="9" s="1"/>
  <c r="AA13" i="10" s="1"/>
  <c r="H362" i="11" s="1"/>
  <c r="BE22" i="9"/>
  <c r="BF22" i="9" s="1"/>
  <c r="AA5" i="10" s="1"/>
  <c r="H354" i="11" s="1"/>
  <c r="BE13" i="9"/>
  <c r="BF13" i="9" s="1"/>
  <c r="Z11" i="10" s="1"/>
  <c r="H346" i="11" s="1"/>
  <c r="BH13" i="9"/>
  <c r="BI13" i="9" s="1"/>
  <c r="AD11" i="10" s="1"/>
  <c r="H402" i="11" s="1"/>
  <c r="BH20" i="9"/>
  <c r="BI20" i="9" s="1"/>
  <c r="AE3" i="10" s="1"/>
  <c r="H408" i="11" s="1"/>
  <c r="BE21" i="9"/>
  <c r="BF21" i="9" s="1"/>
  <c r="AA4" i="10" s="1"/>
  <c r="H353" i="11" s="1"/>
  <c r="BH24" i="9"/>
  <c r="BI24" i="9" s="1"/>
  <c r="AE7" i="10" s="1"/>
  <c r="H412" i="11" s="1"/>
  <c r="BE20" i="9"/>
  <c r="BF20" i="9" s="1"/>
  <c r="AA3" i="10" s="1"/>
  <c r="BE12" i="9"/>
  <c r="BF12" i="9" s="1"/>
  <c r="Z10" i="10" s="1"/>
  <c r="H345" i="11" s="1"/>
  <c r="BH17" i="9"/>
  <c r="BI17" i="9" s="1"/>
  <c r="AD15" i="10" s="1"/>
  <c r="H406" i="11" s="1"/>
  <c r="BH8" i="9"/>
  <c r="BI8" i="9" s="1"/>
  <c r="AD6" i="10" s="1"/>
  <c r="BE29" i="9"/>
  <c r="BF29" i="9" s="1"/>
  <c r="AA12" i="10" s="1"/>
  <c r="H361" i="11" s="1"/>
  <c r="BE25" i="9"/>
  <c r="BF25" i="9" s="1"/>
  <c r="AA8" i="10" s="1"/>
  <c r="H357" i="11" s="1"/>
  <c r="BH28" i="9"/>
  <c r="BI28" i="9" s="1"/>
  <c r="AE11" i="10" s="1"/>
  <c r="H416" i="11" s="1"/>
  <c r="BH32" i="9"/>
  <c r="BI32" i="9" s="1"/>
  <c r="AE15" i="10" s="1"/>
  <c r="H420" i="11" s="1"/>
  <c r="G5" i="14" l="1"/>
  <c r="BE31" i="15"/>
  <c r="G4" i="14"/>
  <c r="U31" i="15"/>
  <c r="BM27" i="15"/>
  <c r="BM29" i="15"/>
  <c r="Q29" i="15"/>
  <c r="Q27" i="15"/>
  <c r="Q30" i="15" s="1"/>
  <c r="BJ31" i="15"/>
  <c r="BT29" i="15"/>
  <c r="BU4" i="15"/>
  <c r="BW6" i="15"/>
  <c r="H5" i="14" s="1"/>
  <c r="BV30" i="15"/>
  <c r="AV31" i="15"/>
  <c r="P29" i="15"/>
  <c r="P27" i="15"/>
  <c r="P30" i="15" s="1"/>
  <c r="BR29" i="15"/>
  <c r="BS12" i="15" s="1"/>
  <c r="BS4" i="15"/>
  <c r="AP31" i="15"/>
  <c r="BM30" i="15"/>
  <c r="BM31" i="15" s="1"/>
  <c r="BS11" i="15"/>
  <c r="BS9" i="15"/>
  <c r="R31" i="15"/>
  <c r="AT31" i="15"/>
  <c r="AX31" i="15"/>
  <c r="BU6" i="15"/>
  <c r="H4" i="14" s="1"/>
  <c r="BT30" i="15"/>
  <c r="AM31" i="15"/>
  <c r="Y31" i="15"/>
  <c r="AE29" i="15"/>
  <c r="AE27" i="15"/>
  <c r="AE30" i="15" s="1"/>
  <c r="AE31" i="15" s="1"/>
  <c r="AY27" i="15"/>
  <c r="AY30" i="15" s="1"/>
  <c r="AY29" i="15"/>
  <c r="BN29" i="15"/>
  <c r="BN27" i="15"/>
  <c r="BN30" i="15" s="1"/>
  <c r="AZ27" i="15"/>
  <c r="AZ30" i="15" s="1"/>
  <c r="AZ29" i="15"/>
  <c r="W27" i="15"/>
  <c r="W29" i="15"/>
  <c r="W31" i="15" s="1"/>
  <c r="I27" i="15"/>
  <c r="I30" i="15" s="1"/>
  <c r="I29" i="15"/>
  <c r="AD27" i="15"/>
  <c r="AD29" i="15"/>
  <c r="AD31" i="15" s="1"/>
  <c r="N31" i="15"/>
  <c r="AK27" i="15"/>
  <c r="AK30" i="15" s="1"/>
  <c r="AK29" i="15"/>
  <c r="BF27" i="15"/>
  <c r="BF30" i="15" s="1"/>
  <c r="BF29" i="15"/>
  <c r="BS7" i="15"/>
  <c r="BS24" i="15"/>
  <c r="BS8" i="15"/>
  <c r="AW31" i="15"/>
  <c r="BS19" i="15"/>
  <c r="BS6" i="15"/>
  <c r="BS13" i="15"/>
  <c r="BY4" i="15"/>
  <c r="BX29" i="15"/>
  <c r="BI31" i="15"/>
  <c r="K31" i="15"/>
  <c r="BD31" i="15"/>
  <c r="M31" i="15"/>
  <c r="BW4" i="15"/>
  <c r="BV29" i="15"/>
  <c r="O31" i="15"/>
  <c r="BS14" i="15"/>
  <c r="BS17" i="15"/>
  <c r="BS26" i="15"/>
  <c r="V31" i="15"/>
  <c r="AS27" i="15"/>
  <c r="AS30" i="15" s="1"/>
  <c r="AS29" i="15"/>
  <c r="AA31" i="15"/>
  <c r="X27" i="15"/>
  <c r="X30" i="15" s="1"/>
  <c r="X29" i="15"/>
  <c r="CA6" i="15"/>
  <c r="BZ30" i="15"/>
  <c r="BQ8" i="15"/>
  <c r="AB31" i="15"/>
  <c r="AN31" i="15"/>
  <c r="BP29" i="15"/>
  <c r="BQ12" i="15" s="1"/>
  <c r="BA31" i="15"/>
  <c r="BZ29" i="15"/>
  <c r="CA4" i="15"/>
  <c r="AQ31" i="15"/>
  <c r="BS18" i="15"/>
  <c r="BS20" i="15"/>
  <c r="J27" i="15"/>
  <c r="J30" i="15" s="1"/>
  <c r="J29" i="15"/>
  <c r="AR27" i="15"/>
  <c r="AR30" i="15" s="1"/>
  <c r="AR29" i="15"/>
  <c r="AR35" i="15" s="1"/>
  <c r="BG29" i="15"/>
  <c r="BG27" i="15"/>
  <c r="BG30" i="15" s="1"/>
  <c r="AL27" i="15"/>
  <c r="AL30" i="15" s="1"/>
  <c r="AL29" i="15"/>
  <c r="BY6" i="15"/>
  <c r="BX30" i="15"/>
  <c r="AF31" i="15"/>
  <c r="AD18" i="10"/>
  <c r="H397" i="11"/>
  <c r="AE18" i="10"/>
  <c r="AA18" i="10"/>
  <c r="H352" i="11"/>
  <c r="Z18" i="10"/>
  <c r="Q31" i="15" l="1"/>
  <c r="X31" i="15"/>
  <c r="P31" i="15"/>
  <c r="BQ22" i="15"/>
  <c r="BQ26" i="15"/>
  <c r="BG31" i="15"/>
  <c r="BQ4" i="15"/>
  <c r="BQ6" i="15"/>
  <c r="BS15" i="15"/>
  <c r="BN31" i="15"/>
  <c r="BQ25" i="15"/>
  <c r="BS5" i="15"/>
  <c r="BS10" i="15"/>
  <c r="AL31" i="15"/>
  <c r="BQ17" i="15"/>
  <c r="BQ18" i="15"/>
  <c r="BQ5" i="15"/>
  <c r="AK31" i="15"/>
  <c r="BQ14" i="15"/>
  <c r="BQ20" i="15"/>
  <c r="AZ31" i="15"/>
  <c r="BS21" i="15"/>
  <c r="BQ27" i="15"/>
  <c r="BS23" i="15"/>
  <c r="AR31" i="15"/>
  <c r="BQ10" i="15"/>
  <c r="BQ21" i="15"/>
  <c r="BF31" i="15"/>
  <c r="BQ23" i="15"/>
  <c r="BQ9" i="15"/>
  <c r="BQ13" i="15"/>
  <c r="BQ19" i="15"/>
  <c r="BS27" i="15"/>
  <c r="BS22" i="15"/>
  <c r="BQ24" i="15"/>
  <c r="J31" i="15"/>
  <c r="BQ11" i="15"/>
  <c r="AS31" i="15"/>
  <c r="BQ16" i="15"/>
  <c r="I31" i="15"/>
  <c r="BQ15" i="15"/>
  <c r="AY31" i="15"/>
  <c r="BS25" i="15"/>
  <c r="BQ7" i="15"/>
  <c r="BS16" i="15"/>
  <c r="C3" i="9"/>
  <c r="E3" i="9"/>
  <c r="F3" i="9"/>
  <c r="C4" i="9"/>
  <c r="E4" i="9"/>
  <c r="F4" i="9"/>
  <c r="C5" i="9"/>
  <c r="E5" i="9"/>
  <c r="F5" i="9"/>
  <c r="C6" i="9"/>
  <c r="E6" i="9"/>
  <c r="F6" i="9"/>
  <c r="C7" i="9"/>
  <c r="E7" i="9"/>
  <c r="F7" i="9"/>
  <c r="C8" i="9"/>
  <c r="E8" i="9"/>
  <c r="F8" i="9"/>
  <c r="C9" i="9"/>
  <c r="E9" i="9"/>
  <c r="F9" i="9"/>
  <c r="C10" i="9"/>
  <c r="E10" i="9"/>
  <c r="F10" i="9"/>
  <c r="C11" i="9"/>
  <c r="E11" i="9"/>
  <c r="F11" i="9"/>
  <c r="C12" i="9"/>
  <c r="E12" i="9"/>
  <c r="F12" i="9"/>
  <c r="C13" i="9"/>
  <c r="E13" i="9"/>
  <c r="F13" i="9"/>
  <c r="C14" i="9"/>
  <c r="E14" i="9"/>
  <c r="F14" i="9"/>
  <c r="C15" i="9"/>
  <c r="E15" i="9"/>
  <c r="F15" i="9"/>
  <c r="C16" i="9"/>
  <c r="E16" i="9"/>
  <c r="F16" i="9"/>
  <c r="C17" i="9"/>
  <c r="E17" i="9"/>
  <c r="F17" i="9"/>
  <c r="C18" i="9"/>
  <c r="E18" i="9"/>
  <c r="F18" i="9"/>
  <c r="C19" i="9"/>
  <c r="E19" i="9"/>
  <c r="F19" i="9"/>
  <c r="C20" i="9"/>
  <c r="E20" i="9"/>
  <c r="F20" i="9"/>
  <c r="C21" i="9"/>
  <c r="E21" i="9"/>
  <c r="F21" i="9"/>
  <c r="C22" i="9"/>
  <c r="E22" i="9"/>
  <c r="F22" i="9"/>
  <c r="C23" i="9"/>
  <c r="E23" i="9"/>
  <c r="F23" i="9"/>
  <c r="C24" i="9"/>
  <c r="E24" i="9"/>
  <c r="F24" i="9"/>
  <c r="C25" i="9"/>
  <c r="E25" i="9"/>
  <c r="F25" i="9"/>
  <c r="C26" i="9"/>
  <c r="E26" i="9"/>
  <c r="F26" i="9"/>
  <c r="C27" i="9"/>
  <c r="E27" i="9"/>
  <c r="F27" i="9"/>
  <c r="C28" i="9"/>
  <c r="E28" i="9"/>
  <c r="F28" i="9"/>
  <c r="C29" i="9"/>
  <c r="E29" i="9"/>
  <c r="F29" i="9"/>
  <c r="C30" i="9"/>
  <c r="E30" i="9"/>
  <c r="F30" i="9"/>
  <c r="C31" i="9"/>
  <c r="E31" i="9"/>
  <c r="F31" i="9"/>
  <c r="C32" i="9"/>
  <c r="E32" i="9"/>
  <c r="F32" i="9"/>
  <c r="C33" i="9"/>
  <c r="E33" i="9"/>
  <c r="F33" i="9"/>
  <c r="C34" i="9"/>
  <c r="E34" i="9"/>
  <c r="F34" i="9"/>
  <c r="C35" i="9"/>
  <c r="E35" i="9"/>
  <c r="F35" i="9"/>
  <c r="C36" i="9"/>
  <c r="E36" i="9"/>
  <c r="F36" i="9"/>
  <c r="C37" i="9"/>
  <c r="E37" i="9"/>
  <c r="F37" i="9"/>
  <c r="C38" i="9"/>
  <c r="E38" i="9"/>
  <c r="F38" i="9"/>
  <c r="C39" i="9"/>
  <c r="E39" i="9"/>
  <c r="F39" i="9"/>
  <c r="C40" i="9"/>
  <c r="E40" i="9"/>
  <c r="F40" i="9"/>
  <c r="C41" i="9"/>
  <c r="E41" i="9"/>
  <c r="F41" i="9"/>
  <c r="C42" i="9"/>
  <c r="E42" i="9"/>
  <c r="F42" i="9"/>
  <c r="C43" i="9"/>
  <c r="E43" i="9"/>
  <c r="F43" i="9"/>
  <c r="C44" i="9"/>
  <c r="E44" i="9"/>
  <c r="F44" i="9"/>
  <c r="C45" i="9"/>
  <c r="E45" i="9"/>
  <c r="F45" i="9"/>
  <c r="C46" i="9"/>
  <c r="E46" i="9"/>
  <c r="F46" i="9"/>
  <c r="C47" i="9"/>
  <c r="E47" i="9"/>
  <c r="F47" i="9"/>
  <c r="C48" i="9"/>
  <c r="E48" i="9"/>
  <c r="F48" i="9"/>
  <c r="C49" i="9"/>
  <c r="E49" i="9"/>
  <c r="F49" i="9"/>
  <c r="C50" i="9"/>
  <c r="E50" i="9"/>
  <c r="F50" i="9"/>
  <c r="C51" i="9"/>
  <c r="E51" i="9"/>
  <c r="F51" i="9"/>
  <c r="C52" i="9"/>
  <c r="E52" i="9"/>
  <c r="F52" i="9"/>
  <c r="C53" i="9"/>
  <c r="E53" i="9"/>
  <c r="F53" i="9"/>
  <c r="C54" i="9"/>
  <c r="E54" i="9"/>
  <c r="F54" i="9"/>
  <c r="C55" i="9"/>
  <c r="E55" i="9"/>
  <c r="F55" i="9"/>
  <c r="C56" i="9"/>
  <c r="E56" i="9"/>
  <c r="F56" i="9"/>
  <c r="C57" i="9"/>
  <c r="E57" i="9"/>
  <c r="F57" i="9"/>
  <c r="C58" i="9"/>
  <c r="E58" i="9"/>
  <c r="F58" i="9"/>
  <c r="C59" i="9"/>
  <c r="E59" i="9"/>
  <c r="F59" i="9"/>
  <c r="C60" i="9"/>
  <c r="E60" i="9"/>
  <c r="F60" i="9"/>
  <c r="C61" i="9"/>
  <c r="E61" i="9"/>
  <c r="F61" i="9"/>
  <c r="C62" i="9"/>
  <c r="E62" i="9"/>
  <c r="F62" i="9"/>
  <c r="C63" i="9"/>
  <c r="E63" i="9"/>
  <c r="F63" i="9"/>
  <c r="C64" i="9"/>
  <c r="E64" i="9"/>
  <c r="F64" i="9"/>
  <c r="C65" i="9"/>
  <c r="E65" i="9"/>
  <c r="F65" i="9"/>
  <c r="C66" i="9"/>
  <c r="E66" i="9"/>
  <c r="F66" i="9"/>
  <c r="C67" i="9"/>
  <c r="E67" i="9"/>
  <c r="F67" i="9"/>
  <c r="C68" i="9"/>
  <c r="E68" i="9"/>
  <c r="F68" i="9"/>
  <c r="C69" i="9"/>
  <c r="E69" i="9"/>
  <c r="F69" i="9"/>
  <c r="C70" i="9"/>
  <c r="E70" i="9"/>
  <c r="F70" i="9"/>
  <c r="C71" i="9"/>
  <c r="E71" i="9"/>
  <c r="F71" i="9"/>
  <c r="C72" i="9"/>
  <c r="E72" i="9"/>
  <c r="F72" i="9"/>
  <c r="C73" i="9"/>
  <c r="E73" i="9"/>
  <c r="F73" i="9"/>
  <c r="C74" i="9"/>
  <c r="E74" i="9"/>
  <c r="F74" i="9"/>
  <c r="C75" i="9"/>
  <c r="E75" i="9"/>
  <c r="F75" i="9"/>
  <c r="C76" i="9"/>
  <c r="E76" i="9"/>
  <c r="F76" i="9"/>
  <c r="C77" i="9"/>
  <c r="E77" i="9"/>
  <c r="F77" i="9"/>
  <c r="C78" i="9"/>
  <c r="E78" i="9"/>
  <c r="F78" i="9"/>
  <c r="C79" i="9"/>
  <c r="E79" i="9"/>
  <c r="F79" i="9"/>
  <c r="C80" i="9"/>
  <c r="E80" i="9"/>
  <c r="F80" i="9"/>
  <c r="C81" i="9"/>
  <c r="E81" i="9"/>
  <c r="F81" i="9"/>
  <c r="C82" i="9"/>
  <c r="E82" i="9"/>
  <c r="F82" i="9"/>
  <c r="C83" i="9"/>
  <c r="E83" i="9"/>
  <c r="F83" i="9"/>
  <c r="C84" i="9"/>
  <c r="E84" i="9"/>
  <c r="F84" i="9"/>
  <c r="C85" i="9"/>
  <c r="E85" i="9"/>
  <c r="F85" i="9"/>
  <c r="C86" i="9"/>
  <c r="E86" i="9"/>
  <c r="F86" i="9"/>
  <c r="C87" i="9"/>
  <c r="E87" i="9"/>
  <c r="F87" i="9"/>
  <c r="C88" i="9"/>
  <c r="E88" i="9"/>
  <c r="F88" i="9"/>
  <c r="C89" i="9"/>
  <c r="E89" i="9"/>
  <c r="F89" i="9"/>
  <c r="C90" i="9"/>
  <c r="E90" i="9"/>
  <c r="F90" i="9"/>
  <c r="C91" i="9"/>
  <c r="E91" i="9"/>
  <c r="F91" i="9"/>
  <c r="C92" i="9"/>
  <c r="E92" i="9"/>
  <c r="F92" i="9"/>
  <c r="C93" i="9"/>
  <c r="E93" i="9"/>
  <c r="F93" i="9"/>
  <c r="C94" i="9"/>
  <c r="E94" i="9"/>
  <c r="F94" i="9"/>
  <c r="C95" i="9"/>
  <c r="E95" i="9"/>
  <c r="F95" i="9"/>
  <c r="C96" i="9"/>
  <c r="E96" i="9"/>
  <c r="F96" i="9"/>
  <c r="C97" i="9"/>
  <c r="E97" i="9"/>
  <c r="F97" i="9"/>
  <c r="C98" i="9"/>
  <c r="E98" i="9"/>
  <c r="F98" i="9"/>
  <c r="C99" i="9"/>
  <c r="E99" i="9"/>
  <c r="F99" i="9"/>
  <c r="C100" i="9"/>
  <c r="E100" i="9"/>
  <c r="F100" i="9"/>
  <c r="C101" i="9"/>
  <c r="E101" i="9"/>
  <c r="F101" i="9"/>
  <c r="C102" i="9"/>
  <c r="E102" i="9"/>
  <c r="F102" i="9"/>
  <c r="C103" i="9"/>
  <c r="E103" i="9"/>
  <c r="F103" i="9"/>
  <c r="C104" i="9"/>
  <c r="E104" i="9"/>
  <c r="F104" i="9"/>
  <c r="C105" i="9"/>
  <c r="E105" i="9"/>
  <c r="F105" i="9"/>
  <c r="C106" i="9"/>
  <c r="E106" i="9"/>
  <c r="F106" i="9"/>
  <c r="C107" i="9"/>
  <c r="E107" i="9"/>
  <c r="F107" i="9"/>
  <c r="C108" i="9"/>
  <c r="E108" i="9"/>
  <c r="F108" i="9"/>
  <c r="C109" i="9"/>
  <c r="E109" i="9"/>
  <c r="F109" i="9"/>
  <c r="C110" i="9"/>
  <c r="E110" i="9"/>
  <c r="F110" i="9"/>
  <c r="C111" i="9"/>
  <c r="E111" i="9"/>
  <c r="F111" i="9"/>
  <c r="C112" i="9"/>
  <c r="E112" i="9"/>
  <c r="F112" i="9"/>
  <c r="C113" i="9"/>
  <c r="E113" i="9"/>
  <c r="F113" i="9"/>
  <c r="C114" i="9"/>
  <c r="E114" i="9"/>
  <c r="F114" i="9"/>
  <c r="C115" i="9"/>
  <c r="E115" i="9"/>
  <c r="F115" i="9"/>
  <c r="C116" i="9"/>
  <c r="E116" i="9"/>
  <c r="F116" i="9"/>
  <c r="C117" i="9"/>
  <c r="E117" i="9"/>
  <c r="F117" i="9"/>
  <c r="C118" i="9"/>
  <c r="E118" i="9"/>
  <c r="F118" i="9"/>
  <c r="C119" i="9"/>
  <c r="E119" i="9"/>
  <c r="F119" i="9"/>
  <c r="C120" i="9"/>
  <c r="E120" i="9"/>
  <c r="F120" i="9"/>
  <c r="C121" i="9"/>
  <c r="E121" i="9"/>
  <c r="F121" i="9"/>
  <c r="C122" i="9"/>
  <c r="E122" i="9"/>
  <c r="F122" i="9"/>
  <c r="C123" i="9"/>
  <c r="E123" i="9"/>
  <c r="F123" i="9"/>
  <c r="C124" i="9"/>
  <c r="E124" i="9"/>
  <c r="F124" i="9"/>
  <c r="C125" i="9"/>
  <c r="E125" i="9"/>
  <c r="F125" i="9"/>
  <c r="C126" i="9"/>
  <c r="E126" i="9"/>
  <c r="F126" i="9"/>
  <c r="C127" i="9"/>
  <c r="E127" i="9"/>
  <c r="F127" i="9"/>
  <c r="C128" i="9"/>
  <c r="E128" i="9"/>
  <c r="F128" i="9"/>
  <c r="C129" i="9"/>
  <c r="E129" i="9"/>
  <c r="F129" i="9"/>
  <c r="C130" i="9"/>
  <c r="E130" i="9"/>
  <c r="F130" i="9"/>
  <c r="C131" i="9"/>
  <c r="E131" i="9"/>
  <c r="F131" i="9"/>
  <c r="C132" i="9"/>
  <c r="E132" i="9"/>
  <c r="F132" i="9"/>
  <c r="C133" i="9"/>
  <c r="E133" i="9"/>
  <c r="F133" i="9"/>
  <c r="C134" i="9"/>
  <c r="E134" i="9"/>
  <c r="F134" i="9"/>
  <c r="C135" i="9"/>
  <c r="E135" i="9"/>
  <c r="F135" i="9"/>
  <c r="C136" i="9"/>
  <c r="E136" i="9"/>
  <c r="F136" i="9"/>
  <c r="C137" i="9"/>
  <c r="E137" i="9"/>
  <c r="F137" i="9"/>
  <c r="C138" i="9"/>
  <c r="E138" i="9"/>
  <c r="F138" i="9"/>
  <c r="C139" i="9"/>
  <c r="E139" i="9"/>
  <c r="F139" i="9"/>
  <c r="C140" i="9"/>
  <c r="E140" i="9"/>
  <c r="F140" i="9"/>
  <c r="C141" i="9"/>
  <c r="E141" i="9"/>
  <c r="F141" i="9"/>
  <c r="C142" i="9"/>
  <c r="E142" i="9"/>
  <c r="F142" i="9"/>
  <c r="C143" i="9"/>
  <c r="E143" i="9"/>
  <c r="F143" i="9"/>
  <c r="C144" i="9"/>
  <c r="E144" i="9"/>
  <c r="F144" i="9"/>
  <c r="C145" i="9"/>
  <c r="E145" i="9"/>
  <c r="F145" i="9"/>
  <c r="C146" i="9"/>
  <c r="E146" i="9"/>
  <c r="F146" i="9"/>
  <c r="C147" i="9"/>
  <c r="E147" i="9"/>
  <c r="F147" i="9"/>
  <c r="C148" i="9"/>
  <c r="E148" i="9"/>
  <c r="F148" i="9"/>
  <c r="C149" i="9"/>
  <c r="E149" i="9"/>
  <c r="F149" i="9"/>
  <c r="C150" i="9"/>
  <c r="E150" i="9"/>
  <c r="F150" i="9"/>
  <c r="C151" i="9"/>
  <c r="E151" i="9"/>
  <c r="F151" i="9"/>
  <c r="C152" i="9"/>
  <c r="E152" i="9"/>
  <c r="F152" i="9"/>
  <c r="C153" i="9"/>
  <c r="E153" i="9"/>
  <c r="F153" i="9"/>
  <c r="C154" i="9"/>
  <c r="E154" i="9"/>
  <c r="F154" i="9"/>
  <c r="C155" i="9"/>
  <c r="E155" i="9"/>
  <c r="F155" i="9"/>
  <c r="C156" i="9"/>
  <c r="E156" i="9"/>
  <c r="F156" i="9"/>
  <c r="C157" i="9"/>
  <c r="E157" i="9"/>
  <c r="F157" i="9"/>
  <c r="C158" i="9"/>
  <c r="E158" i="9"/>
  <c r="F158" i="9"/>
  <c r="C159" i="9"/>
  <c r="E159" i="9"/>
  <c r="F159" i="9"/>
  <c r="C160" i="9"/>
  <c r="E160" i="9"/>
  <c r="F160" i="9"/>
  <c r="C161" i="9"/>
  <c r="E161" i="9"/>
  <c r="F161" i="9"/>
  <c r="C162" i="9"/>
  <c r="E162" i="9"/>
  <c r="F162" i="9"/>
  <c r="C163" i="9"/>
  <c r="E163" i="9"/>
  <c r="F163" i="9"/>
  <c r="C164" i="9"/>
  <c r="E164" i="9"/>
  <c r="F164" i="9"/>
  <c r="C165" i="9"/>
  <c r="E165" i="9"/>
  <c r="F165" i="9"/>
  <c r="C166" i="9"/>
  <c r="E166" i="9"/>
  <c r="F166" i="9"/>
  <c r="C167" i="9"/>
  <c r="E167" i="9"/>
  <c r="F167" i="9"/>
  <c r="C168" i="9"/>
  <c r="E168" i="9"/>
  <c r="F168" i="9"/>
  <c r="C169" i="9"/>
  <c r="E169" i="9"/>
  <c r="F169" i="9"/>
  <c r="C170" i="9"/>
  <c r="E170" i="9"/>
  <c r="F170" i="9"/>
  <c r="C171" i="9"/>
  <c r="E171" i="9"/>
  <c r="F171" i="9"/>
  <c r="C172" i="9"/>
  <c r="E172" i="9"/>
  <c r="F172" i="9"/>
  <c r="C173" i="9"/>
  <c r="E173" i="9"/>
  <c r="F173" i="9"/>
  <c r="C174" i="9"/>
  <c r="E174" i="9"/>
  <c r="F174" i="9"/>
  <c r="C175" i="9"/>
  <c r="E175" i="9"/>
  <c r="F175" i="9"/>
  <c r="C176" i="9"/>
  <c r="E176" i="9"/>
  <c r="F176" i="9"/>
  <c r="C177" i="9"/>
  <c r="E177" i="9"/>
  <c r="F177" i="9"/>
  <c r="C178" i="9"/>
  <c r="E178" i="9"/>
  <c r="F178" i="9"/>
  <c r="C179" i="9"/>
  <c r="E179" i="9"/>
  <c r="F179" i="9"/>
  <c r="C180" i="9"/>
  <c r="E180" i="9"/>
  <c r="F180" i="9"/>
  <c r="C181" i="9"/>
  <c r="E181" i="9"/>
  <c r="F181" i="9"/>
  <c r="C182" i="9"/>
  <c r="E182" i="9"/>
  <c r="F182" i="9"/>
  <c r="C183" i="9"/>
  <c r="E183" i="9"/>
  <c r="F183" i="9"/>
  <c r="C184" i="9"/>
  <c r="E184" i="9"/>
  <c r="F184" i="9"/>
  <c r="C185" i="9"/>
  <c r="E185" i="9"/>
  <c r="F185" i="9"/>
  <c r="C186" i="9"/>
  <c r="E186" i="9"/>
  <c r="F186" i="9"/>
  <c r="C187" i="9"/>
  <c r="E187" i="9"/>
  <c r="F187" i="9"/>
  <c r="C188" i="9"/>
  <c r="E188" i="9"/>
  <c r="F188" i="9"/>
  <c r="C189" i="9"/>
  <c r="E189" i="9"/>
  <c r="F189" i="9"/>
  <c r="C190" i="9"/>
  <c r="E190" i="9"/>
  <c r="F190" i="9"/>
  <c r="C191" i="9"/>
  <c r="E191" i="9"/>
  <c r="F191" i="9"/>
  <c r="C192" i="9"/>
  <c r="E192" i="9"/>
  <c r="F192" i="9"/>
  <c r="C193" i="9"/>
  <c r="E193" i="9"/>
  <c r="F193" i="9"/>
  <c r="C194" i="9"/>
  <c r="E194" i="9"/>
  <c r="F194" i="9"/>
  <c r="C195" i="9"/>
  <c r="E195" i="9"/>
  <c r="F195" i="9"/>
  <c r="C196" i="9"/>
  <c r="E196" i="9"/>
  <c r="F196" i="9"/>
  <c r="C197" i="9"/>
  <c r="E197" i="9"/>
  <c r="F197" i="9"/>
  <c r="C198" i="9"/>
  <c r="E198" i="9"/>
  <c r="F198" i="9"/>
  <c r="C199" i="9"/>
  <c r="E199" i="9"/>
  <c r="F199" i="9"/>
  <c r="C200" i="9"/>
  <c r="E200" i="9"/>
  <c r="F200" i="9"/>
  <c r="C201" i="9"/>
  <c r="E201" i="9"/>
  <c r="F201" i="9"/>
  <c r="C202" i="9"/>
  <c r="E202" i="9"/>
  <c r="F202" i="9"/>
  <c r="C203" i="9"/>
  <c r="E203" i="9"/>
  <c r="F203" i="9"/>
  <c r="C204" i="9"/>
  <c r="E204" i="9"/>
  <c r="F204" i="9"/>
  <c r="C205" i="9"/>
  <c r="E205" i="9"/>
  <c r="F205" i="9"/>
  <c r="C206" i="9"/>
  <c r="E206" i="9"/>
  <c r="F206" i="9"/>
  <c r="C207" i="9"/>
  <c r="E207" i="9"/>
  <c r="F207" i="9"/>
  <c r="C208" i="9"/>
  <c r="E208" i="9"/>
  <c r="F208" i="9"/>
  <c r="C209" i="9"/>
  <c r="E209" i="9"/>
  <c r="F209" i="9"/>
  <c r="C210" i="9"/>
  <c r="E210" i="9"/>
  <c r="F210" i="9"/>
  <c r="C211" i="9"/>
  <c r="E211" i="9"/>
  <c r="F211" i="9"/>
  <c r="C212" i="9"/>
  <c r="E212" i="9"/>
  <c r="F212" i="9"/>
  <c r="C213" i="9"/>
  <c r="E213" i="9"/>
  <c r="F213" i="9"/>
  <c r="C214" i="9"/>
  <c r="E214" i="9"/>
  <c r="F214" i="9"/>
  <c r="C215" i="9"/>
  <c r="E215" i="9"/>
  <c r="F215" i="9"/>
  <c r="C216" i="9"/>
  <c r="E216" i="9"/>
  <c r="F216" i="9"/>
  <c r="C217" i="9"/>
  <c r="E217" i="9"/>
  <c r="F217" i="9"/>
  <c r="C218" i="9"/>
  <c r="E218" i="9"/>
  <c r="F218" i="9"/>
  <c r="C219" i="9"/>
  <c r="E219" i="9"/>
  <c r="F219" i="9"/>
  <c r="C220" i="9"/>
  <c r="E220" i="9"/>
  <c r="F220" i="9"/>
  <c r="C221" i="9"/>
  <c r="E221" i="9"/>
  <c r="F221" i="9"/>
  <c r="C222" i="9"/>
  <c r="E222" i="9"/>
  <c r="F222" i="9"/>
  <c r="C223" i="9"/>
  <c r="E223" i="9"/>
  <c r="F223" i="9"/>
  <c r="C224" i="9"/>
  <c r="E224" i="9"/>
  <c r="F224" i="9"/>
  <c r="C225" i="9"/>
  <c r="E225" i="9"/>
  <c r="F225" i="9"/>
  <c r="C226" i="9"/>
  <c r="E226" i="9"/>
  <c r="F226" i="9"/>
  <c r="C227" i="9"/>
  <c r="E227" i="9"/>
  <c r="F227" i="9"/>
  <c r="C228" i="9"/>
  <c r="E228" i="9"/>
  <c r="F228" i="9"/>
  <c r="C229" i="9"/>
  <c r="E229" i="9"/>
  <c r="F229" i="9"/>
  <c r="C230" i="9"/>
  <c r="E230" i="9"/>
  <c r="F230" i="9"/>
  <c r="C231" i="9"/>
  <c r="E231" i="9"/>
  <c r="F231" i="9"/>
  <c r="C232" i="9"/>
  <c r="E232" i="9"/>
  <c r="F232" i="9"/>
  <c r="C233" i="9"/>
  <c r="E233" i="9"/>
  <c r="F233" i="9"/>
  <c r="C234" i="9"/>
  <c r="E234" i="9"/>
  <c r="F234" i="9"/>
  <c r="C235" i="9"/>
  <c r="E235" i="9"/>
  <c r="F235" i="9"/>
  <c r="C236" i="9"/>
  <c r="E236" i="9"/>
  <c r="F236" i="9"/>
  <c r="C237" i="9"/>
  <c r="E237" i="9"/>
  <c r="F237" i="9"/>
  <c r="C238" i="9"/>
  <c r="E238" i="9"/>
  <c r="F238" i="9"/>
  <c r="C239" i="9"/>
  <c r="E239" i="9"/>
  <c r="F239" i="9"/>
  <c r="C240" i="9"/>
  <c r="E240" i="9"/>
  <c r="F240" i="9"/>
  <c r="C241" i="9"/>
  <c r="E241" i="9"/>
  <c r="F241" i="9"/>
  <c r="C242" i="9"/>
  <c r="E242" i="9"/>
  <c r="F242" i="9"/>
  <c r="C243" i="9"/>
  <c r="E243" i="9"/>
  <c r="F243" i="9"/>
  <c r="C244" i="9"/>
  <c r="E244" i="9"/>
  <c r="F244" i="9"/>
  <c r="C245" i="9"/>
  <c r="E245" i="9"/>
  <c r="F245" i="9"/>
  <c r="C246" i="9"/>
  <c r="E246" i="9"/>
  <c r="F246" i="9"/>
  <c r="C247" i="9"/>
  <c r="E247" i="9"/>
  <c r="F247" i="9"/>
  <c r="C248" i="9"/>
  <c r="E248" i="9"/>
  <c r="F248" i="9"/>
  <c r="C249" i="9"/>
  <c r="E249" i="9"/>
  <c r="F249" i="9"/>
  <c r="C250" i="9"/>
  <c r="E250" i="9"/>
  <c r="F250" i="9"/>
  <c r="C251" i="9"/>
  <c r="E251" i="9"/>
  <c r="F251" i="9"/>
  <c r="C252" i="9"/>
  <c r="E252" i="9"/>
  <c r="F252" i="9"/>
  <c r="C253" i="9"/>
  <c r="E253" i="9"/>
  <c r="F253" i="9"/>
  <c r="C254" i="9"/>
  <c r="E254" i="9"/>
  <c r="F254" i="9"/>
  <c r="C255" i="9"/>
  <c r="E255" i="9"/>
  <c r="F255" i="9"/>
  <c r="C256" i="9"/>
  <c r="E256" i="9"/>
  <c r="F256" i="9"/>
  <c r="C257" i="9"/>
  <c r="E257" i="9"/>
  <c r="F257" i="9"/>
  <c r="C258" i="9"/>
  <c r="E258" i="9"/>
  <c r="F258" i="9"/>
  <c r="C259" i="9"/>
  <c r="E259" i="9"/>
  <c r="F259" i="9"/>
  <c r="C260" i="9"/>
  <c r="E260" i="9"/>
  <c r="F260" i="9"/>
  <c r="C261" i="9"/>
  <c r="E261" i="9"/>
  <c r="F261" i="9"/>
  <c r="C262" i="9"/>
  <c r="E262" i="9"/>
  <c r="F262" i="9"/>
  <c r="C263" i="9"/>
  <c r="E263" i="9"/>
  <c r="F263" i="9"/>
  <c r="C264" i="9"/>
  <c r="E264" i="9"/>
  <c r="F264" i="9"/>
  <c r="C265" i="9"/>
  <c r="E265" i="9"/>
  <c r="F265" i="9"/>
  <c r="C266" i="9"/>
  <c r="E266" i="9"/>
  <c r="F266" i="9"/>
  <c r="C267" i="9"/>
  <c r="E267" i="9"/>
  <c r="F267" i="9"/>
  <c r="C268" i="9"/>
  <c r="E268" i="9"/>
  <c r="F268" i="9"/>
  <c r="C269" i="9"/>
  <c r="E269" i="9"/>
  <c r="F269" i="9"/>
  <c r="C270" i="9"/>
  <c r="E270" i="9"/>
  <c r="F270" i="9"/>
  <c r="C271" i="9"/>
  <c r="E271" i="9"/>
  <c r="F271" i="9"/>
  <c r="C272" i="9"/>
  <c r="E272" i="9"/>
  <c r="F272" i="9"/>
  <c r="C273" i="9"/>
  <c r="E273" i="9"/>
  <c r="F273" i="9"/>
  <c r="C274" i="9"/>
  <c r="E274" i="9"/>
  <c r="F274" i="9"/>
  <c r="C275" i="9"/>
  <c r="E275" i="9"/>
  <c r="F275" i="9"/>
  <c r="C276" i="9"/>
  <c r="E276" i="9"/>
  <c r="F276" i="9"/>
  <c r="C277" i="9"/>
  <c r="E277" i="9"/>
  <c r="F277" i="9"/>
  <c r="C278" i="9"/>
  <c r="E278" i="9"/>
  <c r="F278" i="9"/>
  <c r="C279" i="9"/>
  <c r="E279" i="9"/>
  <c r="F279" i="9"/>
  <c r="C280" i="9"/>
  <c r="E280" i="9"/>
  <c r="F280" i="9"/>
  <c r="C281" i="9"/>
  <c r="E281" i="9"/>
  <c r="F281" i="9"/>
  <c r="C282" i="9"/>
  <c r="E282" i="9"/>
  <c r="F282" i="9"/>
  <c r="C283" i="9"/>
  <c r="E283" i="9"/>
  <c r="F283" i="9"/>
  <c r="C284" i="9"/>
  <c r="E284" i="9"/>
  <c r="F284" i="9"/>
  <c r="C285" i="9"/>
  <c r="E285" i="9"/>
  <c r="F285" i="9"/>
  <c r="C286" i="9"/>
  <c r="E286" i="9"/>
  <c r="F286" i="9"/>
  <c r="C287" i="9"/>
  <c r="E287" i="9"/>
  <c r="F287" i="9"/>
  <c r="C288" i="9"/>
  <c r="E288" i="9"/>
  <c r="F288" i="9"/>
  <c r="C289" i="9"/>
  <c r="E289" i="9"/>
  <c r="F289" i="9"/>
  <c r="C290" i="9"/>
  <c r="E290" i="9"/>
  <c r="F290" i="9"/>
  <c r="C291" i="9"/>
  <c r="E291" i="9"/>
  <c r="F291" i="9"/>
  <c r="C292" i="9"/>
  <c r="E292" i="9"/>
  <c r="F292" i="9"/>
  <c r="C293" i="9"/>
  <c r="E293" i="9"/>
  <c r="F293" i="9"/>
  <c r="C294" i="9"/>
  <c r="E294" i="9"/>
  <c r="F294" i="9"/>
  <c r="C295" i="9"/>
  <c r="E295" i="9"/>
  <c r="F295" i="9"/>
  <c r="C296" i="9"/>
  <c r="E296" i="9"/>
  <c r="F296" i="9"/>
  <c r="C297" i="9"/>
  <c r="E297" i="9"/>
  <c r="F297" i="9"/>
  <c r="C298" i="9"/>
  <c r="E298" i="9"/>
  <c r="F298" i="9"/>
  <c r="C299" i="9"/>
  <c r="E299" i="9"/>
  <c r="F299" i="9"/>
  <c r="C300" i="9"/>
  <c r="E300" i="9"/>
  <c r="F300" i="9"/>
  <c r="C301" i="9"/>
  <c r="E301" i="9"/>
  <c r="F301" i="9"/>
  <c r="C302" i="9"/>
  <c r="E302" i="9"/>
  <c r="F302" i="9"/>
  <c r="C303" i="9"/>
  <c r="E303" i="9"/>
  <c r="F303" i="9"/>
  <c r="C304" i="9"/>
  <c r="E304" i="9"/>
  <c r="F304" i="9"/>
  <c r="C305" i="9"/>
  <c r="E305" i="9"/>
  <c r="F305" i="9"/>
  <c r="C306" i="9"/>
  <c r="E306" i="9"/>
  <c r="F306" i="9"/>
  <c r="C307" i="9"/>
  <c r="E307" i="9"/>
  <c r="F307" i="9"/>
  <c r="C308" i="9"/>
  <c r="E308" i="9"/>
  <c r="F308" i="9"/>
  <c r="C309" i="9"/>
  <c r="E309" i="9"/>
  <c r="F309" i="9"/>
  <c r="C310" i="9"/>
  <c r="E310" i="9"/>
  <c r="F310" i="9"/>
  <c r="C311" i="9"/>
  <c r="E311" i="9"/>
  <c r="F311" i="9"/>
  <c r="C312" i="9"/>
  <c r="E312" i="9"/>
  <c r="F312" i="9"/>
  <c r="F2" i="9"/>
  <c r="E2" i="9"/>
  <c r="C2" i="9"/>
  <c r="AG11" i="10" l="1"/>
  <c r="H444" i="11" s="1"/>
  <c r="AF11" i="10"/>
  <c r="H430" i="11" s="1"/>
  <c r="AC11" i="10"/>
  <c r="H388" i="11" s="1"/>
  <c r="AB11" i="10" l="1"/>
  <c r="H374" i="11" s="1"/>
  <c r="C381" i="11"/>
  <c r="C382" i="11"/>
  <c r="C383" i="11"/>
  <c r="C384" i="11"/>
  <c r="C385" i="11"/>
  <c r="C386" i="11"/>
  <c r="C387" i="11"/>
  <c r="C388" i="11"/>
  <c r="C389" i="11"/>
  <c r="C390" i="11"/>
  <c r="C391" i="11"/>
  <c r="C392" i="11"/>
  <c r="C393" i="11"/>
  <c r="C395" i="11"/>
  <c r="C396" i="11"/>
  <c r="C397" i="11"/>
  <c r="C398" i="11"/>
  <c r="C399" i="11"/>
  <c r="C400" i="11"/>
  <c r="C401" i="11"/>
  <c r="C402" i="11"/>
  <c r="C403" i="11"/>
  <c r="C404" i="11"/>
  <c r="C405" i="11"/>
  <c r="C406" i="11"/>
  <c r="C407" i="11"/>
  <c r="C409" i="11"/>
  <c r="C410" i="11"/>
  <c r="C411" i="11"/>
  <c r="C412" i="11"/>
  <c r="C413" i="11"/>
  <c r="C414" i="11"/>
  <c r="C415" i="11"/>
  <c r="C416" i="11"/>
  <c r="C417" i="11"/>
  <c r="C418" i="11"/>
  <c r="C419" i="11"/>
  <c r="C420" i="11"/>
  <c r="C421" i="11"/>
  <c r="C423" i="11"/>
  <c r="C424" i="11"/>
  <c r="C425" i="11"/>
  <c r="C426" i="11"/>
  <c r="C427" i="11"/>
  <c r="C428" i="11"/>
  <c r="C429" i="11"/>
  <c r="C430" i="11"/>
  <c r="C431" i="11"/>
  <c r="C432" i="11"/>
  <c r="C433" i="11"/>
  <c r="C434" i="11"/>
  <c r="C435" i="11"/>
  <c r="C437" i="11"/>
  <c r="C438" i="11"/>
  <c r="C439" i="11"/>
  <c r="C440" i="11"/>
  <c r="C441" i="11"/>
  <c r="C442" i="11"/>
  <c r="C443" i="11"/>
  <c r="C444" i="11"/>
  <c r="C445" i="11"/>
  <c r="C446" i="11"/>
  <c r="C447" i="11"/>
  <c r="C448" i="11"/>
  <c r="C449" i="11"/>
  <c r="C422" i="11"/>
  <c r="C436" i="11"/>
  <c r="C408" i="11"/>
  <c r="C394" i="11"/>
  <c r="C367" i="11"/>
  <c r="C368" i="11"/>
  <c r="C369" i="11"/>
  <c r="C370" i="11"/>
  <c r="C371" i="11"/>
  <c r="C372" i="11"/>
  <c r="C373" i="11"/>
  <c r="C374" i="11"/>
  <c r="C375" i="11"/>
  <c r="C376" i="11"/>
  <c r="C377" i="11"/>
  <c r="C378" i="11"/>
  <c r="C379" i="11"/>
  <c r="C380" i="11"/>
  <c r="C366" i="11"/>
  <c r="C353" i="11"/>
  <c r="C354" i="11"/>
  <c r="C355" i="11"/>
  <c r="C356" i="11"/>
  <c r="C357" i="11"/>
  <c r="C358" i="11"/>
  <c r="C359" i="11"/>
  <c r="C360" i="11"/>
  <c r="C361" i="11"/>
  <c r="C362" i="11"/>
  <c r="C363" i="11"/>
  <c r="C364" i="11"/>
  <c r="C365" i="11"/>
  <c r="C352" i="11"/>
  <c r="C351" i="11"/>
  <c r="C339" i="11"/>
  <c r="C340" i="11"/>
  <c r="C341" i="11"/>
  <c r="C342" i="11"/>
  <c r="C343" i="11"/>
  <c r="C344" i="11"/>
  <c r="C345" i="11"/>
  <c r="C346" i="11"/>
  <c r="C347" i="11"/>
  <c r="C348" i="11"/>
  <c r="C349" i="11"/>
  <c r="C350" i="11"/>
  <c r="C338" i="11"/>
  <c r="D338" i="11"/>
  <c r="E338" i="11" s="1"/>
  <c r="F338" i="11" s="1"/>
  <c r="D339" i="11"/>
  <c r="E339" i="11" s="1"/>
  <c r="F339" i="11" s="1"/>
  <c r="D340" i="11"/>
  <c r="E340" i="11" s="1"/>
  <c r="F340" i="11" s="1"/>
  <c r="D341" i="11"/>
  <c r="E341" i="11"/>
  <c r="F341" i="11" s="1"/>
  <c r="D342" i="11"/>
  <c r="E342" i="11" s="1"/>
  <c r="F342" i="11" s="1"/>
  <c r="D343" i="11"/>
  <c r="E343" i="11" s="1"/>
  <c r="F343" i="11" s="1"/>
  <c r="D344" i="11"/>
  <c r="E344" i="11" s="1"/>
  <c r="F344" i="11" s="1"/>
  <c r="D345" i="11"/>
  <c r="E345" i="11" s="1"/>
  <c r="F345" i="11" s="1"/>
  <c r="D346" i="11"/>
  <c r="E346" i="11" s="1"/>
  <c r="F346" i="11" s="1"/>
  <c r="D347" i="11"/>
  <c r="E347" i="11" s="1"/>
  <c r="F347" i="11" s="1"/>
  <c r="D348" i="11"/>
  <c r="E348" i="11" s="1"/>
  <c r="F348" i="11" s="1"/>
  <c r="D349" i="11"/>
  <c r="E349" i="11" s="1"/>
  <c r="F349" i="11" s="1"/>
  <c r="D350" i="11"/>
  <c r="E350" i="11" s="1"/>
  <c r="F350" i="11" s="1"/>
  <c r="D351" i="11"/>
  <c r="E351" i="11" s="1"/>
  <c r="F351" i="11" s="1"/>
  <c r="D449" i="11"/>
  <c r="E449" i="11" s="1"/>
  <c r="D448" i="11"/>
  <c r="E448" i="11" s="1"/>
  <c r="D447" i="11"/>
  <c r="E447" i="11" s="1"/>
  <c r="D446" i="11"/>
  <c r="E446" i="11" s="1"/>
  <c r="D445" i="11"/>
  <c r="E445" i="11" s="1"/>
  <c r="D444" i="11"/>
  <c r="E444" i="11" s="1"/>
  <c r="D443" i="11"/>
  <c r="E443" i="11" s="1"/>
  <c r="D442" i="11"/>
  <c r="E442" i="11" s="1"/>
  <c r="D441" i="11"/>
  <c r="E441" i="11" s="1"/>
  <c r="D440" i="11"/>
  <c r="E440" i="11" s="1"/>
  <c r="D439" i="11"/>
  <c r="E439" i="11" s="1"/>
  <c r="D438" i="11"/>
  <c r="E438" i="11" s="1"/>
  <c r="D437" i="11"/>
  <c r="E437" i="11" s="1"/>
  <c r="D436" i="11"/>
  <c r="E436" i="11" s="1"/>
  <c r="D435" i="11"/>
  <c r="E435" i="11" s="1"/>
  <c r="D434" i="11"/>
  <c r="E434" i="11" s="1"/>
  <c r="D433" i="11"/>
  <c r="E433" i="11" s="1"/>
  <c r="D432" i="11"/>
  <c r="E432" i="11" s="1"/>
  <c r="D431" i="11"/>
  <c r="E431" i="11" s="1"/>
  <c r="D430" i="11"/>
  <c r="E430" i="11" s="1"/>
  <c r="D429" i="11"/>
  <c r="E429" i="11" s="1"/>
  <c r="D428" i="11"/>
  <c r="E428" i="11" s="1"/>
  <c r="D427" i="11"/>
  <c r="E427" i="11" s="1"/>
  <c r="D426" i="11"/>
  <c r="E426" i="11" s="1"/>
  <c r="D425" i="11"/>
  <c r="E425" i="11" s="1"/>
  <c r="D424" i="11"/>
  <c r="E424" i="11" s="1"/>
  <c r="D423" i="11"/>
  <c r="E423" i="11" s="1"/>
  <c r="D422" i="11"/>
  <c r="E422" i="11" s="1"/>
  <c r="D421" i="11"/>
  <c r="E421" i="11" s="1"/>
  <c r="D420" i="11"/>
  <c r="E420" i="11" s="1"/>
  <c r="D419" i="11"/>
  <c r="E419" i="11" s="1"/>
  <c r="D418" i="11"/>
  <c r="E418" i="11" s="1"/>
  <c r="D417" i="11"/>
  <c r="E417" i="11" s="1"/>
  <c r="D416" i="11"/>
  <c r="E416" i="11" s="1"/>
  <c r="D415" i="11"/>
  <c r="E415" i="11" s="1"/>
  <c r="D414" i="11"/>
  <c r="E414" i="11" s="1"/>
  <c r="D413" i="11"/>
  <c r="E413" i="11" s="1"/>
  <c r="D412" i="11"/>
  <c r="E412" i="11" s="1"/>
  <c r="D411" i="11"/>
  <c r="E411" i="11" s="1"/>
  <c r="D410" i="11"/>
  <c r="E410" i="11" s="1"/>
  <c r="D409" i="11"/>
  <c r="E409" i="11" s="1"/>
  <c r="D408" i="11"/>
  <c r="E408" i="11" s="1"/>
  <c r="D407" i="11"/>
  <c r="E407" i="11" s="1"/>
  <c r="D406" i="11"/>
  <c r="E406" i="11" s="1"/>
  <c r="D405" i="11"/>
  <c r="E405" i="11" s="1"/>
  <c r="D404" i="11"/>
  <c r="E404" i="11" s="1"/>
  <c r="D403" i="11"/>
  <c r="E403" i="11" s="1"/>
  <c r="D402" i="11"/>
  <c r="E402" i="11" s="1"/>
  <c r="D401" i="11"/>
  <c r="E401" i="11" s="1"/>
  <c r="D400" i="11"/>
  <c r="E400" i="11" s="1"/>
  <c r="D399" i="11"/>
  <c r="E399" i="11" s="1"/>
  <c r="D398" i="11"/>
  <c r="E398" i="11" s="1"/>
  <c r="D397" i="11"/>
  <c r="E397" i="11" s="1"/>
  <c r="D396" i="11"/>
  <c r="E396" i="11" s="1"/>
  <c r="D395" i="11"/>
  <c r="E395" i="11" s="1"/>
  <c r="D394" i="11"/>
  <c r="E394" i="11" s="1"/>
  <c r="D393" i="11"/>
  <c r="E393" i="11" s="1"/>
  <c r="D392" i="11"/>
  <c r="E392" i="11" s="1"/>
  <c r="D391" i="11"/>
  <c r="E391" i="11" s="1"/>
  <c r="D390" i="11"/>
  <c r="E390" i="11" s="1"/>
  <c r="D389" i="11"/>
  <c r="E389" i="11" s="1"/>
  <c r="D388" i="11"/>
  <c r="E388" i="11" s="1"/>
  <c r="D387" i="11"/>
  <c r="E387" i="11" s="1"/>
  <c r="D386" i="11"/>
  <c r="E386" i="11" s="1"/>
  <c r="D385" i="11"/>
  <c r="E385" i="11" s="1"/>
  <c r="D384" i="11"/>
  <c r="E384" i="11" s="1"/>
  <c r="D383" i="11"/>
  <c r="E383" i="11" s="1"/>
  <c r="D382" i="11"/>
  <c r="E382" i="11" s="1"/>
  <c r="D381" i="11"/>
  <c r="E381" i="11" s="1"/>
  <c r="D380" i="11"/>
  <c r="E380" i="11" s="1"/>
  <c r="D379" i="11"/>
  <c r="E379" i="11" s="1"/>
  <c r="D378" i="11"/>
  <c r="E378" i="11" s="1"/>
  <c r="D377" i="11"/>
  <c r="E377" i="11" s="1"/>
  <c r="D376" i="11"/>
  <c r="E376" i="11" s="1"/>
  <c r="D375" i="11"/>
  <c r="E375" i="11" s="1"/>
  <c r="D374" i="11"/>
  <c r="E374" i="11" s="1"/>
  <c r="D373" i="11"/>
  <c r="E373" i="11" s="1"/>
  <c r="D372" i="11"/>
  <c r="E372" i="11" s="1"/>
  <c r="D371" i="11"/>
  <c r="E371" i="11" s="1"/>
  <c r="D370" i="11"/>
  <c r="E370" i="11" s="1"/>
  <c r="D369" i="11"/>
  <c r="E369" i="11" s="1"/>
  <c r="D368" i="11"/>
  <c r="E368" i="11" s="1"/>
  <c r="D367" i="11"/>
  <c r="E367" i="11" s="1"/>
  <c r="D366" i="11"/>
  <c r="E366" i="11" s="1"/>
  <c r="D365" i="11"/>
  <c r="E365" i="11" s="1"/>
  <c r="D364" i="11"/>
  <c r="E364" i="11" s="1"/>
  <c r="D363" i="11"/>
  <c r="E363" i="11" s="1"/>
  <c r="D362" i="11"/>
  <c r="E362" i="11" s="1"/>
  <c r="D361" i="11"/>
  <c r="E361" i="11" s="1"/>
  <c r="D360" i="11"/>
  <c r="E360" i="11" s="1"/>
  <c r="D359" i="11"/>
  <c r="E359" i="11" s="1"/>
  <c r="D358" i="11"/>
  <c r="E358" i="11" s="1"/>
  <c r="D357" i="11"/>
  <c r="E357" i="11" s="1"/>
  <c r="D356" i="11"/>
  <c r="E356" i="11" s="1"/>
  <c r="D355" i="11"/>
  <c r="E355" i="11" s="1"/>
  <c r="D354" i="11"/>
  <c r="E354" i="11" s="1"/>
  <c r="D353" i="11"/>
  <c r="E353" i="11" s="1"/>
  <c r="D352" i="11"/>
  <c r="E352" i="11" s="1"/>
  <c r="B338" i="11"/>
  <c r="A338" i="11"/>
  <c r="BM25" i="12"/>
  <c r="BN25" i="12"/>
  <c r="BM24" i="12"/>
  <c r="BN24" i="12"/>
  <c r="BM23" i="12"/>
  <c r="BN23" i="12"/>
  <c r="BM22" i="12"/>
  <c r="BN22" i="12"/>
  <c r="BM21" i="12"/>
  <c r="BN21" i="12"/>
  <c r="BM20" i="12"/>
  <c r="BN20" i="12"/>
  <c r="BM19" i="12"/>
  <c r="BN19" i="12"/>
  <c r="BM18" i="12"/>
  <c r="BN18" i="12"/>
  <c r="BM17" i="12"/>
  <c r="BN17" i="12"/>
  <c r="BM16" i="12"/>
  <c r="BN16" i="12"/>
  <c r="BM15" i="12"/>
  <c r="BN15" i="12"/>
  <c r="BM14" i="12"/>
  <c r="BN14" i="12"/>
  <c r="BM13" i="12"/>
  <c r="BN13" i="12"/>
  <c r="BM11" i="12"/>
  <c r="BN11" i="12"/>
  <c r="BM12" i="12"/>
  <c r="BN12" i="12"/>
  <c r="BM10" i="12"/>
  <c r="BN10" i="12"/>
  <c r="BM9" i="12"/>
  <c r="BN9" i="12"/>
  <c r="BM8" i="12"/>
  <c r="BN8" i="12"/>
  <c r="BM7" i="12"/>
  <c r="BN7" i="12"/>
  <c r="BM6" i="12"/>
  <c r="BN6" i="12"/>
  <c r="BM5" i="12"/>
  <c r="BN5" i="12"/>
  <c r="BM4" i="12"/>
  <c r="BN4" i="12"/>
  <c r="BF25" i="12"/>
  <c r="BG25" i="12"/>
  <c r="BF24" i="12"/>
  <c r="BG24" i="12"/>
  <c r="BF23" i="12"/>
  <c r="BG23" i="12"/>
  <c r="BF22" i="12"/>
  <c r="BG22" i="12"/>
  <c r="BF21" i="12"/>
  <c r="AU12" i="10" s="1"/>
  <c r="H641" i="11" s="1"/>
  <c r="BG21" i="12"/>
  <c r="BA12" i="10" s="1"/>
  <c r="H725" i="11" s="1"/>
  <c r="BF20" i="12"/>
  <c r="BG20" i="12"/>
  <c r="BF19" i="12"/>
  <c r="BG19" i="12"/>
  <c r="BF18" i="12"/>
  <c r="BG18" i="12"/>
  <c r="BF17" i="12"/>
  <c r="AU8" i="10" s="1"/>
  <c r="H637" i="11" s="1"/>
  <c r="BG17" i="12"/>
  <c r="BA8" i="10" s="1"/>
  <c r="H721" i="11" s="1"/>
  <c r="BF16" i="12"/>
  <c r="BG16" i="12"/>
  <c r="BF15" i="12"/>
  <c r="BG15" i="12"/>
  <c r="BF14" i="12"/>
  <c r="BG14" i="12"/>
  <c r="BA6" i="10" s="1"/>
  <c r="H719" i="11" s="1"/>
  <c r="BF13" i="12"/>
  <c r="AU7" i="10" s="1"/>
  <c r="BG13" i="12"/>
  <c r="BA7" i="10" s="1"/>
  <c r="H720" i="11" s="1"/>
  <c r="BF11" i="12"/>
  <c r="AU4" i="10" s="1"/>
  <c r="H633" i="11" s="1"/>
  <c r="BG11" i="12"/>
  <c r="BA4" i="10" s="1"/>
  <c r="H717" i="11" s="1"/>
  <c r="BF12" i="12"/>
  <c r="AU5" i="10" s="1"/>
  <c r="H634" i="11" s="1"/>
  <c r="BG12" i="12"/>
  <c r="BA5" i="10" s="1"/>
  <c r="H718" i="11" s="1"/>
  <c r="BF10" i="12"/>
  <c r="BG10" i="12"/>
  <c r="BF9" i="12"/>
  <c r="BG9" i="12"/>
  <c r="BF8" i="12"/>
  <c r="BG8" i="12"/>
  <c r="BF7" i="12"/>
  <c r="BG7" i="12"/>
  <c r="BF6" i="12"/>
  <c r="AU3" i="10" s="1"/>
  <c r="H632" i="11" s="1"/>
  <c r="BG6" i="12"/>
  <c r="BA3" i="10" s="1"/>
  <c r="BF5" i="12"/>
  <c r="BG5" i="12"/>
  <c r="BF4" i="12"/>
  <c r="BG4" i="12"/>
  <c r="AY25" i="12"/>
  <c r="AZ25" i="12"/>
  <c r="AY24" i="12"/>
  <c r="AZ24" i="12"/>
  <c r="AY23" i="12"/>
  <c r="AZ23" i="12"/>
  <c r="AY22" i="12"/>
  <c r="AZ22" i="12"/>
  <c r="AY21" i="12"/>
  <c r="AT12" i="10" s="1"/>
  <c r="H627" i="11" s="1"/>
  <c r="AZ21" i="12"/>
  <c r="AZ12" i="10" s="1"/>
  <c r="H711" i="11" s="1"/>
  <c r="AY20" i="12"/>
  <c r="AZ20" i="12"/>
  <c r="AY19" i="12"/>
  <c r="AZ19" i="12"/>
  <c r="AY18" i="12"/>
  <c r="AZ18" i="12"/>
  <c r="AY17" i="12"/>
  <c r="AT8" i="10" s="1"/>
  <c r="H623" i="11" s="1"/>
  <c r="AZ17" i="12"/>
  <c r="AZ8" i="10" s="1"/>
  <c r="H707" i="11" s="1"/>
  <c r="AY16" i="12"/>
  <c r="AZ16" i="12"/>
  <c r="AY15" i="12"/>
  <c r="AZ15" i="12"/>
  <c r="AY14" i="12"/>
  <c r="AZ14" i="12"/>
  <c r="AY13" i="12"/>
  <c r="AT7" i="10" s="1"/>
  <c r="H622" i="11" s="1"/>
  <c r="AZ13" i="12"/>
  <c r="AZ7" i="10" s="1"/>
  <c r="H706" i="11" s="1"/>
  <c r="AY11" i="12"/>
  <c r="AT4" i="10" s="1"/>
  <c r="H619" i="11" s="1"/>
  <c r="AZ11" i="12"/>
  <c r="AZ4" i="10" s="1"/>
  <c r="H703" i="11" s="1"/>
  <c r="AY12" i="12"/>
  <c r="AT5" i="10" s="1"/>
  <c r="H620" i="11" s="1"/>
  <c r="AZ12" i="12"/>
  <c r="AZ5" i="10" s="1"/>
  <c r="H704" i="11" s="1"/>
  <c r="AY10" i="12"/>
  <c r="AZ10" i="12"/>
  <c r="AY9" i="12"/>
  <c r="AZ9" i="12"/>
  <c r="AY8" i="12"/>
  <c r="AZ8" i="12"/>
  <c r="AY7" i="12"/>
  <c r="AZ7" i="12"/>
  <c r="AY6" i="12"/>
  <c r="AT3" i="10" s="1"/>
  <c r="AZ6" i="12"/>
  <c r="AZ3" i="10" s="1"/>
  <c r="AY5" i="12"/>
  <c r="AZ5" i="12"/>
  <c r="AY4" i="12"/>
  <c r="AZ4" i="12"/>
  <c r="AR25" i="12"/>
  <c r="AS25" i="12"/>
  <c r="AR24" i="12"/>
  <c r="AS24" i="12"/>
  <c r="AR23" i="12"/>
  <c r="AS23" i="12"/>
  <c r="AR22" i="12"/>
  <c r="AS22" i="12"/>
  <c r="AR21" i="12"/>
  <c r="AS12" i="10" s="1"/>
  <c r="H613" i="11" s="1"/>
  <c r="AS21" i="12"/>
  <c r="AY12" i="10" s="1"/>
  <c r="H697" i="11" s="1"/>
  <c r="AR20" i="12"/>
  <c r="AS20" i="12"/>
  <c r="AR19" i="12"/>
  <c r="AS19" i="12"/>
  <c r="AR18" i="12"/>
  <c r="AS18" i="12"/>
  <c r="AR17" i="12"/>
  <c r="AS8" i="10" s="1"/>
  <c r="H609" i="11" s="1"/>
  <c r="AS17" i="12"/>
  <c r="AY8" i="10" s="1"/>
  <c r="H693" i="11" s="1"/>
  <c r="AR16" i="12"/>
  <c r="AS16" i="12"/>
  <c r="AR15" i="12"/>
  <c r="AS15" i="12"/>
  <c r="AR14" i="12"/>
  <c r="AS14" i="12"/>
  <c r="AR13" i="12"/>
  <c r="AS7" i="10" s="1"/>
  <c r="H608" i="11" s="1"/>
  <c r="AS13" i="12"/>
  <c r="AY7" i="10" s="1"/>
  <c r="H692" i="11" s="1"/>
  <c r="AR11" i="12"/>
  <c r="AS4" i="10" s="1"/>
  <c r="H605" i="11" s="1"/>
  <c r="AS11" i="12"/>
  <c r="AY4" i="10" s="1"/>
  <c r="H689" i="11" s="1"/>
  <c r="AR12" i="12"/>
  <c r="AS5" i="10" s="1"/>
  <c r="H606" i="11" s="1"/>
  <c r="AS12" i="12"/>
  <c r="AY5" i="10" s="1"/>
  <c r="H690" i="11" s="1"/>
  <c r="AR10" i="12"/>
  <c r="AS10" i="12"/>
  <c r="AR9" i="12"/>
  <c r="AS9" i="12"/>
  <c r="AR8" i="12"/>
  <c r="AS8" i="12"/>
  <c r="AR7" i="12"/>
  <c r="AS7" i="12"/>
  <c r="AR6" i="12"/>
  <c r="AS3" i="10" s="1"/>
  <c r="AS6" i="12"/>
  <c r="AY3" i="10" s="1"/>
  <c r="AR5" i="12"/>
  <c r="AS5" i="12"/>
  <c r="AR4" i="12"/>
  <c r="AS4" i="12"/>
  <c r="AK25" i="12"/>
  <c r="AL25" i="12"/>
  <c r="AK24" i="12"/>
  <c r="AL24" i="12"/>
  <c r="AK23" i="12"/>
  <c r="AL23" i="12"/>
  <c r="AK22" i="12"/>
  <c r="AL22" i="12"/>
  <c r="AK21" i="12"/>
  <c r="AR12" i="10" s="1"/>
  <c r="H599" i="11" s="1"/>
  <c r="AL21" i="12"/>
  <c r="AX12" i="10" s="1"/>
  <c r="H683" i="11" s="1"/>
  <c r="AK20" i="12"/>
  <c r="AL20" i="12"/>
  <c r="AK19" i="12"/>
  <c r="AL19" i="12"/>
  <c r="AK18" i="12"/>
  <c r="AL18" i="12"/>
  <c r="AK17" i="12"/>
  <c r="AR8" i="10" s="1"/>
  <c r="H595" i="11" s="1"/>
  <c r="AL17" i="12"/>
  <c r="AX8" i="10" s="1"/>
  <c r="H679" i="11" s="1"/>
  <c r="AK16" i="12"/>
  <c r="AL16" i="12"/>
  <c r="AK15" i="12"/>
  <c r="AL15" i="12"/>
  <c r="AK14" i="12"/>
  <c r="AR6" i="10" s="1"/>
  <c r="H593" i="11" s="1"/>
  <c r="AL14" i="12"/>
  <c r="AK13" i="12"/>
  <c r="AR7" i="10" s="1"/>
  <c r="H594" i="11" s="1"/>
  <c r="AL13" i="12"/>
  <c r="AX7" i="10" s="1"/>
  <c r="H678" i="11" s="1"/>
  <c r="AK11" i="12"/>
  <c r="AR4" i="10" s="1"/>
  <c r="H591" i="11" s="1"/>
  <c r="AL11" i="12"/>
  <c r="AX4" i="10" s="1"/>
  <c r="H675" i="11" s="1"/>
  <c r="AK12" i="12"/>
  <c r="AR5" i="10" s="1"/>
  <c r="H592" i="11" s="1"/>
  <c r="AL12" i="12"/>
  <c r="AX5" i="10" s="1"/>
  <c r="H676" i="11" s="1"/>
  <c r="AK10" i="12"/>
  <c r="AL10" i="12"/>
  <c r="AK9" i="12"/>
  <c r="AL9" i="12"/>
  <c r="AK8" i="12"/>
  <c r="AL8" i="12"/>
  <c r="AK7" i="12"/>
  <c r="AL7" i="12"/>
  <c r="AK6" i="12"/>
  <c r="AR3" i="10" s="1"/>
  <c r="AL6" i="12"/>
  <c r="AX3" i="10" s="1"/>
  <c r="AK5" i="12"/>
  <c r="AL5" i="12"/>
  <c r="AK4" i="12"/>
  <c r="AL4" i="12"/>
  <c r="AD25" i="12"/>
  <c r="AE25" i="12"/>
  <c r="AD24" i="12"/>
  <c r="AE24" i="12"/>
  <c r="AD23" i="12"/>
  <c r="AE23" i="12"/>
  <c r="AD22" i="12"/>
  <c r="AE22" i="12"/>
  <c r="AD21" i="12"/>
  <c r="AK12" i="10" s="1"/>
  <c r="H501" i="11" s="1"/>
  <c r="AE21" i="12"/>
  <c r="AO12" i="10" s="1"/>
  <c r="H557" i="11" s="1"/>
  <c r="AD20" i="12"/>
  <c r="AE20" i="12"/>
  <c r="AD19" i="12"/>
  <c r="AE19" i="12"/>
  <c r="AD18" i="12"/>
  <c r="AE18" i="12"/>
  <c r="AD17" i="12"/>
  <c r="AK8" i="10" s="1"/>
  <c r="H497" i="11" s="1"/>
  <c r="AE17" i="12"/>
  <c r="AO8" i="10" s="1"/>
  <c r="H553" i="11" s="1"/>
  <c r="AD16" i="12"/>
  <c r="AE16" i="12"/>
  <c r="AD15" i="12"/>
  <c r="AE15" i="12"/>
  <c r="AD14" i="12"/>
  <c r="AE14" i="12"/>
  <c r="AD13" i="12"/>
  <c r="AK7" i="10" s="1"/>
  <c r="H496" i="11" s="1"/>
  <c r="AE13" i="12"/>
  <c r="AO7" i="10" s="1"/>
  <c r="H552" i="11" s="1"/>
  <c r="AD11" i="12"/>
  <c r="AK4" i="10" s="1"/>
  <c r="H493" i="11" s="1"/>
  <c r="AE11" i="12"/>
  <c r="AO4" i="10" s="1"/>
  <c r="H549" i="11" s="1"/>
  <c r="AD12" i="12"/>
  <c r="AK5" i="10" s="1"/>
  <c r="H494" i="11" s="1"/>
  <c r="AE12" i="12"/>
  <c r="AO5" i="10" s="1"/>
  <c r="H550" i="11" s="1"/>
  <c r="AD10" i="12"/>
  <c r="AE10" i="12"/>
  <c r="AD9" i="12"/>
  <c r="AE9" i="12"/>
  <c r="AD8" i="12"/>
  <c r="AE8" i="12"/>
  <c r="AD7" i="12"/>
  <c r="AE7" i="12"/>
  <c r="AD6" i="12"/>
  <c r="AK3" i="10" s="1"/>
  <c r="AE6" i="12"/>
  <c r="AO3" i="10" s="1"/>
  <c r="AD5" i="12"/>
  <c r="AE5" i="12"/>
  <c r="AD4" i="12"/>
  <c r="AE4" i="12"/>
  <c r="W25" i="12"/>
  <c r="X25" i="12"/>
  <c r="W24" i="12"/>
  <c r="X24" i="12"/>
  <c r="W23" i="12"/>
  <c r="X23" i="12"/>
  <c r="W22" i="12"/>
  <c r="X22" i="12"/>
  <c r="W21" i="12"/>
  <c r="AJ12" i="10" s="1"/>
  <c r="H487" i="11" s="1"/>
  <c r="X21" i="12"/>
  <c r="AN12" i="10" s="1"/>
  <c r="H543" i="11" s="1"/>
  <c r="W20" i="12"/>
  <c r="X20" i="12"/>
  <c r="W19" i="12"/>
  <c r="X19" i="12"/>
  <c r="W18" i="12"/>
  <c r="X18" i="12"/>
  <c r="W17" i="12"/>
  <c r="AJ8" i="10" s="1"/>
  <c r="H483" i="11" s="1"/>
  <c r="X17" i="12"/>
  <c r="AN8" i="10" s="1"/>
  <c r="H539" i="11" s="1"/>
  <c r="W16" i="12"/>
  <c r="X16" i="12"/>
  <c r="W15" i="12"/>
  <c r="X15" i="12"/>
  <c r="W14" i="12"/>
  <c r="AJ6" i="10" s="1"/>
  <c r="H481" i="11" s="1"/>
  <c r="X14" i="12"/>
  <c r="W13" i="12"/>
  <c r="AJ7" i="10" s="1"/>
  <c r="H482" i="11" s="1"/>
  <c r="X13" i="12"/>
  <c r="AN7" i="10" s="1"/>
  <c r="H538" i="11" s="1"/>
  <c r="W11" i="12"/>
  <c r="AJ4" i="10" s="1"/>
  <c r="H479" i="11" s="1"/>
  <c r="X11" i="12"/>
  <c r="AN4" i="10" s="1"/>
  <c r="H535" i="11" s="1"/>
  <c r="W12" i="12"/>
  <c r="AJ5" i="10" s="1"/>
  <c r="H480" i="11" s="1"/>
  <c r="X12" i="12"/>
  <c r="AN5" i="10" s="1"/>
  <c r="H536" i="11" s="1"/>
  <c r="W10" i="12"/>
  <c r="X10" i="12"/>
  <c r="W9" i="12"/>
  <c r="X9" i="12"/>
  <c r="W8" i="12"/>
  <c r="X8" i="12"/>
  <c r="W7" i="12"/>
  <c r="X7" i="12"/>
  <c r="W6" i="12"/>
  <c r="AJ3" i="10" s="1"/>
  <c r="X6" i="12"/>
  <c r="AN3" i="10" s="1"/>
  <c r="W5" i="12"/>
  <c r="X5" i="12"/>
  <c r="W4" i="12"/>
  <c r="X4" i="12"/>
  <c r="P25" i="12"/>
  <c r="Q25" i="12"/>
  <c r="P24" i="12"/>
  <c r="Q24" i="12"/>
  <c r="P23" i="12"/>
  <c r="Q23" i="12"/>
  <c r="P22" i="12"/>
  <c r="Q22" i="12"/>
  <c r="P21" i="12"/>
  <c r="AC12" i="10" s="1"/>
  <c r="H389" i="11" s="1"/>
  <c r="Q21" i="12"/>
  <c r="AG12" i="10" s="1"/>
  <c r="H445" i="11" s="1"/>
  <c r="P20" i="12"/>
  <c r="Q20" i="12"/>
  <c r="P19" i="12"/>
  <c r="Q19" i="12"/>
  <c r="P18" i="12"/>
  <c r="Q18" i="12"/>
  <c r="P17" i="12"/>
  <c r="AC8" i="10" s="1"/>
  <c r="H385" i="11" s="1"/>
  <c r="Q17" i="12"/>
  <c r="AG8" i="10" s="1"/>
  <c r="H441" i="11" s="1"/>
  <c r="P16" i="12"/>
  <c r="Q16" i="12"/>
  <c r="P15" i="12"/>
  <c r="Q15" i="12"/>
  <c r="P14" i="12"/>
  <c r="Q14" i="12"/>
  <c r="AG6" i="10" s="1"/>
  <c r="H439" i="11" s="1"/>
  <c r="P13" i="12"/>
  <c r="AC7" i="10" s="1"/>
  <c r="H384" i="11" s="1"/>
  <c r="Q13" i="12"/>
  <c r="AG7" i="10" s="1"/>
  <c r="H440" i="11" s="1"/>
  <c r="P11" i="12"/>
  <c r="AC4" i="10" s="1"/>
  <c r="H381" i="11" s="1"/>
  <c r="Q11" i="12"/>
  <c r="AG4" i="10" s="1"/>
  <c r="H437" i="11" s="1"/>
  <c r="P12" i="12"/>
  <c r="AC5" i="10" s="1"/>
  <c r="H382" i="11" s="1"/>
  <c r="Q12" i="12"/>
  <c r="AG5" i="10" s="1"/>
  <c r="H438" i="11" s="1"/>
  <c r="P10" i="12"/>
  <c r="Q10" i="12"/>
  <c r="P9" i="12"/>
  <c r="Q9" i="12"/>
  <c r="P8" i="12"/>
  <c r="Q8" i="12"/>
  <c r="P7" i="12"/>
  <c r="Q7" i="12"/>
  <c r="P6" i="12"/>
  <c r="AC3" i="10" s="1"/>
  <c r="H380" i="11" s="1"/>
  <c r="Q6" i="12"/>
  <c r="AG3" i="10" s="1"/>
  <c r="H436" i="11" s="1"/>
  <c r="P5" i="12"/>
  <c r="Q5" i="12"/>
  <c r="P4" i="12"/>
  <c r="Q4" i="12"/>
  <c r="BN26" i="12"/>
  <c r="BM26" i="12"/>
  <c r="BG26" i="12"/>
  <c r="BF26" i="12"/>
  <c r="AZ26" i="12"/>
  <c r="AY26" i="12"/>
  <c r="AS26" i="12"/>
  <c r="AR26" i="12"/>
  <c r="AL26" i="12"/>
  <c r="AK26" i="12"/>
  <c r="AE26" i="12"/>
  <c r="AD26" i="12"/>
  <c r="X26" i="12"/>
  <c r="W26" i="12"/>
  <c r="Q26" i="12"/>
  <c r="P26" i="12"/>
  <c r="I25" i="12"/>
  <c r="J25" i="12"/>
  <c r="I24" i="12"/>
  <c r="J24" i="12"/>
  <c r="I23" i="12"/>
  <c r="J23" i="12"/>
  <c r="I22" i="12"/>
  <c r="J22" i="12"/>
  <c r="I21" i="12"/>
  <c r="AB12" i="10" s="1"/>
  <c r="H375" i="11" s="1"/>
  <c r="J21" i="12"/>
  <c r="AF12" i="10" s="1"/>
  <c r="H431" i="11" s="1"/>
  <c r="I20" i="12"/>
  <c r="J20" i="12"/>
  <c r="I19" i="12"/>
  <c r="J19" i="12"/>
  <c r="I18" i="12"/>
  <c r="J18" i="12"/>
  <c r="I17" i="12"/>
  <c r="AB8" i="10" s="1"/>
  <c r="H371" i="11" s="1"/>
  <c r="J17" i="12"/>
  <c r="AF8" i="10" s="1"/>
  <c r="H427" i="11" s="1"/>
  <c r="I16" i="12"/>
  <c r="J16" i="12"/>
  <c r="I15" i="12"/>
  <c r="J15" i="12"/>
  <c r="I14" i="12"/>
  <c r="AB6" i="10" s="1"/>
  <c r="H369" i="11" s="1"/>
  <c r="J14" i="12"/>
  <c r="I13" i="12"/>
  <c r="AB7" i="10" s="1"/>
  <c r="H370" i="11" s="1"/>
  <c r="J13" i="12"/>
  <c r="AF7" i="10" s="1"/>
  <c r="H426" i="11" s="1"/>
  <c r="I11" i="12"/>
  <c r="AB4" i="10" s="1"/>
  <c r="H367" i="11" s="1"/>
  <c r="J11" i="12"/>
  <c r="AF4" i="10" s="1"/>
  <c r="H423" i="11" s="1"/>
  <c r="I12" i="12"/>
  <c r="AB5" i="10" s="1"/>
  <c r="H368" i="11" s="1"/>
  <c r="J12" i="12"/>
  <c r="AF5" i="10" s="1"/>
  <c r="H424" i="11" s="1"/>
  <c r="I10" i="12"/>
  <c r="J10" i="12"/>
  <c r="I9" i="12"/>
  <c r="J9" i="12"/>
  <c r="I8" i="12"/>
  <c r="J8" i="12"/>
  <c r="I7" i="12"/>
  <c r="J7" i="12"/>
  <c r="I6" i="12"/>
  <c r="AB3" i="10" s="1"/>
  <c r="J6" i="12"/>
  <c r="AF3" i="10" s="1"/>
  <c r="H422" i="11" s="1"/>
  <c r="I5" i="12"/>
  <c r="J5" i="12"/>
  <c r="I4" i="12"/>
  <c r="J4" i="12"/>
  <c r="J26" i="12"/>
  <c r="I26" i="12"/>
  <c r="AY6" i="10" l="1"/>
  <c r="H691" i="11" s="1"/>
  <c r="AO6" i="10"/>
  <c r="H551" i="11" s="1"/>
  <c r="AT6" i="10"/>
  <c r="H621" i="11" s="1"/>
  <c r="J27" i="12"/>
  <c r="J32" i="12"/>
  <c r="AF13" i="10"/>
  <c r="H432" i="11" s="1"/>
  <c r="Q27" i="12"/>
  <c r="Q32" i="12" s="1"/>
  <c r="AG15" i="10"/>
  <c r="H448" i="11" s="1"/>
  <c r="X27" i="12"/>
  <c r="X32" i="12"/>
  <c r="AN13" i="10"/>
  <c r="H544" i="11" s="1"/>
  <c r="AE27" i="12"/>
  <c r="AE32" i="12" s="1"/>
  <c r="AO15" i="10"/>
  <c r="H560" i="11" s="1"/>
  <c r="AL27" i="12"/>
  <c r="AL32" i="12" s="1"/>
  <c r="AX13" i="10"/>
  <c r="H684" i="11" s="1"/>
  <c r="AS27" i="12"/>
  <c r="AS32" i="12" s="1"/>
  <c r="AY15" i="10"/>
  <c r="H700" i="11" s="1"/>
  <c r="AZ27" i="12"/>
  <c r="AZ32" i="12" s="1"/>
  <c r="BG27" i="12"/>
  <c r="BG32" i="12"/>
  <c r="BN27" i="12"/>
  <c r="BN32" i="12" s="1"/>
  <c r="I27" i="12"/>
  <c r="I32" i="12"/>
  <c r="P27" i="12"/>
  <c r="P32" i="12"/>
  <c r="W27" i="12"/>
  <c r="W32" i="12" s="1"/>
  <c r="AD27" i="12"/>
  <c r="AD32" i="12"/>
  <c r="AK27" i="12"/>
  <c r="AK32" i="12"/>
  <c r="AR27" i="12"/>
  <c r="AR32" i="12" s="1"/>
  <c r="AY27" i="12"/>
  <c r="AY32" i="12"/>
  <c r="BF27" i="12"/>
  <c r="BF32" i="12"/>
  <c r="BM27" i="12"/>
  <c r="BM32" i="12" s="1"/>
  <c r="AF15" i="10"/>
  <c r="H434" i="11" s="1"/>
  <c r="AG13" i="10"/>
  <c r="H446" i="11" s="1"/>
  <c r="AN15" i="10"/>
  <c r="H546" i="11" s="1"/>
  <c r="AO13" i="10"/>
  <c r="H558" i="11" s="1"/>
  <c r="AL31" i="12"/>
  <c r="AX15" i="10"/>
  <c r="H686" i="11" s="1"/>
  <c r="AY13" i="10"/>
  <c r="H698" i="11" s="1"/>
  <c r="AZ15" i="10"/>
  <c r="H714" i="11" s="1"/>
  <c r="BA13" i="10"/>
  <c r="H726" i="11" s="1"/>
  <c r="BN31" i="12"/>
  <c r="AB9" i="10"/>
  <c r="H372" i="11" s="1"/>
  <c r="AB15" i="10"/>
  <c r="H378" i="11" s="1"/>
  <c r="AC13" i="10"/>
  <c r="H390" i="11" s="1"/>
  <c r="AJ15" i="10"/>
  <c r="H490" i="11" s="1"/>
  <c r="AK13" i="10"/>
  <c r="H502" i="11" s="1"/>
  <c r="AR15" i="10"/>
  <c r="H602" i="11" s="1"/>
  <c r="AS13" i="10"/>
  <c r="H614" i="11" s="1"/>
  <c r="AT15" i="10"/>
  <c r="H630" i="11" s="1"/>
  <c r="AU13" i="10"/>
  <c r="H642" i="11" s="1"/>
  <c r="AB13" i="10"/>
  <c r="H376" i="11" s="1"/>
  <c r="H636" i="11"/>
  <c r="AF9" i="10"/>
  <c r="H428" i="11" s="1"/>
  <c r="P31" i="12"/>
  <c r="AC9" i="10"/>
  <c r="H386" i="11" s="1"/>
  <c r="AC15" i="10"/>
  <c r="H392" i="11" s="1"/>
  <c r="H478" i="11"/>
  <c r="AJ13" i="10"/>
  <c r="H488" i="11" s="1"/>
  <c r="AD31" i="12"/>
  <c r="AK9" i="10"/>
  <c r="H498" i="11" s="1"/>
  <c r="AK15" i="10"/>
  <c r="H504" i="11" s="1"/>
  <c r="H590" i="11"/>
  <c r="AR13" i="10"/>
  <c r="H600" i="11" s="1"/>
  <c r="AR31" i="12"/>
  <c r="AS9" i="10"/>
  <c r="H610" i="11" s="1"/>
  <c r="AS15" i="10"/>
  <c r="H616" i="11" s="1"/>
  <c r="H618" i="11"/>
  <c r="AT13" i="10"/>
  <c r="H628" i="11" s="1"/>
  <c r="BF31" i="12"/>
  <c r="AU9" i="10"/>
  <c r="H638" i="11" s="1"/>
  <c r="AU15" i="10"/>
  <c r="H644" i="11" s="1"/>
  <c r="H548" i="11"/>
  <c r="AZ31" i="12"/>
  <c r="H716" i="11"/>
  <c r="E31" i="15"/>
  <c r="E33" i="12"/>
  <c r="F31" i="15"/>
  <c r="F33" i="12"/>
  <c r="G31" i="15"/>
  <c r="X31" i="12"/>
  <c r="AN9" i="10"/>
  <c r="H540" i="11" s="1"/>
  <c r="AX9" i="10"/>
  <c r="H680" i="11" s="1"/>
  <c r="AZ9" i="10"/>
  <c r="H708" i="11" s="1"/>
  <c r="AB16" i="10"/>
  <c r="H379" i="11" s="1"/>
  <c r="I31" i="12"/>
  <c r="AJ9" i="10"/>
  <c r="H484" i="11" s="1"/>
  <c r="AK6" i="10"/>
  <c r="H495" i="11" s="1"/>
  <c r="AK31" i="12"/>
  <c r="H604" i="11"/>
  <c r="AY31" i="12"/>
  <c r="AT9" i="10"/>
  <c r="H624" i="11" s="1"/>
  <c r="AU6" i="10"/>
  <c r="H635" i="11" s="1"/>
  <c r="BM31" i="12"/>
  <c r="H31" i="15"/>
  <c r="H33" i="12"/>
  <c r="J31" i="12"/>
  <c r="H688" i="11"/>
  <c r="AC6" i="10"/>
  <c r="H383" i="11" s="1"/>
  <c r="W31" i="12"/>
  <c r="H492" i="11"/>
  <c r="AR9" i="10"/>
  <c r="H596" i="11" s="1"/>
  <c r="AS6" i="10"/>
  <c r="H607" i="11" s="1"/>
  <c r="AF6" i="10"/>
  <c r="H425" i="11" s="1"/>
  <c r="Q31" i="12"/>
  <c r="AG9" i="10"/>
  <c r="H442" i="11" s="1"/>
  <c r="H534" i="11"/>
  <c r="AN6" i="10"/>
  <c r="H537" i="11" s="1"/>
  <c r="AE31" i="12"/>
  <c r="AO9" i="10"/>
  <c r="H554" i="11" s="1"/>
  <c r="H674" i="11"/>
  <c r="AX6" i="10"/>
  <c r="H677" i="11" s="1"/>
  <c r="AS31" i="12"/>
  <c r="AY9" i="10"/>
  <c r="H694" i="11" s="1"/>
  <c r="H702" i="11"/>
  <c r="AZ6" i="10"/>
  <c r="H705" i="11" s="1"/>
  <c r="AZ13" i="10"/>
  <c r="H712" i="11" s="1"/>
  <c r="BG31" i="12"/>
  <c r="BA9" i="10"/>
  <c r="H722" i="11" s="1"/>
  <c r="BA15" i="10"/>
  <c r="H728" i="11" s="1"/>
  <c r="H366" i="11"/>
  <c r="AN16" i="10"/>
  <c r="H547" i="11" s="1"/>
  <c r="AX16" i="10"/>
  <c r="H687" i="11" s="1"/>
  <c r="AJ16" i="10"/>
  <c r="H491" i="11" s="1"/>
  <c r="AR16" i="10"/>
  <c r="H603" i="11" s="1"/>
  <c r="AG16" i="10"/>
  <c r="H449" i="11" s="1"/>
  <c r="AC16" i="10"/>
  <c r="H393" i="11" s="1"/>
  <c r="AK16" i="10"/>
  <c r="H505" i="11" s="1"/>
  <c r="AY16" i="10"/>
  <c r="H701" i="11" s="1"/>
  <c r="BK33" i="12"/>
  <c r="R33" i="12"/>
  <c r="AX33" i="12"/>
  <c r="AM33" i="12"/>
  <c r="AP33" i="12"/>
  <c r="S33" i="12"/>
  <c r="AU16" i="10"/>
  <c r="H645" i="11" s="1"/>
  <c r="AT16" i="10"/>
  <c r="H631" i="11" s="1"/>
  <c r="BA16" i="10"/>
  <c r="H729" i="11" s="1"/>
  <c r="AZ16" i="10"/>
  <c r="H715" i="11" s="1"/>
  <c r="AF16" i="10"/>
  <c r="H435" i="11" s="1"/>
  <c r="V33" i="12"/>
  <c r="BC33" i="12"/>
  <c r="M33" i="12"/>
  <c r="G33" i="12"/>
  <c r="BB33" i="12"/>
  <c r="K33" i="12"/>
  <c r="U33" i="12"/>
  <c r="AQ33" i="12"/>
  <c r="L33" i="12"/>
  <c r="AI33" i="12"/>
  <c r="N33" i="12"/>
  <c r="Z33" i="12"/>
  <c r="AJ33" i="12"/>
  <c r="AV33" i="12"/>
  <c r="BH33" i="12"/>
  <c r="BA33" i="12"/>
  <c r="O33" i="12"/>
  <c r="AA33" i="12"/>
  <c r="AW33" i="12"/>
  <c r="BI33" i="12"/>
  <c r="AB33" i="12"/>
  <c r="AH33" i="12"/>
  <c r="AT33" i="12"/>
  <c r="AU33" i="12"/>
  <c r="AO33" i="12"/>
  <c r="AF33" i="12"/>
  <c r="BL33" i="12"/>
  <c r="AC33" i="12"/>
  <c r="BJ33" i="12"/>
  <c r="AN33" i="12"/>
  <c r="AG33" i="12"/>
  <c r="BD33" i="12"/>
  <c r="T33" i="12"/>
  <c r="Y33" i="12"/>
  <c r="BE33" i="12"/>
  <c r="G343" i="11"/>
  <c r="G351" i="11"/>
  <c r="G344" i="11"/>
  <c r="G345" i="11"/>
  <c r="G338" i="11"/>
  <c r="G346" i="11"/>
  <c r="G339" i="11"/>
  <c r="G347" i="11"/>
  <c r="G340" i="11"/>
  <c r="G348" i="11"/>
  <c r="G341" i="11"/>
  <c r="G349" i="11"/>
  <c r="G350" i="11"/>
  <c r="F437" i="11"/>
  <c r="G437" i="11"/>
  <c r="F441" i="11"/>
  <c r="G441" i="11"/>
  <c r="F449" i="11"/>
  <c r="G449" i="11"/>
  <c r="G442" i="11"/>
  <c r="F442" i="11"/>
  <c r="F443" i="11"/>
  <c r="G443" i="11"/>
  <c r="F445" i="11"/>
  <c r="G445" i="11"/>
  <c r="G436" i="11"/>
  <c r="F436" i="11"/>
  <c r="G444" i="11"/>
  <c r="F444" i="11"/>
  <c r="G446" i="11"/>
  <c r="F446" i="11"/>
  <c r="F439" i="11"/>
  <c r="G439" i="11"/>
  <c r="F447" i="11"/>
  <c r="G447" i="11"/>
  <c r="G438" i="11"/>
  <c r="F438" i="11"/>
  <c r="G440" i="11"/>
  <c r="F440" i="11"/>
  <c r="G448" i="11"/>
  <c r="F448" i="11"/>
  <c r="F427" i="11"/>
  <c r="G427" i="11"/>
  <c r="F435" i="11"/>
  <c r="G435" i="11"/>
  <c r="G428" i="11"/>
  <c r="F428" i="11"/>
  <c r="F429" i="11"/>
  <c r="G429" i="11"/>
  <c r="G422" i="11"/>
  <c r="F422" i="11"/>
  <c r="G430" i="11"/>
  <c r="F430" i="11"/>
  <c r="F423" i="11"/>
  <c r="G423" i="11"/>
  <c r="F431" i="11"/>
  <c r="G431" i="11"/>
  <c r="G432" i="11"/>
  <c r="F432" i="11"/>
  <c r="F425" i="11"/>
  <c r="G425" i="11"/>
  <c r="F433" i="11"/>
  <c r="G433" i="11"/>
  <c r="G424" i="11"/>
  <c r="F424" i="11"/>
  <c r="G426" i="11"/>
  <c r="F426" i="11"/>
  <c r="G434" i="11"/>
  <c r="F434" i="11"/>
  <c r="G410" i="11"/>
  <c r="F410" i="11"/>
  <c r="F413" i="11"/>
  <c r="G413" i="11"/>
  <c r="F421" i="11"/>
  <c r="G421" i="11"/>
  <c r="G414" i="11"/>
  <c r="F414" i="11"/>
  <c r="F415" i="11"/>
  <c r="G415" i="11"/>
  <c r="F409" i="11"/>
  <c r="G409" i="11"/>
  <c r="G408" i="11"/>
  <c r="F408" i="11"/>
  <c r="G416" i="11"/>
  <c r="F416" i="11"/>
  <c r="G418" i="11"/>
  <c r="F418" i="11"/>
  <c r="F411" i="11"/>
  <c r="G411" i="11"/>
  <c r="F419" i="11"/>
  <c r="G419" i="11"/>
  <c r="F417" i="11"/>
  <c r="G417" i="11"/>
  <c r="G412" i="11"/>
  <c r="F412" i="11"/>
  <c r="G420" i="11"/>
  <c r="F420" i="11"/>
  <c r="G396" i="11"/>
  <c r="F396" i="11"/>
  <c r="F399" i="11"/>
  <c r="G399" i="11"/>
  <c r="F407" i="11"/>
  <c r="G407" i="11"/>
  <c r="G400" i="11"/>
  <c r="F400" i="11"/>
  <c r="F401" i="11"/>
  <c r="G401" i="11"/>
  <c r="F395" i="11"/>
  <c r="G395" i="11"/>
  <c r="G394" i="11"/>
  <c r="F394" i="11"/>
  <c r="G402" i="11"/>
  <c r="F402" i="11"/>
  <c r="G404" i="11"/>
  <c r="F404" i="11"/>
  <c r="F397" i="11"/>
  <c r="G397" i="11"/>
  <c r="F405" i="11"/>
  <c r="G405" i="11"/>
  <c r="F403" i="11"/>
  <c r="G403" i="11"/>
  <c r="G398" i="11"/>
  <c r="F398" i="11"/>
  <c r="G406" i="11"/>
  <c r="F406" i="11"/>
  <c r="G380" i="11"/>
  <c r="F380" i="11"/>
  <c r="G385" i="11"/>
  <c r="F385" i="11"/>
  <c r="G393" i="11"/>
  <c r="F393" i="11"/>
  <c r="G386" i="11"/>
  <c r="F386" i="11"/>
  <c r="G387" i="11"/>
  <c r="F387" i="11"/>
  <c r="G388" i="11"/>
  <c r="F388" i="11"/>
  <c r="G381" i="11"/>
  <c r="F381" i="11"/>
  <c r="G389" i="11"/>
  <c r="F389" i="11"/>
  <c r="G390" i="11"/>
  <c r="F390" i="11"/>
  <c r="G383" i="11"/>
  <c r="F383" i="11"/>
  <c r="G391" i="11"/>
  <c r="F391" i="11"/>
  <c r="G382" i="11"/>
  <c r="F382" i="11"/>
  <c r="G384" i="11"/>
  <c r="F384" i="11"/>
  <c r="G392" i="11"/>
  <c r="F392" i="11"/>
  <c r="G375" i="11"/>
  <c r="F375" i="11"/>
  <c r="G372" i="11"/>
  <c r="F372" i="11"/>
  <c r="G373" i="11"/>
  <c r="F373" i="11"/>
  <c r="F366" i="11"/>
  <c r="G366" i="11"/>
  <c r="G374" i="11"/>
  <c r="F374" i="11"/>
  <c r="G376" i="11"/>
  <c r="F376" i="11"/>
  <c r="G369" i="11"/>
  <c r="F369" i="11"/>
  <c r="G377" i="11"/>
  <c r="F377" i="11"/>
  <c r="G368" i="11"/>
  <c r="F368" i="11"/>
  <c r="F370" i="11"/>
  <c r="G370" i="11"/>
  <c r="F378" i="11"/>
  <c r="G378" i="11"/>
  <c r="G367" i="11"/>
  <c r="F367" i="11"/>
  <c r="G371" i="11"/>
  <c r="F371" i="11"/>
  <c r="G379" i="11"/>
  <c r="F379" i="11"/>
  <c r="F352" i="11"/>
  <c r="G352" i="11"/>
  <c r="G357" i="11"/>
  <c r="F357" i="11"/>
  <c r="G365" i="11"/>
  <c r="F365" i="11"/>
  <c r="G358" i="11"/>
  <c r="F358" i="11"/>
  <c r="G359" i="11"/>
  <c r="F359" i="11"/>
  <c r="G360" i="11"/>
  <c r="F360" i="11"/>
  <c r="G353" i="11"/>
  <c r="F353" i="11"/>
  <c r="G361" i="11"/>
  <c r="F361" i="11"/>
  <c r="G362" i="11"/>
  <c r="F362" i="11"/>
  <c r="G355" i="11"/>
  <c r="F355" i="11"/>
  <c r="G363" i="11"/>
  <c r="F363" i="11"/>
  <c r="F354" i="11"/>
  <c r="G354" i="11"/>
  <c r="F356" i="11"/>
  <c r="G356" i="11"/>
  <c r="F364" i="11"/>
  <c r="G364" i="11"/>
  <c r="G342" i="11"/>
  <c r="H311" i="11"/>
  <c r="H312" i="11"/>
  <c r="H313" i="11"/>
  <c r="H314" i="11"/>
  <c r="H315" i="11"/>
  <c r="H316" i="11"/>
  <c r="H317" i="11"/>
  <c r="H318" i="11"/>
  <c r="H319" i="11"/>
  <c r="H320" i="11"/>
  <c r="H321" i="11"/>
  <c r="H322" i="11"/>
  <c r="H323" i="11"/>
  <c r="H310" i="11"/>
  <c r="H297" i="11"/>
  <c r="H298" i="11"/>
  <c r="H299" i="11"/>
  <c r="H300" i="11"/>
  <c r="H301" i="11"/>
  <c r="H302" i="11"/>
  <c r="H303" i="11"/>
  <c r="H304" i="11"/>
  <c r="H305" i="11"/>
  <c r="H306" i="11"/>
  <c r="H307" i="11"/>
  <c r="H308" i="11"/>
  <c r="H309" i="11"/>
  <c r="H296" i="11"/>
  <c r="H283" i="11"/>
  <c r="H284" i="11"/>
  <c r="H285" i="11"/>
  <c r="H286" i="11"/>
  <c r="H287" i="11"/>
  <c r="H288" i="11"/>
  <c r="H289" i="11"/>
  <c r="H290" i="11"/>
  <c r="H291" i="11"/>
  <c r="H292" i="11"/>
  <c r="H293" i="11"/>
  <c r="H294" i="11"/>
  <c r="H295" i="11"/>
  <c r="H282" i="11"/>
  <c r="H227" i="11"/>
  <c r="H228" i="11"/>
  <c r="H229" i="11"/>
  <c r="H230" i="11"/>
  <c r="H231" i="11"/>
  <c r="H232" i="11"/>
  <c r="H233" i="11"/>
  <c r="H234" i="11"/>
  <c r="H235" i="11"/>
  <c r="H236" i="11"/>
  <c r="H237" i="11"/>
  <c r="H238" i="11"/>
  <c r="H239" i="11"/>
  <c r="H226" i="11"/>
  <c r="H213" i="11"/>
  <c r="H214" i="11"/>
  <c r="H215" i="11"/>
  <c r="H216" i="11"/>
  <c r="H217" i="11"/>
  <c r="H218" i="11"/>
  <c r="H219" i="11"/>
  <c r="H220" i="11"/>
  <c r="H221" i="11"/>
  <c r="H222" i="11"/>
  <c r="H223" i="11"/>
  <c r="H224" i="11"/>
  <c r="H225" i="11"/>
  <c r="H212" i="11"/>
  <c r="H199" i="11"/>
  <c r="H200" i="11"/>
  <c r="H201" i="11"/>
  <c r="H202" i="11"/>
  <c r="H203" i="11"/>
  <c r="H204" i="11"/>
  <c r="H205" i="11"/>
  <c r="H206" i="11"/>
  <c r="H207" i="11"/>
  <c r="H208" i="11"/>
  <c r="H209" i="11"/>
  <c r="H210" i="11"/>
  <c r="H211" i="11"/>
  <c r="H198" i="11"/>
  <c r="H143" i="11"/>
  <c r="H144" i="11"/>
  <c r="H145" i="11"/>
  <c r="H146" i="11"/>
  <c r="H147" i="11"/>
  <c r="H148" i="11"/>
  <c r="H149" i="11"/>
  <c r="H150" i="11"/>
  <c r="H151" i="11"/>
  <c r="H152" i="11"/>
  <c r="H153" i="11"/>
  <c r="H154" i="11"/>
  <c r="H155" i="11"/>
  <c r="H142" i="11"/>
  <c r="H129" i="11"/>
  <c r="H130" i="11"/>
  <c r="H131" i="11"/>
  <c r="H132" i="11"/>
  <c r="H133" i="11"/>
  <c r="H134" i="11"/>
  <c r="H135" i="11"/>
  <c r="H136" i="11"/>
  <c r="H137" i="11"/>
  <c r="H138" i="11"/>
  <c r="H139" i="11"/>
  <c r="H140" i="11"/>
  <c r="H141" i="11"/>
  <c r="H128" i="11"/>
  <c r="H115" i="11"/>
  <c r="H116" i="11"/>
  <c r="H117" i="11"/>
  <c r="H118" i="11"/>
  <c r="H119" i="11"/>
  <c r="H120" i="11"/>
  <c r="H121" i="11"/>
  <c r="H122" i="11"/>
  <c r="H123" i="11"/>
  <c r="H124" i="11"/>
  <c r="H125" i="11"/>
  <c r="H126" i="11"/>
  <c r="H127" i="11"/>
  <c r="H114" i="11"/>
  <c r="H59" i="11"/>
  <c r="H60" i="11"/>
  <c r="H61" i="11"/>
  <c r="H62" i="11"/>
  <c r="H63" i="11"/>
  <c r="H64" i="11"/>
  <c r="H65" i="11"/>
  <c r="H66" i="11"/>
  <c r="H67" i="11"/>
  <c r="H68" i="11"/>
  <c r="H69" i="11"/>
  <c r="H70" i="11"/>
  <c r="H71" i="11"/>
  <c r="H58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30" i="11"/>
  <c r="D337" i="11"/>
  <c r="D336" i="11"/>
  <c r="D335" i="11"/>
  <c r="D334" i="11"/>
  <c r="D333" i="11"/>
  <c r="D332" i="11"/>
  <c r="D331" i="11"/>
  <c r="D330" i="11"/>
  <c r="D329" i="11"/>
  <c r="D328" i="11"/>
  <c r="D327" i="11"/>
  <c r="D326" i="11"/>
  <c r="D325" i="11"/>
  <c r="D324" i="11"/>
  <c r="D323" i="11"/>
  <c r="D322" i="11"/>
  <c r="D321" i="11"/>
  <c r="D320" i="11"/>
  <c r="D319" i="11"/>
  <c r="D318" i="11"/>
  <c r="D317" i="11"/>
  <c r="D316" i="11"/>
  <c r="D315" i="11"/>
  <c r="D314" i="11"/>
  <c r="D313" i="11"/>
  <c r="D312" i="11"/>
  <c r="D311" i="11"/>
  <c r="D310" i="11"/>
  <c r="D309" i="11"/>
  <c r="D308" i="11"/>
  <c r="D307" i="11"/>
  <c r="D306" i="11"/>
  <c r="D305" i="11"/>
  <c r="D304" i="11"/>
  <c r="D303" i="11"/>
  <c r="D302" i="11"/>
  <c r="D301" i="11"/>
  <c r="D300" i="11"/>
  <c r="D299" i="11"/>
  <c r="D298" i="11"/>
  <c r="D297" i="11"/>
  <c r="D296" i="11"/>
  <c r="D295" i="11"/>
  <c r="D294" i="11"/>
  <c r="D293" i="11"/>
  <c r="D292" i="11"/>
  <c r="D291" i="11"/>
  <c r="D290" i="11"/>
  <c r="D289" i="11"/>
  <c r="D288" i="11"/>
  <c r="D287" i="11"/>
  <c r="D286" i="11"/>
  <c r="D285" i="11"/>
  <c r="D284" i="11"/>
  <c r="D283" i="11"/>
  <c r="D282" i="11"/>
  <c r="D281" i="11"/>
  <c r="D280" i="11"/>
  <c r="D279" i="11"/>
  <c r="D278" i="11"/>
  <c r="D277" i="11"/>
  <c r="D276" i="11"/>
  <c r="D275" i="11"/>
  <c r="D274" i="11"/>
  <c r="D273" i="11"/>
  <c r="D272" i="11"/>
  <c r="D271" i="11"/>
  <c r="D270" i="11"/>
  <c r="D269" i="11"/>
  <c r="D268" i="11"/>
  <c r="D267" i="11"/>
  <c r="D266" i="11"/>
  <c r="D265" i="11"/>
  <c r="D264" i="11"/>
  <c r="D263" i="11"/>
  <c r="D262" i="11"/>
  <c r="D261" i="11"/>
  <c r="D260" i="11"/>
  <c r="D259" i="11"/>
  <c r="D258" i="11"/>
  <c r="D257" i="11"/>
  <c r="D256" i="11"/>
  <c r="D255" i="11"/>
  <c r="D254" i="11"/>
  <c r="D253" i="11"/>
  <c r="D252" i="11"/>
  <c r="D251" i="11"/>
  <c r="D250" i="11"/>
  <c r="D249" i="11"/>
  <c r="D248" i="11"/>
  <c r="D247" i="11"/>
  <c r="D246" i="11"/>
  <c r="D245" i="11"/>
  <c r="D244" i="11"/>
  <c r="D243" i="11"/>
  <c r="D242" i="11"/>
  <c r="D241" i="11"/>
  <c r="D240" i="11"/>
  <c r="D239" i="11"/>
  <c r="D238" i="11"/>
  <c r="D237" i="11"/>
  <c r="D236" i="11"/>
  <c r="D235" i="11"/>
  <c r="D234" i="11"/>
  <c r="D233" i="11"/>
  <c r="D232" i="11"/>
  <c r="D231" i="11"/>
  <c r="D230" i="11"/>
  <c r="D229" i="11"/>
  <c r="D228" i="11"/>
  <c r="D227" i="11"/>
  <c r="D226" i="11"/>
  <c r="D225" i="11"/>
  <c r="D224" i="11"/>
  <c r="D223" i="11"/>
  <c r="D222" i="11"/>
  <c r="D221" i="11"/>
  <c r="D220" i="11"/>
  <c r="D219" i="11"/>
  <c r="D218" i="11"/>
  <c r="D217" i="11"/>
  <c r="D216" i="11"/>
  <c r="D215" i="11"/>
  <c r="D214" i="11"/>
  <c r="D213" i="11"/>
  <c r="D212" i="11"/>
  <c r="D211" i="11"/>
  <c r="D210" i="11"/>
  <c r="D209" i="11"/>
  <c r="D208" i="11"/>
  <c r="D207" i="11"/>
  <c r="D206" i="11"/>
  <c r="D205" i="11"/>
  <c r="D204" i="11"/>
  <c r="D203" i="11"/>
  <c r="D202" i="11"/>
  <c r="D201" i="11"/>
  <c r="D200" i="11"/>
  <c r="D199" i="11"/>
  <c r="D198" i="11"/>
  <c r="D197" i="11"/>
  <c r="D196" i="11"/>
  <c r="D195" i="11"/>
  <c r="D194" i="11"/>
  <c r="D193" i="11"/>
  <c r="D192" i="11"/>
  <c r="D191" i="11"/>
  <c r="D190" i="11"/>
  <c r="D189" i="11"/>
  <c r="D188" i="11"/>
  <c r="D187" i="11"/>
  <c r="D186" i="11"/>
  <c r="D185" i="11"/>
  <c r="D184" i="11"/>
  <c r="D183" i="11"/>
  <c r="D182" i="11"/>
  <c r="D181" i="11"/>
  <c r="D180" i="11"/>
  <c r="D179" i="11"/>
  <c r="D178" i="11"/>
  <c r="D177" i="11"/>
  <c r="D176" i="11"/>
  <c r="D175" i="11"/>
  <c r="D174" i="11"/>
  <c r="D173" i="11"/>
  <c r="D172" i="11"/>
  <c r="D171" i="11"/>
  <c r="D170" i="11"/>
  <c r="D169" i="11"/>
  <c r="D168" i="11"/>
  <c r="D167" i="11"/>
  <c r="D166" i="11"/>
  <c r="D165" i="11"/>
  <c r="D164" i="11"/>
  <c r="D163" i="11"/>
  <c r="D162" i="11"/>
  <c r="D161" i="11"/>
  <c r="D160" i="11"/>
  <c r="D159" i="11"/>
  <c r="D158" i="11"/>
  <c r="D157" i="11"/>
  <c r="D156" i="11"/>
  <c r="D155" i="11"/>
  <c r="D154" i="11"/>
  <c r="D153" i="11"/>
  <c r="D152" i="11"/>
  <c r="D151" i="11"/>
  <c r="D150" i="11"/>
  <c r="D149" i="11"/>
  <c r="D148" i="11"/>
  <c r="D147" i="11"/>
  <c r="D146" i="11"/>
  <c r="D145" i="11"/>
  <c r="D144" i="11"/>
  <c r="D143" i="11"/>
  <c r="D142" i="11"/>
  <c r="D141" i="11"/>
  <c r="D140" i="11"/>
  <c r="D139" i="11"/>
  <c r="D138" i="11"/>
  <c r="D137" i="11"/>
  <c r="D136" i="11"/>
  <c r="D135" i="11"/>
  <c r="D134" i="11"/>
  <c r="D133" i="11"/>
  <c r="D132" i="11"/>
  <c r="D131" i="11"/>
  <c r="D130" i="11"/>
  <c r="D129" i="11"/>
  <c r="D128" i="11"/>
  <c r="D127" i="11"/>
  <c r="D126" i="11"/>
  <c r="D125" i="11"/>
  <c r="D124" i="11"/>
  <c r="D123" i="11"/>
  <c r="D122" i="11"/>
  <c r="D121" i="11"/>
  <c r="D120" i="11"/>
  <c r="D119" i="11"/>
  <c r="D118" i="11"/>
  <c r="D117" i="11"/>
  <c r="D116" i="11"/>
  <c r="D115" i="11"/>
  <c r="D114" i="11"/>
  <c r="D113" i="11"/>
  <c r="D112" i="11"/>
  <c r="D111" i="11"/>
  <c r="D110" i="11"/>
  <c r="D109" i="11"/>
  <c r="D108" i="11"/>
  <c r="D107" i="11"/>
  <c r="D106" i="11"/>
  <c r="D105" i="11"/>
  <c r="D104" i="11"/>
  <c r="D103" i="11"/>
  <c r="D102" i="11"/>
  <c r="D101" i="11"/>
  <c r="D100" i="11"/>
  <c r="D99" i="11"/>
  <c r="D98" i="11"/>
  <c r="D97" i="11"/>
  <c r="D96" i="11"/>
  <c r="D95" i="11"/>
  <c r="D94" i="11"/>
  <c r="D93" i="11"/>
  <c r="D92" i="11"/>
  <c r="D91" i="11"/>
  <c r="D90" i="11"/>
  <c r="D89" i="11"/>
  <c r="D88" i="11"/>
  <c r="D87" i="11"/>
  <c r="D86" i="11"/>
  <c r="D85" i="11"/>
  <c r="D84" i="11"/>
  <c r="D83" i="11"/>
  <c r="D82" i="11"/>
  <c r="D81" i="11"/>
  <c r="D80" i="11"/>
  <c r="D79" i="11"/>
  <c r="D78" i="11"/>
  <c r="D77" i="11"/>
  <c r="D76" i="11"/>
  <c r="D75" i="11"/>
  <c r="D74" i="11"/>
  <c r="D73" i="11"/>
  <c r="D72" i="11"/>
  <c r="D71" i="11"/>
  <c r="D70" i="11"/>
  <c r="D69" i="11"/>
  <c r="D68" i="11"/>
  <c r="D67" i="11"/>
  <c r="D66" i="11"/>
  <c r="D65" i="11"/>
  <c r="D64" i="11"/>
  <c r="D63" i="11"/>
  <c r="D62" i="11"/>
  <c r="D61" i="11"/>
  <c r="D60" i="11"/>
  <c r="D59" i="11"/>
  <c r="D58" i="11"/>
  <c r="D57" i="11"/>
  <c r="D56" i="11"/>
  <c r="D55" i="11"/>
  <c r="D54" i="11"/>
  <c r="D53" i="11"/>
  <c r="D52" i="11"/>
  <c r="D51" i="11"/>
  <c r="D50" i="11"/>
  <c r="D49" i="11"/>
  <c r="D48" i="11"/>
  <c r="D47" i="11"/>
  <c r="D46" i="11"/>
  <c r="D45" i="11"/>
  <c r="D44" i="11"/>
  <c r="D43" i="11"/>
  <c r="D42" i="11"/>
  <c r="D41" i="11"/>
  <c r="D40" i="11"/>
  <c r="D39" i="11"/>
  <c r="D38" i="11"/>
  <c r="D37" i="11"/>
  <c r="D36" i="11"/>
  <c r="D35" i="11"/>
  <c r="D34" i="11"/>
  <c r="D33" i="11"/>
  <c r="D32" i="11"/>
  <c r="D31" i="11"/>
  <c r="D30" i="11"/>
  <c r="D29" i="11"/>
  <c r="D28" i="11"/>
  <c r="D27" i="11"/>
  <c r="D26" i="11"/>
  <c r="D25" i="11"/>
  <c r="D24" i="11"/>
  <c r="D23" i="11"/>
  <c r="D22" i="11"/>
  <c r="D21" i="11"/>
  <c r="D20" i="11"/>
  <c r="D19" i="11"/>
  <c r="D18" i="11"/>
  <c r="D17" i="11"/>
  <c r="D16" i="11"/>
  <c r="D15" i="11"/>
  <c r="D14" i="11"/>
  <c r="D13" i="11"/>
  <c r="D12" i="11"/>
  <c r="D11" i="11"/>
  <c r="D10" i="11"/>
  <c r="D9" i="11"/>
  <c r="D8" i="11"/>
  <c r="D7" i="11"/>
  <c r="D6" i="11"/>
  <c r="D5" i="11"/>
  <c r="D4" i="11"/>
  <c r="D3" i="11"/>
  <c r="D2" i="11"/>
  <c r="A255" i="11"/>
  <c r="B255" i="11"/>
  <c r="A256" i="11"/>
  <c r="B256" i="11"/>
  <c r="A257" i="11"/>
  <c r="B257" i="11"/>
  <c r="A258" i="11"/>
  <c r="B258" i="11"/>
  <c r="A259" i="11"/>
  <c r="B259" i="11"/>
  <c r="A260" i="11"/>
  <c r="B260" i="11"/>
  <c r="A261" i="11"/>
  <c r="B261" i="11"/>
  <c r="A262" i="11"/>
  <c r="B262" i="11"/>
  <c r="A263" i="11"/>
  <c r="B263" i="11"/>
  <c r="A264" i="11"/>
  <c r="B264" i="11"/>
  <c r="A265" i="11"/>
  <c r="B265" i="11"/>
  <c r="A266" i="11"/>
  <c r="B266" i="11"/>
  <c r="A267" i="11"/>
  <c r="B267" i="11"/>
  <c r="A268" i="11"/>
  <c r="B268" i="11"/>
  <c r="A269" i="11"/>
  <c r="B269" i="11"/>
  <c r="A270" i="11"/>
  <c r="B270" i="11"/>
  <c r="A271" i="11"/>
  <c r="B271" i="11"/>
  <c r="A272" i="11"/>
  <c r="B272" i="11"/>
  <c r="A273" i="11"/>
  <c r="B273" i="11"/>
  <c r="A274" i="11"/>
  <c r="B274" i="11"/>
  <c r="A275" i="11"/>
  <c r="B275" i="11"/>
  <c r="A276" i="11"/>
  <c r="B276" i="11"/>
  <c r="A277" i="11"/>
  <c r="B277" i="11"/>
  <c r="A278" i="11"/>
  <c r="B278" i="11"/>
  <c r="A279" i="11"/>
  <c r="B279" i="11"/>
  <c r="A280" i="11"/>
  <c r="B280" i="11"/>
  <c r="A281" i="11"/>
  <c r="B281" i="11"/>
  <c r="A282" i="11"/>
  <c r="B282" i="11"/>
  <c r="A283" i="11"/>
  <c r="B283" i="11"/>
  <c r="A284" i="11"/>
  <c r="B284" i="11"/>
  <c r="A285" i="11"/>
  <c r="B285" i="11"/>
  <c r="A286" i="11"/>
  <c r="B286" i="11"/>
  <c r="A287" i="11"/>
  <c r="B287" i="11"/>
  <c r="A288" i="11"/>
  <c r="B288" i="11"/>
  <c r="A289" i="11"/>
  <c r="B289" i="11"/>
  <c r="A290" i="11"/>
  <c r="B290" i="11"/>
  <c r="A291" i="11"/>
  <c r="B291" i="11"/>
  <c r="A292" i="11"/>
  <c r="B292" i="11"/>
  <c r="A293" i="11"/>
  <c r="B293" i="11"/>
  <c r="A294" i="11"/>
  <c r="B294" i="11"/>
  <c r="A295" i="11"/>
  <c r="B295" i="11"/>
  <c r="A296" i="11"/>
  <c r="B296" i="11"/>
  <c r="A297" i="11"/>
  <c r="B297" i="11"/>
  <c r="A298" i="11"/>
  <c r="B298" i="11"/>
  <c r="A299" i="11"/>
  <c r="B299" i="11"/>
  <c r="A300" i="11"/>
  <c r="B300" i="11"/>
  <c r="A301" i="11"/>
  <c r="B301" i="11"/>
  <c r="A302" i="11"/>
  <c r="B302" i="11"/>
  <c r="A303" i="11"/>
  <c r="B303" i="11"/>
  <c r="A304" i="11"/>
  <c r="B304" i="11"/>
  <c r="A305" i="11"/>
  <c r="B305" i="11"/>
  <c r="A306" i="11"/>
  <c r="B306" i="11"/>
  <c r="A307" i="11"/>
  <c r="B307" i="11"/>
  <c r="A308" i="11"/>
  <c r="B308" i="11"/>
  <c r="A309" i="11"/>
  <c r="B309" i="11"/>
  <c r="A310" i="11"/>
  <c r="B310" i="11"/>
  <c r="A311" i="11"/>
  <c r="B311" i="11"/>
  <c r="A312" i="11"/>
  <c r="B312" i="11"/>
  <c r="A313" i="11"/>
  <c r="B313" i="11"/>
  <c r="A314" i="11"/>
  <c r="B314" i="11"/>
  <c r="A315" i="11"/>
  <c r="B315" i="11"/>
  <c r="A316" i="11"/>
  <c r="B316" i="11"/>
  <c r="A317" i="11"/>
  <c r="B317" i="11"/>
  <c r="A318" i="11"/>
  <c r="B318" i="11"/>
  <c r="A319" i="11"/>
  <c r="B319" i="11"/>
  <c r="A320" i="11"/>
  <c r="B320" i="11"/>
  <c r="A321" i="11"/>
  <c r="B321" i="11"/>
  <c r="A322" i="11"/>
  <c r="B322" i="11"/>
  <c r="A323" i="11"/>
  <c r="B323" i="11"/>
  <c r="A324" i="11"/>
  <c r="B324" i="11"/>
  <c r="A325" i="11"/>
  <c r="B325" i="11"/>
  <c r="A326" i="11"/>
  <c r="B326" i="11"/>
  <c r="A327" i="11"/>
  <c r="B327" i="11"/>
  <c r="A328" i="11"/>
  <c r="B328" i="11"/>
  <c r="A329" i="11"/>
  <c r="B329" i="11"/>
  <c r="A330" i="11"/>
  <c r="B330" i="11"/>
  <c r="A331" i="11"/>
  <c r="B331" i="11"/>
  <c r="A332" i="11"/>
  <c r="B332" i="11"/>
  <c r="A333" i="11"/>
  <c r="B333" i="11"/>
  <c r="A334" i="11"/>
  <c r="B334" i="11"/>
  <c r="A335" i="11"/>
  <c r="B335" i="11"/>
  <c r="A336" i="11"/>
  <c r="B336" i="11"/>
  <c r="A337" i="11"/>
  <c r="B337" i="11"/>
  <c r="B254" i="11"/>
  <c r="A254" i="11"/>
  <c r="A171" i="11"/>
  <c r="B171" i="11"/>
  <c r="A172" i="11"/>
  <c r="B172" i="11"/>
  <c r="A173" i="11"/>
  <c r="B173" i="11"/>
  <c r="A174" i="11"/>
  <c r="B174" i="11"/>
  <c r="A175" i="11"/>
  <c r="B175" i="11"/>
  <c r="A176" i="11"/>
  <c r="B176" i="11"/>
  <c r="A177" i="11"/>
  <c r="B177" i="11"/>
  <c r="A178" i="11"/>
  <c r="B178" i="11"/>
  <c r="A179" i="11"/>
  <c r="B179" i="11"/>
  <c r="A180" i="11"/>
  <c r="B180" i="11"/>
  <c r="A181" i="11"/>
  <c r="B181" i="11"/>
  <c r="A182" i="11"/>
  <c r="B182" i="11"/>
  <c r="A183" i="11"/>
  <c r="B183" i="11"/>
  <c r="A184" i="11"/>
  <c r="B184" i="11"/>
  <c r="A185" i="11"/>
  <c r="B185" i="11"/>
  <c r="A186" i="11"/>
  <c r="B186" i="11"/>
  <c r="A187" i="11"/>
  <c r="B187" i="11"/>
  <c r="A188" i="11"/>
  <c r="B188" i="11"/>
  <c r="A189" i="11"/>
  <c r="B189" i="11"/>
  <c r="A190" i="11"/>
  <c r="B190" i="11"/>
  <c r="A191" i="11"/>
  <c r="B191" i="11"/>
  <c r="A192" i="11"/>
  <c r="B192" i="11"/>
  <c r="A193" i="11"/>
  <c r="B193" i="11"/>
  <c r="A194" i="11"/>
  <c r="B194" i="11"/>
  <c r="A195" i="11"/>
  <c r="B195" i="11"/>
  <c r="A196" i="11"/>
  <c r="B196" i="11"/>
  <c r="A197" i="11"/>
  <c r="B197" i="11"/>
  <c r="A198" i="11"/>
  <c r="B198" i="11"/>
  <c r="A199" i="11"/>
  <c r="B199" i="11"/>
  <c r="A200" i="11"/>
  <c r="B200" i="11"/>
  <c r="A201" i="11"/>
  <c r="B201" i="11"/>
  <c r="A202" i="11"/>
  <c r="B202" i="11"/>
  <c r="A203" i="11"/>
  <c r="B203" i="11"/>
  <c r="A204" i="11"/>
  <c r="B204" i="11"/>
  <c r="A205" i="11"/>
  <c r="B205" i="11"/>
  <c r="A206" i="11"/>
  <c r="B206" i="11"/>
  <c r="A207" i="11"/>
  <c r="B207" i="11"/>
  <c r="A208" i="11"/>
  <c r="B208" i="11"/>
  <c r="A209" i="11"/>
  <c r="B209" i="11"/>
  <c r="A210" i="11"/>
  <c r="B210" i="11"/>
  <c r="A211" i="11"/>
  <c r="B211" i="11"/>
  <c r="A212" i="11"/>
  <c r="B212" i="11"/>
  <c r="A213" i="11"/>
  <c r="B213" i="11"/>
  <c r="A214" i="11"/>
  <c r="B214" i="11"/>
  <c r="A215" i="11"/>
  <c r="B215" i="11"/>
  <c r="A216" i="11"/>
  <c r="B216" i="11"/>
  <c r="A217" i="11"/>
  <c r="B217" i="11"/>
  <c r="A218" i="11"/>
  <c r="B218" i="11"/>
  <c r="A219" i="11"/>
  <c r="B219" i="11"/>
  <c r="A220" i="11"/>
  <c r="B220" i="11"/>
  <c r="A221" i="11"/>
  <c r="B221" i="11"/>
  <c r="A222" i="11"/>
  <c r="B222" i="11"/>
  <c r="A223" i="11"/>
  <c r="B223" i="11"/>
  <c r="A224" i="11"/>
  <c r="B224" i="11"/>
  <c r="A225" i="11"/>
  <c r="B225" i="11"/>
  <c r="A226" i="11"/>
  <c r="B226" i="11"/>
  <c r="A227" i="11"/>
  <c r="B227" i="11"/>
  <c r="A228" i="11"/>
  <c r="B228" i="11"/>
  <c r="A229" i="11"/>
  <c r="B229" i="11"/>
  <c r="A230" i="11"/>
  <c r="B230" i="11"/>
  <c r="A231" i="11"/>
  <c r="B231" i="11"/>
  <c r="A232" i="11"/>
  <c r="B232" i="11"/>
  <c r="A233" i="11"/>
  <c r="B233" i="11"/>
  <c r="A234" i="11"/>
  <c r="B234" i="11"/>
  <c r="A235" i="11"/>
  <c r="B235" i="11"/>
  <c r="A236" i="11"/>
  <c r="B236" i="11"/>
  <c r="A237" i="11"/>
  <c r="B237" i="11"/>
  <c r="A238" i="11"/>
  <c r="B238" i="11"/>
  <c r="A239" i="11"/>
  <c r="B239" i="11"/>
  <c r="A240" i="11"/>
  <c r="B240" i="11"/>
  <c r="A241" i="11"/>
  <c r="B241" i="11"/>
  <c r="A242" i="11"/>
  <c r="B242" i="11"/>
  <c r="A243" i="11"/>
  <c r="B243" i="11"/>
  <c r="A244" i="11"/>
  <c r="B244" i="11"/>
  <c r="A245" i="11"/>
  <c r="B245" i="11"/>
  <c r="A246" i="11"/>
  <c r="B246" i="11"/>
  <c r="A247" i="11"/>
  <c r="B247" i="11"/>
  <c r="A248" i="11"/>
  <c r="B248" i="11"/>
  <c r="A249" i="11"/>
  <c r="B249" i="11"/>
  <c r="A250" i="11"/>
  <c r="B250" i="11"/>
  <c r="A251" i="11"/>
  <c r="B251" i="11"/>
  <c r="A252" i="11"/>
  <c r="B252" i="11"/>
  <c r="A253" i="11"/>
  <c r="B253" i="11"/>
  <c r="B170" i="11"/>
  <c r="A170" i="11"/>
  <c r="A87" i="11"/>
  <c r="B87" i="11"/>
  <c r="A88" i="11"/>
  <c r="B88" i="11"/>
  <c r="A89" i="11"/>
  <c r="B89" i="11"/>
  <c r="A90" i="11"/>
  <c r="B90" i="11"/>
  <c r="A91" i="11"/>
  <c r="B91" i="11"/>
  <c r="A92" i="11"/>
  <c r="B92" i="11"/>
  <c r="A93" i="11"/>
  <c r="B93" i="11"/>
  <c r="A94" i="11"/>
  <c r="B94" i="11"/>
  <c r="A95" i="11"/>
  <c r="B95" i="11"/>
  <c r="A96" i="11"/>
  <c r="B96" i="11"/>
  <c r="A97" i="11"/>
  <c r="B97" i="11"/>
  <c r="A98" i="11"/>
  <c r="B98" i="11"/>
  <c r="A99" i="11"/>
  <c r="B99" i="11"/>
  <c r="A100" i="11"/>
  <c r="B100" i="11"/>
  <c r="A101" i="11"/>
  <c r="B101" i="11"/>
  <c r="A102" i="11"/>
  <c r="B102" i="11"/>
  <c r="A103" i="11"/>
  <c r="B103" i="11"/>
  <c r="A104" i="11"/>
  <c r="B104" i="11"/>
  <c r="A105" i="11"/>
  <c r="B105" i="11"/>
  <c r="A106" i="11"/>
  <c r="B106" i="11"/>
  <c r="A107" i="11"/>
  <c r="B107" i="11"/>
  <c r="A108" i="11"/>
  <c r="B108" i="11"/>
  <c r="A109" i="11"/>
  <c r="B109" i="11"/>
  <c r="A110" i="11"/>
  <c r="B110" i="11"/>
  <c r="A111" i="11"/>
  <c r="B111" i="11"/>
  <c r="A112" i="11"/>
  <c r="B112" i="11"/>
  <c r="A113" i="11"/>
  <c r="B113" i="11"/>
  <c r="A114" i="11"/>
  <c r="B114" i="11"/>
  <c r="A115" i="11"/>
  <c r="B115" i="11"/>
  <c r="A116" i="11"/>
  <c r="B116" i="11"/>
  <c r="A117" i="11"/>
  <c r="B117" i="11"/>
  <c r="A118" i="11"/>
  <c r="B118" i="11"/>
  <c r="A119" i="11"/>
  <c r="B119" i="11"/>
  <c r="A120" i="11"/>
  <c r="B120" i="11"/>
  <c r="A121" i="11"/>
  <c r="B121" i="11"/>
  <c r="A122" i="11"/>
  <c r="B122" i="11"/>
  <c r="A123" i="11"/>
  <c r="B123" i="11"/>
  <c r="A124" i="11"/>
  <c r="B124" i="11"/>
  <c r="A125" i="11"/>
  <c r="B125" i="11"/>
  <c r="A126" i="11"/>
  <c r="B126" i="11"/>
  <c r="A127" i="11"/>
  <c r="B127" i="11"/>
  <c r="A128" i="11"/>
  <c r="B128" i="11"/>
  <c r="A129" i="11"/>
  <c r="B129" i="11"/>
  <c r="A130" i="11"/>
  <c r="B130" i="11"/>
  <c r="A131" i="11"/>
  <c r="B131" i="11"/>
  <c r="A132" i="11"/>
  <c r="B132" i="11"/>
  <c r="A133" i="11"/>
  <c r="B133" i="11"/>
  <c r="A134" i="11"/>
  <c r="B134" i="11"/>
  <c r="A135" i="11"/>
  <c r="B135" i="11"/>
  <c r="A136" i="11"/>
  <c r="B136" i="11"/>
  <c r="A137" i="11"/>
  <c r="B137" i="11"/>
  <c r="A138" i="11"/>
  <c r="B138" i="11"/>
  <c r="A139" i="11"/>
  <c r="B139" i="11"/>
  <c r="A140" i="11"/>
  <c r="B140" i="11"/>
  <c r="A141" i="11"/>
  <c r="B141" i="11"/>
  <c r="A142" i="11"/>
  <c r="B142" i="11"/>
  <c r="A143" i="11"/>
  <c r="B143" i="11"/>
  <c r="A144" i="11"/>
  <c r="B144" i="11"/>
  <c r="A145" i="11"/>
  <c r="B145" i="11"/>
  <c r="A146" i="11"/>
  <c r="B146" i="11"/>
  <c r="A147" i="11"/>
  <c r="B147" i="11"/>
  <c r="A148" i="11"/>
  <c r="B148" i="11"/>
  <c r="A149" i="11"/>
  <c r="B149" i="11"/>
  <c r="A150" i="11"/>
  <c r="B150" i="11"/>
  <c r="A151" i="11"/>
  <c r="B151" i="11"/>
  <c r="A152" i="11"/>
  <c r="B152" i="11"/>
  <c r="A153" i="11"/>
  <c r="B153" i="11"/>
  <c r="A154" i="11"/>
  <c r="B154" i="11"/>
  <c r="A155" i="11"/>
  <c r="B155" i="11"/>
  <c r="A156" i="11"/>
  <c r="B156" i="11"/>
  <c r="A157" i="11"/>
  <c r="B157" i="11"/>
  <c r="A158" i="11"/>
  <c r="B158" i="11"/>
  <c r="A159" i="11"/>
  <c r="B159" i="11"/>
  <c r="A160" i="11"/>
  <c r="B160" i="11"/>
  <c r="A161" i="11"/>
  <c r="B161" i="11"/>
  <c r="A162" i="11"/>
  <c r="B162" i="11"/>
  <c r="A163" i="11"/>
  <c r="B163" i="11"/>
  <c r="A164" i="11"/>
  <c r="B164" i="11"/>
  <c r="A165" i="11"/>
  <c r="B165" i="11"/>
  <c r="A166" i="11"/>
  <c r="B166" i="11"/>
  <c r="A167" i="11"/>
  <c r="B167" i="11"/>
  <c r="A168" i="11"/>
  <c r="B168" i="11"/>
  <c r="A169" i="11"/>
  <c r="B169" i="11"/>
  <c r="A86" i="11"/>
  <c r="B86" i="11"/>
  <c r="A3" i="11"/>
  <c r="A4" i="11"/>
  <c r="A5" i="11"/>
  <c r="A6" i="11"/>
  <c r="A7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2" i="11"/>
  <c r="A43" i="11"/>
  <c r="A44" i="11"/>
  <c r="A45" i="11"/>
  <c r="A46" i="11"/>
  <c r="A47" i="11"/>
  <c r="A48" i="11"/>
  <c r="A49" i="11"/>
  <c r="A50" i="11"/>
  <c r="A51" i="11"/>
  <c r="A52" i="11"/>
  <c r="A53" i="11"/>
  <c r="A54" i="11"/>
  <c r="A55" i="11"/>
  <c r="A56" i="11"/>
  <c r="A57" i="11"/>
  <c r="A58" i="11"/>
  <c r="A59" i="11"/>
  <c r="A60" i="11"/>
  <c r="A61" i="11"/>
  <c r="A62" i="11"/>
  <c r="A63" i="11"/>
  <c r="A64" i="11"/>
  <c r="A65" i="11"/>
  <c r="A66" i="11"/>
  <c r="A67" i="11"/>
  <c r="A68" i="11"/>
  <c r="A69" i="11"/>
  <c r="A70" i="11"/>
  <c r="A71" i="11"/>
  <c r="A72" i="11"/>
  <c r="A73" i="11"/>
  <c r="A74" i="11"/>
  <c r="A75" i="11"/>
  <c r="A76" i="11"/>
  <c r="A77" i="11"/>
  <c r="A78" i="11"/>
  <c r="A79" i="11"/>
  <c r="A80" i="11"/>
  <c r="A81" i="11"/>
  <c r="A82" i="11"/>
  <c r="A83" i="11"/>
  <c r="A84" i="11"/>
  <c r="A85" i="11"/>
  <c r="B3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63" i="11"/>
  <c r="B64" i="11"/>
  <c r="B65" i="11"/>
  <c r="B66" i="11"/>
  <c r="B67" i="11"/>
  <c r="B68" i="11"/>
  <c r="B69" i="11"/>
  <c r="B70" i="11"/>
  <c r="B71" i="11"/>
  <c r="B72" i="11"/>
  <c r="B73" i="11"/>
  <c r="B74" i="11"/>
  <c r="B75" i="11"/>
  <c r="B76" i="11"/>
  <c r="B77" i="11"/>
  <c r="B78" i="11"/>
  <c r="B79" i="11"/>
  <c r="B80" i="11"/>
  <c r="B81" i="11"/>
  <c r="B82" i="11"/>
  <c r="B83" i="11"/>
  <c r="B84" i="11"/>
  <c r="B85" i="11"/>
  <c r="B2" i="11"/>
  <c r="A2" i="11"/>
  <c r="C337" i="11"/>
  <c r="C336" i="11"/>
  <c r="C335" i="11"/>
  <c r="C334" i="11"/>
  <c r="C333" i="11"/>
  <c r="C332" i="11"/>
  <c r="C331" i="11"/>
  <c r="C330" i="11"/>
  <c r="C329" i="11"/>
  <c r="C328" i="11"/>
  <c r="C327" i="11"/>
  <c r="C326" i="11"/>
  <c r="C325" i="11"/>
  <c r="C324" i="11"/>
  <c r="C323" i="11"/>
  <c r="C322" i="11"/>
  <c r="C321" i="11"/>
  <c r="C320" i="11"/>
  <c r="C319" i="11"/>
  <c r="C318" i="11"/>
  <c r="C317" i="11"/>
  <c r="C316" i="11"/>
  <c r="C315" i="11"/>
  <c r="C314" i="11"/>
  <c r="C313" i="11"/>
  <c r="C312" i="11"/>
  <c r="C311" i="11"/>
  <c r="C310" i="11"/>
  <c r="C309" i="11"/>
  <c r="C308" i="11"/>
  <c r="C307" i="11"/>
  <c r="C306" i="11"/>
  <c r="C305" i="11"/>
  <c r="C304" i="11"/>
  <c r="C303" i="11"/>
  <c r="C302" i="11"/>
  <c r="C301" i="11"/>
  <c r="C300" i="11"/>
  <c r="C299" i="11"/>
  <c r="C298" i="11"/>
  <c r="C297" i="11"/>
  <c r="C296" i="11"/>
  <c r="C295" i="11"/>
  <c r="C294" i="11"/>
  <c r="C293" i="11"/>
  <c r="C292" i="11"/>
  <c r="C291" i="11"/>
  <c r="C290" i="11"/>
  <c r="C289" i="11"/>
  <c r="C288" i="11"/>
  <c r="C287" i="11"/>
  <c r="C286" i="11"/>
  <c r="C285" i="11"/>
  <c r="C284" i="11"/>
  <c r="C283" i="11"/>
  <c r="C282" i="11"/>
  <c r="C281" i="11"/>
  <c r="C280" i="11"/>
  <c r="C279" i="11"/>
  <c r="C278" i="11"/>
  <c r="C277" i="11"/>
  <c r="C276" i="11"/>
  <c r="C275" i="11"/>
  <c r="C274" i="11"/>
  <c r="C273" i="11"/>
  <c r="C272" i="11"/>
  <c r="C271" i="11"/>
  <c r="C270" i="11"/>
  <c r="C269" i="11"/>
  <c r="C268" i="11"/>
  <c r="C267" i="11"/>
  <c r="C266" i="11"/>
  <c r="C265" i="11"/>
  <c r="C264" i="11"/>
  <c r="C263" i="11"/>
  <c r="C262" i="11"/>
  <c r="C261" i="11"/>
  <c r="C260" i="11"/>
  <c r="C259" i="11"/>
  <c r="C258" i="11"/>
  <c r="C257" i="11"/>
  <c r="C256" i="11"/>
  <c r="C255" i="11"/>
  <c r="C254" i="11"/>
  <c r="C253" i="11"/>
  <c r="C252" i="11"/>
  <c r="C251" i="11"/>
  <c r="C250" i="11"/>
  <c r="C249" i="11"/>
  <c r="C248" i="11"/>
  <c r="C247" i="11"/>
  <c r="C246" i="11"/>
  <c r="C245" i="11"/>
  <c r="C244" i="11"/>
  <c r="C243" i="11"/>
  <c r="C242" i="11"/>
  <c r="C241" i="11"/>
  <c r="C240" i="11"/>
  <c r="C239" i="11"/>
  <c r="C238" i="11"/>
  <c r="C237" i="11"/>
  <c r="C236" i="11"/>
  <c r="C235" i="11"/>
  <c r="C234" i="11"/>
  <c r="C233" i="11"/>
  <c r="C232" i="11"/>
  <c r="C231" i="11"/>
  <c r="C230" i="11"/>
  <c r="C229" i="11"/>
  <c r="C228" i="11"/>
  <c r="C227" i="11"/>
  <c r="C226" i="11"/>
  <c r="C225" i="11"/>
  <c r="C224" i="11"/>
  <c r="C223" i="11"/>
  <c r="C222" i="11"/>
  <c r="C221" i="11"/>
  <c r="C220" i="11"/>
  <c r="C219" i="11"/>
  <c r="C218" i="11"/>
  <c r="C217" i="11"/>
  <c r="C216" i="11"/>
  <c r="C215" i="11"/>
  <c r="C214" i="11"/>
  <c r="C213" i="11"/>
  <c r="C212" i="11"/>
  <c r="C211" i="11"/>
  <c r="C210" i="11"/>
  <c r="C209" i="11"/>
  <c r="C208" i="11"/>
  <c r="C207" i="11"/>
  <c r="C206" i="11"/>
  <c r="C205" i="11"/>
  <c r="C204" i="11"/>
  <c r="C203" i="11"/>
  <c r="C202" i="11"/>
  <c r="C201" i="11"/>
  <c r="C200" i="11"/>
  <c r="C199" i="11"/>
  <c r="C198" i="11"/>
  <c r="C197" i="11"/>
  <c r="C196" i="11"/>
  <c r="C195" i="11"/>
  <c r="C194" i="11"/>
  <c r="C193" i="11"/>
  <c r="C192" i="11"/>
  <c r="C191" i="11"/>
  <c r="C190" i="11"/>
  <c r="C189" i="11"/>
  <c r="C188" i="11"/>
  <c r="C187" i="11"/>
  <c r="C186" i="11"/>
  <c r="C185" i="11"/>
  <c r="C184" i="11"/>
  <c r="C183" i="11"/>
  <c r="C182" i="11"/>
  <c r="C181" i="11"/>
  <c r="C180" i="11"/>
  <c r="C179" i="11"/>
  <c r="C178" i="11"/>
  <c r="C177" i="11"/>
  <c r="C176" i="11"/>
  <c r="C175" i="11"/>
  <c r="C174" i="11"/>
  <c r="C173" i="11"/>
  <c r="C172" i="11"/>
  <c r="C171" i="11"/>
  <c r="C170" i="11"/>
  <c r="C169" i="11"/>
  <c r="C168" i="11"/>
  <c r="C167" i="11"/>
  <c r="C166" i="11"/>
  <c r="C165" i="11"/>
  <c r="C164" i="11"/>
  <c r="C163" i="11"/>
  <c r="C162" i="11"/>
  <c r="C161" i="11"/>
  <c r="C160" i="11"/>
  <c r="C159" i="11"/>
  <c r="C158" i="11"/>
  <c r="C157" i="11"/>
  <c r="C156" i="11"/>
  <c r="C155" i="11"/>
  <c r="C154" i="11"/>
  <c r="C153" i="11"/>
  <c r="C152" i="11"/>
  <c r="C151" i="11"/>
  <c r="C150" i="11"/>
  <c r="C149" i="11"/>
  <c r="C148" i="11"/>
  <c r="C147" i="11"/>
  <c r="C146" i="11"/>
  <c r="C145" i="11"/>
  <c r="C144" i="11"/>
  <c r="C143" i="11"/>
  <c r="C142" i="11"/>
  <c r="C141" i="11"/>
  <c r="C140" i="11"/>
  <c r="C139" i="11"/>
  <c r="C138" i="11"/>
  <c r="C137" i="11"/>
  <c r="C136" i="11"/>
  <c r="C135" i="11"/>
  <c r="C134" i="11"/>
  <c r="C133" i="11"/>
  <c r="C132" i="11"/>
  <c r="C131" i="11"/>
  <c r="C130" i="11"/>
  <c r="C129" i="11"/>
  <c r="C128" i="11"/>
  <c r="C127" i="11"/>
  <c r="C126" i="11"/>
  <c r="C125" i="11"/>
  <c r="C124" i="11"/>
  <c r="C123" i="11"/>
  <c r="C122" i="11"/>
  <c r="C121" i="11"/>
  <c r="C120" i="11"/>
  <c r="C119" i="11"/>
  <c r="C118" i="11"/>
  <c r="C117" i="11"/>
  <c r="C116" i="11"/>
  <c r="C115" i="11"/>
  <c r="C114" i="11"/>
  <c r="C113" i="11"/>
  <c r="C112" i="11"/>
  <c r="C111" i="11"/>
  <c r="C110" i="11"/>
  <c r="C109" i="11"/>
  <c r="C108" i="11"/>
  <c r="C107" i="11"/>
  <c r="C106" i="11"/>
  <c r="C105" i="11"/>
  <c r="C104" i="11"/>
  <c r="C103" i="11"/>
  <c r="C102" i="11"/>
  <c r="C101" i="11"/>
  <c r="C100" i="11"/>
  <c r="C99" i="11"/>
  <c r="C98" i="11"/>
  <c r="C97" i="11"/>
  <c r="C96" i="11"/>
  <c r="C95" i="11"/>
  <c r="C94" i="11"/>
  <c r="C93" i="11"/>
  <c r="C92" i="11"/>
  <c r="C91" i="11"/>
  <c r="C90" i="11"/>
  <c r="C89" i="11"/>
  <c r="C88" i="11"/>
  <c r="C87" i="11"/>
  <c r="C86" i="11"/>
  <c r="C73" i="11"/>
  <c r="C74" i="11"/>
  <c r="C75" i="11"/>
  <c r="C76" i="11"/>
  <c r="C77" i="11"/>
  <c r="C78" i="11"/>
  <c r="C79" i="11"/>
  <c r="C80" i="11"/>
  <c r="C81" i="11"/>
  <c r="C82" i="11"/>
  <c r="C83" i="11"/>
  <c r="C84" i="11"/>
  <c r="C85" i="11"/>
  <c r="C72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58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44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30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16" i="11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2" i="11"/>
  <c r="AO16" i="10" l="1"/>
  <c r="H561" i="11" s="1"/>
  <c r="AS16" i="10"/>
  <c r="H617" i="11" s="1"/>
  <c r="W33" i="12"/>
  <c r="AS33" i="12"/>
  <c r="I33" i="12"/>
  <c r="AO18" i="10"/>
  <c r="AZ18" i="10"/>
  <c r="BG33" i="12"/>
  <c r="AB18" i="10"/>
  <c r="AY18" i="10"/>
  <c r="X33" i="12"/>
  <c r="AD33" i="12"/>
  <c r="P33" i="12"/>
  <c r="AN18" i="10"/>
  <c r="AF18" i="10"/>
  <c r="AG18" i="10"/>
  <c r="J33" i="12"/>
  <c r="AK18" i="10"/>
  <c r="BA18" i="10"/>
  <c r="AJ18" i="10"/>
  <c r="AR33" i="12"/>
  <c r="AR18" i="10"/>
  <c r="AU18" i="10"/>
  <c r="AS18" i="10"/>
  <c r="AX18" i="10"/>
  <c r="Q33" i="12"/>
  <c r="AL33" i="12"/>
  <c r="AT18" i="10"/>
  <c r="AC18" i="10"/>
  <c r="AK33" i="12"/>
  <c r="AY33" i="12"/>
  <c r="BN33" i="12"/>
  <c r="AE33" i="12"/>
  <c r="BF33" i="12"/>
  <c r="BM33" i="12"/>
  <c r="AZ33" i="12"/>
  <c r="E3" i="11"/>
  <c r="F3" i="11" s="1"/>
  <c r="E4" i="11"/>
  <c r="F4" i="11" s="1"/>
  <c r="E5" i="11"/>
  <c r="G5" i="11" s="1"/>
  <c r="E6" i="11"/>
  <c r="G6" i="11" s="1"/>
  <c r="E7" i="11"/>
  <c r="F7" i="11" s="1"/>
  <c r="E8" i="11"/>
  <c r="F8" i="11" s="1"/>
  <c r="E9" i="11"/>
  <c r="F9" i="11" s="1"/>
  <c r="E10" i="11"/>
  <c r="G10" i="11" s="1"/>
  <c r="E11" i="11"/>
  <c r="F11" i="11" s="1"/>
  <c r="E12" i="11"/>
  <c r="F12" i="11" s="1"/>
  <c r="E13" i="11"/>
  <c r="G13" i="11" s="1"/>
  <c r="E14" i="11"/>
  <c r="G14" i="11" s="1"/>
  <c r="E15" i="11"/>
  <c r="G15" i="11" s="1"/>
  <c r="E16" i="11"/>
  <c r="F16" i="11" s="1"/>
  <c r="E17" i="11"/>
  <c r="F17" i="11" s="1"/>
  <c r="E18" i="11"/>
  <c r="F18" i="11" s="1"/>
  <c r="E19" i="11"/>
  <c r="F19" i="11" s="1"/>
  <c r="E20" i="11"/>
  <c r="F20" i="11" s="1"/>
  <c r="E21" i="11"/>
  <c r="G21" i="11" s="1"/>
  <c r="E22" i="11"/>
  <c r="G22" i="11" s="1"/>
  <c r="E23" i="11"/>
  <c r="F23" i="11" s="1"/>
  <c r="E24" i="11"/>
  <c r="F24" i="11" s="1"/>
  <c r="E25" i="11"/>
  <c r="F25" i="11" s="1"/>
  <c r="E26" i="11"/>
  <c r="G26" i="11" s="1"/>
  <c r="E27" i="11"/>
  <c r="F27" i="11" s="1"/>
  <c r="E28" i="11"/>
  <c r="G28" i="11" s="1"/>
  <c r="E29" i="11"/>
  <c r="G29" i="11" s="1"/>
  <c r="E30" i="11"/>
  <c r="G30" i="11" s="1"/>
  <c r="E31" i="11"/>
  <c r="F31" i="11" s="1"/>
  <c r="E32" i="11"/>
  <c r="F32" i="11" s="1"/>
  <c r="E33" i="11"/>
  <c r="F33" i="11" s="1"/>
  <c r="E34" i="11"/>
  <c r="F34" i="11" s="1"/>
  <c r="E35" i="11"/>
  <c r="F35" i="11" s="1"/>
  <c r="E36" i="11"/>
  <c r="F36" i="11" s="1"/>
  <c r="E37" i="11"/>
  <c r="G37" i="11" s="1"/>
  <c r="E38" i="11"/>
  <c r="G38" i="11" s="1"/>
  <c r="E39" i="11"/>
  <c r="F39" i="11" s="1"/>
  <c r="E40" i="11"/>
  <c r="F40" i="11" s="1"/>
  <c r="E41" i="11"/>
  <c r="F41" i="11" s="1"/>
  <c r="E42" i="11"/>
  <c r="G42" i="11" s="1"/>
  <c r="E43" i="11"/>
  <c r="F43" i="11" s="1"/>
  <c r="E44" i="11"/>
  <c r="F44" i="11" s="1"/>
  <c r="E45" i="11"/>
  <c r="G45" i="11" s="1"/>
  <c r="E46" i="11"/>
  <c r="G46" i="11" s="1"/>
  <c r="E47" i="11"/>
  <c r="G47" i="11" s="1"/>
  <c r="E48" i="11"/>
  <c r="F48" i="11" s="1"/>
  <c r="E49" i="11"/>
  <c r="F49" i="11" s="1"/>
  <c r="E50" i="11"/>
  <c r="F50" i="11" s="1"/>
  <c r="E51" i="11"/>
  <c r="F51" i="11" s="1"/>
  <c r="E52" i="11"/>
  <c r="F52" i="11" s="1"/>
  <c r="E53" i="11"/>
  <c r="G53" i="11" s="1"/>
  <c r="E54" i="11"/>
  <c r="G54" i="11" s="1"/>
  <c r="E55" i="11"/>
  <c r="F55" i="11" s="1"/>
  <c r="E56" i="11"/>
  <c r="F56" i="11" s="1"/>
  <c r="E57" i="11"/>
  <c r="F57" i="11" s="1"/>
  <c r="E58" i="11"/>
  <c r="G58" i="11" s="1"/>
  <c r="E59" i="11"/>
  <c r="F59" i="11" s="1"/>
  <c r="E60" i="11"/>
  <c r="G60" i="11" s="1"/>
  <c r="E61" i="11"/>
  <c r="G61" i="11" s="1"/>
  <c r="E62" i="11"/>
  <c r="G62" i="11" s="1"/>
  <c r="E63" i="11"/>
  <c r="F63" i="11" s="1"/>
  <c r="E64" i="11"/>
  <c r="F64" i="11" s="1"/>
  <c r="E65" i="11"/>
  <c r="F65" i="11" s="1"/>
  <c r="E66" i="11"/>
  <c r="F66" i="11" s="1"/>
  <c r="E67" i="11"/>
  <c r="F67" i="11" s="1"/>
  <c r="E68" i="11"/>
  <c r="F68" i="11" s="1"/>
  <c r="E69" i="11"/>
  <c r="G69" i="11" s="1"/>
  <c r="E70" i="11"/>
  <c r="G70" i="11" s="1"/>
  <c r="E71" i="11"/>
  <c r="F71" i="11" s="1"/>
  <c r="E72" i="11"/>
  <c r="F72" i="11" s="1"/>
  <c r="E73" i="11"/>
  <c r="F73" i="11" s="1"/>
  <c r="E74" i="11"/>
  <c r="F74" i="11" s="1"/>
  <c r="E75" i="11"/>
  <c r="F75" i="11" s="1"/>
  <c r="E76" i="11"/>
  <c r="F76" i="11" s="1"/>
  <c r="E77" i="11"/>
  <c r="G77" i="11" s="1"/>
  <c r="E78" i="11"/>
  <c r="G78" i="11" s="1"/>
  <c r="E79" i="11"/>
  <c r="G79" i="11" s="1"/>
  <c r="E80" i="11"/>
  <c r="F80" i="11" s="1"/>
  <c r="E81" i="11"/>
  <c r="F81" i="11" s="1"/>
  <c r="E82" i="11"/>
  <c r="F82" i="11" s="1"/>
  <c r="E83" i="11"/>
  <c r="F83" i="11" s="1"/>
  <c r="E84" i="11"/>
  <c r="F84" i="11" s="1"/>
  <c r="E85" i="11"/>
  <c r="G85" i="11" s="1"/>
  <c r="E86" i="11"/>
  <c r="G86" i="11" s="1"/>
  <c r="E87" i="11"/>
  <c r="F87" i="11" s="1"/>
  <c r="E88" i="11"/>
  <c r="F88" i="11" s="1"/>
  <c r="E89" i="11"/>
  <c r="F89" i="11" s="1"/>
  <c r="E90" i="11"/>
  <c r="G90" i="11" s="1"/>
  <c r="E91" i="11"/>
  <c r="F91" i="11" s="1"/>
  <c r="E92" i="11"/>
  <c r="G92" i="11" s="1"/>
  <c r="E93" i="11"/>
  <c r="G93" i="11" s="1"/>
  <c r="E94" i="11"/>
  <c r="G94" i="11" s="1"/>
  <c r="E95" i="11"/>
  <c r="F95" i="11" s="1"/>
  <c r="E96" i="11"/>
  <c r="F96" i="11" s="1"/>
  <c r="E97" i="11"/>
  <c r="F97" i="11" s="1"/>
  <c r="E98" i="11"/>
  <c r="F98" i="11" s="1"/>
  <c r="E99" i="11"/>
  <c r="F99" i="11" s="1"/>
  <c r="E100" i="11"/>
  <c r="F100" i="11" s="1"/>
  <c r="E101" i="11"/>
  <c r="G101" i="11" s="1"/>
  <c r="E102" i="11"/>
  <c r="G102" i="11" s="1"/>
  <c r="E103" i="11"/>
  <c r="F103" i="11" s="1"/>
  <c r="E104" i="11"/>
  <c r="F104" i="11" s="1"/>
  <c r="E105" i="11"/>
  <c r="F105" i="11" s="1"/>
  <c r="E106" i="11"/>
  <c r="G106" i="11" s="1"/>
  <c r="E107" i="11"/>
  <c r="F107" i="11" s="1"/>
  <c r="E108" i="11"/>
  <c r="F108" i="11" s="1"/>
  <c r="E109" i="11"/>
  <c r="G109" i="11" s="1"/>
  <c r="E110" i="11"/>
  <c r="G110" i="11" s="1"/>
  <c r="E111" i="11"/>
  <c r="G111" i="11" s="1"/>
  <c r="E112" i="11"/>
  <c r="F112" i="11" s="1"/>
  <c r="E113" i="11"/>
  <c r="F113" i="11" s="1"/>
  <c r="E114" i="11"/>
  <c r="F114" i="11" s="1"/>
  <c r="E115" i="11"/>
  <c r="F115" i="11" s="1"/>
  <c r="E116" i="11"/>
  <c r="F116" i="11" s="1"/>
  <c r="E117" i="11"/>
  <c r="G117" i="11" s="1"/>
  <c r="E118" i="11"/>
  <c r="G118" i="11" s="1"/>
  <c r="E119" i="11"/>
  <c r="F119" i="11" s="1"/>
  <c r="E120" i="11"/>
  <c r="F120" i="11" s="1"/>
  <c r="E121" i="11"/>
  <c r="F121" i="11" s="1"/>
  <c r="E122" i="11"/>
  <c r="G122" i="11" s="1"/>
  <c r="E123" i="11"/>
  <c r="F123" i="11" s="1"/>
  <c r="E124" i="11"/>
  <c r="G124" i="11" s="1"/>
  <c r="E125" i="11"/>
  <c r="G125" i="11" s="1"/>
  <c r="E126" i="11"/>
  <c r="G126" i="11" s="1"/>
  <c r="E127" i="11"/>
  <c r="F127" i="11" s="1"/>
  <c r="E128" i="11"/>
  <c r="F128" i="11" s="1"/>
  <c r="E129" i="11"/>
  <c r="F129" i="11" s="1"/>
  <c r="E130" i="11"/>
  <c r="F130" i="11" s="1"/>
  <c r="E131" i="11"/>
  <c r="F131" i="11" s="1"/>
  <c r="E132" i="11"/>
  <c r="G132" i="11" s="1"/>
  <c r="E133" i="11"/>
  <c r="G133" i="11" s="1"/>
  <c r="E134" i="11"/>
  <c r="G134" i="11" s="1"/>
  <c r="E135" i="11"/>
  <c r="F135" i="11" s="1"/>
  <c r="E136" i="11"/>
  <c r="F136" i="11" s="1"/>
  <c r="E137" i="11"/>
  <c r="F137" i="11" s="1"/>
  <c r="E138" i="11"/>
  <c r="F138" i="11" s="1"/>
  <c r="E139" i="11"/>
  <c r="F139" i="11" s="1"/>
  <c r="E140" i="11"/>
  <c r="F140" i="11" s="1"/>
  <c r="E141" i="11"/>
  <c r="G141" i="11" s="1"/>
  <c r="E142" i="11"/>
  <c r="G142" i="11" s="1"/>
  <c r="E143" i="11"/>
  <c r="G143" i="11" s="1"/>
  <c r="E144" i="11"/>
  <c r="F144" i="11" s="1"/>
  <c r="E145" i="11"/>
  <c r="F145" i="11" s="1"/>
  <c r="E146" i="11"/>
  <c r="F146" i="11" s="1"/>
  <c r="E147" i="11"/>
  <c r="F147" i="11" s="1"/>
  <c r="E148" i="11"/>
  <c r="F148" i="11" s="1"/>
  <c r="E149" i="11"/>
  <c r="G149" i="11" s="1"/>
  <c r="E150" i="11"/>
  <c r="G150" i="11" s="1"/>
  <c r="E151" i="11"/>
  <c r="G151" i="11" s="1"/>
  <c r="E152" i="11"/>
  <c r="F152" i="11" s="1"/>
  <c r="E153" i="11"/>
  <c r="F153" i="11" s="1"/>
  <c r="E154" i="11"/>
  <c r="G154" i="11" s="1"/>
  <c r="E155" i="11"/>
  <c r="F155" i="11" s="1"/>
  <c r="E156" i="11"/>
  <c r="G156" i="11" s="1"/>
  <c r="E157" i="11"/>
  <c r="G157" i="11" s="1"/>
  <c r="E158" i="11"/>
  <c r="G158" i="11" s="1"/>
  <c r="E159" i="11"/>
  <c r="F159" i="11" s="1"/>
  <c r="E160" i="11"/>
  <c r="F160" i="11" s="1"/>
  <c r="E161" i="11"/>
  <c r="F161" i="11" s="1"/>
  <c r="E162" i="11"/>
  <c r="F162" i="11" s="1"/>
  <c r="E163" i="11"/>
  <c r="F163" i="11" s="1"/>
  <c r="E164" i="11"/>
  <c r="F164" i="11" s="1"/>
  <c r="E165" i="11"/>
  <c r="G165" i="11" s="1"/>
  <c r="E166" i="11"/>
  <c r="G166" i="11" s="1"/>
  <c r="E167" i="11"/>
  <c r="F167" i="11" s="1"/>
  <c r="E168" i="11"/>
  <c r="F168" i="11" s="1"/>
  <c r="E169" i="11"/>
  <c r="F169" i="11" s="1"/>
  <c r="E170" i="11"/>
  <c r="F170" i="11" s="1"/>
  <c r="E171" i="11"/>
  <c r="F171" i="11" s="1"/>
  <c r="E172" i="11"/>
  <c r="F172" i="11" s="1"/>
  <c r="E173" i="11"/>
  <c r="G173" i="11" s="1"/>
  <c r="E174" i="11"/>
  <c r="G174" i="11" s="1"/>
  <c r="E175" i="11"/>
  <c r="G175" i="11" s="1"/>
  <c r="E176" i="11"/>
  <c r="F176" i="11" s="1"/>
  <c r="E177" i="11"/>
  <c r="F177" i="11" s="1"/>
  <c r="E178" i="11"/>
  <c r="F178" i="11" s="1"/>
  <c r="E179" i="11"/>
  <c r="F179" i="11" s="1"/>
  <c r="E180" i="11"/>
  <c r="F180" i="11" s="1"/>
  <c r="E181" i="11"/>
  <c r="G181" i="11" s="1"/>
  <c r="E182" i="11"/>
  <c r="G182" i="11" s="1"/>
  <c r="E183" i="11"/>
  <c r="F183" i="11" s="1"/>
  <c r="E184" i="11"/>
  <c r="F184" i="11" s="1"/>
  <c r="E185" i="11"/>
  <c r="F185" i="11" s="1"/>
  <c r="E186" i="11"/>
  <c r="G186" i="11" s="1"/>
  <c r="E187" i="11"/>
  <c r="F187" i="11" s="1"/>
  <c r="E188" i="11"/>
  <c r="G188" i="11" s="1"/>
  <c r="E189" i="11"/>
  <c r="G189" i="11" s="1"/>
  <c r="E190" i="11"/>
  <c r="G190" i="11" s="1"/>
  <c r="E191" i="11"/>
  <c r="G191" i="11" s="1"/>
  <c r="E192" i="11"/>
  <c r="F192" i="11" s="1"/>
  <c r="E193" i="11"/>
  <c r="F193" i="11" s="1"/>
  <c r="E194" i="11"/>
  <c r="F194" i="11" s="1"/>
  <c r="E195" i="11"/>
  <c r="F195" i="11" s="1"/>
  <c r="E196" i="11"/>
  <c r="F196" i="11" s="1"/>
  <c r="E197" i="11"/>
  <c r="G197" i="11" s="1"/>
  <c r="E198" i="11"/>
  <c r="G198" i="11" s="1"/>
  <c r="E199" i="11"/>
  <c r="F199" i="11" s="1"/>
  <c r="E200" i="11"/>
  <c r="F200" i="11" s="1"/>
  <c r="E201" i="11"/>
  <c r="F201" i="11" s="1"/>
  <c r="E202" i="11"/>
  <c r="F202" i="11" s="1"/>
  <c r="E203" i="11"/>
  <c r="F203" i="11" s="1"/>
  <c r="E204" i="11"/>
  <c r="F204" i="11" s="1"/>
  <c r="E205" i="11"/>
  <c r="G205" i="11" s="1"/>
  <c r="E206" i="11"/>
  <c r="G206" i="11" s="1"/>
  <c r="E207" i="11"/>
  <c r="G207" i="11" s="1"/>
  <c r="E208" i="11"/>
  <c r="F208" i="11" s="1"/>
  <c r="E209" i="11"/>
  <c r="F209" i="11" s="1"/>
  <c r="E210" i="11"/>
  <c r="F210" i="11" s="1"/>
  <c r="E211" i="11"/>
  <c r="F211" i="11" s="1"/>
  <c r="E212" i="11"/>
  <c r="F212" i="11" s="1"/>
  <c r="E213" i="11"/>
  <c r="G213" i="11" s="1"/>
  <c r="E214" i="11"/>
  <c r="G214" i="11" s="1"/>
  <c r="E215" i="11"/>
  <c r="F215" i="11" s="1"/>
  <c r="E216" i="11"/>
  <c r="F216" i="11" s="1"/>
  <c r="E217" i="11"/>
  <c r="F217" i="11" s="1"/>
  <c r="E218" i="11"/>
  <c r="G218" i="11" s="1"/>
  <c r="E219" i="11"/>
  <c r="F219" i="11" s="1"/>
  <c r="E220" i="11"/>
  <c r="G220" i="11" s="1"/>
  <c r="E221" i="11"/>
  <c r="G221" i="11" s="1"/>
  <c r="E222" i="11"/>
  <c r="G222" i="11" s="1"/>
  <c r="E223" i="11"/>
  <c r="G223" i="11" s="1"/>
  <c r="E224" i="11"/>
  <c r="F224" i="11" s="1"/>
  <c r="E225" i="11"/>
  <c r="F225" i="11" s="1"/>
  <c r="E226" i="11"/>
  <c r="G226" i="11" s="1"/>
  <c r="E227" i="11"/>
  <c r="F227" i="11" s="1"/>
  <c r="E228" i="11"/>
  <c r="F228" i="11" s="1"/>
  <c r="E229" i="11"/>
  <c r="G229" i="11" s="1"/>
  <c r="E230" i="11"/>
  <c r="G230" i="11" s="1"/>
  <c r="E231" i="11"/>
  <c r="F231" i="11" s="1"/>
  <c r="E232" i="11"/>
  <c r="F232" i="11" s="1"/>
  <c r="E233" i="11"/>
  <c r="F233" i="11" s="1"/>
  <c r="E234" i="11"/>
  <c r="F234" i="11" s="1"/>
  <c r="E235" i="11"/>
  <c r="F235" i="11" s="1"/>
  <c r="E236" i="11"/>
  <c r="F236" i="11" s="1"/>
  <c r="E237" i="11"/>
  <c r="G237" i="11" s="1"/>
  <c r="E238" i="11"/>
  <c r="G238" i="11" s="1"/>
  <c r="E239" i="11"/>
  <c r="G239" i="11" s="1"/>
  <c r="E240" i="11"/>
  <c r="F240" i="11" s="1"/>
  <c r="E241" i="11"/>
  <c r="F241" i="11" s="1"/>
  <c r="E242" i="11"/>
  <c r="F242" i="11" s="1"/>
  <c r="E243" i="11"/>
  <c r="F243" i="11" s="1"/>
  <c r="E244" i="11"/>
  <c r="F244" i="11" s="1"/>
  <c r="E245" i="11"/>
  <c r="G245" i="11" s="1"/>
  <c r="E246" i="11"/>
  <c r="G246" i="11" s="1"/>
  <c r="E247" i="11"/>
  <c r="F247" i="11" s="1"/>
  <c r="E248" i="11"/>
  <c r="F248" i="11" s="1"/>
  <c r="E249" i="11"/>
  <c r="F249" i="11" s="1"/>
  <c r="E250" i="11"/>
  <c r="G250" i="11" s="1"/>
  <c r="E251" i="11"/>
  <c r="F251" i="11" s="1"/>
  <c r="E252" i="11"/>
  <c r="G252" i="11" s="1"/>
  <c r="E253" i="11"/>
  <c r="G253" i="11" s="1"/>
  <c r="E254" i="11"/>
  <c r="G254" i="11" s="1"/>
  <c r="E255" i="11"/>
  <c r="F255" i="11" s="1"/>
  <c r="E256" i="11"/>
  <c r="F256" i="11" s="1"/>
  <c r="E257" i="11"/>
  <c r="F257" i="11" s="1"/>
  <c r="E258" i="11"/>
  <c r="F258" i="11" s="1"/>
  <c r="E259" i="11"/>
  <c r="F259" i="11" s="1"/>
  <c r="E260" i="11"/>
  <c r="F260" i="11" s="1"/>
  <c r="E261" i="11"/>
  <c r="G261" i="11" s="1"/>
  <c r="E262" i="11"/>
  <c r="G262" i="11" s="1"/>
  <c r="E263" i="11"/>
  <c r="F263" i="11" s="1"/>
  <c r="E264" i="11"/>
  <c r="F264" i="11" s="1"/>
  <c r="E265" i="11"/>
  <c r="F265" i="11" s="1"/>
  <c r="E266" i="11"/>
  <c r="F266" i="11" s="1"/>
  <c r="E267" i="11"/>
  <c r="F267" i="11" s="1"/>
  <c r="E268" i="11"/>
  <c r="F268" i="11" s="1"/>
  <c r="E269" i="11"/>
  <c r="G269" i="11" s="1"/>
  <c r="E270" i="11"/>
  <c r="G270" i="11" s="1"/>
  <c r="E271" i="11"/>
  <c r="G271" i="11" s="1"/>
  <c r="E272" i="11"/>
  <c r="F272" i="11" s="1"/>
  <c r="E273" i="11"/>
  <c r="F273" i="11" s="1"/>
  <c r="E274" i="11"/>
  <c r="F274" i="11" s="1"/>
  <c r="E275" i="11"/>
  <c r="F275" i="11" s="1"/>
  <c r="E276" i="11"/>
  <c r="F276" i="11" s="1"/>
  <c r="E277" i="11"/>
  <c r="G277" i="11" s="1"/>
  <c r="E278" i="11"/>
  <c r="G278" i="11" s="1"/>
  <c r="E279" i="11"/>
  <c r="G279" i="11" s="1"/>
  <c r="E280" i="11"/>
  <c r="F280" i="11" s="1"/>
  <c r="E281" i="11"/>
  <c r="F281" i="11" s="1"/>
  <c r="E282" i="11"/>
  <c r="G282" i="11" s="1"/>
  <c r="E283" i="11"/>
  <c r="F283" i="11" s="1"/>
  <c r="E284" i="11"/>
  <c r="G284" i="11" s="1"/>
  <c r="E285" i="11"/>
  <c r="G285" i="11" s="1"/>
  <c r="E286" i="11"/>
  <c r="G286" i="11" s="1"/>
  <c r="E287" i="11"/>
  <c r="F287" i="11" s="1"/>
  <c r="E288" i="11"/>
  <c r="F288" i="11" s="1"/>
  <c r="E289" i="11"/>
  <c r="F289" i="11" s="1"/>
  <c r="E290" i="11"/>
  <c r="G290" i="11" s="1"/>
  <c r="E291" i="11"/>
  <c r="F291" i="11" s="1"/>
  <c r="E292" i="11"/>
  <c r="F292" i="11" s="1"/>
  <c r="E293" i="11"/>
  <c r="G293" i="11" s="1"/>
  <c r="E294" i="11"/>
  <c r="G294" i="11" s="1"/>
  <c r="E295" i="11"/>
  <c r="F295" i="11" s="1"/>
  <c r="E296" i="11"/>
  <c r="F296" i="11" s="1"/>
  <c r="E297" i="11"/>
  <c r="F297" i="11" s="1"/>
  <c r="E298" i="11"/>
  <c r="G298" i="11" s="1"/>
  <c r="E299" i="11"/>
  <c r="F299" i="11" s="1"/>
  <c r="E300" i="11"/>
  <c r="F300" i="11" s="1"/>
  <c r="E301" i="11"/>
  <c r="G301" i="11" s="1"/>
  <c r="E302" i="11"/>
  <c r="G302" i="11" s="1"/>
  <c r="E303" i="11"/>
  <c r="G303" i="11" s="1"/>
  <c r="E304" i="11"/>
  <c r="F304" i="11" s="1"/>
  <c r="E305" i="11"/>
  <c r="F305" i="11" s="1"/>
  <c r="E306" i="11"/>
  <c r="F306" i="11" s="1"/>
  <c r="E307" i="11"/>
  <c r="F307" i="11" s="1"/>
  <c r="E308" i="11"/>
  <c r="F308" i="11" s="1"/>
  <c r="E309" i="11"/>
  <c r="G309" i="11" s="1"/>
  <c r="E310" i="11"/>
  <c r="G310" i="11" s="1"/>
  <c r="E311" i="11"/>
  <c r="F311" i="11" s="1"/>
  <c r="E312" i="11"/>
  <c r="F312" i="11" s="1"/>
  <c r="E313" i="11"/>
  <c r="F313" i="11" s="1"/>
  <c r="E314" i="11"/>
  <c r="G314" i="11" s="1"/>
  <c r="E315" i="11"/>
  <c r="F315" i="11" s="1"/>
  <c r="E316" i="11"/>
  <c r="G316" i="11" s="1"/>
  <c r="E317" i="11"/>
  <c r="G317" i="11" s="1"/>
  <c r="E318" i="11"/>
  <c r="G318" i="11" s="1"/>
  <c r="E319" i="11"/>
  <c r="F319" i="11" s="1"/>
  <c r="E320" i="11"/>
  <c r="F320" i="11" s="1"/>
  <c r="E321" i="11"/>
  <c r="F321" i="11" s="1"/>
  <c r="E322" i="11"/>
  <c r="F322" i="11" s="1"/>
  <c r="E323" i="11"/>
  <c r="F323" i="11" s="1"/>
  <c r="E324" i="11"/>
  <c r="F324" i="11" s="1"/>
  <c r="E325" i="11"/>
  <c r="G325" i="11" s="1"/>
  <c r="E326" i="11"/>
  <c r="G326" i="11" s="1"/>
  <c r="E327" i="11"/>
  <c r="F327" i="11" s="1"/>
  <c r="E328" i="11"/>
  <c r="F328" i="11" s="1"/>
  <c r="E329" i="11"/>
  <c r="F329" i="11" s="1"/>
  <c r="E330" i="11"/>
  <c r="F330" i="11" s="1"/>
  <c r="E331" i="11"/>
  <c r="F331" i="11" s="1"/>
  <c r="E332" i="11"/>
  <c r="F332" i="11" s="1"/>
  <c r="E333" i="11"/>
  <c r="G333" i="11" s="1"/>
  <c r="E334" i="11"/>
  <c r="G334" i="11" s="1"/>
  <c r="E335" i="11"/>
  <c r="G335" i="11" s="1"/>
  <c r="E336" i="11"/>
  <c r="F336" i="11" s="1"/>
  <c r="E337" i="11"/>
  <c r="F337" i="11" s="1"/>
  <c r="E2" i="11"/>
  <c r="F2" i="11" s="1"/>
  <c r="F61" i="11" l="1"/>
  <c r="F191" i="11"/>
  <c r="G75" i="11"/>
  <c r="F317" i="11"/>
  <c r="F198" i="11"/>
  <c r="G177" i="11"/>
  <c r="F226" i="11"/>
  <c r="G97" i="11"/>
  <c r="G67" i="11"/>
  <c r="F158" i="11"/>
  <c r="F143" i="11"/>
  <c r="G225" i="11"/>
  <c r="F122" i="11"/>
  <c r="G215" i="11"/>
  <c r="G52" i="11"/>
  <c r="G163" i="11"/>
  <c r="F285" i="11"/>
  <c r="G241" i="11"/>
  <c r="G162" i="11"/>
  <c r="F221" i="11"/>
  <c r="G171" i="11"/>
  <c r="G289" i="11"/>
  <c r="G267" i="11"/>
  <c r="G260" i="11"/>
  <c r="F102" i="11"/>
  <c r="F333" i="11"/>
  <c r="G311" i="11"/>
  <c r="G116" i="11"/>
  <c r="F301" i="11"/>
  <c r="F294" i="11"/>
  <c r="F218" i="11"/>
  <c r="G127" i="11"/>
  <c r="F101" i="11"/>
  <c r="G65" i="11"/>
  <c r="F279" i="11"/>
  <c r="G259" i="11"/>
  <c r="F237" i="11"/>
  <c r="F182" i="11"/>
  <c r="G113" i="11"/>
  <c r="F106" i="11"/>
  <c r="G323" i="11"/>
  <c r="G329" i="11"/>
  <c r="G305" i="11"/>
  <c r="F293" i="11"/>
  <c r="F298" i="11"/>
  <c r="F254" i="11"/>
  <c r="G258" i="11"/>
  <c r="G234" i="11"/>
  <c r="F230" i="11"/>
  <c r="G203" i="11"/>
  <c r="G170" i="11"/>
  <c r="G194" i="11"/>
  <c r="F166" i="11"/>
  <c r="G119" i="11"/>
  <c r="F124" i="11"/>
  <c r="G105" i="11"/>
  <c r="G100" i="11"/>
  <c r="G87" i="11"/>
  <c r="F93" i="11"/>
  <c r="F58" i="11"/>
  <c r="G35" i="11"/>
  <c r="G55" i="11"/>
  <c r="G49" i="11"/>
  <c r="F29" i="11"/>
  <c r="F10" i="11"/>
  <c r="G4" i="11"/>
  <c r="F15" i="11"/>
  <c r="G324" i="11"/>
  <c r="G159" i="11"/>
  <c r="G98" i="11"/>
  <c r="G36" i="11"/>
  <c r="F335" i="11"/>
  <c r="F290" i="11"/>
  <c r="F286" i="11"/>
  <c r="G276" i="11"/>
  <c r="F222" i="11"/>
  <c r="G195" i="11"/>
  <c r="F94" i="11"/>
  <c r="F77" i="11"/>
  <c r="F42" i="11"/>
  <c r="G11" i="11"/>
  <c r="F6" i="11"/>
  <c r="F284" i="11"/>
  <c r="F261" i="11"/>
  <c r="F239" i="11"/>
  <c r="F229" i="11"/>
  <c r="F220" i="11"/>
  <c r="F165" i="11"/>
  <c r="G161" i="11"/>
  <c r="F157" i="11"/>
  <c r="F151" i="11"/>
  <c r="G145" i="11"/>
  <c r="G139" i="11"/>
  <c r="F132" i="11"/>
  <c r="F109" i="11"/>
  <c r="F92" i="11"/>
  <c r="G68" i="11"/>
  <c r="F45" i="11"/>
  <c r="G20" i="11"/>
  <c r="G321" i="11"/>
  <c r="G297" i="11"/>
  <c r="G292" i="11"/>
  <c r="G287" i="11"/>
  <c r="F278" i="11"/>
  <c r="G266" i="11"/>
  <c r="G244" i="11"/>
  <c r="G202" i="11"/>
  <c r="G196" i="11"/>
  <c r="F186" i="11"/>
  <c r="G180" i="11"/>
  <c r="G95" i="11"/>
  <c r="F86" i="11"/>
  <c r="F79" i="11"/>
  <c r="G33" i="11"/>
  <c r="G331" i="11"/>
  <c r="F314" i="11"/>
  <c r="G308" i="11"/>
  <c r="F271" i="11"/>
  <c r="F250" i="11"/>
  <c r="G233" i="11"/>
  <c r="F223" i="11"/>
  <c r="F214" i="11"/>
  <c r="F207" i="11"/>
  <c r="F173" i="11"/>
  <c r="G169" i="11"/>
  <c r="F156" i="11"/>
  <c r="F150" i="11"/>
  <c r="G131" i="11"/>
  <c r="G73" i="11"/>
  <c r="G330" i="11"/>
  <c r="G322" i="11"/>
  <c r="G255" i="11"/>
  <c r="G183" i="11"/>
  <c r="G164" i="11"/>
  <c r="G74" i="11"/>
  <c r="G66" i="11"/>
  <c r="G34" i="11"/>
  <c r="F325" i="11"/>
  <c r="F318" i="11"/>
  <c r="F303" i="11"/>
  <c r="F282" i="11"/>
  <c r="F262" i="11"/>
  <c r="F246" i="11"/>
  <c r="G235" i="11"/>
  <c r="G227" i="11"/>
  <c r="G209" i="11"/>
  <c r="F188" i="11"/>
  <c r="F141" i="11"/>
  <c r="G137" i="11"/>
  <c r="G129" i="11"/>
  <c r="F125" i="11"/>
  <c r="G84" i="11"/>
  <c r="F69" i="11"/>
  <c r="F62" i="11"/>
  <c r="F47" i="11"/>
  <c r="F37" i="11"/>
  <c r="F30" i="11"/>
  <c r="F26" i="11"/>
  <c r="G2" i="11"/>
  <c r="G337" i="11"/>
  <c r="F316" i="11"/>
  <c r="F269" i="11"/>
  <c r="G265" i="11"/>
  <c r="G257" i="11"/>
  <c r="F253" i="11"/>
  <c r="G212" i="11"/>
  <c r="F197" i="11"/>
  <c r="F190" i="11"/>
  <c r="F175" i="11"/>
  <c r="F154" i="11"/>
  <c r="F134" i="11"/>
  <c r="F118" i="11"/>
  <c r="G107" i="11"/>
  <c r="G99" i="11"/>
  <c r="G81" i="11"/>
  <c r="F60" i="11"/>
  <c r="F28" i="11"/>
  <c r="G23" i="11"/>
  <c r="F13" i="11"/>
  <c r="G319" i="11"/>
  <c r="G247" i="11"/>
  <c r="G228" i="11"/>
  <c r="G138" i="11"/>
  <c r="G130" i="11"/>
  <c r="G63" i="11"/>
  <c r="G31" i="11"/>
  <c r="G3" i="11"/>
  <c r="F326" i="11"/>
  <c r="F310" i="11"/>
  <c r="G299" i="11"/>
  <c r="G291" i="11"/>
  <c r="G273" i="11"/>
  <c r="F252" i="11"/>
  <c r="F205" i="11"/>
  <c r="G201" i="11"/>
  <c r="G193" i="11"/>
  <c r="F189" i="11"/>
  <c r="G148" i="11"/>
  <c r="F133" i="11"/>
  <c r="F126" i="11"/>
  <c r="F111" i="11"/>
  <c r="F90" i="11"/>
  <c r="F70" i="11"/>
  <c r="F54" i="11"/>
  <c r="G43" i="11"/>
  <c r="F38" i="11"/>
  <c r="G27" i="11"/>
  <c r="F22" i="11"/>
  <c r="G17" i="11"/>
  <c r="G315" i="11"/>
  <c r="G283" i="11"/>
  <c r="G251" i="11"/>
  <c r="G219" i="11"/>
  <c r="G187" i="11"/>
  <c r="G155" i="11"/>
  <c r="G123" i="11"/>
  <c r="G91" i="11"/>
  <c r="G59" i="11"/>
  <c r="G332" i="11"/>
  <c r="G300" i="11"/>
  <c r="G268" i="11"/>
  <c r="G236" i="11"/>
  <c r="G204" i="11"/>
  <c r="G172" i="11"/>
  <c r="G140" i="11"/>
  <c r="G108" i="11"/>
  <c r="G76" i="11"/>
  <c r="G44" i="11"/>
  <c r="G41" i="11"/>
  <c r="G12" i="11"/>
  <c r="G9" i="11"/>
  <c r="F5" i="11"/>
  <c r="G307" i="11"/>
  <c r="G275" i="11"/>
  <c r="G243" i="11"/>
  <c r="G211" i="11"/>
  <c r="G179" i="11"/>
  <c r="G147" i="11"/>
  <c r="G115" i="11"/>
  <c r="G83" i="11"/>
  <c r="G51" i="11"/>
  <c r="G19" i="11"/>
  <c r="G327" i="11"/>
  <c r="G306" i="11"/>
  <c r="G295" i="11"/>
  <c r="G274" i="11"/>
  <c r="G263" i="11"/>
  <c r="G242" i="11"/>
  <c r="G231" i="11"/>
  <c r="G210" i="11"/>
  <c r="G199" i="11"/>
  <c r="G178" i="11"/>
  <c r="G167" i="11"/>
  <c r="G146" i="11"/>
  <c r="G135" i="11"/>
  <c r="G114" i="11"/>
  <c r="G103" i="11"/>
  <c r="G82" i="11"/>
  <c r="G71" i="11"/>
  <c r="G50" i="11"/>
  <c r="G39" i="11"/>
  <c r="G18" i="11"/>
  <c r="G7" i="11"/>
  <c r="F334" i="11"/>
  <c r="G313" i="11"/>
  <c r="F309" i="11"/>
  <c r="F302" i="11"/>
  <c r="G281" i="11"/>
  <c r="F277" i="11"/>
  <c r="F270" i="11"/>
  <c r="G249" i="11"/>
  <c r="F245" i="11"/>
  <c r="F238" i="11"/>
  <c r="G217" i="11"/>
  <c r="F213" i="11"/>
  <c r="F206" i="11"/>
  <c r="G185" i="11"/>
  <c r="F181" i="11"/>
  <c r="F174" i="11"/>
  <c r="G153" i="11"/>
  <c r="F149" i="11"/>
  <c r="F142" i="11"/>
  <c r="G121" i="11"/>
  <c r="F117" i="11"/>
  <c r="F110" i="11"/>
  <c r="G89" i="11"/>
  <c r="F85" i="11"/>
  <c r="F78" i="11"/>
  <c r="G57" i="11"/>
  <c r="F53" i="11"/>
  <c r="F46" i="11"/>
  <c r="G25" i="11"/>
  <c r="F21" i="11"/>
  <c r="F14" i="11"/>
  <c r="G336" i="11"/>
  <c r="G328" i="11"/>
  <c r="G320" i="11"/>
  <c r="G312" i="11"/>
  <c r="G304" i="11"/>
  <c r="G296" i="11"/>
  <c r="G288" i="11"/>
  <c r="G280" i="11"/>
  <c r="G272" i="11"/>
  <c r="G264" i="11"/>
  <c r="G256" i="11"/>
  <c r="G248" i="11"/>
  <c r="G240" i="11"/>
  <c r="G232" i="11"/>
  <c r="G224" i="11"/>
  <c r="G216" i="11"/>
  <c r="G208" i="11"/>
  <c r="G200" i="11"/>
  <c r="G192" i="11"/>
  <c r="G184" i="11"/>
  <c r="G176" i="11"/>
  <c r="G168" i="11"/>
  <c r="G160" i="11"/>
  <c r="G152" i="11"/>
  <c r="G144" i="11"/>
  <c r="G136" i="11"/>
  <c r="G128" i="11"/>
  <c r="G120" i="11"/>
  <c r="G112" i="11"/>
  <c r="G104" i="11"/>
  <c r="G96" i="11"/>
  <c r="G88" i="11"/>
  <c r="G80" i="11"/>
  <c r="G72" i="11"/>
  <c r="G64" i="11"/>
  <c r="G56" i="11"/>
  <c r="G48" i="11"/>
  <c r="G40" i="11"/>
  <c r="G32" i="11"/>
  <c r="G24" i="11"/>
  <c r="G16" i="11"/>
  <c r="G8" i="11"/>
  <c r="Y4" i="10"/>
  <c r="H325" i="11" s="1"/>
  <c r="Y5" i="10"/>
  <c r="H326" i="11" s="1"/>
  <c r="Y6" i="10"/>
  <c r="H327" i="11" s="1"/>
  <c r="Y7" i="10"/>
  <c r="H328" i="11" s="1"/>
  <c r="Y8" i="10"/>
  <c r="H329" i="11" s="1"/>
  <c r="Y9" i="10"/>
  <c r="H330" i="11" s="1"/>
  <c r="Y10" i="10"/>
  <c r="H331" i="11" s="1"/>
  <c r="Y11" i="10"/>
  <c r="H332" i="11" s="1"/>
  <c r="Y12" i="10"/>
  <c r="H333" i="11" s="1"/>
  <c r="Y13" i="10"/>
  <c r="H334" i="11" s="1"/>
  <c r="Y14" i="10"/>
  <c r="H335" i="11" s="1"/>
  <c r="Y15" i="10"/>
  <c r="H336" i="11" s="1"/>
  <c r="Y16" i="10"/>
  <c r="H337" i="11" s="1"/>
  <c r="Y3" i="10"/>
  <c r="H324" i="11" s="1"/>
  <c r="S4" i="10"/>
  <c r="H241" i="11" s="1"/>
  <c r="S5" i="10"/>
  <c r="H242" i="11" s="1"/>
  <c r="S6" i="10"/>
  <c r="H243" i="11" s="1"/>
  <c r="S7" i="10"/>
  <c r="H244" i="11" s="1"/>
  <c r="S8" i="10"/>
  <c r="H245" i="11" s="1"/>
  <c r="S9" i="10"/>
  <c r="H246" i="11" s="1"/>
  <c r="S10" i="10"/>
  <c r="H247" i="11" s="1"/>
  <c r="S11" i="10"/>
  <c r="H248" i="11" s="1"/>
  <c r="S12" i="10"/>
  <c r="H249" i="11" s="1"/>
  <c r="S13" i="10"/>
  <c r="H250" i="11" s="1"/>
  <c r="S14" i="10"/>
  <c r="H251" i="11" s="1"/>
  <c r="S15" i="10"/>
  <c r="H252" i="11" s="1"/>
  <c r="S16" i="10"/>
  <c r="H253" i="11" s="1"/>
  <c r="S3" i="10"/>
  <c r="H240" i="11" s="1"/>
  <c r="M4" i="10"/>
  <c r="H157" i="11" s="1"/>
  <c r="M5" i="10"/>
  <c r="H158" i="11" s="1"/>
  <c r="M6" i="10"/>
  <c r="H159" i="11" s="1"/>
  <c r="M7" i="10"/>
  <c r="H160" i="11" s="1"/>
  <c r="M8" i="10"/>
  <c r="H161" i="11" s="1"/>
  <c r="M9" i="10"/>
  <c r="H162" i="11" s="1"/>
  <c r="M10" i="10"/>
  <c r="H163" i="11" s="1"/>
  <c r="M11" i="10"/>
  <c r="H164" i="11" s="1"/>
  <c r="M12" i="10"/>
  <c r="H165" i="11" s="1"/>
  <c r="M13" i="10"/>
  <c r="H166" i="11" s="1"/>
  <c r="M14" i="10"/>
  <c r="H167" i="11" s="1"/>
  <c r="M15" i="10"/>
  <c r="H168" i="11" s="1"/>
  <c r="M16" i="10"/>
  <c r="H169" i="11" s="1"/>
  <c r="M3" i="10"/>
  <c r="H156" i="11" s="1"/>
  <c r="G16" i="10"/>
  <c r="H85" i="11" s="1"/>
  <c r="G4" i="10"/>
  <c r="H73" i="11" s="1"/>
  <c r="G5" i="10"/>
  <c r="H74" i="11" s="1"/>
  <c r="G6" i="10"/>
  <c r="H75" i="11" s="1"/>
  <c r="G7" i="10"/>
  <c r="H76" i="11" s="1"/>
  <c r="G8" i="10"/>
  <c r="H77" i="11" s="1"/>
  <c r="G9" i="10"/>
  <c r="H78" i="11" s="1"/>
  <c r="G10" i="10"/>
  <c r="H79" i="11" s="1"/>
  <c r="G11" i="10"/>
  <c r="H80" i="11" s="1"/>
  <c r="G12" i="10"/>
  <c r="H81" i="11" s="1"/>
  <c r="G13" i="10"/>
  <c r="H82" i="11" s="1"/>
  <c r="G14" i="10"/>
  <c r="H83" i="11" s="1"/>
  <c r="G15" i="10"/>
  <c r="H84" i="11" s="1"/>
  <c r="H72" i="11"/>
  <c r="G18" i="10" l="1"/>
  <c r="M18" i="10"/>
  <c r="Y18" i="10"/>
  <c r="S18" i="10"/>
  <c r="D18" i="10"/>
  <c r="E18" i="10"/>
  <c r="F18" i="10"/>
  <c r="J18" i="10"/>
  <c r="K18" i="10"/>
  <c r="L18" i="10"/>
  <c r="P18" i="10"/>
  <c r="Q18" i="10"/>
  <c r="R18" i="10"/>
  <c r="V18" i="10"/>
  <c r="W18" i="10"/>
  <c r="X18" i="10"/>
  <c r="K38" i="5"/>
  <c r="BC33" i="9"/>
  <c r="U16" i="10" s="1"/>
  <c r="H281" i="11" s="1"/>
  <c r="AZ33" i="9"/>
  <c r="O16" i="10" s="1"/>
  <c r="H197" i="11" s="1"/>
  <c r="AW33" i="9"/>
  <c r="I16" i="10" s="1"/>
  <c r="H113" i="11" s="1"/>
  <c r="AT33" i="9"/>
  <c r="C16" i="10" s="1"/>
  <c r="H29" i="11" s="1"/>
  <c r="BC18" i="9"/>
  <c r="T16" i="10" s="1"/>
  <c r="H267" i="11" s="1"/>
  <c r="AW18" i="9"/>
  <c r="H16" i="10" s="1"/>
  <c r="H99" i="11" s="1"/>
  <c r="AZ18" i="9"/>
  <c r="N16" i="10" s="1"/>
  <c r="H183" i="11" s="1"/>
  <c r="AT18" i="9"/>
  <c r="B16" i="10" s="1"/>
  <c r="H15" i="11" s="1"/>
  <c r="AU33" i="9"/>
  <c r="AV28" i="9" s="1"/>
  <c r="AW28" i="9" s="1"/>
  <c r="I11" i="10" s="1"/>
  <c r="H108" i="11" s="1"/>
  <c r="AX33" i="9"/>
  <c r="BA33" i="9"/>
  <c r="AR33" i="9"/>
  <c r="AS25" i="9" s="1"/>
  <c r="AT25" i="9" s="1"/>
  <c r="C8" i="10" s="1"/>
  <c r="H21" i="11" s="1"/>
  <c r="AU18" i="9"/>
  <c r="AX18" i="9"/>
  <c r="BA18" i="9"/>
  <c r="AR18" i="9"/>
  <c r="AS11" i="9" s="1"/>
  <c r="AT11" i="9" s="1"/>
  <c r="B9" i="10" s="1"/>
  <c r="H8" i="11" s="1"/>
  <c r="BB12" i="9" l="1"/>
  <c r="BC12" i="9" s="1"/>
  <c r="T10" i="10" s="1"/>
  <c r="H261" i="11" s="1"/>
  <c r="BB7" i="9"/>
  <c r="AY13" i="9"/>
  <c r="AY7" i="9"/>
  <c r="AZ7" i="9" s="1"/>
  <c r="N5" i="10" s="1"/>
  <c r="H172" i="11" s="1"/>
  <c r="AV10" i="9"/>
  <c r="AW10" i="9" s="1"/>
  <c r="H8" i="10" s="1"/>
  <c r="H91" i="11" s="1"/>
  <c r="AV16" i="9"/>
  <c r="AW16" i="9" s="1"/>
  <c r="H14" i="10" s="1"/>
  <c r="H97" i="11" s="1"/>
  <c r="AV7" i="9"/>
  <c r="AW7" i="9" s="1"/>
  <c r="H5" i="10" s="1"/>
  <c r="H88" i="11" s="1"/>
  <c r="BB26" i="9"/>
  <c r="BC26" i="9" s="1"/>
  <c r="U9" i="10" s="1"/>
  <c r="H274" i="11" s="1"/>
  <c r="AY23" i="9"/>
  <c r="AZ23" i="9" s="1"/>
  <c r="O6" i="10" s="1"/>
  <c r="H187" i="11" s="1"/>
  <c r="BB10" i="9"/>
  <c r="BC10" i="9" s="1"/>
  <c r="T8" i="10" s="1"/>
  <c r="H259" i="11" s="1"/>
  <c r="AY6" i="9"/>
  <c r="AZ6" i="9" s="1"/>
  <c r="N4" i="10" s="1"/>
  <c r="H171" i="11" s="1"/>
  <c r="AS21" i="9"/>
  <c r="AT21" i="9" s="1"/>
  <c r="C4" i="10" s="1"/>
  <c r="H17" i="11" s="1"/>
  <c r="AV22" i="9"/>
  <c r="AW22" i="9" s="1"/>
  <c r="I5" i="10" s="1"/>
  <c r="H102" i="11" s="1"/>
  <c r="AS32" i="9"/>
  <c r="AT32" i="9" s="1"/>
  <c r="C15" i="10" s="1"/>
  <c r="H28" i="11" s="1"/>
  <c r="AS24" i="9"/>
  <c r="AT24" i="9" s="1"/>
  <c r="C7" i="10" s="1"/>
  <c r="H20" i="11" s="1"/>
  <c r="AY22" i="9"/>
  <c r="AZ22" i="9" s="1"/>
  <c r="O5" i="10" s="1"/>
  <c r="H186" i="11" s="1"/>
  <c r="AS22" i="9"/>
  <c r="AT22" i="9" s="1"/>
  <c r="C5" i="10" s="1"/>
  <c r="H18" i="11" s="1"/>
  <c r="BB22" i="9"/>
  <c r="BC22" i="9" s="1"/>
  <c r="U5" i="10" s="1"/>
  <c r="H270" i="11" s="1"/>
  <c r="AY25" i="9"/>
  <c r="AZ25" i="9" s="1"/>
  <c r="O8" i="10" s="1"/>
  <c r="H189" i="11" s="1"/>
  <c r="BB23" i="9"/>
  <c r="BC23" i="9" s="1"/>
  <c r="U6" i="10" s="1"/>
  <c r="H271" i="11" s="1"/>
  <c r="BB32" i="9"/>
  <c r="BC32" i="9" s="1"/>
  <c r="U15" i="10" s="1"/>
  <c r="H280" i="11" s="1"/>
  <c r="BB31" i="9"/>
  <c r="BC31" i="9" s="1"/>
  <c r="U14" i="10" s="1"/>
  <c r="H279" i="11" s="1"/>
  <c r="AV20" i="9"/>
  <c r="AW20" i="9" s="1"/>
  <c r="I3" i="10" s="1"/>
  <c r="AV32" i="9"/>
  <c r="AW32" i="9" s="1"/>
  <c r="I15" i="10" s="1"/>
  <c r="H112" i="11" s="1"/>
  <c r="AS31" i="9"/>
  <c r="AT31" i="9" s="1"/>
  <c r="C14" i="10" s="1"/>
  <c r="H27" i="11" s="1"/>
  <c r="AS29" i="9"/>
  <c r="AT29" i="9" s="1"/>
  <c r="C12" i="10" s="1"/>
  <c r="H25" i="11" s="1"/>
  <c r="AS27" i="9"/>
  <c r="AT27" i="9" s="1"/>
  <c r="C10" i="10" s="1"/>
  <c r="H23" i="11" s="1"/>
  <c r="AV9" i="9"/>
  <c r="AW9" i="9" s="1"/>
  <c r="H7" i="10" s="1"/>
  <c r="H90" i="11" s="1"/>
  <c r="AV24" i="9"/>
  <c r="AW24" i="9" s="1"/>
  <c r="I7" i="10" s="1"/>
  <c r="H104" i="11" s="1"/>
  <c r="BB17" i="9"/>
  <c r="BC17" i="9" s="1"/>
  <c r="T15" i="10" s="1"/>
  <c r="H266" i="11" s="1"/>
  <c r="AV8" i="9"/>
  <c r="AW8" i="9" s="1"/>
  <c r="H6" i="10" s="1"/>
  <c r="H89" i="11" s="1"/>
  <c r="AS23" i="9"/>
  <c r="AT23" i="9" s="1"/>
  <c r="C6" i="10" s="1"/>
  <c r="H19" i="11" s="1"/>
  <c r="AV21" i="9"/>
  <c r="AW21" i="9" s="1"/>
  <c r="I4" i="10" s="1"/>
  <c r="H101" i="11" s="1"/>
  <c r="BB21" i="9"/>
  <c r="BC21" i="9" s="1"/>
  <c r="U4" i="10" s="1"/>
  <c r="H269" i="11" s="1"/>
  <c r="AZ13" i="9"/>
  <c r="N11" i="10" s="1"/>
  <c r="H178" i="11" s="1"/>
  <c r="AY12" i="9"/>
  <c r="AZ12" i="9" s="1"/>
  <c r="N10" i="10" s="1"/>
  <c r="H177" i="11" s="1"/>
  <c r="AV30" i="9"/>
  <c r="AW30" i="9" s="1"/>
  <c r="I13" i="10" s="1"/>
  <c r="H110" i="11" s="1"/>
  <c r="AV17" i="9"/>
  <c r="AW17" i="9" s="1"/>
  <c r="H15" i="10" s="1"/>
  <c r="H98" i="11" s="1"/>
  <c r="AS30" i="9"/>
  <c r="AT30" i="9" s="1"/>
  <c r="C13" i="10" s="1"/>
  <c r="H26" i="11" s="1"/>
  <c r="AV27" i="9"/>
  <c r="AW27" i="9" s="1"/>
  <c r="I10" i="10" s="1"/>
  <c r="H107" i="11" s="1"/>
  <c r="BB30" i="9"/>
  <c r="BC30" i="9" s="1"/>
  <c r="U13" i="10" s="1"/>
  <c r="H278" i="11" s="1"/>
  <c r="AV26" i="9"/>
  <c r="AW26" i="9" s="1"/>
  <c r="I9" i="10" s="1"/>
  <c r="H106" i="11" s="1"/>
  <c r="BB25" i="9"/>
  <c r="BC25" i="9" s="1"/>
  <c r="U8" i="10" s="1"/>
  <c r="H273" i="11" s="1"/>
  <c r="BB9" i="9"/>
  <c r="BC9" i="9" s="1"/>
  <c r="T7" i="10" s="1"/>
  <c r="H258" i="11" s="1"/>
  <c r="AV15" i="9"/>
  <c r="AW15" i="9" s="1"/>
  <c r="H13" i="10" s="1"/>
  <c r="H96" i="11" s="1"/>
  <c r="AV25" i="9"/>
  <c r="AW25" i="9" s="1"/>
  <c r="I8" i="10" s="1"/>
  <c r="H105" i="11" s="1"/>
  <c r="BB24" i="9"/>
  <c r="BC24" i="9" s="1"/>
  <c r="U7" i="10" s="1"/>
  <c r="H272" i="11" s="1"/>
  <c r="AY21" i="9"/>
  <c r="AZ21" i="9" s="1"/>
  <c r="O4" i="10" s="1"/>
  <c r="H185" i="11" s="1"/>
  <c r="AY29" i="9"/>
  <c r="AZ29" i="9" s="1"/>
  <c r="O12" i="10" s="1"/>
  <c r="H193" i="11" s="1"/>
  <c r="AY28" i="9"/>
  <c r="AZ28" i="9" s="1"/>
  <c r="O11" i="10" s="1"/>
  <c r="H192" i="11" s="1"/>
  <c r="AY20" i="9"/>
  <c r="AZ20" i="9" s="1"/>
  <c r="O3" i="10" s="1"/>
  <c r="AY30" i="9"/>
  <c r="AZ30" i="9" s="1"/>
  <c r="O13" i="10" s="1"/>
  <c r="H194" i="11" s="1"/>
  <c r="AY27" i="9"/>
  <c r="AZ27" i="9" s="1"/>
  <c r="O10" i="10" s="1"/>
  <c r="H191" i="11" s="1"/>
  <c r="AS10" i="9"/>
  <c r="AT10" i="9" s="1"/>
  <c r="B8" i="10" s="1"/>
  <c r="H7" i="11" s="1"/>
  <c r="BB16" i="9"/>
  <c r="BC16" i="9" s="1"/>
  <c r="T14" i="10" s="1"/>
  <c r="H265" i="11" s="1"/>
  <c r="AS8" i="9"/>
  <c r="AT8" i="9" s="1"/>
  <c r="B6" i="10" s="1"/>
  <c r="H5" i="11" s="1"/>
  <c r="AY11" i="9"/>
  <c r="AZ11" i="9" s="1"/>
  <c r="N9" i="10" s="1"/>
  <c r="H176" i="11" s="1"/>
  <c r="AS7" i="9"/>
  <c r="AT7" i="9" s="1"/>
  <c r="B5" i="10" s="1"/>
  <c r="H4" i="11" s="1"/>
  <c r="BB6" i="9"/>
  <c r="BC6" i="9" s="1"/>
  <c r="T4" i="10" s="1"/>
  <c r="H255" i="11" s="1"/>
  <c r="AY10" i="9"/>
  <c r="AZ10" i="9" s="1"/>
  <c r="N8" i="10" s="1"/>
  <c r="H175" i="11" s="1"/>
  <c r="AV14" i="9"/>
  <c r="AW14" i="9" s="1"/>
  <c r="H12" i="10" s="1"/>
  <c r="H95" i="11" s="1"/>
  <c r="AV6" i="9"/>
  <c r="AW6" i="9" s="1"/>
  <c r="H4" i="10" s="1"/>
  <c r="H87" i="11" s="1"/>
  <c r="AS14" i="9"/>
  <c r="AT14" i="9" s="1"/>
  <c r="B12" i="10" s="1"/>
  <c r="H11" i="11" s="1"/>
  <c r="AS6" i="9"/>
  <c r="AT6" i="9" s="1"/>
  <c r="B4" i="10" s="1"/>
  <c r="H3" i="11" s="1"/>
  <c r="BB13" i="9"/>
  <c r="BC13" i="9" s="1"/>
  <c r="T11" i="10" s="1"/>
  <c r="H262" i="11" s="1"/>
  <c r="AY17" i="9"/>
  <c r="AZ17" i="9" s="1"/>
  <c r="N15" i="10" s="1"/>
  <c r="H182" i="11" s="1"/>
  <c r="AY9" i="9"/>
  <c r="AZ9" i="9" s="1"/>
  <c r="N7" i="10" s="1"/>
  <c r="H174" i="11" s="1"/>
  <c r="AV13" i="9"/>
  <c r="AW13" i="9" s="1"/>
  <c r="H11" i="10" s="1"/>
  <c r="H94" i="11" s="1"/>
  <c r="AS20" i="9"/>
  <c r="AT20" i="9" s="1"/>
  <c r="C3" i="10" s="1"/>
  <c r="AS28" i="9"/>
  <c r="AT28" i="9" s="1"/>
  <c r="C11" i="10" s="1"/>
  <c r="H24" i="11" s="1"/>
  <c r="AV31" i="9"/>
  <c r="AW31" i="9" s="1"/>
  <c r="I14" i="10" s="1"/>
  <c r="H111" i="11" s="1"/>
  <c r="AV23" i="9"/>
  <c r="AW23" i="9" s="1"/>
  <c r="I6" i="10" s="1"/>
  <c r="H103" i="11" s="1"/>
  <c r="AY26" i="9"/>
  <c r="AZ26" i="9" s="1"/>
  <c r="O9" i="10" s="1"/>
  <c r="H190" i="11" s="1"/>
  <c r="BB29" i="9"/>
  <c r="BC29" i="9" s="1"/>
  <c r="U12" i="10" s="1"/>
  <c r="H277" i="11" s="1"/>
  <c r="AS17" i="9"/>
  <c r="AT17" i="9" s="1"/>
  <c r="B15" i="10" s="1"/>
  <c r="H14" i="11" s="1"/>
  <c r="AS9" i="9"/>
  <c r="AT9" i="9" s="1"/>
  <c r="B7" i="10" s="1"/>
  <c r="H6" i="11" s="1"/>
  <c r="AS16" i="9"/>
  <c r="AT16" i="9" s="1"/>
  <c r="B14" i="10" s="1"/>
  <c r="H13" i="11" s="1"/>
  <c r="BC7" i="9"/>
  <c r="T5" i="10" s="1"/>
  <c r="H256" i="11" s="1"/>
  <c r="BB14" i="9"/>
  <c r="BC14" i="9" s="1"/>
  <c r="T12" i="10" s="1"/>
  <c r="H263" i="11" s="1"/>
  <c r="AV5" i="9"/>
  <c r="AW5" i="9" s="1"/>
  <c r="H3" i="10" s="1"/>
  <c r="AY16" i="9"/>
  <c r="AZ16" i="9" s="1"/>
  <c r="N14" i="10" s="1"/>
  <c r="H181" i="11" s="1"/>
  <c r="AY8" i="9"/>
  <c r="AZ8" i="9" s="1"/>
  <c r="N6" i="10" s="1"/>
  <c r="H173" i="11" s="1"/>
  <c r="BB28" i="9"/>
  <c r="BC28" i="9" s="1"/>
  <c r="U11" i="10" s="1"/>
  <c r="H276" i="11" s="1"/>
  <c r="AS12" i="9"/>
  <c r="AT12" i="9" s="1"/>
  <c r="B10" i="10" s="1"/>
  <c r="H9" i="11" s="1"/>
  <c r="AY5" i="9"/>
  <c r="AZ5" i="9" s="1"/>
  <c r="N3" i="10" s="1"/>
  <c r="BB11" i="9"/>
  <c r="BC11" i="9" s="1"/>
  <c r="T9" i="10" s="1"/>
  <c r="H260" i="11" s="1"/>
  <c r="AY15" i="9"/>
  <c r="AZ15" i="9" s="1"/>
  <c r="N13" i="10" s="1"/>
  <c r="H180" i="11" s="1"/>
  <c r="AV11" i="9"/>
  <c r="AW11" i="9" s="1"/>
  <c r="H9" i="10" s="1"/>
  <c r="H92" i="11" s="1"/>
  <c r="AS26" i="9"/>
  <c r="AT26" i="9" s="1"/>
  <c r="C9" i="10" s="1"/>
  <c r="H22" i="11" s="1"/>
  <c r="AV29" i="9"/>
  <c r="AW29" i="9" s="1"/>
  <c r="I12" i="10" s="1"/>
  <c r="H109" i="11" s="1"/>
  <c r="AY32" i="9"/>
  <c r="AZ32" i="9" s="1"/>
  <c r="O15" i="10" s="1"/>
  <c r="H196" i="11" s="1"/>
  <c r="AY24" i="9"/>
  <c r="AZ24" i="9" s="1"/>
  <c r="O7" i="10" s="1"/>
  <c r="H188" i="11" s="1"/>
  <c r="BB27" i="9"/>
  <c r="BC27" i="9" s="1"/>
  <c r="U10" i="10" s="1"/>
  <c r="H275" i="11" s="1"/>
  <c r="AS5" i="9"/>
  <c r="BB8" i="9"/>
  <c r="BC8" i="9" s="1"/>
  <c r="T6" i="10" s="1"/>
  <c r="H257" i="11" s="1"/>
  <c r="BB15" i="9"/>
  <c r="BC15" i="9" s="1"/>
  <c r="T13" i="10" s="1"/>
  <c r="H264" i="11" s="1"/>
  <c r="AS15" i="9"/>
  <c r="AS13" i="9"/>
  <c r="AT13" i="9" s="1"/>
  <c r="B11" i="10" s="1"/>
  <c r="H10" i="11" s="1"/>
  <c r="AV12" i="9"/>
  <c r="AW12" i="9" s="1"/>
  <c r="H10" i="10" s="1"/>
  <c r="H93" i="11" s="1"/>
  <c r="BB5" i="9"/>
  <c r="BC5" i="9" s="1"/>
  <c r="T3" i="10" s="1"/>
  <c r="AY14" i="9"/>
  <c r="AZ14" i="9" s="1"/>
  <c r="N12" i="10" s="1"/>
  <c r="H179" i="11" s="1"/>
  <c r="BB20" i="9"/>
  <c r="BC20" i="9" s="1"/>
  <c r="U3" i="10" s="1"/>
  <c r="AY31" i="9"/>
  <c r="AZ31" i="9" s="1"/>
  <c r="O14" i="10" s="1"/>
  <c r="H195" i="11" s="1"/>
  <c r="B29" i="6"/>
  <c r="B26" i="6"/>
  <c r="B27" i="6"/>
  <c r="B20" i="6"/>
  <c r="B21" i="6"/>
  <c r="B22" i="6"/>
  <c r="B35" i="6"/>
  <c r="D512" i="9" s="1"/>
  <c r="B23" i="6"/>
  <c r="B25" i="6"/>
  <c r="B28" i="6"/>
  <c r="B24" i="6"/>
  <c r="B37" i="6"/>
  <c r="D495" i="9" s="1"/>
  <c r="B38" i="6"/>
  <c r="D504" i="9" s="1"/>
  <c r="B2" i="6"/>
  <c r="B5" i="6"/>
  <c r="B6" i="6"/>
  <c r="B8" i="6"/>
  <c r="B9" i="6"/>
  <c r="B10" i="6"/>
  <c r="B11" i="6"/>
  <c r="B12" i="6"/>
  <c r="B13" i="6"/>
  <c r="B14" i="6"/>
  <c r="B15" i="6"/>
  <c r="D483" i="9" s="1"/>
  <c r="B17" i="6"/>
  <c r="B18" i="6"/>
  <c r="B19" i="6"/>
  <c r="B39" i="6"/>
  <c r="B3" i="6"/>
  <c r="D454" i="9" s="1"/>
  <c r="B4" i="6"/>
  <c r="B7" i="6"/>
  <c r="B16" i="6"/>
  <c r="B30" i="6"/>
  <c r="B31" i="6"/>
  <c r="B32" i="6"/>
  <c r="B33" i="6"/>
  <c r="B36" i="6"/>
  <c r="D497" i="9" l="1"/>
  <c r="D499" i="9"/>
  <c r="D500" i="9"/>
  <c r="D498" i="9"/>
  <c r="D469" i="9"/>
  <c r="D470" i="9"/>
  <c r="D467" i="9"/>
  <c r="D466" i="9"/>
  <c r="D468" i="9"/>
  <c r="D481" i="9"/>
  <c r="D482" i="9"/>
  <c r="D9" i="9"/>
  <c r="D463" i="9"/>
  <c r="D465" i="9"/>
  <c r="D464" i="9"/>
  <c r="D491" i="9"/>
  <c r="D493" i="9"/>
  <c r="D494" i="9"/>
  <c r="D492" i="9"/>
  <c r="D455" i="9"/>
  <c r="D457" i="9"/>
  <c r="D456" i="9"/>
  <c r="D458" i="9"/>
  <c r="D505" i="9"/>
  <c r="D507" i="9"/>
  <c r="D509" i="9"/>
  <c r="D508" i="9"/>
  <c r="D506" i="9"/>
  <c r="D487" i="9"/>
  <c r="D489" i="9"/>
  <c r="D490" i="9"/>
  <c r="D488" i="9"/>
  <c r="D486" i="9"/>
  <c r="D511" i="9"/>
  <c r="D510" i="9"/>
  <c r="D485" i="9"/>
  <c r="D484" i="9"/>
  <c r="D501" i="9"/>
  <c r="D503" i="9"/>
  <c r="D502" i="9"/>
  <c r="D518" i="9"/>
  <c r="D477" i="9"/>
  <c r="D479" i="9"/>
  <c r="D478" i="9"/>
  <c r="D480" i="9"/>
  <c r="D471" i="9"/>
  <c r="D473" i="9"/>
  <c r="D515" i="9"/>
  <c r="D517" i="9"/>
  <c r="D472" i="9"/>
  <c r="D516" i="9"/>
  <c r="D514" i="9"/>
  <c r="D474" i="9"/>
  <c r="D336" i="9"/>
  <c r="D496" i="9"/>
  <c r="D475" i="9"/>
  <c r="D476" i="9"/>
  <c r="D461" i="9"/>
  <c r="D513" i="9"/>
  <c r="D460" i="9"/>
  <c r="D462" i="9"/>
  <c r="AT15" i="9"/>
  <c r="B13" i="10" s="1"/>
  <c r="H12" i="11" s="1"/>
  <c r="AT5" i="9"/>
  <c r="B3" i="10" s="1"/>
  <c r="D341" i="9"/>
  <c r="D369" i="9"/>
  <c r="D401" i="9"/>
  <c r="D421" i="9"/>
  <c r="D419" i="9"/>
  <c r="D451" i="9"/>
  <c r="D340" i="9"/>
  <c r="D370" i="9"/>
  <c r="D420" i="9"/>
  <c r="D450" i="9"/>
  <c r="D452" i="9"/>
  <c r="D169" i="9"/>
  <c r="D59" i="9"/>
  <c r="D135" i="9"/>
  <c r="D209" i="9"/>
  <c r="D58" i="9"/>
  <c r="D136" i="9"/>
  <c r="D235" i="9"/>
  <c r="D210" i="9"/>
  <c r="D290" i="9"/>
  <c r="D208" i="9"/>
  <c r="D236" i="9"/>
  <c r="D289" i="9"/>
  <c r="D350" i="9"/>
  <c r="D376" i="9"/>
  <c r="D426" i="9"/>
  <c r="D17" i="9"/>
  <c r="D18" i="9"/>
  <c r="D100" i="9"/>
  <c r="D140" i="9"/>
  <c r="D258" i="9"/>
  <c r="D176" i="9"/>
  <c r="D306" i="9"/>
  <c r="D257" i="9"/>
  <c r="D307" i="9"/>
  <c r="D53" i="9"/>
  <c r="D52" i="9"/>
  <c r="D349" i="9"/>
  <c r="D425" i="9"/>
  <c r="D375" i="9"/>
  <c r="D348" i="9"/>
  <c r="D374" i="9"/>
  <c r="D175" i="9"/>
  <c r="D15" i="9"/>
  <c r="D67" i="9"/>
  <c r="D99" i="9"/>
  <c r="D139" i="9"/>
  <c r="D14" i="9"/>
  <c r="D16" i="9"/>
  <c r="D66" i="9"/>
  <c r="D98" i="9"/>
  <c r="D304" i="9"/>
  <c r="D303" i="9"/>
  <c r="D254" i="9"/>
  <c r="D174" i="9"/>
  <c r="D256" i="9"/>
  <c r="D305" i="9"/>
  <c r="D255" i="9"/>
  <c r="D95" i="9"/>
  <c r="D62" i="9"/>
  <c r="D23" i="9"/>
  <c r="D69" i="9"/>
  <c r="D24" i="9"/>
  <c r="D68" i="9"/>
  <c r="D310" i="9"/>
  <c r="D311" i="9"/>
  <c r="D260" i="9"/>
  <c r="D261" i="9"/>
  <c r="D179" i="9"/>
  <c r="D21" i="9"/>
  <c r="D103" i="9"/>
  <c r="D22" i="9"/>
  <c r="D142" i="9"/>
  <c r="D309" i="9"/>
  <c r="D10" i="9"/>
  <c r="D296" i="9"/>
  <c r="D243" i="9"/>
  <c r="D385" i="9"/>
  <c r="D433" i="9"/>
  <c r="D321" i="9"/>
  <c r="D355" i="9"/>
  <c r="D407" i="9"/>
  <c r="D322" i="9"/>
  <c r="D356" i="9"/>
  <c r="D386" i="9"/>
  <c r="D408" i="9"/>
  <c r="D434" i="9"/>
  <c r="D31" i="9"/>
  <c r="D111" i="9"/>
  <c r="D151" i="9"/>
  <c r="D189" i="9"/>
  <c r="D32" i="9"/>
  <c r="D74" i="9"/>
  <c r="D110" i="9"/>
  <c r="D150" i="9"/>
  <c r="D152" i="9"/>
  <c r="D270" i="9"/>
  <c r="D188" i="9"/>
  <c r="D218" i="9"/>
  <c r="D271" i="9"/>
  <c r="D445" i="9"/>
  <c r="D335" i="9"/>
  <c r="D334" i="9"/>
  <c r="D444" i="9"/>
  <c r="D199" i="9"/>
  <c r="D45" i="9"/>
  <c r="D47" i="9"/>
  <c r="D83" i="9"/>
  <c r="D163" i="9"/>
  <c r="D46" i="9"/>
  <c r="D82" i="9"/>
  <c r="D228" i="9"/>
  <c r="D282" i="9"/>
  <c r="D227" i="9"/>
  <c r="D200" i="9"/>
  <c r="D298" i="9"/>
  <c r="D244" i="9"/>
  <c r="D297" i="9"/>
  <c r="D377" i="9"/>
  <c r="D351" i="9"/>
  <c r="D141" i="9"/>
  <c r="D19" i="9"/>
  <c r="D101" i="9"/>
  <c r="D177" i="9"/>
  <c r="D20" i="9"/>
  <c r="D102" i="9"/>
  <c r="D259" i="9"/>
  <c r="D178" i="9"/>
  <c r="D308" i="9"/>
  <c r="D417" i="9"/>
  <c r="D449" i="9"/>
  <c r="D339" i="9"/>
  <c r="D367" i="9"/>
  <c r="D399" i="9"/>
  <c r="D338" i="9"/>
  <c r="D368" i="9"/>
  <c r="D398" i="9"/>
  <c r="D400" i="9"/>
  <c r="D418" i="9"/>
  <c r="D448" i="9"/>
  <c r="D133" i="9"/>
  <c r="D207" i="9"/>
  <c r="D57" i="9"/>
  <c r="D91" i="9"/>
  <c r="D167" i="9"/>
  <c r="D56" i="9"/>
  <c r="D90" i="9"/>
  <c r="D134" i="9"/>
  <c r="D168" i="9"/>
  <c r="D234" i="9"/>
  <c r="D206" i="9"/>
  <c r="D232" i="9"/>
  <c r="D288" i="9"/>
  <c r="D233" i="9"/>
  <c r="D287" i="9"/>
  <c r="D5" i="9"/>
  <c r="D6" i="9"/>
  <c r="D240" i="9"/>
  <c r="D294" i="9"/>
  <c r="D239" i="9"/>
  <c r="D343" i="9"/>
  <c r="D371" i="9"/>
  <c r="D372" i="9"/>
  <c r="D422" i="9"/>
  <c r="D97" i="9"/>
  <c r="D137" i="9"/>
  <c r="D173" i="9"/>
  <c r="D3" i="9"/>
  <c r="D63" i="9"/>
  <c r="D4" i="9"/>
  <c r="D64" i="9"/>
  <c r="D96" i="9"/>
  <c r="D138" i="9"/>
  <c r="D292" i="9"/>
  <c r="D2" i="9"/>
  <c r="D238" i="9"/>
  <c r="D293" i="9"/>
  <c r="D237" i="9"/>
  <c r="D453" i="9"/>
  <c r="D403" i="9"/>
  <c r="D61" i="9"/>
  <c r="D60" i="9"/>
  <c r="D94" i="9"/>
  <c r="D172" i="9"/>
  <c r="D291" i="9"/>
  <c r="D347" i="9"/>
  <c r="D423" i="9"/>
  <c r="D346" i="9"/>
  <c r="D424" i="9"/>
  <c r="D252" i="9"/>
  <c r="D253" i="9"/>
  <c r="D302" i="9"/>
  <c r="D251" i="9"/>
  <c r="D301" i="9"/>
  <c r="D429" i="9"/>
  <c r="D379" i="9"/>
  <c r="D316" i="9"/>
  <c r="D352" i="9"/>
  <c r="D378" i="9"/>
  <c r="D404" i="9"/>
  <c r="D145" i="9"/>
  <c r="D183" i="9"/>
  <c r="D71" i="9"/>
  <c r="D107" i="9"/>
  <c r="D213" i="9"/>
  <c r="D28" i="9"/>
  <c r="D106" i="9"/>
  <c r="D146" i="9"/>
  <c r="D267" i="9"/>
  <c r="D266" i="9"/>
  <c r="D182" i="9"/>
  <c r="D337" i="9"/>
  <c r="D397" i="9"/>
  <c r="D447" i="9"/>
  <c r="D446" i="9"/>
  <c r="D165" i="9"/>
  <c r="D49" i="9"/>
  <c r="D85" i="9"/>
  <c r="D127" i="9"/>
  <c r="D201" i="9"/>
  <c r="D48" i="9"/>
  <c r="D50" i="9"/>
  <c r="D84" i="9"/>
  <c r="D86" i="9"/>
  <c r="D126" i="9"/>
  <c r="D164" i="9"/>
  <c r="D283" i="9"/>
  <c r="D284" i="9"/>
  <c r="D202" i="9"/>
  <c r="D229" i="9"/>
  <c r="D345" i="9"/>
  <c r="D13" i="9"/>
  <c r="D250" i="9"/>
  <c r="D249" i="9"/>
  <c r="D314" i="9"/>
  <c r="D428" i="9"/>
  <c r="D212" i="9"/>
  <c r="D264" i="9"/>
  <c r="D373" i="9"/>
  <c r="D65" i="9"/>
  <c r="D12" i="9"/>
  <c r="D248" i="9"/>
  <c r="D300" i="9"/>
  <c r="D247" i="9"/>
  <c r="D299" i="9"/>
  <c r="D333" i="9"/>
  <c r="D365" i="9"/>
  <c r="D415" i="9"/>
  <c r="D443" i="9"/>
  <c r="D332" i="9"/>
  <c r="D364" i="9"/>
  <c r="D396" i="9"/>
  <c r="D416" i="9"/>
  <c r="D442" i="9"/>
  <c r="D125" i="9"/>
  <c r="D161" i="9"/>
  <c r="D43" i="9"/>
  <c r="D79" i="9"/>
  <c r="D81" i="9"/>
  <c r="D123" i="9"/>
  <c r="D197" i="9"/>
  <c r="D42" i="9"/>
  <c r="D44" i="9"/>
  <c r="D80" i="9"/>
  <c r="D124" i="9"/>
  <c r="D160" i="9"/>
  <c r="D162" i="9"/>
  <c r="D196" i="9"/>
  <c r="D226" i="9"/>
  <c r="D280" i="9"/>
  <c r="D225" i="9"/>
  <c r="D224" i="9"/>
  <c r="D281" i="9"/>
  <c r="D198" i="9"/>
  <c r="D329" i="9"/>
  <c r="D361" i="9"/>
  <c r="D393" i="9"/>
  <c r="D413" i="9"/>
  <c r="D439" i="9"/>
  <c r="D330" i="9"/>
  <c r="D360" i="9"/>
  <c r="D392" i="9"/>
  <c r="D440" i="9"/>
  <c r="D117" i="9"/>
  <c r="D157" i="9"/>
  <c r="D39" i="9"/>
  <c r="D119" i="9"/>
  <c r="D193" i="9"/>
  <c r="D38" i="9"/>
  <c r="D78" i="9"/>
  <c r="D118" i="9"/>
  <c r="D156" i="9"/>
  <c r="D158" i="9"/>
  <c r="D277" i="9"/>
  <c r="D223" i="9"/>
  <c r="D7" i="9"/>
  <c r="D8" i="9"/>
  <c r="D242" i="9"/>
  <c r="D241" i="9"/>
  <c r="D295" i="9"/>
  <c r="D319" i="9"/>
  <c r="D383" i="9"/>
  <c r="D320" i="9"/>
  <c r="D354" i="9"/>
  <c r="D384" i="9"/>
  <c r="D406" i="9"/>
  <c r="D432" i="9"/>
  <c r="D149" i="9"/>
  <c r="D187" i="9"/>
  <c r="D73" i="9"/>
  <c r="D217" i="9"/>
  <c r="D186" i="9"/>
  <c r="D353" i="9"/>
  <c r="D381" i="9"/>
  <c r="D405" i="9"/>
  <c r="D317" i="9"/>
  <c r="D431" i="9"/>
  <c r="D318" i="9"/>
  <c r="D380" i="9"/>
  <c r="D382" i="9"/>
  <c r="D430" i="9"/>
  <c r="D215" i="9"/>
  <c r="D29" i="9"/>
  <c r="D109" i="9"/>
  <c r="D147" i="9"/>
  <c r="D185" i="9"/>
  <c r="D30" i="9"/>
  <c r="D72" i="9"/>
  <c r="D108" i="9"/>
  <c r="D148" i="9"/>
  <c r="D268" i="9"/>
  <c r="D269" i="9"/>
  <c r="D184" i="9"/>
  <c r="D216" i="9"/>
  <c r="D214" i="9"/>
  <c r="D366" i="9"/>
  <c r="D129" i="9"/>
  <c r="D203" i="9"/>
  <c r="D51" i="9"/>
  <c r="D87" i="9"/>
  <c r="D128" i="9"/>
  <c r="D130" i="9"/>
  <c r="D285" i="9"/>
  <c r="D342" i="9"/>
  <c r="D402" i="9"/>
  <c r="D93" i="9"/>
  <c r="D171" i="9"/>
  <c r="D92" i="9"/>
  <c r="D170" i="9"/>
  <c r="D315" i="9"/>
  <c r="D27" i="9"/>
  <c r="D70" i="9"/>
  <c r="D265" i="9"/>
  <c r="D357" i="9"/>
  <c r="D409" i="9"/>
  <c r="D323" i="9"/>
  <c r="D325" i="9"/>
  <c r="D387" i="9"/>
  <c r="D411" i="9"/>
  <c r="D435" i="9"/>
  <c r="D324" i="9"/>
  <c r="D358" i="9"/>
  <c r="D388" i="9"/>
  <c r="D410" i="9"/>
  <c r="D436" i="9"/>
  <c r="D113" i="9"/>
  <c r="D153" i="9"/>
  <c r="D191" i="9"/>
  <c r="D219" i="9"/>
  <c r="D33" i="9"/>
  <c r="D35" i="9"/>
  <c r="D75" i="9"/>
  <c r="D34" i="9"/>
  <c r="D112" i="9"/>
  <c r="D114" i="9"/>
  <c r="D154" i="9"/>
  <c r="D274" i="9"/>
  <c r="D220" i="9"/>
  <c r="D272" i="9"/>
  <c r="D190" i="9"/>
  <c r="D273" i="9"/>
  <c r="D441" i="9"/>
  <c r="D331" i="9"/>
  <c r="D363" i="9"/>
  <c r="D395" i="9"/>
  <c r="D362" i="9"/>
  <c r="D394" i="9"/>
  <c r="D414" i="9"/>
  <c r="D121" i="9"/>
  <c r="D195" i="9"/>
  <c r="D41" i="9"/>
  <c r="D159" i="9"/>
  <c r="D40" i="9"/>
  <c r="D120" i="9"/>
  <c r="D122" i="9"/>
  <c r="D194" i="9"/>
  <c r="D278" i="9"/>
  <c r="D279" i="9"/>
  <c r="D55" i="9"/>
  <c r="D89" i="9"/>
  <c r="D131" i="9"/>
  <c r="D205" i="9"/>
  <c r="D54" i="9"/>
  <c r="D88" i="9"/>
  <c r="D132" i="9"/>
  <c r="D166" i="9"/>
  <c r="D286" i="9"/>
  <c r="D231" i="9"/>
  <c r="D230" i="9"/>
  <c r="D204" i="9"/>
  <c r="D313" i="9"/>
  <c r="D427" i="9"/>
  <c r="D211" i="9"/>
  <c r="D25" i="9"/>
  <c r="D105" i="9"/>
  <c r="D143" i="9"/>
  <c r="D181" i="9"/>
  <c r="D26" i="9"/>
  <c r="D104" i="9"/>
  <c r="D144" i="9"/>
  <c r="D180" i="9"/>
  <c r="D262" i="9"/>
  <c r="D312" i="9"/>
  <c r="D263" i="9"/>
  <c r="D344" i="9"/>
  <c r="D11" i="9"/>
  <c r="D246" i="9"/>
  <c r="D245" i="9"/>
  <c r="D389" i="9"/>
  <c r="D437" i="9"/>
  <c r="D327" i="9"/>
  <c r="D359" i="9"/>
  <c r="D391" i="9"/>
  <c r="D326" i="9"/>
  <c r="D328" i="9"/>
  <c r="D390" i="9"/>
  <c r="D412" i="9"/>
  <c r="D438" i="9"/>
  <c r="D37" i="9"/>
  <c r="D77" i="9"/>
  <c r="D115" i="9"/>
  <c r="D155" i="9"/>
  <c r="D221" i="9"/>
  <c r="D36" i="9"/>
  <c r="D76" i="9"/>
  <c r="D116" i="9"/>
  <c r="D275" i="9"/>
  <c r="D192" i="9"/>
  <c r="D222" i="9"/>
  <c r="D276" i="9"/>
  <c r="H16" i="11"/>
  <c r="C18" i="10"/>
  <c r="H184" i="11"/>
  <c r="O18" i="10"/>
  <c r="H100" i="11"/>
  <c r="I18" i="10"/>
  <c r="H268" i="11"/>
  <c r="U18" i="10"/>
  <c r="H254" i="11"/>
  <c r="T18" i="10"/>
  <c r="H170" i="11"/>
  <c r="N18" i="10"/>
  <c r="H86" i="11"/>
  <c r="H18" i="10"/>
  <c r="B18" i="10" l="1"/>
  <c r="H2" i="1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pmoran</author>
  </authors>
  <commentList>
    <comment ref="N14" authorId="0" shapeId="0" xr:uid="{00000000-0006-0000-0000-000001000000}">
      <text>
        <r>
          <rPr>
            <b/>
            <sz val="9"/>
            <color indexed="81"/>
            <rFont val="Calibri"/>
            <family val="2"/>
          </rPr>
          <t>pmoran:</t>
        </r>
        <r>
          <rPr>
            <sz val="9"/>
            <color indexed="81"/>
            <rFont val="Calibri"/>
            <family val="2"/>
          </rPr>
          <t xml:space="preserve">
Bright contribution only 0.00225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JonCarey</author>
  </authors>
  <commentList>
    <comment ref="B1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JonCarey:</t>
        </r>
        <r>
          <rPr>
            <sz val="9"/>
            <color indexed="81"/>
            <rFont val="Tahoma"/>
            <family val="2"/>
          </rPr>
          <t xml:space="preserve">
tied to labels in CWTCatch tab</t>
        </r>
      </text>
    </comment>
    <comment ref="B2" authorId="0" shapeId="0" xr:uid="{00000000-0006-0000-0500-000002000000}">
      <text>
        <r>
          <rPr>
            <b/>
            <sz val="9"/>
            <color indexed="81"/>
            <rFont val="Tahoma"/>
            <family val="2"/>
          </rPr>
          <t>JonCarey:</t>
        </r>
        <r>
          <rPr>
            <sz val="9"/>
            <color indexed="81"/>
            <rFont val="Tahoma"/>
            <family val="2"/>
          </rPr>
          <t xml:space="preserve">
tied to labels in CWTCatch tab</t>
        </r>
      </text>
    </comment>
    <comment ref="A3" authorId="0" shapeId="0" xr:uid="{00000000-0006-0000-0500-000003000000}">
      <text>
        <r>
          <rPr>
            <b/>
            <sz val="9"/>
            <color indexed="81"/>
            <rFont val="Tahoma"/>
            <family val="2"/>
          </rPr>
          <t>JonCarey:</t>
        </r>
        <r>
          <rPr>
            <sz val="9"/>
            <color indexed="81"/>
            <rFont val="Tahoma"/>
            <family val="2"/>
          </rPr>
          <t xml:space="preserve">
tied to labels in CWTCatch tab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tc={E27B2EF2-A6F1-43CF-A2B8-106D7E1B60E3}</author>
    <author>Windows User</author>
    <author>tc={C401803A-79F7-4B17-AA79-87F921952A09}</author>
  </authors>
  <commentList>
    <comment ref="H1" authorId="0" shapeId="0" xr:uid="{E27B2EF2-A6F1-43CF-A2B8-106D7E1B60E3}">
      <text>
        <t>[Threaded comment]
Your version of Excel allows you to read this threaded comment; however, any edits to it will get removed if the file is opened in a newer version of Excel. Learn more: https://go.microsoft.com/fwlink/?linkid=870924
Comment:
    For this, we removed San Joaquin from Central Valley</t>
      </text>
    </comment>
    <comment ref="J2" authorId="1" shapeId="0" xr:uid="{4A9221D7-4D3A-4E6E-AEFA-D3158B127CCB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Email from AHB on 6.15.2020; title: MSP for Central Valley</t>
        </r>
      </text>
    </comment>
    <comment ref="G7" authorId="2" shapeId="0" xr:uid="{C401803A-79F7-4B17-AA79-87F921952A09}">
      <text>
        <t>[Threaded comment]
Your version of Excel allows you to read this threaded comment; however, any edits to it will get removed if the file is opened in a newer version of Excel. Learn more: https://go.microsoft.com/fwlink/?linkid=870924
Comment:
    Unsure if this includes Monterey but should.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JonCarey</author>
  </authors>
  <commentList>
    <comment ref="AS18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JonCarey:</t>
        </r>
        <r>
          <rPr>
            <sz val="9"/>
            <color indexed="81"/>
            <rFont val="Tahoma"/>
            <family val="2"/>
          </rPr>
          <t xml:space="preserve">
MSP for new BP Fish20 </t>
        </r>
      </text>
    </comment>
    <comment ref="AV18" authorId="0" shapeId="0" xr:uid="{00000000-0006-0000-0700-000002000000}">
      <text>
        <r>
          <rPr>
            <b/>
            <sz val="9"/>
            <color indexed="81"/>
            <rFont val="Tahoma"/>
            <family val="2"/>
          </rPr>
          <t>JonCarey:</t>
        </r>
        <r>
          <rPr>
            <sz val="9"/>
            <color indexed="81"/>
            <rFont val="Tahoma"/>
            <family val="2"/>
          </rPr>
          <t xml:space="preserve">
MSP for new BP Fish20 </t>
        </r>
      </text>
    </comment>
    <comment ref="AY18" authorId="0" shapeId="0" xr:uid="{00000000-0006-0000-0700-000003000000}">
      <text>
        <r>
          <rPr>
            <b/>
            <sz val="9"/>
            <color indexed="81"/>
            <rFont val="Tahoma"/>
            <family val="2"/>
          </rPr>
          <t>JonCarey:</t>
        </r>
        <r>
          <rPr>
            <sz val="9"/>
            <color indexed="81"/>
            <rFont val="Tahoma"/>
            <family val="2"/>
          </rPr>
          <t xml:space="preserve">
MSP for new BP Fish16 </t>
        </r>
      </text>
    </comment>
    <comment ref="BB18" authorId="0" shapeId="0" xr:uid="{00000000-0006-0000-0700-000004000000}">
      <text>
        <r>
          <rPr>
            <b/>
            <sz val="9"/>
            <color indexed="81"/>
            <rFont val="Tahoma"/>
            <family val="2"/>
          </rPr>
          <t>JonCarey:</t>
        </r>
        <r>
          <rPr>
            <sz val="9"/>
            <color indexed="81"/>
            <rFont val="Tahoma"/>
            <family val="2"/>
          </rPr>
          <t xml:space="preserve">
MSP for new BP Fish16 </t>
        </r>
      </text>
    </comment>
    <comment ref="BE18" authorId="0" shapeId="0" xr:uid="{00000000-0006-0000-0700-000005000000}">
      <text>
        <r>
          <rPr>
            <b/>
            <sz val="9"/>
            <color indexed="81"/>
            <rFont val="Tahoma"/>
            <family val="2"/>
          </rPr>
          <t>JonCarey:</t>
        </r>
        <r>
          <rPr>
            <sz val="9"/>
            <color indexed="81"/>
            <rFont val="Tahoma"/>
            <family val="2"/>
          </rPr>
          <t xml:space="preserve">
MSP for new BP Fish30</t>
        </r>
      </text>
    </comment>
    <comment ref="BH18" authorId="0" shapeId="0" xr:uid="{00000000-0006-0000-0700-000006000000}">
      <text>
        <r>
          <rPr>
            <b/>
            <sz val="9"/>
            <color indexed="81"/>
            <rFont val="Tahoma"/>
            <family val="2"/>
          </rPr>
          <t>JonCarey:</t>
        </r>
        <r>
          <rPr>
            <sz val="9"/>
            <color indexed="81"/>
            <rFont val="Tahoma"/>
            <family val="2"/>
          </rPr>
          <t xml:space="preserve">
MSP for new BP Fish30</t>
        </r>
      </text>
    </comment>
    <comment ref="BK18" authorId="0" shapeId="0" xr:uid="{00000000-0006-0000-0700-000007000000}">
      <text>
        <r>
          <rPr>
            <b/>
            <sz val="9"/>
            <color indexed="81"/>
            <rFont val="Tahoma"/>
            <family val="2"/>
          </rPr>
          <t>JonCarey:</t>
        </r>
        <r>
          <rPr>
            <sz val="9"/>
            <color indexed="81"/>
            <rFont val="Tahoma"/>
            <family val="2"/>
          </rPr>
          <t xml:space="preserve">
MSP for new BP Fish32</t>
        </r>
      </text>
    </comment>
    <comment ref="BN18" authorId="0" shapeId="0" xr:uid="{00000000-0006-0000-0700-000008000000}">
      <text>
        <r>
          <rPr>
            <b/>
            <sz val="9"/>
            <color indexed="81"/>
            <rFont val="Tahoma"/>
            <family val="2"/>
          </rPr>
          <t>JonCarey:</t>
        </r>
        <r>
          <rPr>
            <sz val="9"/>
            <color indexed="81"/>
            <rFont val="Tahoma"/>
            <family val="2"/>
          </rPr>
          <t xml:space="preserve">
MSP for new BP Fish32</t>
        </r>
      </text>
    </comment>
    <comment ref="BQ18" authorId="0" shapeId="0" xr:uid="{00000000-0006-0000-0700-000009000000}">
      <text>
        <r>
          <rPr>
            <b/>
            <sz val="9"/>
            <color indexed="81"/>
            <rFont val="Tahoma"/>
            <family val="2"/>
          </rPr>
          <t>JonCarey:</t>
        </r>
        <r>
          <rPr>
            <sz val="9"/>
            <color indexed="81"/>
            <rFont val="Tahoma"/>
            <family val="2"/>
          </rPr>
          <t xml:space="preserve">
MSP for new BP Fish34</t>
        </r>
      </text>
    </comment>
    <comment ref="BT18" authorId="0" shapeId="0" xr:uid="{00000000-0006-0000-0700-00000A000000}">
      <text>
        <r>
          <rPr>
            <b/>
            <sz val="9"/>
            <color indexed="81"/>
            <rFont val="Tahoma"/>
            <family val="2"/>
          </rPr>
          <t>JonCarey:</t>
        </r>
        <r>
          <rPr>
            <sz val="9"/>
            <color indexed="81"/>
            <rFont val="Tahoma"/>
            <family val="2"/>
          </rPr>
          <t xml:space="preserve">
MSP for new BP Fish34</t>
        </r>
      </text>
    </comment>
    <comment ref="AS33" authorId="0" shapeId="0" xr:uid="{00000000-0006-0000-0700-00000B000000}">
      <text>
        <r>
          <rPr>
            <b/>
            <sz val="9"/>
            <color indexed="81"/>
            <rFont val="Tahoma"/>
            <family val="2"/>
          </rPr>
          <t>JonCarey:</t>
        </r>
        <r>
          <rPr>
            <sz val="9"/>
            <color indexed="81"/>
            <rFont val="Tahoma"/>
            <family val="2"/>
          </rPr>
          <t xml:space="preserve">
MSP for old BP Fish20 </t>
        </r>
      </text>
    </comment>
    <comment ref="AV33" authorId="0" shapeId="0" xr:uid="{00000000-0006-0000-0700-00000C000000}">
      <text>
        <r>
          <rPr>
            <b/>
            <sz val="9"/>
            <color indexed="81"/>
            <rFont val="Tahoma"/>
            <family val="2"/>
          </rPr>
          <t>JonCarey:</t>
        </r>
        <r>
          <rPr>
            <sz val="9"/>
            <color indexed="81"/>
            <rFont val="Tahoma"/>
            <family val="2"/>
          </rPr>
          <t xml:space="preserve">
MSP for old BP Fish20 </t>
        </r>
      </text>
    </comment>
    <comment ref="AY33" authorId="0" shapeId="0" xr:uid="{00000000-0006-0000-0700-00000D000000}">
      <text>
        <r>
          <rPr>
            <b/>
            <sz val="9"/>
            <color indexed="81"/>
            <rFont val="Tahoma"/>
            <family val="2"/>
          </rPr>
          <t>JonCarey:</t>
        </r>
        <r>
          <rPr>
            <sz val="9"/>
            <color indexed="81"/>
            <rFont val="Tahoma"/>
            <family val="2"/>
          </rPr>
          <t xml:space="preserve">
MSP for old BP Fish16 </t>
        </r>
      </text>
    </comment>
    <comment ref="BB33" authorId="0" shapeId="0" xr:uid="{00000000-0006-0000-0700-00000E000000}">
      <text>
        <r>
          <rPr>
            <b/>
            <sz val="9"/>
            <color indexed="81"/>
            <rFont val="Tahoma"/>
            <family val="2"/>
          </rPr>
          <t>JonCarey:</t>
        </r>
        <r>
          <rPr>
            <sz val="9"/>
            <color indexed="81"/>
            <rFont val="Tahoma"/>
            <family val="2"/>
          </rPr>
          <t xml:space="preserve">
MSP for old BP Fish16</t>
        </r>
      </text>
    </comment>
    <comment ref="BE33" authorId="0" shapeId="0" xr:uid="{00000000-0006-0000-0700-00000F000000}">
      <text>
        <r>
          <rPr>
            <b/>
            <sz val="9"/>
            <color indexed="81"/>
            <rFont val="Tahoma"/>
            <family val="2"/>
          </rPr>
          <t>JonCarey:</t>
        </r>
        <r>
          <rPr>
            <sz val="9"/>
            <color indexed="81"/>
            <rFont val="Tahoma"/>
            <family val="2"/>
          </rPr>
          <t xml:space="preserve">
MSP for old BP Fish30</t>
        </r>
      </text>
    </comment>
    <comment ref="BH33" authorId="0" shapeId="0" xr:uid="{00000000-0006-0000-0700-000010000000}">
      <text>
        <r>
          <rPr>
            <b/>
            <sz val="9"/>
            <color indexed="81"/>
            <rFont val="Tahoma"/>
            <family val="2"/>
          </rPr>
          <t>JonCarey:</t>
        </r>
        <r>
          <rPr>
            <sz val="9"/>
            <color indexed="81"/>
            <rFont val="Tahoma"/>
            <family val="2"/>
          </rPr>
          <t xml:space="preserve">
MSP for old BP Fish30</t>
        </r>
      </text>
    </comment>
    <comment ref="BK33" authorId="0" shapeId="0" xr:uid="{00000000-0006-0000-0700-000011000000}">
      <text>
        <r>
          <rPr>
            <b/>
            <sz val="9"/>
            <color indexed="81"/>
            <rFont val="Tahoma"/>
            <family val="2"/>
          </rPr>
          <t>JonCarey:</t>
        </r>
        <r>
          <rPr>
            <sz val="9"/>
            <color indexed="81"/>
            <rFont val="Tahoma"/>
            <family val="2"/>
          </rPr>
          <t xml:space="preserve">
MSP for old BP Fish32</t>
        </r>
      </text>
    </comment>
    <comment ref="BN33" authorId="0" shapeId="0" xr:uid="{00000000-0006-0000-0700-000012000000}">
      <text>
        <r>
          <rPr>
            <b/>
            <sz val="9"/>
            <color indexed="81"/>
            <rFont val="Tahoma"/>
            <family val="2"/>
          </rPr>
          <t>JonCarey:</t>
        </r>
        <r>
          <rPr>
            <sz val="9"/>
            <color indexed="81"/>
            <rFont val="Tahoma"/>
            <family val="2"/>
          </rPr>
          <t xml:space="preserve">
MSP for old BP Fish32</t>
        </r>
      </text>
    </comment>
    <comment ref="BQ33" authorId="0" shapeId="0" xr:uid="{00000000-0006-0000-0700-000013000000}">
      <text>
        <r>
          <rPr>
            <b/>
            <sz val="9"/>
            <color indexed="81"/>
            <rFont val="Tahoma"/>
            <family val="2"/>
          </rPr>
          <t>JonCarey:</t>
        </r>
        <r>
          <rPr>
            <sz val="9"/>
            <color indexed="81"/>
            <rFont val="Tahoma"/>
            <family val="2"/>
          </rPr>
          <t xml:space="preserve">
MSP for old BP Fish34</t>
        </r>
      </text>
    </comment>
    <comment ref="BT33" authorId="0" shapeId="0" xr:uid="{00000000-0006-0000-0700-000014000000}">
      <text>
        <r>
          <rPr>
            <b/>
            <sz val="9"/>
            <color indexed="81"/>
            <rFont val="Tahoma"/>
            <family val="2"/>
          </rPr>
          <t>JonCarey:</t>
        </r>
        <r>
          <rPr>
            <sz val="9"/>
            <color indexed="81"/>
            <rFont val="Tahoma"/>
            <family val="2"/>
          </rPr>
          <t xml:space="preserve">
MSP for old BP Fish34</t>
        </r>
      </text>
    </comment>
  </commentList>
</comments>
</file>

<file path=xl/sharedStrings.xml><?xml version="1.0" encoding="utf-8"?>
<sst xmlns="http://schemas.openxmlformats.org/spreadsheetml/2006/main" count="1990" uniqueCount="406">
  <si>
    <t>Areas 3 &amp; 4</t>
  </si>
  <si>
    <t>Area 2</t>
  </si>
  <si>
    <t>All areas</t>
  </si>
  <si>
    <t>GSI</t>
  </si>
  <si>
    <t>FRAM</t>
  </si>
  <si>
    <t>FRAM Stock</t>
  </si>
  <si>
    <t>May-June</t>
  </si>
  <si>
    <t>July-Sept</t>
  </si>
  <si>
    <t>Jul-Sep</t>
  </si>
  <si>
    <t>Both periods</t>
  </si>
  <si>
    <t>Low</t>
  </si>
  <si>
    <t>High</t>
  </si>
  <si>
    <t>Central Valley sp*</t>
  </si>
  <si>
    <t>CV-Sacramento</t>
  </si>
  <si>
    <t>Central Valley wi*</t>
  </si>
  <si>
    <t>California Coast*</t>
  </si>
  <si>
    <t>Klamath R*</t>
  </si>
  <si>
    <t>N California/S Oregon Coast*</t>
  </si>
  <si>
    <t>Rogue R*</t>
  </si>
  <si>
    <t>OR North Coast</t>
  </si>
  <si>
    <t>L Columbia Spring</t>
  </si>
  <si>
    <t>L C Bright&amp;Tule</t>
  </si>
  <si>
    <t>Mid-Columbia Tule</t>
  </si>
  <si>
    <t>Mid and Upper Columbia R sp*</t>
  </si>
  <si>
    <t>U Columbia Bright</t>
  </si>
  <si>
    <t>Columbia Su</t>
  </si>
  <si>
    <t>Snake R sp/su*</t>
  </si>
  <si>
    <t>WA North Coast</t>
  </si>
  <si>
    <t>Puget Sound Fa</t>
  </si>
  <si>
    <t>Puget Sound Sp</t>
  </si>
  <si>
    <t>Fraser WCVI Geo St</t>
  </si>
  <si>
    <t>Central BC Coast*</t>
  </si>
  <si>
    <t>L Skeena R*</t>
  </si>
  <si>
    <t>U Skeena R*</t>
  </si>
  <si>
    <t>Nass R*</t>
  </si>
  <si>
    <t>U Stikine R*</t>
  </si>
  <si>
    <t>Taku R*</t>
  </si>
  <si>
    <t>SSE Alaska*</t>
  </si>
  <si>
    <t>SSE Alaska Stikine R*</t>
  </si>
  <si>
    <t>NSE Alaska King Salmon R*</t>
  </si>
  <si>
    <t>NSE Alaska Chilkat R*</t>
  </si>
  <si>
    <t>N Gulf Coast Alsek R*</t>
  </si>
  <si>
    <t>N Gulf Coast Situk R*</t>
  </si>
  <si>
    <t>Non FRAM stocks</t>
  </si>
  <si>
    <t>* = Not in FRAM</t>
  </si>
  <si>
    <t>*</t>
  </si>
  <si>
    <t>Stock</t>
  </si>
  <si>
    <t>Stk</t>
  </si>
  <si>
    <t>StkName</t>
  </si>
  <si>
    <t>GSIStk</t>
  </si>
  <si>
    <t>Species</t>
  </si>
  <si>
    <t>VersionNumber</t>
  </si>
  <si>
    <t>FisheryID</t>
  </si>
  <si>
    <t>FisheryName</t>
  </si>
  <si>
    <t>FisheryTitle</t>
  </si>
  <si>
    <t>CHINOOK</t>
  </si>
  <si>
    <t>SEAK Troll</t>
  </si>
  <si>
    <t>SE Alaska Troll</t>
  </si>
  <si>
    <t>SEAK Net</t>
  </si>
  <si>
    <t>SE Alaska Net</t>
  </si>
  <si>
    <t>SEAK Sport</t>
  </si>
  <si>
    <t>SE Alaska Sport</t>
  </si>
  <si>
    <t>N/C BC Net</t>
  </si>
  <si>
    <t>BC No_Cent Net</t>
  </si>
  <si>
    <t>WCVI Net</t>
  </si>
  <si>
    <t>BC WCVI Net</t>
  </si>
  <si>
    <t>GeoStr Net</t>
  </si>
  <si>
    <t>BC Georgia Strait Net</t>
  </si>
  <si>
    <t>BC JDF Net</t>
  </si>
  <si>
    <t>BCOutSport</t>
  </si>
  <si>
    <t>BC Outside Sport</t>
  </si>
  <si>
    <t>N/C BC Trl</t>
  </si>
  <si>
    <t>BC No_Cent Troll</t>
  </si>
  <si>
    <t>WCVI Troll</t>
  </si>
  <si>
    <t>BC WCVI Troll</t>
  </si>
  <si>
    <t>WCVI Sport</t>
  </si>
  <si>
    <t>BC WCVI Sport</t>
  </si>
  <si>
    <t>GeoS Troll</t>
  </si>
  <si>
    <t>BC Georgia Strait Troll</t>
  </si>
  <si>
    <t>N GS Sport</t>
  </si>
  <si>
    <t>BC N Georgia Strait Sport</t>
  </si>
  <si>
    <t>S GS Sport</t>
  </si>
  <si>
    <t>BC S Georgia Strait Sport</t>
  </si>
  <si>
    <t>BC JDF Spt</t>
  </si>
  <si>
    <t>BC JDF Sport</t>
  </si>
  <si>
    <t>NT 3:4 Trl</t>
  </si>
  <si>
    <t>NT Area 3-4-4B Troll</t>
  </si>
  <si>
    <t>Tr 3:4 Trl</t>
  </si>
  <si>
    <t>Tr Area 3-4-4B Troll</t>
  </si>
  <si>
    <t>Ar 3:4 Spt</t>
  </si>
  <si>
    <t>NT Area 3-4 Sport</t>
  </si>
  <si>
    <t>NoWACstNet</t>
  </si>
  <si>
    <t>No Wash Coastal Net</t>
  </si>
  <si>
    <t>NT 2 Troll</t>
  </si>
  <si>
    <t>NT Area 2 Troll</t>
  </si>
  <si>
    <t>Tr 2 Troll</t>
  </si>
  <si>
    <t>Tr Area 2 Troll</t>
  </si>
  <si>
    <t>Ar 2 Sport</t>
  </si>
  <si>
    <t>NT Area 2 Sport</t>
  </si>
  <si>
    <t>NT GHb Net</t>
  </si>
  <si>
    <t>NrT G Harbor Net</t>
  </si>
  <si>
    <t>Tr GHb Net</t>
  </si>
  <si>
    <t>T G Harbor Net</t>
  </si>
  <si>
    <t>WillapaNet</t>
  </si>
  <si>
    <t>Willapa Bay Net</t>
  </si>
  <si>
    <t>NT 1 Troll</t>
  </si>
  <si>
    <t>Area 1 Troll</t>
  </si>
  <si>
    <t>Ar 1 Sport</t>
  </si>
  <si>
    <t>Area 1 Sport</t>
  </si>
  <si>
    <t>ColRvr Net</t>
  </si>
  <si>
    <t>Columbia River Net</t>
  </si>
  <si>
    <t>Buoy10 Spt</t>
  </si>
  <si>
    <t>Buoy 10 Sport</t>
  </si>
  <si>
    <t>Cen OR Trl</t>
  </si>
  <si>
    <t>Central OR Troll</t>
  </si>
  <si>
    <t>Cen OR Spt</t>
  </si>
  <si>
    <t>Central OR Sport</t>
  </si>
  <si>
    <t>KMZ Troll</t>
  </si>
  <si>
    <t>KMZ Sport</t>
  </si>
  <si>
    <t>So Cal Trl</t>
  </si>
  <si>
    <t>So Calif Troll</t>
  </si>
  <si>
    <t>So Cal Spt</t>
  </si>
  <si>
    <t>So Calif Sport</t>
  </si>
  <si>
    <t>Ar 7 Sport</t>
  </si>
  <si>
    <t>NT Area 7 Sport</t>
  </si>
  <si>
    <t>NT 7:7ANet</t>
  </si>
  <si>
    <t>NT Area 6A-7-7A Net</t>
  </si>
  <si>
    <t>Tr 7:7ANet</t>
  </si>
  <si>
    <t>Tr Area 6A-7-7A Net</t>
  </si>
  <si>
    <t>NT 7BCDNet</t>
  </si>
  <si>
    <t>NT Area 7B-7D Net</t>
  </si>
  <si>
    <t>Tr 7BCDNet</t>
  </si>
  <si>
    <t>Tr Area 7B-7D Net</t>
  </si>
  <si>
    <t>Tr JDF Trl</t>
  </si>
  <si>
    <t>Tr JDF Troll</t>
  </si>
  <si>
    <t>Ar 5 Sport</t>
  </si>
  <si>
    <t>NT Area 5 Sport</t>
  </si>
  <si>
    <t>NT JDF Net</t>
  </si>
  <si>
    <t>Tr JDF Net</t>
  </si>
  <si>
    <t>Ar 8-1 Spt</t>
  </si>
  <si>
    <t>NT Area 8-1 Sport</t>
  </si>
  <si>
    <t>NT SkagNet</t>
  </si>
  <si>
    <t>NT Skagit Net</t>
  </si>
  <si>
    <t>Tr SkagNet</t>
  </si>
  <si>
    <t>Tr Skagit Net</t>
  </si>
  <si>
    <t>Area8D Spt</t>
  </si>
  <si>
    <t>NT Area 8D Sport</t>
  </si>
  <si>
    <t>NT StSnNet</t>
  </si>
  <si>
    <t>NT St_Snohomish Net</t>
  </si>
  <si>
    <t>Tr StSnNet</t>
  </si>
  <si>
    <t>Tr St_Snohomish Net</t>
  </si>
  <si>
    <t>NT TulaNet</t>
  </si>
  <si>
    <t>NT Tulalip Bay Net</t>
  </si>
  <si>
    <t>Tr TulaNet</t>
  </si>
  <si>
    <t>Tr Tulalip Bay Net</t>
  </si>
  <si>
    <t>Ar 9 Sport</t>
  </si>
  <si>
    <t>NT Area 9 Sport</t>
  </si>
  <si>
    <t>Ar 6 Sport</t>
  </si>
  <si>
    <t>NT Area 6 Sport</t>
  </si>
  <si>
    <t>Tr 6B:9Net</t>
  </si>
  <si>
    <t>Tr Area 6B-9 Net</t>
  </si>
  <si>
    <t>A 10 Sport</t>
  </si>
  <si>
    <t>NT Area 10 Sport</t>
  </si>
  <si>
    <t>A 11 Sport</t>
  </si>
  <si>
    <t>NT Area 11 Sport</t>
  </si>
  <si>
    <t>NT10:11Net</t>
  </si>
  <si>
    <t>NT Area 10-11 Net</t>
  </si>
  <si>
    <t>Tr10:11Net</t>
  </si>
  <si>
    <t>Tr Area 10-11 Net</t>
  </si>
  <si>
    <t>A 10A Sprt</t>
  </si>
  <si>
    <t>NT Area 10A Sport</t>
  </si>
  <si>
    <t>Tr 10A Net</t>
  </si>
  <si>
    <t>Tr Area 10A Net</t>
  </si>
  <si>
    <t>A 10E Sprt</t>
  </si>
  <si>
    <t>NT Area 10E Sport</t>
  </si>
  <si>
    <t>Tr 10E Net</t>
  </si>
  <si>
    <t>Tr Area 10E Net</t>
  </si>
  <si>
    <t>A 12 Sport</t>
  </si>
  <si>
    <t>NT Area 12 Sport</t>
  </si>
  <si>
    <t>NT HC Net</t>
  </si>
  <si>
    <t>NT Hood Canal Net</t>
  </si>
  <si>
    <t>Tr HC Net</t>
  </si>
  <si>
    <t>Tr Hood Canal Net</t>
  </si>
  <si>
    <t>A 13 Sport</t>
  </si>
  <si>
    <t>NT Area 13 Sport</t>
  </si>
  <si>
    <t>NT SPS Net</t>
  </si>
  <si>
    <t>Tr SPS Net</t>
  </si>
  <si>
    <t>NT 13A Net</t>
  </si>
  <si>
    <t>NT Area 13A Net</t>
  </si>
  <si>
    <t>Tr 13A Net</t>
  </si>
  <si>
    <t>Tr Area 13A Net</t>
  </si>
  <si>
    <t>FW Sport</t>
  </si>
  <si>
    <t>Freshwater Sport</t>
  </si>
  <si>
    <t>FW Net</t>
  </si>
  <si>
    <t>Freshwater Net</t>
  </si>
  <si>
    <t>Escapement</t>
  </si>
  <si>
    <t>StockName</t>
  </si>
  <si>
    <t>StockLongName</t>
  </si>
  <si>
    <t>StockVersion</t>
  </si>
  <si>
    <t>StockID</t>
  </si>
  <si>
    <t>Order</t>
  </si>
  <si>
    <t>ProductionRegionNumber</t>
  </si>
  <si>
    <t>HdCl FF</t>
  </si>
  <si>
    <t>Hood Canal Fall Fing</t>
  </si>
  <si>
    <t>HdCl FY</t>
  </si>
  <si>
    <t>Hood Canal Fall Year</t>
  </si>
  <si>
    <t>SPSd FF</t>
  </si>
  <si>
    <t>South Puget Sound Fall Fing</t>
  </si>
  <si>
    <t>SPS Fyr</t>
  </si>
  <si>
    <t>South Puget Sound Fall Year</t>
  </si>
  <si>
    <t>WhiteSp</t>
  </si>
  <si>
    <t>White River Spring Fing</t>
  </si>
  <si>
    <t>WhtSpYr</t>
  </si>
  <si>
    <t>White River Spring Year</t>
  </si>
  <si>
    <t>MidPSFF</t>
  </si>
  <si>
    <t>Mid PS Fall Fing</t>
  </si>
  <si>
    <t>UWAc FF</t>
  </si>
  <si>
    <t>UW Accelerated</t>
  </si>
  <si>
    <t>Snoh FF</t>
  </si>
  <si>
    <t>Snohomish Fall Fing</t>
  </si>
  <si>
    <t>SnohFYr</t>
  </si>
  <si>
    <t>Snohomish Fall Year</t>
  </si>
  <si>
    <t>Tula FF</t>
  </si>
  <si>
    <t>Tulalip Fall Fing</t>
  </si>
  <si>
    <t>Stil FF</t>
  </si>
  <si>
    <t>Stillaguamish Fall Fing</t>
  </si>
  <si>
    <t>SkagSpF</t>
  </si>
  <si>
    <t>Skagit Spring Fing</t>
  </si>
  <si>
    <t>SkagSpY</t>
  </si>
  <si>
    <t>Skagit Spring Year</t>
  </si>
  <si>
    <t>Skag FF</t>
  </si>
  <si>
    <t>Skagit Summer/Fall Fing</t>
  </si>
  <si>
    <t>SkagFYr</t>
  </si>
  <si>
    <t>Skagit Summer/Fall Year</t>
  </si>
  <si>
    <t>NkSm FF</t>
  </si>
  <si>
    <t>Nooksack/Samish Fall</t>
  </si>
  <si>
    <t>SFNK Sp</t>
  </si>
  <si>
    <t>SF Nooksack Spr</t>
  </si>
  <si>
    <t>NFNK Sp</t>
  </si>
  <si>
    <t>NF Nooksack Spr</t>
  </si>
  <si>
    <t>SJDF FF</t>
  </si>
  <si>
    <t>JDF Tribs. Fall</t>
  </si>
  <si>
    <t>Hoko Rv</t>
  </si>
  <si>
    <t>Hoko River</t>
  </si>
  <si>
    <t>WA NCst</t>
  </si>
  <si>
    <t>WA North Coast Fall</t>
  </si>
  <si>
    <t>Willapa</t>
  </si>
  <si>
    <t>Willapa Bay</t>
  </si>
  <si>
    <t>WA Tule</t>
  </si>
  <si>
    <t>CR Washington Hatchery Tule</t>
  </si>
  <si>
    <t>OR Tule</t>
  </si>
  <si>
    <t>CR Oregon Hatchery Tule</t>
  </si>
  <si>
    <t>LColNat</t>
  </si>
  <si>
    <t>Lower Columbia Naturals</t>
  </si>
  <si>
    <t>LCRWild</t>
  </si>
  <si>
    <t>Lower Columbia River Wild</t>
  </si>
  <si>
    <t>Cowl Sp</t>
  </si>
  <si>
    <t>Cowlitz River Spring</t>
  </si>
  <si>
    <t>Will Sp</t>
  </si>
  <si>
    <t>Willamette River Spring</t>
  </si>
  <si>
    <t>BPHTule</t>
  </si>
  <si>
    <t>CR Bonneville Pool Hatchery</t>
  </si>
  <si>
    <t>UpCR Su</t>
  </si>
  <si>
    <t>Columbia R Upriver Summer</t>
  </si>
  <si>
    <t>UpCR Br</t>
  </si>
  <si>
    <t>Columbia R Upriver Bright</t>
  </si>
  <si>
    <t>Snake F</t>
  </si>
  <si>
    <t>Snake River Fall</t>
  </si>
  <si>
    <t>OR No F</t>
  </si>
  <si>
    <t>Oregon North Coast Fall</t>
  </si>
  <si>
    <t>CentVal</t>
  </si>
  <si>
    <t>Central Valley Fall</t>
  </si>
  <si>
    <t>FrasRLt</t>
  </si>
  <si>
    <t>Fraser River Late</t>
  </si>
  <si>
    <t>FrasREr</t>
  </si>
  <si>
    <t>Fraser River Early</t>
  </si>
  <si>
    <t>LwGeo S</t>
  </si>
  <si>
    <t>Lower Georgia Strait</t>
  </si>
  <si>
    <t>WCVI Tl</t>
  </si>
  <si>
    <t>WCVI Total Fall</t>
  </si>
  <si>
    <t>Mid OR C</t>
  </si>
  <si>
    <t>Mid Oregon Coast</t>
  </si>
  <si>
    <t>Mid OR Coast</t>
  </si>
  <si>
    <t>Washington Coast</t>
  </si>
  <si>
    <t>Src</t>
  </si>
  <si>
    <t>Source</t>
  </si>
  <si>
    <t>FishName</t>
  </si>
  <si>
    <t>Age</t>
  </si>
  <si>
    <t>Fish</t>
  </si>
  <si>
    <t>TS</t>
  </si>
  <si>
    <t>CWT</t>
  </si>
  <si>
    <t>New</t>
  </si>
  <si>
    <t>Old</t>
  </si>
  <si>
    <t>Sum of CWT</t>
  </si>
  <si>
    <t>Fishery</t>
  </si>
  <si>
    <t>TimeStep</t>
  </si>
  <si>
    <t>NewBP</t>
  </si>
  <si>
    <t>OldBP</t>
  </si>
  <si>
    <t>GSI_2012</t>
  </si>
  <si>
    <t>GSI_2013</t>
  </si>
  <si>
    <t>GSI_2014</t>
  </si>
  <si>
    <t>StkNum</t>
  </si>
  <si>
    <t>GSI_StkNum</t>
  </si>
  <si>
    <t>RawRecov</t>
  </si>
  <si>
    <t>Comp</t>
  </si>
  <si>
    <t>w/MSP</t>
  </si>
  <si>
    <t>May-Jun</t>
  </si>
  <si>
    <t>Stat</t>
  </si>
  <si>
    <t>GSI_Total</t>
  </si>
  <si>
    <t>NT Area 3-4 Troll</t>
  </si>
  <si>
    <t>GSI_Avg</t>
  </si>
  <si>
    <t>StkGrp</t>
  </si>
  <si>
    <t>StkGrpName</t>
  </si>
  <si>
    <t>Central Valley</t>
  </si>
  <si>
    <t>OR Coast</t>
  </si>
  <si>
    <t>Col Spr-Sum-Fall Brt</t>
  </si>
  <si>
    <t>Col Tule-L Col Brt</t>
  </si>
  <si>
    <t>WA Coast</t>
  </si>
  <si>
    <t>PS Fall-Spring</t>
  </si>
  <si>
    <t>NonFRAM</t>
  </si>
  <si>
    <t>NA</t>
  </si>
  <si>
    <t>Alaska</t>
  </si>
  <si>
    <t>BC Mainland and Vancouver Island</t>
  </si>
  <si>
    <t>Fraser and Thompson Rivers</t>
  </si>
  <si>
    <t>Puget Sound</t>
  </si>
  <si>
    <t>Juan de Fuca</t>
  </si>
  <si>
    <t>Mid and Upper Columbia River Spring</t>
  </si>
  <si>
    <t>Upper Columbia River Summer/Fall</t>
  </si>
  <si>
    <t>Mid Columbia River Tule</t>
  </si>
  <si>
    <t>Willamette River</t>
  </si>
  <si>
    <t>Deschutes River Fall</t>
  </si>
  <si>
    <t>Lower Columbia River Spring</t>
  </si>
  <si>
    <t>Lower Columbia River Fall</t>
  </si>
  <si>
    <t>North Oregon Coast</t>
  </si>
  <si>
    <t>Rogue River</t>
  </si>
  <si>
    <t>N California and S Oregon Coast</t>
  </si>
  <si>
    <t>Klamath River</t>
  </si>
  <si>
    <t>California Coast</t>
  </si>
  <si>
    <t>Central Valley Spring</t>
  </si>
  <si>
    <t>Central Valley Winter</t>
  </si>
  <si>
    <t>May</t>
  </si>
  <si>
    <t>June</t>
  </si>
  <si>
    <t>July</t>
  </si>
  <si>
    <t>Aug</t>
  </si>
  <si>
    <t>Sept</t>
  </si>
  <si>
    <t>Northern Oregon</t>
  </si>
  <si>
    <t>Central Oregon</t>
  </si>
  <si>
    <t>Snake R fall</t>
  </si>
  <si>
    <t>Mid and Upper Columbia R spring</t>
  </si>
  <si>
    <t>U Columbia R summer/fall</t>
  </si>
  <si>
    <t>Mid Columbia R tule</t>
  </si>
  <si>
    <t>Willamette R</t>
  </si>
  <si>
    <t>Deschutes R fall</t>
  </si>
  <si>
    <t>L Columbia R spring</t>
  </si>
  <si>
    <t>L Columbia R fall</t>
  </si>
  <si>
    <t>N Oregon Coast</t>
  </si>
  <si>
    <t>Rogue R</t>
  </si>
  <si>
    <t>N California S Oregon Coast</t>
  </si>
  <si>
    <t>Klamath R</t>
  </si>
  <si>
    <t>Central Valley fall</t>
  </si>
  <si>
    <t>Central Valley spring</t>
  </si>
  <si>
    <t>Central Valley winter</t>
  </si>
  <si>
    <t>Klamath, Oregon</t>
  </si>
  <si>
    <t>Klamath, north, California</t>
  </si>
  <si>
    <t>Fort Bragg</t>
  </si>
  <si>
    <t>San Francisco, north</t>
  </si>
  <si>
    <t>San Francisco, south</t>
  </si>
  <si>
    <t>Monterey Bay, north</t>
  </si>
  <si>
    <t>Monterey Bay, south</t>
  </si>
  <si>
    <t>GSI_NO</t>
  </si>
  <si>
    <t>GSI_CO</t>
  </si>
  <si>
    <t>Non FRAM</t>
  </si>
  <si>
    <t>GSI_KO</t>
  </si>
  <si>
    <t>GSI_KC-n</t>
  </si>
  <si>
    <t>GSI_FB</t>
  </si>
  <si>
    <t>GSI_SF-n</t>
  </si>
  <si>
    <t>GSI_SF-s</t>
  </si>
  <si>
    <t>GSI_MO-n</t>
  </si>
  <si>
    <t>Fish#</t>
  </si>
  <si>
    <t>OldMSP</t>
  </si>
  <si>
    <t>NewMSP</t>
  </si>
  <si>
    <t>Area 3:4 Sport</t>
  </si>
  <si>
    <t>Area 2 Sport</t>
  </si>
  <si>
    <t>Area 1 NT Troll</t>
  </si>
  <si>
    <t>Area 3:4 Troll</t>
  </si>
  <si>
    <t>Area 2 Troll</t>
  </si>
  <si>
    <t>Cen OR Troll</t>
  </si>
  <si>
    <t>2012-14</t>
  </si>
  <si>
    <t>2012-13</t>
  </si>
  <si>
    <t>Sample Size (legal size)</t>
  </si>
  <si>
    <t>May-Sep</t>
  </si>
  <si>
    <t>Total</t>
  </si>
  <si>
    <t>Prop</t>
  </si>
  <si>
    <t>U Fraser R</t>
  </si>
  <si>
    <t>2010-weighted</t>
  </si>
  <si>
    <t>Cen OR Troll (NO+CO)</t>
  </si>
  <si>
    <t>KMZ Troll (KO+KC)</t>
  </si>
  <si>
    <t>So Cal Troll (FB+SFn+SFs)</t>
  </si>
  <si>
    <t>So Cal Troll (FB+SFn+SFs+MOn+MOs)</t>
  </si>
  <si>
    <t>So Cal Troll (+MO)</t>
  </si>
  <si>
    <t>So Cal Troll (-MO)</t>
  </si>
  <si>
    <t>Round 7</t>
  </si>
  <si>
    <t>PPN of Central Valley that is San Joaquin</t>
  </si>
  <si>
    <t>Central Valley Fall contribution</t>
  </si>
  <si>
    <t>The data below is from Mike O'Farrell; email from Jon Carey on 6/15/2020; source file name: randomGSIstuff_CA and AK; file location on Derek's computer: C:\Users\dappdrd\Desktop\Round 7 FRAMBuilder\May 2020 Work</t>
  </si>
  <si>
    <t>Round 6.2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</si>
</sst>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"/>
    <numFmt numFmtId="166" formatCode="0.0000"/>
    <numFmt numFmtId="167" formatCode="0.00000"/>
  </numFmts>
  <fonts count="21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"/>
      <color indexed="81"/>
      <name val="Calibri"/>
      <family val="2"/>
    </font>
    <font>
      <sz val="9"/>
      <color indexed="81"/>
      <name val="Calibri"/>
      <family val="2"/>
    </font>
    <font>
      <sz val="10"/>
      <name val="Verdana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Verdana"/>
      <family val="2"/>
    </font>
    <font>
      <b/>
      <sz val="12"/>
      <color theme="1"/>
      <name val="Calibri"/>
      <family val="2"/>
      <scheme val="minor"/>
    </font>
    <font>
      <sz val="12"/>
      <color theme="4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22"/>
        <bgColor indexed="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FF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theme="6" tint="0.79998168889431442"/>
      </top>
      <bottom style="thin">
        <color theme="6" tint="0.7999816888943144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/>
      <diagonal/>
    </border>
    <border>
      <left/>
      <right/>
      <top style="thin">
        <color theme="4" tint="0.79998168889431442"/>
      </top>
      <bottom style="thin">
        <color theme="4" tint="0.79998168889431442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theme="4"/>
      </top>
      <bottom style="thin">
        <color theme="4" tint="0.79998168889431442"/>
      </bottom>
      <diagonal/>
    </border>
    <border>
      <left/>
      <right/>
      <top style="thin">
        <color theme="4" tint="0.79998168889431442"/>
      </top>
      <bottom style="thin">
        <color theme="4"/>
      </bottom>
      <diagonal/>
    </border>
    <border>
      <left/>
      <right/>
      <top style="thin">
        <color theme="4" tint="0.79998168889431442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3">
    <xf numFmtId="0" fontId="0" fillId="0" borderId="0"/>
    <xf numFmtId="9" fontId="4" fillId="0" borderId="0" applyFont="0" applyFill="0" applyBorder="0" applyAlignment="0" applyProtection="0"/>
    <xf numFmtId="0" fontId="7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4" fillId="0" borderId="0"/>
    <xf numFmtId="0" fontId="3" fillId="0" borderId="0"/>
    <xf numFmtId="0" fontId="15" fillId="0" borderId="0"/>
    <xf numFmtId="9" fontId="4" fillId="0" borderId="0" applyFont="0" applyFill="0" applyBorder="0" applyAlignment="0" applyProtection="0"/>
    <xf numFmtId="0" fontId="11" fillId="0" borderId="0"/>
    <xf numFmtId="0" fontId="11" fillId="0" borderId="0"/>
  </cellStyleXfs>
  <cellXfs count="150">
    <xf numFmtId="0" fontId="0" fillId="0" borderId="0" xfId="0"/>
    <xf numFmtId="164" fontId="0" fillId="0" borderId="0" xfId="0" applyNumberFormat="1"/>
    <xf numFmtId="0" fontId="0" fillId="2" borderId="0" xfId="0" applyFill="1"/>
    <xf numFmtId="0" fontId="0" fillId="0" borderId="0" xfId="0" applyAlignment="1">
      <alignment horizontal="center"/>
    </xf>
    <xf numFmtId="0" fontId="0" fillId="0" borderId="0" xfId="1" applyNumberFormat="1" applyFont="1"/>
    <xf numFmtId="0" fontId="0" fillId="0" borderId="0" xfId="1" applyNumberFormat="1" applyFont="1" applyAlignment="1">
      <alignment horizontal="right"/>
    </xf>
    <xf numFmtId="0" fontId="0" fillId="0" borderId="0" xfId="1" applyNumberFormat="1" applyFont="1" applyAlignment="1"/>
    <xf numFmtId="0" fontId="0" fillId="0" borderId="1" xfId="0" applyBorder="1"/>
    <xf numFmtId="0" fontId="0" fillId="0" borderId="0" xfId="0" applyAlignment="1">
      <alignment vertical="center" wrapText="1"/>
    </xf>
    <xf numFmtId="0" fontId="3" fillId="0" borderId="0" xfId="17" applyFont="1"/>
    <xf numFmtId="0" fontId="3" fillId="0" borderId="0" xfId="0" applyFont="1" applyAlignment="1">
      <alignment vertical="center" wrapText="1"/>
    </xf>
    <xf numFmtId="0" fontId="3" fillId="0" borderId="0" xfId="0" applyFont="1"/>
    <xf numFmtId="0" fontId="3" fillId="0" borderId="0" xfId="0" applyFont="1" applyAlignment="1">
      <alignment vertical="center"/>
    </xf>
    <xf numFmtId="0" fontId="12" fillId="3" borderId="2" xfId="21" applyFont="1" applyFill="1" applyBorder="1" applyAlignment="1">
      <alignment horizontal="center"/>
    </xf>
    <xf numFmtId="0" fontId="3" fillId="0" borderId="0" xfId="18"/>
    <xf numFmtId="0" fontId="12" fillId="0" borderId="3" xfId="21" applyFont="1" applyBorder="1"/>
    <xf numFmtId="0" fontId="12" fillId="0" borderId="3" xfId="21" applyFont="1" applyBorder="1" applyAlignment="1">
      <alignment horizontal="right"/>
    </xf>
    <xf numFmtId="0" fontId="12" fillId="2" borderId="3" xfId="21" applyFont="1" applyFill="1" applyBorder="1"/>
    <xf numFmtId="0" fontId="12" fillId="2" borderId="3" xfId="21" applyFont="1" applyFill="1" applyBorder="1" applyAlignment="1">
      <alignment horizontal="right"/>
    </xf>
    <xf numFmtId="0" fontId="12" fillId="3" borderId="2" xfId="22" applyFont="1" applyFill="1" applyBorder="1" applyAlignment="1">
      <alignment horizontal="center"/>
    </xf>
    <xf numFmtId="0" fontId="12" fillId="0" borderId="3" xfId="22" applyFont="1" applyBorder="1"/>
    <xf numFmtId="0" fontId="12" fillId="0" borderId="3" xfId="22" applyFont="1" applyBorder="1" applyAlignment="1">
      <alignment horizontal="right"/>
    </xf>
    <xf numFmtId="0" fontId="12" fillId="0" borderId="4" xfId="22" applyFont="1" applyBorder="1"/>
    <xf numFmtId="0" fontId="12" fillId="0" borderId="4" xfId="22" applyFont="1" applyBorder="1" applyAlignment="1">
      <alignment horizontal="right"/>
    </xf>
    <xf numFmtId="0" fontId="10" fillId="0" borderId="0" xfId="0" applyFont="1" applyAlignment="1">
      <alignment vertical="center" wrapText="1"/>
    </xf>
    <xf numFmtId="0" fontId="10" fillId="0" borderId="0" xfId="0" applyFont="1" applyAlignment="1">
      <alignment vertical="center"/>
    </xf>
    <xf numFmtId="0" fontId="10" fillId="4" borderId="0" xfId="18" applyFont="1" applyFill="1"/>
    <xf numFmtId="0" fontId="10" fillId="5" borderId="0" xfId="18" applyFont="1" applyFill="1"/>
    <xf numFmtId="0" fontId="10" fillId="0" borderId="0" xfId="18" applyFont="1"/>
    <xf numFmtId="0" fontId="3" fillId="4" borderId="0" xfId="18" applyFill="1"/>
    <xf numFmtId="0" fontId="3" fillId="5" borderId="0" xfId="18" applyFill="1"/>
    <xf numFmtId="0" fontId="0" fillId="0" borderId="0" xfId="0" pivotButton="1"/>
    <xf numFmtId="1" fontId="0" fillId="0" borderId="0" xfId="0" applyNumberFormat="1"/>
    <xf numFmtId="0" fontId="0" fillId="0" borderId="6" xfId="0" applyBorder="1"/>
    <xf numFmtId="0" fontId="0" fillId="0" borderId="7" xfId="0" applyBorder="1"/>
    <xf numFmtId="2" fontId="3" fillId="0" borderId="0" xfId="18" applyNumberFormat="1"/>
    <xf numFmtId="165" fontId="3" fillId="0" borderId="0" xfId="18" applyNumberFormat="1"/>
    <xf numFmtId="166" fontId="10" fillId="0" borderId="0" xfId="18" applyNumberFormat="1" applyFont="1"/>
    <xf numFmtId="164" fontId="0" fillId="0" borderId="6" xfId="0" applyNumberFormat="1" applyBorder="1"/>
    <xf numFmtId="164" fontId="3" fillId="0" borderId="6" xfId="0" applyNumberFormat="1" applyFont="1" applyBorder="1"/>
    <xf numFmtId="164" fontId="3" fillId="0" borderId="5" xfId="0" applyNumberFormat="1" applyFont="1" applyBorder="1"/>
    <xf numFmtId="164" fontId="3" fillId="0" borderId="0" xfId="0" applyNumberFormat="1" applyFont="1"/>
    <xf numFmtId="164" fontId="3" fillId="0" borderId="1" xfId="0" applyNumberFormat="1" applyFont="1" applyBorder="1"/>
    <xf numFmtId="0" fontId="16" fillId="0" borderId="0" xfId="0" applyFont="1"/>
    <xf numFmtId="0" fontId="10" fillId="6" borderId="0" xfId="18" applyFont="1" applyFill="1"/>
    <xf numFmtId="2" fontId="3" fillId="6" borderId="0" xfId="18" applyNumberFormat="1" applyFill="1"/>
    <xf numFmtId="166" fontId="10" fillId="6" borderId="0" xfId="18" applyNumberFormat="1" applyFont="1" applyFill="1"/>
    <xf numFmtId="0" fontId="16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0" fillId="7" borderId="8" xfId="0" applyFill="1" applyBorder="1"/>
    <xf numFmtId="0" fontId="0" fillId="7" borderId="7" xfId="0" applyFill="1" applyBorder="1"/>
    <xf numFmtId="0" fontId="0" fillId="7" borderId="0" xfId="0" applyFill="1"/>
    <xf numFmtId="164" fontId="3" fillId="6" borderId="0" xfId="18" applyNumberFormat="1" applyFill="1"/>
    <xf numFmtId="0" fontId="12" fillId="6" borderId="3" xfId="21" applyFont="1" applyFill="1" applyBorder="1"/>
    <xf numFmtId="0" fontId="12" fillId="6" borderId="3" xfId="21" applyFont="1" applyFill="1" applyBorder="1" applyAlignment="1">
      <alignment horizontal="right"/>
    </xf>
    <xf numFmtId="0" fontId="16" fillId="0" borderId="9" xfId="0" applyFont="1" applyBorder="1"/>
    <xf numFmtId="0" fontId="16" fillId="0" borderId="5" xfId="0" applyFont="1" applyBorder="1"/>
    <xf numFmtId="0" fontId="16" fillId="0" borderId="10" xfId="0" applyFont="1" applyBorder="1"/>
    <xf numFmtId="1" fontId="0" fillId="0" borderId="5" xfId="0" applyNumberFormat="1" applyBorder="1"/>
    <xf numFmtId="1" fontId="0" fillId="0" borderId="11" xfId="0" applyNumberFormat="1" applyBorder="1"/>
    <xf numFmtId="0" fontId="0" fillId="0" borderId="5" xfId="0" applyBorder="1"/>
    <xf numFmtId="0" fontId="0" fillId="0" borderId="11" xfId="0" applyBorder="1"/>
    <xf numFmtId="0" fontId="17" fillId="0" borderId="5" xfId="0" applyFont="1" applyBorder="1"/>
    <xf numFmtId="0" fontId="16" fillId="0" borderId="11" xfId="0" applyFont="1" applyBorder="1"/>
    <xf numFmtId="0" fontId="0" fillId="0" borderId="0" xfId="0" applyAlignment="1">
      <alignment vertical="center"/>
    </xf>
    <xf numFmtId="0" fontId="18" fillId="0" borderId="0" xfId="0" applyFont="1"/>
    <xf numFmtId="0" fontId="18" fillId="0" borderId="0" xfId="0" applyFont="1" applyAlignment="1">
      <alignment vertical="center"/>
    </xf>
    <xf numFmtId="2" fontId="0" fillId="0" borderId="0" xfId="0" applyNumberFormat="1"/>
    <xf numFmtId="165" fontId="0" fillId="0" borderId="0" xfId="0" applyNumberFormat="1"/>
    <xf numFmtId="2" fontId="18" fillId="0" borderId="0" xfId="0" applyNumberFormat="1" applyFont="1" applyAlignment="1">
      <alignment horizontal="right" vertical="center"/>
    </xf>
    <xf numFmtId="2" fontId="0" fillId="0" borderId="0" xfId="0" applyNumberFormat="1" applyAlignment="1">
      <alignment horizontal="right"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2" fontId="18" fillId="0" borderId="6" xfId="0" applyNumberFormat="1" applyFont="1" applyBorder="1" applyAlignment="1">
      <alignment horizontal="right" vertical="center"/>
    </xf>
    <xf numFmtId="2" fontId="0" fillId="0" borderId="6" xfId="0" applyNumberFormat="1" applyBorder="1" applyAlignment="1">
      <alignment horizontal="right" vertical="center"/>
    </xf>
    <xf numFmtId="165" fontId="0" fillId="0" borderId="6" xfId="0" applyNumberFormat="1" applyBorder="1"/>
    <xf numFmtId="2" fontId="18" fillId="0" borderId="6" xfId="0" applyNumberFormat="1" applyFont="1" applyBorder="1" applyAlignment="1">
      <alignment vertical="center"/>
    </xf>
    <xf numFmtId="2" fontId="0" fillId="0" borderId="6" xfId="0" applyNumberFormat="1" applyBorder="1" applyAlignment="1">
      <alignment vertical="center"/>
    </xf>
    <xf numFmtId="2" fontId="19" fillId="0" borderId="0" xfId="0" applyNumberFormat="1" applyFont="1" applyAlignment="1">
      <alignment horizontal="right" vertical="center"/>
    </xf>
    <xf numFmtId="0" fontId="19" fillId="0" borderId="0" xfId="0" applyFont="1" applyAlignment="1">
      <alignment vertical="center"/>
    </xf>
    <xf numFmtId="2" fontId="0" fillId="0" borderId="6" xfId="0" applyNumberFormat="1" applyBorder="1"/>
    <xf numFmtId="167" fontId="0" fillId="0" borderId="0" xfId="0" applyNumberFormat="1"/>
    <xf numFmtId="2" fontId="18" fillId="4" borderId="6" xfId="0" applyNumberFormat="1" applyFont="1" applyFill="1" applyBorder="1" applyAlignment="1">
      <alignment horizontal="right" vertical="center"/>
    </xf>
    <xf numFmtId="2" fontId="18" fillId="4" borderId="0" xfId="0" applyNumberFormat="1" applyFont="1" applyFill="1" applyAlignment="1">
      <alignment horizontal="right" vertical="center"/>
    </xf>
    <xf numFmtId="2" fontId="0" fillId="4" borderId="6" xfId="0" applyNumberFormat="1" applyFill="1" applyBorder="1" applyAlignment="1">
      <alignment horizontal="right" vertical="center"/>
    </xf>
    <xf numFmtId="2" fontId="0" fillId="4" borderId="0" xfId="0" applyNumberFormat="1" applyFill="1" applyAlignment="1">
      <alignment horizontal="right" vertical="center"/>
    </xf>
    <xf numFmtId="2" fontId="0" fillId="4" borderId="6" xfId="0" applyNumberFormat="1" applyFill="1" applyBorder="1"/>
    <xf numFmtId="2" fontId="0" fillId="4" borderId="0" xfId="0" applyNumberFormat="1" applyFill="1"/>
    <xf numFmtId="2" fontId="19" fillId="4" borderId="0" xfId="0" applyNumberFormat="1" applyFont="1" applyFill="1" applyAlignment="1">
      <alignment horizontal="right" vertical="center"/>
    </xf>
    <xf numFmtId="0" fontId="1" fillId="4" borderId="0" xfId="18" applyFont="1" applyFill="1"/>
    <xf numFmtId="0" fontId="1" fillId="5" borderId="0" xfId="18" applyFont="1" applyFill="1"/>
    <xf numFmtId="0" fontId="10" fillId="4" borderId="0" xfId="0" applyFont="1" applyFill="1"/>
    <xf numFmtId="0" fontId="10" fillId="5" borderId="0" xfId="0" applyFont="1" applyFill="1"/>
    <xf numFmtId="0" fontId="0" fillId="5" borderId="0" xfId="0" applyFill="1"/>
    <xf numFmtId="0" fontId="0" fillId="4" borderId="0" xfId="0" applyFill="1"/>
    <xf numFmtId="0" fontId="1" fillId="0" borderId="0" xfId="0" applyFont="1"/>
    <xf numFmtId="2" fontId="1" fillId="0" borderId="0" xfId="0" applyNumberFormat="1" applyFont="1"/>
    <xf numFmtId="166" fontId="0" fillId="0" borderId="0" xfId="0" applyNumberFormat="1"/>
    <xf numFmtId="0" fontId="0" fillId="5" borderId="0" xfId="0" applyFill="1" applyAlignment="1">
      <alignment vertical="center"/>
    </xf>
    <xf numFmtId="0" fontId="3" fillId="5" borderId="0" xfId="0" applyFont="1" applyFill="1" applyAlignment="1">
      <alignment vertical="center"/>
    </xf>
    <xf numFmtId="2" fontId="0" fillId="5" borderId="6" xfId="0" applyNumberFormat="1" applyFill="1" applyBorder="1" applyAlignment="1">
      <alignment horizontal="right" vertical="center"/>
    </xf>
    <xf numFmtId="2" fontId="0" fillId="5" borderId="0" xfId="0" applyNumberFormat="1" applyFill="1" applyAlignment="1">
      <alignment horizontal="right" vertical="center"/>
    </xf>
    <xf numFmtId="2" fontId="19" fillId="5" borderId="0" xfId="0" applyNumberFormat="1" applyFont="1" applyFill="1" applyAlignment="1">
      <alignment horizontal="right" vertical="center"/>
    </xf>
    <xf numFmtId="2" fontId="0" fillId="5" borderId="6" xfId="0" applyNumberFormat="1" applyFill="1" applyBorder="1" applyAlignment="1">
      <alignment vertical="center"/>
    </xf>
    <xf numFmtId="0" fontId="0" fillId="8" borderId="0" xfId="0" applyFill="1"/>
    <xf numFmtId="0" fontId="0" fillId="8" borderId="0" xfId="0" applyFill="1" applyAlignment="1">
      <alignment vertical="center"/>
    </xf>
    <xf numFmtId="0" fontId="3" fillId="8" borderId="0" xfId="0" applyFont="1" applyFill="1" applyAlignment="1">
      <alignment vertical="center"/>
    </xf>
    <xf numFmtId="2" fontId="0" fillId="8" borderId="6" xfId="0" applyNumberFormat="1" applyFill="1" applyBorder="1" applyAlignment="1">
      <alignment horizontal="right" vertical="center"/>
    </xf>
    <xf numFmtId="2" fontId="0" fillId="8" borderId="0" xfId="0" applyNumberFormat="1" applyFill="1" applyAlignment="1">
      <alignment horizontal="right" vertical="center"/>
    </xf>
    <xf numFmtId="2" fontId="19" fillId="8" borderId="0" xfId="0" applyNumberFormat="1" applyFont="1" applyFill="1" applyAlignment="1">
      <alignment horizontal="right" vertical="center"/>
    </xf>
    <xf numFmtId="2" fontId="0" fillId="8" borderId="6" xfId="0" applyNumberFormat="1" applyFill="1" applyBorder="1" applyAlignment="1">
      <alignment vertical="center"/>
    </xf>
    <xf numFmtId="0" fontId="3" fillId="8" borderId="0" xfId="17" applyFont="1" applyFill="1"/>
    <xf numFmtId="164" fontId="19" fillId="0" borderId="0" xfId="0" applyNumberFormat="1" applyFont="1" applyAlignment="1">
      <alignment horizontal="right" vertical="center"/>
    </xf>
    <xf numFmtId="164" fontId="19" fillId="8" borderId="0" xfId="0" applyNumberFormat="1" applyFont="1" applyFill="1" applyAlignment="1">
      <alignment horizontal="right" vertical="center"/>
    </xf>
    <xf numFmtId="164" fontId="19" fillId="5" borderId="0" xfId="0" applyNumberFormat="1" applyFont="1" applyFill="1" applyAlignment="1">
      <alignment horizontal="right" vertical="center"/>
    </xf>
    <xf numFmtId="1" fontId="0" fillId="0" borderId="6" xfId="0" applyNumberFormat="1" applyBorder="1"/>
    <xf numFmtId="2" fontId="18" fillId="0" borderId="12" xfId="0" applyNumberFormat="1" applyFont="1" applyBorder="1" applyAlignment="1">
      <alignment horizontal="right" vertical="center"/>
    </xf>
    <xf numFmtId="2" fontId="18" fillId="0" borderId="13" xfId="0" applyNumberFormat="1" applyFont="1" applyBorder="1" applyAlignment="1">
      <alignment horizontal="right" vertical="center"/>
    </xf>
    <xf numFmtId="2" fontId="0" fillId="0" borderId="13" xfId="0" applyNumberFormat="1" applyBorder="1" applyAlignment="1">
      <alignment horizontal="right" vertical="center"/>
    </xf>
    <xf numFmtId="2" fontId="0" fillId="8" borderId="13" xfId="0" applyNumberFormat="1" applyFill="1" applyBorder="1" applyAlignment="1">
      <alignment horizontal="right" vertical="center"/>
    </xf>
    <xf numFmtId="2" fontId="0" fillId="5" borderId="13" xfId="0" applyNumberFormat="1" applyFill="1" applyBorder="1" applyAlignment="1">
      <alignment horizontal="right" vertical="center"/>
    </xf>
    <xf numFmtId="2" fontId="0" fillId="0" borderId="13" xfId="0" applyNumberFormat="1" applyBorder="1"/>
    <xf numFmtId="0" fontId="16" fillId="0" borderId="14" xfId="0" applyFont="1" applyBorder="1"/>
    <xf numFmtId="0" fontId="16" fillId="0" borderId="13" xfId="0" applyFont="1" applyBorder="1"/>
    <xf numFmtId="0" fontId="16" fillId="0" borderId="7" xfId="0" applyFont="1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4" borderId="0" xfId="0" applyFill="1" applyAlignment="1">
      <alignment horizontal="center"/>
    </xf>
    <xf numFmtId="2" fontId="0" fillId="0" borderId="0" xfId="0" applyNumberFormat="1" applyAlignment="1">
      <alignment horizontal="center"/>
    </xf>
    <xf numFmtId="0" fontId="19" fillId="0" borderId="0" xfId="0" applyFont="1"/>
    <xf numFmtId="0" fontId="20" fillId="0" borderId="0" xfId="0" applyFont="1" applyAlignment="1">
      <alignment vertical="center" wrapText="1"/>
    </xf>
    <xf numFmtId="2" fontId="19" fillId="4" borderId="6" xfId="0" applyNumberFormat="1" applyFont="1" applyFill="1" applyBorder="1" applyAlignment="1">
      <alignment horizontal="right" vertical="center"/>
    </xf>
    <xf numFmtId="2" fontId="19" fillId="0" borderId="6" xfId="0" applyNumberFormat="1" applyFont="1" applyBorder="1" applyAlignment="1">
      <alignment vertical="center"/>
    </xf>
    <xf numFmtId="2" fontId="19" fillId="0" borderId="6" xfId="0" applyNumberFormat="1" applyFont="1" applyBorder="1" applyAlignment="1">
      <alignment horizontal="right" vertical="center"/>
    </xf>
    <xf numFmtId="2" fontId="19" fillId="0" borderId="13" xfId="0" applyNumberFormat="1" applyFont="1" applyBorder="1" applyAlignment="1">
      <alignment horizontal="right" vertical="center"/>
    </xf>
    <xf numFmtId="164" fontId="0" fillId="4" borderId="0" xfId="0" applyNumberFormat="1" applyFill="1" applyAlignment="1">
      <alignment horizontal="center"/>
    </xf>
    <xf numFmtId="0" fontId="0" fillId="2" borderId="0" xfId="0" applyFill="1" applyAlignment="1">
      <alignment vertical="center"/>
    </xf>
    <xf numFmtId="0" fontId="3" fillId="2" borderId="0" xfId="17" applyFont="1" applyFill="1"/>
    <xf numFmtId="2" fontId="0" fillId="2" borderId="6" xfId="0" applyNumberFormat="1" applyFill="1" applyBorder="1" applyAlignment="1">
      <alignment horizontal="right" vertical="center"/>
    </xf>
    <xf numFmtId="2" fontId="0" fillId="2" borderId="0" xfId="0" applyNumberFormat="1" applyFill="1" applyAlignment="1">
      <alignment horizontal="right" vertical="center"/>
    </xf>
    <xf numFmtId="2" fontId="19" fillId="2" borderId="0" xfId="0" applyNumberFormat="1" applyFont="1" applyFill="1" applyAlignment="1">
      <alignment horizontal="right" vertical="center"/>
    </xf>
    <xf numFmtId="2" fontId="0" fillId="2" borderId="6" xfId="0" applyNumberFormat="1" applyFill="1" applyBorder="1" applyAlignment="1">
      <alignment vertical="center"/>
    </xf>
    <xf numFmtId="164" fontId="19" fillId="2" borderId="0" xfId="0" applyNumberFormat="1" applyFont="1" applyFill="1" applyAlignment="1">
      <alignment horizontal="right" vertical="center"/>
    </xf>
    <xf numFmtId="2" fontId="0" fillId="2" borderId="13" xfId="0" applyNumberFormat="1" applyFill="1" applyBorder="1" applyAlignment="1">
      <alignment horizontal="right" vertical="center"/>
    </xf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7" borderId="0" xfId="0" applyFill="1" applyAlignment="1">
      <alignment horizontal="center"/>
    </xf>
    <xf numFmtId="0" fontId="10" fillId="0" borderId="0" xfId="18" applyFont="1" applyAlignment="1">
      <alignment horizontal="center"/>
    </xf>
    <xf numFmtId="164" fontId="3" fillId="9" borderId="0" xfId="0" applyNumberFormat="1" applyFont="1" applyFill="1"/>
  </cellXfs>
  <cellStyles count="23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  <cellStyle name="Normal 2" xfId="2" xr:uid="{00000000-0005-0000-0000-00000F000000}"/>
    <cellStyle name="Normal 2 2" xfId="19" xr:uid="{00000000-0005-0000-0000-000010000000}"/>
    <cellStyle name="Normal 3" xfId="17" xr:uid="{00000000-0005-0000-0000-000011000000}"/>
    <cellStyle name="Normal 4" xfId="18" xr:uid="{00000000-0005-0000-0000-000012000000}"/>
    <cellStyle name="Normal_fish" xfId="21" xr:uid="{00000000-0005-0000-0000-000013000000}"/>
    <cellStyle name="Normal_stk" xfId="22" xr:uid="{00000000-0005-0000-0000-000014000000}"/>
    <cellStyle name="Percent" xfId="1" builtinId="5"/>
    <cellStyle name="Percent 2" xfId="20" xr:uid="{00000000-0005-0000-0000-000016000000}"/>
  </cellStyles>
  <dxfs count="1">
    <dxf>
      <numFmt numFmtId="1" formatCode="0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Areas 3 &amp; 4 May-June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'2012'!$C$2</c:f>
              <c:strCache>
                <c:ptCount val="1"/>
                <c:pt idx="0">
                  <c:v>GSI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'2012'!$B$4:$B$38</c:f>
              <c:strCache>
                <c:ptCount val="17"/>
                <c:pt idx="0">
                  <c:v>Central Valley sp*</c:v>
                </c:pt>
                <c:pt idx="1">
                  <c:v>CV-Sacramento</c:v>
                </c:pt>
                <c:pt idx="2">
                  <c:v>Rogue R*</c:v>
                </c:pt>
                <c:pt idx="3">
                  <c:v>OR North Coast</c:v>
                </c:pt>
                <c:pt idx="4">
                  <c:v>Mid OR Coast</c:v>
                </c:pt>
                <c:pt idx="5">
                  <c:v>L Columbia Spring</c:v>
                </c:pt>
                <c:pt idx="6">
                  <c:v>L C Bright&amp;Tule</c:v>
                </c:pt>
                <c:pt idx="7">
                  <c:v>Mid-Columbia Tule</c:v>
                </c:pt>
                <c:pt idx="8">
                  <c:v>U Columbia Bright</c:v>
                </c:pt>
                <c:pt idx="9">
                  <c:v>Columbia Su</c:v>
                </c:pt>
                <c:pt idx="10">
                  <c:v>WA North Coast</c:v>
                </c:pt>
                <c:pt idx="11">
                  <c:v>Washington Coast</c:v>
                </c:pt>
                <c:pt idx="12">
                  <c:v>Puget Sound Fa</c:v>
                </c:pt>
                <c:pt idx="13">
                  <c:v>Puget Sound Sp</c:v>
                </c:pt>
                <c:pt idx="14">
                  <c:v>Fraser WCVI Geo St</c:v>
                </c:pt>
                <c:pt idx="15">
                  <c:v>U Fraser R</c:v>
                </c:pt>
                <c:pt idx="16">
                  <c:v>Non FRAM stocks</c:v>
                </c:pt>
              </c:strCache>
            </c:strRef>
          </c:cat>
          <c:val>
            <c:numRef>
              <c:f>'2012'!$C$4:$C$38</c:f>
              <c:numCache>
                <c:formatCode>General</c:formatCode>
                <c:ptCount val="17"/>
                <c:pt idx="0">
                  <c:v>0</c:v>
                </c:pt>
                <c:pt idx="1">
                  <c:v>1.862579891304348E-2</c:v>
                </c:pt>
                <c:pt idx="2">
                  <c:v>3.7161467391304318E-3</c:v>
                </c:pt>
                <c:pt idx="3">
                  <c:v>7.9998782608695709E-2</c:v>
                </c:pt>
                <c:pt idx="4">
                  <c:v>9.3753432065217496E-2</c:v>
                </c:pt>
                <c:pt idx="5">
                  <c:v>2.7286894021739116E-2</c:v>
                </c:pt>
                <c:pt idx="6">
                  <c:v>9.243143750000006E-2</c:v>
                </c:pt>
                <c:pt idx="7">
                  <c:v>0.12493387500000001</c:v>
                </c:pt>
                <c:pt idx="8">
                  <c:v>0.12108614130434782</c:v>
                </c:pt>
                <c:pt idx="9">
                  <c:v>5.5944081521739124E-2</c:v>
                </c:pt>
                <c:pt idx="10">
                  <c:v>1.0820269021739132E-2</c:v>
                </c:pt>
                <c:pt idx="11">
                  <c:v>0</c:v>
                </c:pt>
                <c:pt idx="12">
                  <c:v>0.13735378532608689</c:v>
                </c:pt>
                <c:pt idx="13">
                  <c:v>2.5861108695652172E-2</c:v>
                </c:pt>
                <c:pt idx="14">
                  <c:v>0.17452006521739122</c:v>
                </c:pt>
                <c:pt idx="15">
                  <c:v>1.2244578804347829E-2</c:v>
                </c:pt>
                <c:pt idx="16">
                  <c:v>2.5139461956521732E-2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FC-45BE-AEE5-D5BCF8652472}"/>
            </c:ext>
          </c:extLst>
        </c:ser>
        <c:ser>
          <c:idx val="1"/>
          <c:order val="1"/>
          <c:tx>
            <c:strRef>
              <c:f>'2012'!$D$2</c:f>
              <c:strCache>
                <c:ptCount val="1"/>
                <c:pt idx="0">
                  <c:v>FRAM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'2012'!$B$4:$B$38</c:f>
              <c:strCache>
                <c:ptCount val="17"/>
                <c:pt idx="0">
                  <c:v>Central Valley sp*</c:v>
                </c:pt>
                <c:pt idx="1">
                  <c:v>CV-Sacramento</c:v>
                </c:pt>
                <c:pt idx="2">
                  <c:v>Rogue R*</c:v>
                </c:pt>
                <c:pt idx="3">
                  <c:v>OR North Coast</c:v>
                </c:pt>
                <c:pt idx="4">
                  <c:v>Mid OR Coast</c:v>
                </c:pt>
                <c:pt idx="5">
                  <c:v>L Columbia Spring</c:v>
                </c:pt>
                <c:pt idx="6">
                  <c:v>L C Bright&amp;Tule</c:v>
                </c:pt>
                <c:pt idx="7">
                  <c:v>Mid-Columbia Tule</c:v>
                </c:pt>
                <c:pt idx="8">
                  <c:v>U Columbia Bright</c:v>
                </c:pt>
                <c:pt idx="9">
                  <c:v>Columbia Su</c:v>
                </c:pt>
                <c:pt idx="10">
                  <c:v>WA North Coast</c:v>
                </c:pt>
                <c:pt idx="11">
                  <c:v>Washington Coast</c:v>
                </c:pt>
                <c:pt idx="12">
                  <c:v>Puget Sound Fa</c:v>
                </c:pt>
                <c:pt idx="13">
                  <c:v>Puget Sound Sp</c:v>
                </c:pt>
                <c:pt idx="14">
                  <c:v>Fraser WCVI Geo St</c:v>
                </c:pt>
                <c:pt idx="15">
                  <c:v>U Fraser R</c:v>
                </c:pt>
                <c:pt idx="16">
                  <c:v>Non FRAM stocks</c:v>
                </c:pt>
              </c:strCache>
            </c:strRef>
          </c:cat>
          <c:val>
            <c:numRef>
              <c:f>'2012'!$D$4:$D$38</c:f>
              <c:numCache>
                <c:formatCode>General</c:formatCode>
                <c:ptCount val="17"/>
                <c:pt idx="1">
                  <c:v>1.3541118888713691E-2</c:v>
                </c:pt>
                <c:pt idx="3">
                  <c:v>2.2245956761834398E-2</c:v>
                </c:pt>
                <c:pt idx="5">
                  <c:v>1.65443687501515E-2</c:v>
                </c:pt>
                <c:pt idx="6">
                  <c:v>0.189750376507759</c:v>
                </c:pt>
                <c:pt idx="7">
                  <c:v>0.31156303751494802</c:v>
                </c:pt>
                <c:pt idx="8">
                  <c:v>2.3178553535147101E-2</c:v>
                </c:pt>
                <c:pt idx="9">
                  <c:v>1.5237502039951211E-2</c:v>
                </c:pt>
                <c:pt idx="10">
                  <c:v>5.7242182500757066E-4</c:v>
                </c:pt>
                <c:pt idx="12">
                  <c:v>0.35126858303192321</c:v>
                </c:pt>
                <c:pt idx="13">
                  <c:v>2.7419938683657633E-3</c:v>
                </c:pt>
                <c:pt idx="14">
                  <c:v>3.8577424743317816E-2</c:v>
                </c:pt>
                <c:pt idx="16">
                  <c:v>1.4778662532880571E-2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FC-45BE-AEE5-D5BCF86524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9814784"/>
        <c:axId val="179816704"/>
      </c:barChart>
      <c:catAx>
        <c:axId val="179814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FRAM stock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79816704"/>
        <c:crosses val="autoZero"/>
        <c:auto val="1"/>
        <c:lblAlgn val="ctr"/>
        <c:lblOffset val="100"/>
        <c:noMultiLvlLbl val="0"/>
      </c:catAx>
      <c:valAx>
        <c:axId val="179816704"/>
        <c:scaling>
          <c:orientation val="minMax"/>
          <c:max val="0.6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Proportion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9814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Areas 3 &amp; 4 May-June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'2013'!$C$2</c:f>
              <c:strCache>
                <c:ptCount val="1"/>
                <c:pt idx="0">
                  <c:v>GSI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'2013'!$B$4:$B$38</c:f>
              <c:strCache>
                <c:ptCount val="15"/>
                <c:pt idx="0">
                  <c:v>CV-Sacramento</c:v>
                </c:pt>
                <c:pt idx="1">
                  <c:v>OR North Coast</c:v>
                </c:pt>
                <c:pt idx="2">
                  <c:v>Mid OR Coast</c:v>
                </c:pt>
                <c:pt idx="3">
                  <c:v>L Columbia Spring</c:v>
                </c:pt>
                <c:pt idx="4">
                  <c:v>L C Bright&amp;Tule</c:v>
                </c:pt>
                <c:pt idx="5">
                  <c:v>Mid-Columbia Tule</c:v>
                </c:pt>
                <c:pt idx="6">
                  <c:v>U Columbia Bright</c:v>
                </c:pt>
                <c:pt idx="7">
                  <c:v>Columbia Su</c:v>
                </c:pt>
                <c:pt idx="8">
                  <c:v>WA North Coast</c:v>
                </c:pt>
                <c:pt idx="9">
                  <c:v>Washington Coast</c:v>
                </c:pt>
                <c:pt idx="10">
                  <c:v>Puget Sound Fa</c:v>
                </c:pt>
                <c:pt idx="11">
                  <c:v>Puget Sound Sp</c:v>
                </c:pt>
                <c:pt idx="12">
                  <c:v>Fraser WCVI Geo St</c:v>
                </c:pt>
                <c:pt idx="13">
                  <c:v>U Fraser R</c:v>
                </c:pt>
                <c:pt idx="14">
                  <c:v>Non FRAM stocks</c:v>
                </c:pt>
              </c:strCache>
            </c:strRef>
          </c:cat>
          <c:val>
            <c:numRef>
              <c:f>'2013'!$C$4:$C$38</c:f>
              <c:numCache>
                <c:formatCode>General</c:formatCode>
                <c:ptCount val="15"/>
                <c:pt idx="0">
                  <c:v>0.17799273869346738</c:v>
                </c:pt>
                <c:pt idx="1">
                  <c:v>2.8120135678391965E-2</c:v>
                </c:pt>
                <c:pt idx="2">
                  <c:v>5.4110497487437195E-2</c:v>
                </c:pt>
                <c:pt idx="3">
                  <c:v>3.4556125628140713E-2</c:v>
                </c:pt>
                <c:pt idx="4">
                  <c:v>7.2992819095477404E-2</c:v>
                </c:pt>
                <c:pt idx="5">
                  <c:v>0.13864356281407036</c:v>
                </c:pt>
                <c:pt idx="6">
                  <c:v>0.21096551758793966</c:v>
                </c:pt>
                <c:pt idx="7">
                  <c:v>5.3856738693467306E-2</c:v>
                </c:pt>
                <c:pt idx="8">
                  <c:v>1.1952804020100502E-2</c:v>
                </c:pt>
                <c:pt idx="9">
                  <c:v>1.7678391959798994E-5</c:v>
                </c:pt>
                <c:pt idx="10">
                  <c:v>7.9195487437185935E-2</c:v>
                </c:pt>
                <c:pt idx="11">
                  <c:v>1.7767839195979894E-3</c:v>
                </c:pt>
                <c:pt idx="12">
                  <c:v>0.10373370854271352</c:v>
                </c:pt>
                <c:pt idx="13">
                  <c:v>1.7454286432160803E-2</c:v>
                </c:pt>
                <c:pt idx="14">
                  <c:v>1.4630793969849242E-2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75-459F-A4C3-FCB29506F0A8}"/>
            </c:ext>
          </c:extLst>
        </c:ser>
        <c:ser>
          <c:idx val="1"/>
          <c:order val="1"/>
          <c:tx>
            <c:strRef>
              <c:f>'2013'!$D$2</c:f>
              <c:strCache>
                <c:ptCount val="1"/>
                <c:pt idx="0">
                  <c:v>FRAM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'2013'!$B$4:$B$38</c:f>
              <c:strCache>
                <c:ptCount val="15"/>
                <c:pt idx="0">
                  <c:v>CV-Sacramento</c:v>
                </c:pt>
                <c:pt idx="1">
                  <c:v>OR North Coast</c:v>
                </c:pt>
                <c:pt idx="2">
                  <c:v>Mid OR Coast</c:v>
                </c:pt>
                <c:pt idx="3">
                  <c:v>L Columbia Spring</c:v>
                </c:pt>
                <c:pt idx="4">
                  <c:v>L C Bright&amp;Tule</c:v>
                </c:pt>
                <c:pt idx="5">
                  <c:v>Mid-Columbia Tule</c:v>
                </c:pt>
                <c:pt idx="6">
                  <c:v>U Columbia Bright</c:v>
                </c:pt>
                <c:pt idx="7">
                  <c:v>Columbia Su</c:v>
                </c:pt>
                <c:pt idx="8">
                  <c:v>WA North Coast</c:v>
                </c:pt>
                <c:pt idx="9">
                  <c:v>Washington Coast</c:v>
                </c:pt>
                <c:pt idx="10">
                  <c:v>Puget Sound Fa</c:v>
                </c:pt>
                <c:pt idx="11">
                  <c:v>Puget Sound Sp</c:v>
                </c:pt>
                <c:pt idx="12">
                  <c:v>Fraser WCVI Geo St</c:v>
                </c:pt>
                <c:pt idx="13">
                  <c:v>U Fraser R</c:v>
                </c:pt>
                <c:pt idx="14">
                  <c:v>Non FRAM stocks</c:v>
                </c:pt>
              </c:strCache>
            </c:strRef>
          </c:cat>
          <c:val>
            <c:numRef>
              <c:f>'2013'!$D$4:$D$38</c:f>
              <c:numCache>
                <c:formatCode>General</c:formatCode>
                <c:ptCount val="15"/>
                <c:pt idx="0">
                  <c:v>1.2416650466711371E-2</c:v>
                </c:pt>
                <c:pt idx="1">
                  <c:v>9.9192569719158269E-3</c:v>
                </c:pt>
                <c:pt idx="3">
                  <c:v>2.1681010891991745E-2</c:v>
                </c:pt>
                <c:pt idx="4">
                  <c:v>0.15294540720203925</c:v>
                </c:pt>
                <c:pt idx="5">
                  <c:v>0.4441806349006151</c:v>
                </c:pt>
                <c:pt idx="6">
                  <c:v>6.1134485467082125E-2</c:v>
                </c:pt>
                <c:pt idx="7">
                  <c:v>4.2100408569924266E-2</c:v>
                </c:pt>
                <c:pt idx="8">
                  <c:v>4.6556606522483269E-4</c:v>
                </c:pt>
                <c:pt idx="10">
                  <c:v>0.19526851047176602</c:v>
                </c:pt>
                <c:pt idx="11">
                  <c:v>1.8779560397113881E-3</c:v>
                </c:pt>
                <c:pt idx="12">
                  <c:v>4.3231787829865476E-2</c:v>
                </c:pt>
                <c:pt idx="14">
                  <c:v>1.4778325123152721E-2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75-459F-A4C3-FCB29506F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2775424"/>
        <c:axId val="102777600"/>
      </c:barChart>
      <c:catAx>
        <c:axId val="102775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FRAM stock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02777600"/>
        <c:crosses val="autoZero"/>
        <c:auto val="1"/>
        <c:lblAlgn val="ctr"/>
        <c:lblOffset val="100"/>
        <c:noMultiLvlLbl val="0"/>
      </c:catAx>
      <c:valAx>
        <c:axId val="102777600"/>
        <c:scaling>
          <c:orientation val="minMax"/>
          <c:max val="0.6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Proportion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2775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Areas 3 &amp; 4 July-Sept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'2013'!$E$2</c:f>
              <c:strCache>
                <c:ptCount val="1"/>
                <c:pt idx="0">
                  <c:v>GSI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'2013'!$B$4:$B$38</c:f>
              <c:strCache>
                <c:ptCount val="15"/>
                <c:pt idx="0">
                  <c:v>CV-Sacramento</c:v>
                </c:pt>
                <c:pt idx="1">
                  <c:v>OR North Coast</c:v>
                </c:pt>
                <c:pt idx="2">
                  <c:v>Mid OR Coast</c:v>
                </c:pt>
                <c:pt idx="3">
                  <c:v>L Columbia Spring</c:v>
                </c:pt>
                <c:pt idx="4">
                  <c:v>L C Bright&amp;Tule</c:v>
                </c:pt>
                <c:pt idx="5">
                  <c:v>Mid-Columbia Tule</c:v>
                </c:pt>
                <c:pt idx="6">
                  <c:v>U Columbia Bright</c:v>
                </c:pt>
                <c:pt idx="7">
                  <c:v>Columbia Su</c:v>
                </c:pt>
                <c:pt idx="8">
                  <c:v>WA North Coast</c:v>
                </c:pt>
                <c:pt idx="9">
                  <c:v>Washington Coast</c:v>
                </c:pt>
                <c:pt idx="10">
                  <c:v>Puget Sound Fa</c:v>
                </c:pt>
                <c:pt idx="11">
                  <c:v>Puget Sound Sp</c:v>
                </c:pt>
                <c:pt idx="12">
                  <c:v>Fraser WCVI Geo St</c:v>
                </c:pt>
                <c:pt idx="13">
                  <c:v>U Fraser R</c:v>
                </c:pt>
                <c:pt idx="14">
                  <c:v>Non FRAM stocks</c:v>
                </c:pt>
              </c:strCache>
            </c:strRef>
          </c:cat>
          <c:val>
            <c:numRef>
              <c:f>'2013'!$E$4:$E$38</c:f>
              <c:numCache>
                <c:formatCode>General</c:formatCode>
                <c:ptCount val="15"/>
                <c:pt idx="0">
                  <c:v>0.10057609909909911</c:v>
                </c:pt>
                <c:pt idx="1">
                  <c:v>0.13910385135135142</c:v>
                </c:pt>
                <c:pt idx="2">
                  <c:v>0.12185839639639638</c:v>
                </c:pt>
                <c:pt idx="3">
                  <c:v>3.1294662162162167E-2</c:v>
                </c:pt>
                <c:pt idx="4">
                  <c:v>6.5166288288288285E-2</c:v>
                </c:pt>
                <c:pt idx="5">
                  <c:v>7.0947288288288266E-2</c:v>
                </c:pt>
                <c:pt idx="6">
                  <c:v>0.2493307072072071</c:v>
                </c:pt>
                <c:pt idx="7">
                  <c:v>2.3669608108108101E-2</c:v>
                </c:pt>
                <c:pt idx="8">
                  <c:v>1.785455855855856E-2</c:v>
                </c:pt>
                <c:pt idx="9">
                  <c:v>3.3033333333333352E-4</c:v>
                </c:pt>
                <c:pt idx="10">
                  <c:v>5.7932959459459435E-2</c:v>
                </c:pt>
                <c:pt idx="11">
                  <c:v>3.2393243243243239E-3</c:v>
                </c:pt>
                <c:pt idx="12">
                  <c:v>0.11072540990990992</c:v>
                </c:pt>
                <c:pt idx="13">
                  <c:v>7.3294144144144143E-4</c:v>
                </c:pt>
                <c:pt idx="14">
                  <c:v>7.2372702702702719E-3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C4-4FFD-9A10-7E386E05285C}"/>
            </c:ext>
          </c:extLst>
        </c:ser>
        <c:ser>
          <c:idx val="1"/>
          <c:order val="1"/>
          <c:tx>
            <c:strRef>
              <c:f>'2013'!$F$2</c:f>
              <c:strCache>
                <c:ptCount val="1"/>
                <c:pt idx="0">
                  <c:v>FRAM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'2013'!$B$4:$B$38</c:f>
              <c:strCache>
                <c:ptCount val="15"/>
                <c:pt idx="0">
                  <c:v>CV-Sacramento</c:v>
                </c:pt>
                <c:pt idx="1">
                  <c:v>OR North Coast</c:v>
                </c:pt>
                <c:pt idx="2">
                  <c:v>Mid OR Coast</c:v>
                </c:pt>
                <c:pt idx="3">
                  <c:v>L Columbia Spring</c:v>
                </c:pt>
                <c:pt idx="4">
                  <c:v>L C Bright&amp;Tule</c:v>
                </c:pt>
                <c:pt idx="5">
                  <c:v>Mid-Columbia Tule</c:v>
                </c:pt>
                <c:pt idx="6">
                  <c:v>U Columbia Bright</c:v>
                </c:pt>
                <c:pt idx="7">
                  <c:v>Columbia Su</c:v>
                </c:pt>
                <c:pt idx="8">
                  <c:v>WA North Coast</c:v>
                </c:pt>
                <c:pt idx="9">
                  <c:v>Washington Coast</c:v>
                </c:pt>
                <c:pt idx="10">
                  <c:v>Puget Sound Fa</c:v>
                </c:pt>
                <c:pt idx="11">
                  <c:v>Puget Sound Sp</c:v>
                </c:pt>
                <c:pt idx="12">
                  <c:v>Fraser WCVI Geo St</c:v>
                </c:pt>
                <c:pt idx="13">
                  <c:v>U Fraser R</c:v>
                </c:pt>
                <c:pt idx="14">
                  <c:v>Non FRAM stocks</c:v>
                </c:pt>
              </c:strCache>
            </c:strRef>
          </c:cat>
          <c:val>
            <c:numRef>
              <c:f>'2013'!$F$4:$F$38</c:f>
              <c:numCache>
                <c:formatCode>General</c:formatCode>
                <c:ptCount val="15"/>
                <c:pt idx="0">
                  <c:v>2.5982302575261875E-2</c:v>
                </c:pt>
                <c:pt idx="1">
                  <c:v>8.7722444124084167E-3</c:v>
                </c:pt>
                <c:pt idx="3">
                  <c:v>6.8834476260600371E-3</c:v>
                </c:pt>
                <c:pt idx="4">
                  <c:v>0.36682975081550467</c:v>
                </c:pt>
                <c:pt idx="5">
                  <c:v>0.20462685361896038</c:v>
                </c:pt>
                <c:pt idx="6">
                  <c:v>0.21835959872460312</c:v>
                </c:pt>
                <c:pt idx="7">
                  <c:v>4.6145745424122234E-3</c:v>
                </c:pt>
                <c:pt idx="8">
                  <c:v>1.9730928898696468E-3</c:v>
                </c:pt>
                <c:pt idx="10">
                  <c:v>0.12297076364270121</c:v>
                </c:pt>
                <c:pt idx="11">
                  <c:v>6.00359659110875E-4</c:v>
                </c:pt>
                <c:pt idx="12">
                  <c:v>2.3607067007821652E-2</c:v>
                </c:pt>
                <c:pt idx="14">
                  <c:v>1.4779944485285976E-2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C4-4FFD-9A10-7E386E0528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489536"/>
        <c:axId val="213495808"/>
      </c:barChart>
      <c:catAx>
        <c:axId val="213489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FRAM stock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213495808"/>
        <c:crosses val="autoZero"/>
        <c:auto val="1"/>
        <c:lblAlgn val="ctr"/>
        <c:lblOffset val="100"/>
        <c:noMultiLvlLbl val="0"/>
      </c:catAx>
      <c:valAx>
        <c:axId val="213495808"/>
        <c:scaling>
          <c:orientation val="minMax"/>
          <c:max val="0.6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Proportion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3489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sz="1200">
          <a:latin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Area 2 May-June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'2013'!$G$2</c:f>
              <c:strCache>
                <c:ptCount val="1"/>
                <c:pt idx="0">
                  <c:v>GSI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'2013'!$B$4:$B$38</c:f>
              <c:strCache>
                <c:ptCount val="15"/>
                <c:pt idx="0">
                  <c:v>CV-Sacramento</c:v>
                </c:pt>
                <c:pt idx="1">
                  <c:v>OR North Coast</c:v>
                </c:pt>
                <c:pt idx="2">
                  <c:v>Mid OR Coast</c:v>
                </c:pt>
                <c:pt idx="3">
                  <c:v>L Columbia Spring</c:v>
                </c:pt>
                <c:pt idx="4">
                  <c:v>L C Bright&amp;Tule</c:v>
                </c:pt>
                <c:pt idx="5">
                  <c:v>Mid-Columbia Tule</c:v>
                </c:pt>
                <c:pt idx="6">
                  <c:v>U Columbia Bright</c:v>
                </c:pt>
                <c:pt idx="7">
                  <c:v>Columbia Su</c:v>
                </c:pt>
                <c:pt idx="8">
                  <c:v>WA North Coast</c:v>
                </c:pt>
                <c:pt idx="9">
                  <c:v>Washington Coast</c:v>
                </c:pt>
                <c:pt idx="10">
                  <c:v>Puget Sound Fa</c:v>
                </c:pt>
                <c:pt idx="11">
                  <c:v>Puget Sound Sp</c:v>
                </c:pt>
                <c:pt idx="12">
                  <c:v>Fraser WCVI Geo St</c:v>
                </c:pt>
                <c:pt idx="13">
                  <c:v>U Fraser R</c:v>
                </c:pt>
                <c:pt idx="14">
                  <c:v>Non FRAM stocks</c:v>
                </c:pt>
              </c:strCache>
            </c:strRef>
          </c:cat>
          <c:val>
            <c:numRef>
              <c:f>'2013'!$G$4:$G$38</c:f>
              <c:numCache>
                <c:formatCode>General</c:formatCode>
                <c:ptCount val="15"/>
                <c:pt idx="0">
                  <c:v>0.19457383727810651</c:v>
                </c:pt>
                <c:pt idx="1">
                  <c:v>1.4002124260355027E-2</c:v>
                </c:pt>
                <c:pt idx="2">
                  <c:v>6.9022065088757398E-2</c:v>
                </c:pt>
                <c:pt idx="3">
                  <c:v>1.8874828402366869E-2</c:v>
                </c:pt>
                <c:pt idx="4">
                  <c:v>8.7196934911242613E-2</c:v>
                </c:pt>
                <c:pt idx="5">
                  <c:v>0.196121523668639</c:v>
                </c:pt>
                <c:pt idx="6">
                  <c:v>0.24593992011834306</c:v>
                </c:pt>
                <c:pt idx="7">
                  <c:v>4.6292931952662701E-2</c:v>
                </c:pt>
                <c:pt idx="8">
                  <c:v>1.1498639053254432E-3</c:v>
                </c:pt>
                <c:pt idx="9">
                  <c:v>5.967455621301774E-5</c:v>
                </c:pt>
                <c:pt idx="10">
                  <c:v>4.5530349112426025E-2</c:v>
                </c:pt>
                <c:pt idx="11">
                  <c:v>8.4258816568047352E-3</c:v>
                </c:pt>
                <c:pt idx="12">
                  <c:v>4.8116822485207073E-2</c:v>
                </c:pt>
                <c:pt idx="13">
                  <c:v>6.3831804733727798E-3</c:v>
                </c:pt>
                <c:pt idx="14">
                  <c:v>1.8309831360946743E-2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5B-43FF-A49D-F91F78775E5F}"/>
            </c:ext>
          </c:extLst>
        </c:ser>
        <c:ser>
          <c:idx val="1"/>
          <c:order val="1"/>
          <c:tx>
            <c:strRef>
              <c:f>'2013'!$H$2</c:f>
              <c:strCache>
                <c:ptCount val="1"/>
                <c:pt idx="0">
                  <c:v>FRAM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'2013'!$B$4:$B$38</c:f>
              <c:strCache>
                <c:ptCount val="15"/>
                <c:pt idx="0">
                  <c:v>CV-Sacramento</c:v>
                </c:pt>
                <c:pt idx="1">
                  <c:v>OR North Coast</c:v>
                </c:pt>
                <c:pt idx="2">
                  <c:v>Mid OR Coast</c:v>
                </c:pt>
                <c:pt idx="3">
                  <c:v>L Columbia Spring</c:v>
                </c:pt>
                <c:pt idx="4">
                  <c:v>L C Bright&amp;Tule</c:v>
                </c:pt>
                <c:pt idx="5">
                  <c:v>Mid-Columbia Tule</c:v>
                </c:pt>
                <c:pt idx="6">
                  <c:v>U Columbia Bright</c:v>
                </c:pt>
                <c:pt idx="7">
                  <c:v>Columbia Su</c:v>
                </c:pt>
                <c:pt idx="8">
                  <c:v>WA North Coast</c:v>
                </c:pt>
                <c:pt idx="9">
                  <c:v>Washington Coast</c:v>
                </c:pt>
                <c:pt idx="10">
                  <c:v>Puget Sound Fa</c:v>
                </c:pt>
                <c:pt idx="11">
                  <c:v>Puget Sound Sp</c:v>
                </c:pt>
                <c:pt idx="12">
                  <c:v>Fraser WCVI Geo St</c:v>
                </c:pt>
                <c:pt idx="13">
                  <c:v>U Fraser R</c:v>
                </c:pt>
                <c:pt idx="14">
                  <c:v>Non FRAM stocks</c:v>
                </c:pt>
              </c:strCache>
            </c:strRef>
          </c:cat>
          <c:val>
            <c:numRef>
              <c:f>'2013'!$H$4:$H$38</c:f>
              <c:numCache>
                <c:formatCode>General</c:formatCode>
                <c:ptCount val="15"/>
                <c:pt idx="0">
                  <c:v>0.11909502595427246</c:v>
                </c:pt>
                <c:pt idx="1">
                  <c:v>0</c:v>
                </c:pt>
                <c:pt idx="3">
                  <c:v>2.6991404596941781E-2</c:v>
                </c:pt>
                <c:pt idx="4">
                  <c:v>0.17732817449775701</c:v>
                </c:pt>
                <c:pt idx="5">
                  <c:v>0.55485453710657084</c:v>
                </c:pt>
                <c:pt idx="6">
                  <c:v>1.3824333040446748E-2</c:v>
                </c:pt>
                <c:pt idx="7">
                  <c:v>4.2028449365452587E-2</c:v>
                </c:pt>
                <c:pt idx="8">
                  <c:v>0</c:v>
                </c:pt>
                <c:pt idx="10">
                  <c:v>5.072675447054472E-2</c:v>
                </c:pt>
                <c:pt idx="11">
                  <c:v>0</c:v>
                </c:pt>
                <c:pt idx="12">
                  <c:v>3.7299584486107079E-4</c:v>
                </c:pt>
                <c:pt idx="14">
                  <c:v>1.4778325123152721E-2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5B-43FF-A49D-F91F78775E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529728"/>
        <c:axId val="213531648"/>
      </c:barChart>
      <c:catAx>
        <c:axId val="213529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FRAM stock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213531648"/>
        <c:crosses val="autoZero"/>
        <c:auto val="1"/>
        <c:lblAlgn val="ctr"/>
        <c:lblOffset val="100"/>
        <c:noMultiLvlLbl val="0"/>
      </c:catAx>
      <c:valAx>
        <c:axId val="213531648"/>
        <c:scaling>
          <c:orientation val="minMax"/>
          <c:max val="0.6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Proportion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3529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Area 2 July-Sept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'2013'!$I$2</c:f>
              <c:strCache>
                <c:ptCount val="1"/>
                <c:pt idx="0">
                  <c:v>GSI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'2013'!$B$4:$B$38</c:f>
              <c:strCache>
                <c:ptCount val="15"/>
                <c:pt idx="0">
                  <c:v>CV-Sacramento</c:v>
                </c:pt>
                <c:pt idx="1">
                  <c:v>OR North Coast</c:v>
                </c:pt>
                <c:pt idx="2">
                  <c:v>Mid OR Coast</c:v>
                </c:pt>
                <c:pt idx="3">
                  <c:v>L Columbia Spring</c:v>
                </c:pt>
                <c:pt idx="4">
                  <c:v>L C Bright&amp;Tule</c:v>
                </c:pt>
                <c:pt idx="5">
                  <c:v>Mid-Columbia Tule</c:v>
                </c:pt>
                <c:pt idx="6">
                  <c:v>U Columbia Bright</c:v>
                </c:pt>
                <c:pt idx="7">
                  <c:v>Columbia Su</c:v>
                </c:pt>
                <c:pt idx="8">
                  <c:v>WA North Coast</c:v>
                </c:pt>
                <c:pt idx="9">
                  <c:v>Washington Coast</c:v>
                </c:pt>
                <c:pt idx="10">
                  <c:v>Puget Sound Fa</c:v>
                </c:pt>
                <c:pt idx="11">
                  <c:v>Puget Sound Sp</c:v>
                </c:pt>
                <c:pt idx="12">
                  <c:v>Fraser WCVI Geo St</c:v>
                </c:pt>
                <c:pt idx="13">
                  <c:v>U Fraser R</c:v>
                </c:pt>
                <c:pt idx="14">
                  <c:v>Non FRAM stocks</c:v>
                </c:pt>
              </c:strCache>
            </c:strRef>
          </c:cat>
          <c:val>
            <c:numRef>
              <c:f>'2013'!$I$4:$I$38</c:f>
              <c:numCache>
                <c:formatCode>General</c:formatCode>
                <c:ptCount val="15"/>
                <c:pt idx="0">
                  <c:v>0.19180558110882953</c:v>
                </c:pt>
                <c:pt idx="1">
                  <c:v>5.6370983572895265E-2</c:v>
                </c:pt>
                <c:pt idx="2">
                  <c:v>0.1118417453798768</c:v>
                </c:pt>
                <c:pt idx="3">
                  <c:v>2.657602874743327E-2</c:v>
                </c:pt>
                <c:pt idx="4">
                  <c:v>0.10342681519507185</c:v>
                </c:pt>
                <c:pt idx="5">
                  <c:v>9.6088488706365521E-2</c:v>
                </c:pt>
                <c:pt idx="6">
                  <c:v>0.2491220266940449</c:v>
                </c:pt>
                <c:pt idx="7">
                  <c:v>3.237775564681724E-2</c:v>
                </c:pt>
                <c:pt idx="8">
                  <c:v>1.5219390143737173E-2</c:v>
                </c:pt>
                <c:pt idx="9">
                  <c:v>8.9666324435318191E-4</c:v>
                </c:pt>
                <c:pt idx="10">
                  <c:v>3.8024991786447651E-2</c:v>
                </c:pt>
                <c:pt idx="11">
                  <c:v>5.2192114989733076E-3</c:v>
                </c:pt>
                <c:pt idx="12">
                  <c:v>4.5794759753593449E-2</c:v>
                </c:pt>
                <c:pt idx="13">
                  <c:v>9.7213347022587248E-4</c:v>
                </c:pt>
                <c:pt idx="14">
                  <c:v>2.6263225872689935E-2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DD-410D-B92B-D237E616FB9C}"/>
            </c:ext>
          </c:extLst>
        </c:ser>
        <c:ser>
          <c:idx val="1"/>
          <c:order val="1"/>
          <c:tx>
            <c:strRef>
              <c:f>'2013'!$J$2</c:f>
              <c:strCache>
                <c:ptCount val="1"/>
                <c:pt idx="0">
                  <c:v>FRAM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'2013'!$B$4:$B$38</c:f>
              <c:strCache>
                <c:ptCount val="15"/>
                <c:pt idx="0">
                  <c:v>CV-Sacramento</c:v>
                </c:pt>
                <c:pt idx="1">
                  <c:v>OR North Coast</c:v>
                </c:pt>
                <c:pt idx="2">
                  <c:v>Mid OR Coast</c:v>
                </c:pt>
                <c:pt idx="3">
                  <c:v>L Columbia Spring</c:v>
                </c:pt>
                <c:pt idx="4">
                  <c:v>L C Bright&amp;Tule</c:v>
                </c:pt>
                <c:pt idx="5">
                  <c:v>Mid-Columbia Tule</c:v>
                </c:pt>
                <c:pt idx="6">
                  <c:v>U Columbia Bright</c:v>
                </c:pt>
                <c:pt idx="7">
                  <c:v>Columbia Su</c:v>
                </c:pt>
                <c:pt idx="8">
                  <c:v>WA North Coast</c:v>
                </c:pt>
                <c:pt idx="9">
                  <c:v>Washington Coast</c:v>
                </c:pt>
                <c:pt idx="10">
                  <c:v>Puget Sound Fa</c:v>
                </c:pt>
                <c:pt idx="11">
                  <c:v>Puget Sound Sp</c:v>
                </c:pt>
                <c:pt idx="12">
                  <c:v>Fraser WCVI Geo St</c:v>
                </c:pt>
                <c:pt idx="13">
                  <c:v>U Fraser R</c:v>
                </c:pt>
                <c:pt idx="14">
                  <c:v>Non FRAM stocks</c:v>
                </c:pt>
              </c:strCache>
            </c:strRef>
          </c:cat>
          <c:val>
            <c:numRef>
              <c:f>'2013'!$J$4:$J$38</c:f>
              <c:numCache>
                <c:formatCode>General</c:formatCode>
                <c:ptCount val="15"/>
                <c:pt idx="0">
                  <c:v>0.16314936954087877</c:v>
                </c:pt>
                <c:pt idx="1">
                  <c:v>0</c:v>
                </c:pt>
                <c:pt idx="3">
                  <c:v>9.9718522552177322E-3</c:v>
                </c:pt>
                <c:pt idx="4">
                  <c:v>0.31936913464916911</c:v>
                </c:pt>
                <c:pt idx="5">
                  <c:v>0.23386484236609564</c:v>
                </c:pt>
                <c:pt idx="6">
                  <c:v>0.21693351290447732</c:v>
                </c:pt>
                <c:pt idx="7">
                  <c:v>1.3398049588354765E-2</c:v>
                </c:pt>
                <c:pt idx="8">
                  <c:v>5.1659579403319049E-3</c:v>
                </c:pt>
                <c:pt idx="10">
                  <c:v>1.666135244952727E-2</c:v>
                </c:pt>
                <c:pt idx="11">
                  <c:v>0</c:v>
                </c:pt>
                <c:pt idx="12">
                  <c:v>6.7076031827946695E-3</c:v>
                </c:pt>
                <c:pt idx="14">
                  <c:v>1.4778325123152721E-2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DD-410D-B92B-D237E616FB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574016"/>
        <c:axId val="213575936"/>
      </c:barChart>
      <c:catAx>
        <c:axId val="213574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FRAM stock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213575936"/>
        <c:crosses val="autoZero"/>
        <c:auto val="1"/>
        <c:lblAlgn val="ctr"/>
        <c:lblOffset val="100"/>
        <c:noMultiLvlLbl val="0"/>
      </c:catAx>
      <c:valAx>
        <c:axId val="213575936"/>
        <c:scaling>
          <c:orientation val="minMax"/>
          <c:max val="0.6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Proportion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3574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'2013'!$K$2</c:f>
              <c:strCache>
                <c:ptCount val="1"/>
                <c:pt idx="0">
                  <c:v>GSI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'2013'!$M$5:$M$38</c:f>
                <c:numCache>
                  <c:formatCode>General</c:formatCode>
                  <c:ptCount val="15"/>
                </c:numCache>
              </c:numRef>
            </c:plus>
            <c:minus>
              <c:numRef>
                <c:f>'2013'!$L$5:$L$38</c:f>
                <c:numCache>
                  <c:formatCode>General</c:formatCode>
                  <c:ptCount val="15"/>
                </c:numCache>
              </c:numRef>
            </c:minus>
          </c:errBars>
          <c:cat>
            <c:strRef>
              <c:f>'2013'!$B$4:$B$38</c:f>
              <c:strCache>
                <c:ptCount val="15"/>
                <c:pt idx="0">
                  <c:v>CV-Sacramento</c:v>
                </c:pt>
                <c:pt idx="1">
                  <c:v>OR North Coast</c:v>
                </c:pt>
                <c:pt idx="2">
                  <c:v>Mid OR Coast</c:v>
                </c:pt>
                <c:pt idx="3">
                  <c:v>L Columbia Spring</c:v>
                </c:pt>
                <c:pt idx="4">
                  <c:v>L C Bright&amp;Tule</c:v>
                </c:pt>
                <c:pt idx="5">
                  <c:v>Mid-Columbia Tule</c:v>
                </c:pt>
                <c:pt idx="6">
                  <c:v>U Columbia Bright</c:v>
                </c:pt>
                <c:pt idx="7">
                  <c:v>Columbia Su</c:v>
                </c:pt>
                <c:pt idx="8">
                  <c:v>WA North Coast</c:v>
                </c:pt>
                <c:pt idx="9">
                  <c:v>Washington Coast</c:v>
                </c:pt>
                <c:pt idx="10">
                  <c:v>Puget Sound Fa</c:v>
                </c:pt>
                <c:pt idx="11">
                  <c:v>Puget Sound Sp</c:v>
                </c:pt>
                <c:pt idx="12">
                  <c:v>Fraser WCVI Geo St</c:v>
                </c:pt>
                <c:pt idx="13">
                  <c:v>U Fraser R</c:v>
                </c:pt>
                <c:pt idx="14">
                  <c:v>Non FRAM stocks</c:v>
                </c:pt>
              </c:strCache>
            </c:strRef>
          </c:cat>
          <c:val>
            <c:numRef>
              <c:f>'2013'!$K$5:$K$38</c:f>
              <c:numCache>
                <c:formatCode>General</c:formatCode>
                <c:ptCount val="15"/>
                <c:pt idx="0">
                  <c:v>0.17409608667736748</c:v>
                </c:pt>
                <c:pt idx="1">
                  <c:v>5.510621910112351E-2</c:v>
                </c:pt>
                <c:pt idx="2">
                  <c:v>9.2790482343499042E-2</c:v>
                </c:pt>
                <c:pt idx="3">
                  <c:v>2.6602168539325847E-2</c:v>
                </c:pt>
                <c:pt idx="4">
                  <c:v>8.7346637239165151E-2</c:v>
                </c:pt>
                <c:pt idx="5">
                  <c:v>0.12554136115569825</c:v>
                </c:pt>
                <c:pt idx="6">
                  <c:v>0.24220198635634022</c:v>
                </c:pt>
                <c:pt idx="7">
                  <c:v>3.8031398073836237E-2</c:v>
                </c:pt>
                <c:pt idx="8">
                  <c:v>1.1350575441412498E-2</c:v>
                </c:pt>
                <c:pt idx="9" formatCode="0.000">
                  <c:v>4.2832825040128381E-4</c:v>
                </c:pt>
                <c:pt idx="10">
                  <c:v>5.018334510433381E-2</c:v>
                </c:pt>
                <c:pt idx="11">
                  <c:v>5.1865280898876478E-3</c:v>
                </c:pt>
                <c:pt idx="12">
                  <c:v>6.7246856340288902E-2</c:v>
                </c:pt>
                <c:pt idx="13" formatCode="0.000">
                  <c:v>5.0297431781701442E-3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A9-4BD6-B639-783A70EDD3F9}"/>
            </c:ext>
          </c:extLst>
        </c:ser>
        <c:ser>
          <c:idx val="1"/>
          <c:order val="1"/>
          <c:tx>
            <c:strRef>
              <c:f>'2013'!$F$2</c:f>
              <c:strCache>
                <c:ptCount val="1"/>
                <c:pt idx="0">
                  <c:v>FRAM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'2013'!$B$4:$B$38</c:f>
              <c:strCache>
                <c:ptCount val="15"/>
                <c:pt idx="0">
                  <c:v>CV-Sacramento</c:v>
                </c:pt>
                <c:pt idx="1">
                  <c:v>OR North Coast</c:v>
                </c:pt>
                <c:pt idx="2">
                  <c:v>Mid OR Coast</c:v>
                </c:pt>
                <c:pt idx="3">
                  <c:v>L Columbia Spring</c:v>
                </c:pt>
                <c:pt idx="4">
                  <c:v>L C Bright&amp;Tule</c:v>
                </c:pt>
                <c:pt idx="5">
                  <c:v>Mid-Columbia Tule</c:v>
                </c:pt>
                <c:pt idx="6">
                  <c:v>U Columbia Bright</c:v>
                </c:pt>
                <c:pt idx="7">
                  <c:v>Columbia Su</c:v>
                </c:pt>
                <c:pt idx="8">
                  <c:v>WA North Coast</c:v>
                </c:pt>
                <c:pt idx="9">
                  <c:v>Washington Coast</c:v>
                </c:pt>
                <c:pt idx="10">
                  <c:v>Puget Sound Fa</c:v>
                </c:pt>
                <c:pt idx="11">
                  <c:v>Puget Sound Sp</c:v>
                </c:pt>
                <c:pt idx="12">
                  <c:v>Fraser WCVI Geo St</c:v>
                </c:pt>
                <c:pt idx="13">
                  <c:v>U Fraser R</c:v>
                </c:pt>
                <c:pt idx="14">
                  <c:v>Non FRAM stocks</c:v>
                </c:pt>
              </c:strCache>
            </c:strRef>
          </c:cat>
          <c:val>
            <c:numRef>
              <c:f>'2013'!$N$5:$N$38</c:f>
              <c:numCache>
                <c:formatCode>0.000</c:formatCode>
                <c:ptCount val="15"/>
              </c:numCache>
            </c:numRef>
          </c:val>
          <c:extLst>
            <c:ext xmlns:c16="http://schemas.microsoft.com/office/drawing/2014/chart" uri="{C3380CC4-5D6E-409C-BE32-E72D297353CC}">
              <c16:uniqueId val="{00000001-C7A9-4BD6-B639-783A70EDD3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622784"/>
        <c:axId val="213624704"/>
      </c:barChart>
      <c:catAx>
        <c:axId val="213622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FRAM stock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213624704"/>
        <c:crosses val="autoZero"/>
        <c:auto val="1"/>
        <c:lblAlgn val="ctr"/>
        <c:lblOffset val="100"/>
        <c:noMultiLvlLbl val="0"/>
      </c:catAx>
      <c:valAx>
        <c:axId val="213624704"/>
        <c:scaling>
          <c:orientation val="minMax"/>
          <c:max val="0.6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Proportion</a:t>
                </a:r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crossAx val="213622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Areas 3 &amp; 4 May-June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'2013'!$C$2</c:f>
              <c:strCache>
                <c:ptCount val="1"/>
                <c:pt idx="0">
                  <c:v>GSI</c:v>
                </c:pt>
              </c:strCache>
            </c:strRef>
          </c:tx>
          <c:cat>
            <c:strRef>
              <c:f>'2013'!$B$5:$B$38</c:f>
              <c:strCache>
                <c:ptCount val="15"/>
                <c:pt idx="0">
                  <c:v>CV-Sacramento</c:v>
                </c:pt>
                <c:pt idx="1">
                  <c:v>OR North Coast</c:v>
                </c:pt>
                <c:pt idx="2">
                  <c:v>Mid OR Coast</c:v>
                </c:pt>
                <c:pt idx="3">
                  <c:v>L Columbia Spring</c:v>
                </c:pt>
                <c:pt idx="4">
                  <c:v>L C Bright&amp;Tule</c:v>
                </c:pt>
                <c:pt idx="5">
                  <c:v>Mid-Columbia Tule</c:v>
                </c:pt>
                <c:pt idx="6">
                  <c:v>U Columbia Bright</c:v>
                </c:pt>
                <c:pt idx="7">
                  <c:v>Columbia Su</c:v>
                </c:pt>
                <c:pt idx="8">
                  <c:v>WA North Coast</c:v>
                </c:pt>
                <c:pt idx="9">
                  <c:v>Washington Coast</c:v>
                </c:pt>
                <c:pt idx="10">
                  <c:v>Puget Sound Fa</c:v>
                </c:pt>
                <c:pt idx="11">
                  <c:v>Puget Sound Sp</c:v>
                </c:pt>
                <c:pt idx="12">
                  <c:v>Fraser WCVI Geo St</c:v>
                </c:pt>
                <c:pt idx="13">
                  <c:v>U Fraser R</c:v>
                </c:pt>
                <c:pt idx="14">
                  <c:v>Non FRAM stocks</c:v>
                </c:pt>
              </c:strCache>
            </c:strRef>
          </c:cat>
          <c:val>
            <c:numRef>
              <c:f>'2013'!$C$5:$C$38</c:f>
              <c:numCache>
                <c:formatCode>General</c:formatCode>
                <c:ptCount val="15"/>
                <c:pt idx="0">
                  <c:v>0.17799273869346738</c:v>
                </c:pt>
                <c:pt idx="1">
                  <c:v>2.8120135678391965E-2</c:v>
                </c:pt>
                <c:pt idx="2">
                  <c:v>5.4110497487437195E-2</c:v>
                </c:pt>
                <c:pt idx="3">
                  <c:v>3.4556125628140713E-2</c:v>
                </c:pt>
                <c:pt idx="4">
                  <c:v>7.2992819095477404E-2</c:v>
                </c:pt>
                <c:pt idx="5">
                  <c:v>0.13864356281407036</c:v>
                </c:pt>
                <c:pt idx="6">
                  <c:v>0.21096551758793966</c:v>
                </c:pt>
                <c:pt idx="7">
                  <c:v>5.3856738693467306E-2</c:v>
                </c:pt>
                <c:pt idx="8">
                  <c:v>1.1952804020100502E-2</c:v>
                </c:pt>
                <c:pt idx="9">
                  <c:v>1.7678391959798994E-5</c:v>
                </c:pt>
                <c:pt idx="10">
                  <c:v>7.9195487437185935E-2</c:v>
                </c:pt>
                <c:pt idx="11">
                  <c:v>1.7767839195979894E-3</c:v>
                </c:pt>
                <c:pt idx="12">
                  <c:v>0.10373370854271352</c:v>
                </c:pt>
                <c:pt idx="13">
                  <c:v>1.7454286432160803E-2</c:v>
                </c:pt>
                <c:pt idx="14">
                  <c:v>1.4630793969849242E-2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0E-477A-ACF1-66075160DA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Areas 3 &amp; 4 July-Sept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'2013'!$E$2</c:f>
              <c:strCache>
                <c:ptCount val="1"/>
                <c:pt idx="0">
                  <c:v>GSI</c:v>
                </c:pt>
              </c:strCache>
            </c:strRef>
          </c:tx>
          <c:cat>
            <c:strRef>
              <c:f>'2013'!$B$4:$B$38</c:f>
              <c:strCache>
                <c:ptCount val="15"/>
                <c:pt idx="0">
                  <c:v>CV-Sacramento</c:v>
                </c:pt>
                <c:pt idx="1">
                  <c:v>OR North Coast</c:v>
                </c:pt>
                <c:pt idx="2">
                  <c:v>Mid OR Coast</c:v>
                </c:pt>
                <c:pt idx="3">
                  <c:v>L Columbia Spring</c:v>
                </c:pt>
                <c:pt idx="4">
                  <c:v>L C Bright&amp;Tule</c:v>
                </c:pt>
                <c:pt idx="5">
                  <c:v>Mid-Columbia Tule</c:v>
                </c:pt>
                <c:pt idx="6">
                  <c:v>U Columbia Bright</c:v>
                </c:pt>
                <c:pt idx="7">
                  <c:v>Columbia Su</c:v>
                </c:pt>
                <c:pt idx="8">
                  <c:v>WA North Coast</c:v>
                </c:pt>
                <c:pt idx="9">
                  <c:v>Washington Coast</c:v>
                </c:pt>
                <c:pt idx="10">
                  <c:v>Puget Sound Fa</c:v>
                </c:pt>
                <c:pt idx="11">
                  <c:v>Puget Sound Sp</c:v>
                </c:pt>
                <c:pt idx="12">
                  <c:v>Fraser WCVI Geo St</c:v>
                </c:pt>
                <c:pt idx="13">
                  <c:v>U Fraser R</c:v>
                </c:pt>
                <c:pt idx="14">
                  <c:v>Non FRAM stocks</c:v>
                </c:pt>
              </c:strCache>
            </c:strRef>
          </c:cat>
          <c:val>
            <c:numRef>
              <c:f>'2013'!$E$4:$E$38</c:f>
              <c:numCache>
                <c:formatCode>General</c:formatCode>
                <c:ptCount val="15"/>
                <c:pt idx="0">
                  <c:v>0.10057609909909911</c:v>
                </c:pt>
                <c:pt idx="1">
                  <c:v>0.13910385135135142</c:v>
                </c:pt>
                <c:pt idx="2">
                  <c:v>0.12185839639639638</c:v>
                </c:pt>
                <c:pt idx="3">
                  <c:v>3.1294662162162167E-2</c:v>
                </c:pt>
                <c:pt idx="4">
                  <c:v>6.5166288288288285E-2</c:v>
                </c:pt>
                <c:pt idx="5">
                  <c:v>7.0947288288288266E-2</c:v>
                </c:pt>
                <c:pt idx="6">
                  <c:v>0.2493307072072071</c:v>
                </c:pt>
                <c:pt idx="7">
                  <c:v>2.3669608108108101E-2</c:v>
                </c:pt>
                <c:pt idx="8">
                  <c:v>1.785455855855856E-2</c:v>
                </c:pt>
                <c:pt idx="9">
                  <c:v>3.3033333333333352E-4</c:v>
                </c:pt>
                <c:pt idx="10">
                  <c:v>5.7932959459459435E-2</c:v>
                </c:pt>
                <c:pt idx="11">
                  <c:v>3.2393243243243239E-3</c:v>
                </c:pt>
                <c:pt idx="12">
                  <c:v>0.11072540990990992</c:v>
                </c:pt>
                <c:pt idx="13">
                  <c:v>7.3294144144144143E-4</c:v>
                </c:pt>
                <c:pt idx="14">
                  <c:v>7.2372702702702719E-3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05-4540-9820-47DBD13857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Area 2 May-June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'2013'!$G$2</c:f>
              <c:strCache>
                <c:ptCount val="1"/>
                <c:pt idx="0">
                  <c:v>GSI</c:v>
                </c:pt>
              </c:strCache>
            </c:strRef>
          </c:tx>
          <c:cat>
            <c:strRef>
              <c:f>'2013'!$B$4:$B$38</c:f>
              <c:strCache>
                <c:ptCount val="15"/>
                <c:pt idx="0">
                  <c:v>CV-Sacramento</c:v>
                </c:pt>
                <c:pt idx="1">
                  <c:v>OR North Coast</c:v>
                </c:pt>
                <c:pt idx="2">
                  <c:v>Mid OR Coast</c:v>
                </c:pt>
                <c:pt idx="3">
                  <c:v>L Columbia Spring</c:v>
                </c:pt>
                <c:pt idx="4">
                  <c:v>L C Bright&amp;Tule</c:v>
                </c:pt>
                <c:pt idx="5">
                  <c:v>Mid-Columbia Tule</c:v>
                </c:pt>
                <c:pt idx="6">
                  <c:v>U Columbia Bright</c:v>
                </c:pt>
                <c:pt idx="7">
                  <c:v>Columbia Su</c:v>
                </c:pt>
                <c:pt idx="8">
                  <c:v>WA North Coast</c:v>
                </c:pt>
                <c:pt idx="9">
                  <c:v>Washington Coast</c:v>
                </c:pt>
                <c:pt idx="10">
                  <c:v>Puget Sound Fa</c:v>
                </c:pt>
                <c:pt idx="11">
                  <c:v>Puget Sound Sp</c:v>
                </c:pt>
                <c:pt idx="12">
                  <c:v>Fraser WCVI Geo St</c:v>
                </c:pt>
                <c:pt idx="13">
                  <c:v>U Fraser R</c:v>
                </c:pt>
                <c:pt idx="14">
                  <c:v>Non FRAM stocks</c:v>
                </c:pt>
              </c:strCache>
            </c:strRef>
          </c:cat>
          <c:val>
            <c:numRef>
              <c:f>'2013'!$G$4:$G$38</c:f>
              <c:numCache>
                <c:formatCode>General</c:formatCode>
                <c:ptCount val="15"/>
                <c:pt idx="0">
                  <c:v>0.19457383727810651</c:v>
                </c:pt>
                <c:pt idx="1">
                  <c:v>1.4002124260355027E-2</c:v>
                </c:pt>
                <c:pt idx="2">
                  <c:v>6.9022065088757398E-2</c:v>
                </c:pt>
                <c:pt idx="3">
                  <c:v>1.8874828402366869E-2</c:v>
                </c:pt>
                <c:pt idx="4">
                  <c:v>8.7196934911242613E-2</c:v>
                </c:pt>
                <c:pt idx="5">
                  <c:v>0.196121523668639</c:v>
                </c:pt>
                <c:pt idx="6">
                  <c:v>0.24593992011834306</c:v>
                </c:pt>
                <c:pt idx="7">
                  <c:v>4.6292931952662701E-2</c:v>
                </c:pt>
                <c:pt idx="8">
                  <c:v>1.1498639053254432E-3</c:v>
                </c:pt>
                <c:pt idx="9">
                  <c:v>5.967455621301774E-5</c:v>
                </c:pt>
                <c:pt idx="10">
                  <c:v>4.5530349112426025E-2</c:v>
                </c:pt>
                <c:pt idx="11">
                  <c:v>8.4258816568047352E-3</c:v>
                </c:pt>
                <c:pt idx="12">
                  <c:v>4.8116822485207073E-2</c:v>
                </c:pt>
                <c:pt idx="13">
                  <c:v>6.3831804733727798E-3</c:v>
                </c:pt>
                <c:pt idx="14">
                  <c:v>1.8309831360946743E-2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C3-4A8D-89D4-A3470F0CC0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Area 2 July-Sept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'2013'!$I$2</c:f>
              <c:strCache>
                <c:ptCount val="1"/>
                <c:pt idx="0">
                  <c:v>GSI</c:v>
                </c:pt>
              </c:strCache>
            </c:strRef>
          </c:tx>
          <c:cat>
            <c:strRef>
              <c:f>'2013'!$B$4:$B$38</c:f>
              <c:strCache>
                <c:ptCount val="15"/>
                <c:pt idx="0">
                  <c:v>CV-Sacramento</c:v>
                </c:pt>
                <c:pt idx="1">
                  <c:v>OR North Coast</c:v>
                </c:pt>
                <c:pt idx="2">
                  <c:v>Mid OR Coast</c:v>
                </c:pt>
                <c:pt idx="3">
                  <c:v>L Columbia Spring</c:v>
                </c:pt>
                <c:pt idx="4">
                  <c:v>L C Bright&amp;Tule</c:v>
                </c:pt>
                <c:pt idx="5">
                  <c:v>Mid-Columbia Tule</c:v>
                </c:pt>
                <c:pt idx="6">
                  <c:v>U Columbia Bright</c:v>
                </c:pt>
                <c:pt idx="7">
                  <c:v>Columbia Su</c:v>
                </c:pt>
                <c:pt idx="8">
                  <c:v>WA North Coast</c:v>
                </c:pt>
                <c:pt idx="9">
                  <c:v>Washington Coast</c:v>
                </c:pt>
                <c:pt idx="10">
                  <c:v>Puget Sound Fa</c:v>
                </c:pt>
                <c:pt idx="11">
                  <c:v>Puget Sound Sp</c:v>
                </c:pt>
                <c:pt idx="12">
                  <c:v>Fraser WCVI Geo St</c:v>
                </c:pt>
                <c:pt idx="13">
                  <c:v>U Fraser R</c:v>
                </c:pt>
                <c:pt idx="14">
                  <c:v>Non FRAM stocks</c:v>
                </c:pt>
              </c:strCache>
            </c:strRef>
          </c:cat>
          <c:val>
            <c:numRef>
              <c:f>'2013'!$I$4:$I$38</c:f>
              <c:numCache>
                <c:formatCode>General</c:formatCode>
                <c:ptCount val="15"/>
                <c:pt idx="0">
                  <c:v>0.19180558110882953</c:v>
                </c:pt>
                <c:pt idx="1">
                  <c:v>5.6370983572895265E-2</c:v>
                </c:pt>
                <c:pt idx="2">
                  <c:v>0.1118417453798768</c:v>
                </c:pt>
                <c:pt idx="3">
                  <c:v>2.657602874743327E-2</c:v>
                </c:pt>
                <c:pt idx="4">
                  <c:v>0.10342681519507185</c:v>
                </c:pt>
                <c:pt idx="5">
                  <c:v>9.6088488706365521E-2</c:v>
                </c:pt>
                <c:pt idx="6">
                  <c:v>0.2491220266940449</c:v>
                </c:pt>
                <c:pt idx="7">
                  <c:v>3.237775564681724E-2</c:v>
                </c:pt>
                <c:pt idx="8">
                  <c:v>1.5219390143737173E-2</c:v>
                </c:pt>
                <c:pt idx="9">
                  <c:v>8.9666324435318191E-4</c:v>
                </c:pt>
                <c:pt idx="10">
                  <c:v>3.8024991786447651E-2</c:v>
                </c:pt>
                <c:pt idx="11">
                  <c:v>5.2192114989733076E-3</c:v>
                </c:pt>
                <c:pt idx="12">
                  <c:v>4.5794759753593449E-2</c:v>
                </c:pt>
                <c:pt idx="13">
                  <c:v>9.7213347022587248E-4</c:v>
                </c:pt>
                <c:pt idx="14">
                  <c:v>2.6263225872689935E-2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1C-46A1-937E-71BC9379AC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Area 2 July-Sept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'2014'!$I$2</c:f>
              <c:strCache>
                <c:ptCount val="1"/>
                <c:pt idx="0">
                  <c:v>GSI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'2014'!$B$4:$B$38</c:f>
              <c:strCache>
                <c:ptCount val="15"/>
                <c:pt idx="0">
                  <c:v>CV-Sacramento</c:v>
                </c:pt>
                <c:pt idx="1">
                  <c:v>OR North Coast</c:v>
                </c:pt>
                <c:pt idx="2">
                  <c:v>Mid OR Coast</c:v>
                </c:pt>
                <c:pt idx="3">
                  <c:v>L Columbia Spring</c:v>
                </c:pt>
                <c:pt idx="4">
                  <c:v>L C Bright&amp;Tule</c:v>
                </c:pt>
                <c:pt idx="5">
                  <c:v>Mid-Columbia Tule</c:v>
                </c:pt>
                <c:pt idx="6">
                  <c:v>U Columbia Bright</c:v>
                </c:pt>
                <c:pt idx="7">
                  <c:v>Columbia Su</c:v>
                </c:pt>
                <c:pt idx="8">
                  <c:v>WA North Coast</c:v>
                </c:pt>
                <c:pt idx="9">
                  <c:v>Washington Coast</c:v>
                </c:pt>
                <c:pt idx="10">
                  <c:v>Puget Sound Fa</c:v>
                </c:pt>
                <c:pt idx="11">
                  <c:v>Puget Sound Sp</c:v>
                </c:pt>
                <c:pt idx="12">
                  <c:v>Fraser WCVI Geo St</c:v>
                </c:pt>
                <c:pt idx="13">
                  <c:v>U Fraser R</c:v>
                </c:pt>
                <c:pt idx="14">
                  <c:v>Non FRAM stocks</c:v>
                </c:pt>
              </c:strCache>
            </c:strRef>
          </c:cat>
          <c:val>
            <c:numRef>
              <c:f>'2014'!$I$5:$I$38</c:f>
              <c:numCache>
                <c:formatCode>General</c:formatCode>
                <c:ptCount val="15"/>
                <c:pt idx="0">
                  <c:v>8.9167422746781119E-2</c:v>
                </c:pt>
                <c:pt idx="1">
                  <c:v>2.5209092274678106E-2</c:v>
                </c:pt>
                <c:pt idx="2">
                  <c:v>4.2632899141630903E-2</c:v>
                </c:pt>
                <c:pt idx="3">
                  <c:v>2.6161667381974254E-2</c:v>
                </c:pt>
                <c:pt idx="4">
                  <c:v>0.13043569313304709</c:v>
                </c:pt>
                <c:pt idx="5">
                  <c:v>0.39707630257510751</c:v>
                </c:pt>
                <c:pt idx="6">
                  <c:v>0.18148294635193141</c:v>
                </c:pt>
                <c:pt idx="7">
                  <c:v>3.2177433476394852E-2</c:v>
                </c:pt>
                <c:pt idx="8">
                  <c:v>6.8850343347639483E-3</c:v>
                </c:pt>
                <c:pt idx="9">
                  <c:v>4.2571995708154502E-3</c:v>
                </c:pt>
                <c:pt idx="10">
                  <c:v>2.8357630901287529E-2</c:v>
                </c:pt>
                <c:pt idx="11">
                  <c:v>1.39962017167382E-3</c:v>
                </c:pt>
                <c:pt idx="12">
                  <c:v>2.8634922746781082E-2</c:v>
                </c:pt>
                <c:pt idx="13">
                  <c:v>4.7081545064377687E-6</c:v>
                </c:pt>
                <c:pt idx="14">
                  <c:v>6.1172231759656645E-3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73-4D16-B292-B5C1BDB96F91}"/>
            </c:ext>
          </c:extLst>
        </c:ser>
        <c:ser>
          <c:idx val="1"/>
          <c:order val="1"/>
          <c:tx>
            <c:strRef>
              <c:f>'2014'!$J$2</c:f>
              <c:strCache>
                <c:ptCount val="1"/>
                <c:pt idx="0">
                  <c:v>FRAM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'2014'!$B$4:$B$38</c:f>
              <c:strCache>
                <c:ptCount val="15"/>
                <c:pt idx="0">
                  <c:v>CV-Sacramento</c:v>
                </c:pt>
                <c:pt idx="1">
                  <c:v>OR North Coast</c:v>
                </c:pt>
                <c:pt idx="2">
                  <c:v>Mid OR Coast</c:v>
                </c:pt>
                <c:pt idx="3">
                  <c:v>L Columbia Spring</c:v>
                </c:pt>
                <c:pt idx="4">
                  <c:v>L C Bright&amp;Tule</c:v>
                </c:pt>
                <c:pt idx="5">
                  <c:v>Mid-Columbia Tule</c:v>
                </c:pt>
                <c:pt idx="6">
                  <c:v>U Columbia Bright</c:v>
                </c:pt>
                <c:pt idx="7">
                  <c:v>Columbia Su</c:v>
                </c:pt>
                <c:pt idx="8">
                  <c:v>WA North Coast</c:v>
                </c:pt>
                <c:pt idx="9">
                  <c:v>Washington Coast</c:v>
                </c:pt>
                <c:pt idx="10">
                  <c:v>Puget Sound Fa</c:v>
                </c:pt>
                <c:pt idx="11">
                  <c:v>Puget Sound Sp</c:v>
                </c:pt>
                <c:pt idx="12">
                  <c:v>Fraser WCVI Geo St</c:v>
                </c:pt>
                <c:pt idx="13">
                  <c:v>U Fraser R</c:v>
                </c:pt>
                <c:pt idx="14">
                  <c:v>Non FRAM stocks</c:v>
                </c:pt>
              </c:strCache>
            </c:strRef>
          </c:cat>
          <c:val>
            <c:numRef>
              <c:f>'2014'!$J$4:$J$38</c:f>
              <c:numCache>
                <c:formatCode>General</c:formatCode>
                <c:ptCount val="15"/>
                <c:pt idx="0">
                  <c:v>0.14190013645138458</c:v>
                </c:pt>
                <c:pt idx="1">
                  <c:v>0</c:v>
                </c:pt>
                <c:pt idx="3">
                  <c:v>2.3039563807240673E-2</c:v>
                </c:pt>
                <c:pt idx="4">
                  <c:v>0.2840586111806882</c:v>
                </c:pt>
                <c:pt idx="5">
                  <c:v>0.36203371249941441</c:v>
                </c:pt>
                <c:pt idx="6">
                  <c:v>0.1298913470823761</c:v>
                </c:pt>
                <c:pt idx="7">
                  <c:v>1.7949065330740612E-2</c:v>
                </c:pt>
                <c:pt idx="8">
                  <c:v>4.1830048025296527E-3</c:v>
                </c:pt>
                <c:pt idx="10">
                  <c:v>3.0322601544238475E-2</c:v>
                </c:pt>
                <c:pt idx="11">
                  <c:v>0</c:v>
                </c:pt>
                <c:pt idx="12">
                  <c:v>9.1965361013457651E-3</c:v>
                </c:pt>
                <c:pt idx="14">
                  <c:v>1.4778325123152721E-2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73-4D16-B292-B5C1BDB96F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1289984"/>
        <c:axId val="231291904"/>
      </c:barChart>
      <c:catAx>
        <c:axId val="231289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FRAM stock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231291904"/>
        <c:crosses val="autoZero"/>
        <c:auto val="1"/>
        <c:lblAlgn val="ctr"/>
        <c:lblOffset val="100"/>
        <c:noMultiLvlLbl val="0"/>
      </c:catAx>
      <c:valAx>
        <c:axId val="231291904"/>
        <c:scaling>
          <c:orientation val="minMax"/>
          <c:max val="0.6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Proportion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31289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Areas 3 &amp; 4 July-Sept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'2012'!$E$2</c:f>
              <c:strCache>
                <c:ptCount val="1"/>
                <c:pt idx="0">
                  <c:v>GSI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'2012'!$B$4:$B$38</c:f>
              <c:strCache>
                <c:ptCount val="17"/>
                <c:pt idx="0">
                  <c:v>Central Valley sp*</c:v>
                </c:pt>
                <c:pt idx="1">
                  <c:v>CV-Sacramento</c:v>
                </c:pt>
                <c:pt idx="2">
                  <c:v>Rogue R*</c:v>
                </c:pt>
                <c:pt idx="3">
                  <c:v>OR North Coast</c:v>
                </c:pt>
                <c:pt idx="4">
                  <c:v>Mid OR Coast</c:v>
                </c:pt>
                <c:pt idx="5">
                  <c:v>L Columbia Spring</c:v>
                </c:pt>
                <c:pt idx="6">
                  <c:v>L C Bright&amp;Tule</c:v>
                </c:pt>
                <c:pt idx="7">
                  <c:v>Mid-Columbia Tule</c:v>
                </c:pt>
                <c:pt idx="8">
                  <c:v>U Columbia Bright</c:v>
                </c:pt>
                <c:pt idx="9">
                  <c:v>Columbia Su</c:v>
                </c:pt>
                <c:pt idx="10">
                  <c:v>WA North Coast</c:v>
                </c:pt>
                <c:pt idx="11">
                  <c:v>Washington Coast</c:v>
                </c:pt>
                <c:pt idx="12">
                  <c:v>Puget Sound Fa</c:v>
                </c:pt>
                <c:pt idx="13">
                  <c:v>Puget Sound Sp</c:v>
                </c:pt>
                <c:pt idx="14">
                  <c:v>Fraser WCVI Geo St</c:v>
                </c:pt>
                <c:pt idx="15">
                  <c:v>U Fraser R</c:v>
                </c:pt>
                <c:pt idx="16">
                  <c:v>Non FRAM stocks</c:v>
                </c:pt>
              </c:strCache>
            </c:strRef>
          </c:cat>
          <c:val>
            <c:numRef>
              <c:f>'2012'!$E$4:$E$38</c:f>
              <c:numCache>
                <c:formatCode>General</c:formatCode>
                <c:ptCount val="17"/>
                <c:pt idx="0">
                  <c:v>0</c:v>
                </c:pt>
                <c:pt idx="1">
                  <c:v>8.563051136363636E-3</c:v>
                </c:pt>
                <c:pt idx="2">
                  <c:v>8.0329829545454541E-4</c:v>
                </c:pt>
                <c:pt idx="3">
                  <c:v>0.23058672727272714</c:v>
                </c:pt>
                <c:pt idx="4">
                  <c:v>0.17092960511363625</c:v>
                </c:pt>
                <c:pt idx="5">
                  <c:v>1.3291451704545459E-2</c:v>
                </c:pt>
                <c:pt idx="6">
                  <c:v>9.3136892045454514E-2</c:v>
                </c:pt>
                <c:pt idx="7">
                  <c:v>5.512086079545455E-2</c:v>
                </c:pt>
                <c:pt idx="8">
                  <c:v>9.64905539772727E-2</c:v>
                </c:pt>
                <c:pt idx="9">
                  <c:v>2.5296755681818193E-2</c:v>
                </c:pt>
                <c:pt idx="10">
                  <c:v>4.1790088068181824E-2</c:v>
                </c:pt>
                <c:pt idx="11">
                  <c:v>0</c:v>
                </c:pt>
                <c:pt idx="12">
                  <c:v>1.7536284090909095E-2</c:v>
                </c:pt>
                <c:pt idx="13">
                  <c:v>8.6454289772727264E-3</c:v>
                </c:pt>
                <c:pt idx="14">
                  <c:v>0.22237065056818175</c:v>
                </c:pt>
                <c:pt idx="15">
                  <c:v>3.6608267045454526E-3</c:v>
                </c:pt>
                <c:pt idx="16">
                  <c:v>1.2580613636363635E-2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02-43D8-A72A-A9B9C60FE72B}"/>
            </c:ext>
          </c:extLst>
        </c:ser>
        <c:ser>
          <c:idx val="1"/>
          <c:order val="1"/>
          <c:tx>
            <c:strRef>
              <c:f>'2012'!$F$2</c:f>
              <c:strCache>
                <c:ptCount val="1"/>
                <c:pt idx="0">
                  <c:v>FRAM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'2012'!$B$4:$B$38</c:f>
              <c:strCache>
                <c:ptCount val="17"/>
                <c:pt idx="0">
                  <c:v>Central Valley sp*</c:v>
                </c:pt>
                <c:pt idx="1">
                  <c:v>CV-Sacramento</c:v>
                </c:pt>
                <c:pt idx="2">
                  <c:v>Rogue R*</c:v>
                </c:pt>
                <c:pt idx="3">
                  <c:v>OR North Coast</c:v>
                </c:pt>
                <c:pt idx="4">
                  <c:v>Mid OR Coast</c:v>
                </c:pt>
                <c:pt idx="5">
                  <c:v>L Columbia Spring</c:v>
                </c:pt>
                <c:pt idx="6">
                  <c:v>L C Bright&amp;Tule</c:v>
                </c:pt>
                <c:pt idx="7">
                  <c:v>Mid-Columbia Tule</c:v>
                </c:pt>
                <c:pt idx="8">
                  <c:v>U Columbia Bright</c:v>
                </c:pt>
                <c:pt idx="9">
                  <c:v>Columbia Su</c:v>
                </c:pt>
                <c:pt idx="10">
                  <c:v>WA North Coast</c:v>
                </c:pt>
                <c:pt idx="11">
                  <c:v>Washington Coast</c:v>
                </c:pt>
                <c:pt idx="12">
                  <c:v>Puget Sound Fa</c:v>
                </c:pt>
                <c:pt idx="13">
                  <c:v>Puget Sound Sp</c:v>
                </c:pt>
                <c:pt idx="14">
                  <c:v>Fraser WCVI Geo St</c:v>
                </c:pt>
                <c:pt idx="15">
                  <c:v>U Fraser R</c:v>
                </c:pt>
                <c:pt idx="16">
                  <c:v>Non FRAM stocks</c:v>
                </c:pt>
              </c:strCache>
            </c:strRef>
          </c:cat>
          <c:val>
            <c:numRef>
              <c:f>'2012'!$F$4:$F$38</c:f>
              <c:numCache>
                <c:formatCode>General</c:formatCode>
                <c:ptCount val="17"/>
                <c:pt idx="1">
                  <c:v>1.6801335800079257E-2</c:v>
                </c:pt>
                <c:pt idx="3">
                  <c:v>1.855360986554502E-2</c:v>
                </c:pt>
                <c:pt idx="5">
                  <c:v>2.4181257401641912E-2</c:v>
                </c:pt>
                <c:pt idx="6">
                  <c:v>0.40964502129956842</c:v>
                </c:pt>
                <c:pt idx="7">
                  <c:v>0.1729490240225601</c:v>
                </c:pt>
                <c:pt idx="8">
                  <c:v>8.8199985745177026E-2</c:v>
                </c:pt>
                <c:pt idx="9">
                  <c:v>2.3637364826991903E-2</c:v>
                </c:pt>
                <c:pt idx="10">
                  <c:v>4.188021365540427E-3</c:v>
                </c:pt>
                <c:pt idx="12">
                  <c:v>0.19876624163694068</c:v>
                </c:pt>
                <c:pt idx="13">
                  <c:v>1.2117238169146391E-3</c:v>
                </c:pt>
                <c:pt idx="14">
                  <c:v>3.3264240805131878E-2</c:v>
                </c:pt>
                <c:pt idx="16">
                  <c:v>1.4778372851237079E-2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02-43D8-A72A-A9B9C60FE7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9830144"/>
        <c:axId val="212997632"/>
      </c:barChart>
      <c:catAx>
        <c:axId val="179830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FRAM stock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212997632"/>
        <c:crosses val="autoZero"/>
        <c:auto val="1"/>
        <c:lblAlgn val="ctr"/>
        <c:lblOffset val="100"/>
        <c:noMultiLvlLbl val="0"/>
      </c:catAx>
      <c:valAx>
        <c:axId val="212997632"/>
        <c:scaling>
          <c:orientation val="minMax"/>
          <c:max val="0.6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Proportion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9830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sz="1200">
          <a:latin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'2014'!$K$2</c:f>
              <c:strCache>
                <c:ptCount val="1"/>
                <c:pt idx="0">
                  <c:v>GSI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'2014'!$M$5:$M$38</c:f>
                <c:numCache>
                  <c:formatCode>General</c:formatCode>
                  <c:ptCount val="15"/>
                </c:numCache>
              </c:numRef>
            </c:plus>
            <c:minus>
              <c:numRef>
                <c:f>'2014'!$L$5:$L$38</c:f>
                <c:numCache>
                  <c:formatCode>General</c:formatCode>
                  <c:ptCount val="15"/>
                </c:numCache>
              </c:numRef>
            </c:minus>
          </c:errBars>
          <c:cat>
            <c:strRef>
              <c:f>'2014'!$B$4:$B$38</c:f>
              <c:strCache>
                <c:ptCount val="15"/>
                <c:pt idx="0">
                  <c:v>CV-Sacramento</c:v>
                </c:pt>
                <c:pt idx="1">
                  <c:v>OR North Coast</c:v>
                </c:pt>
                <c:pt idx="2">
                  <c:v>Mid OR Coast</c:v>
                </c:pt>
                <c:pt idx="3">
                  <c:v>L Columbia Spring</c:v>
                </c:pt>
                <c:pt idx="4">
                  <c:v>L C Bright&amp;Tule</c:v>
                </c:pt>
                <c:pt idx="5">
                  <c:v>Mid-Columbia Tule</c:v>
                </c:pt>
                <c:pt idx="6">
                  <c:v>U Columbia Bright</c:v>
                </c:pt>
                <c:pt idx="7">
                  <c:v>Columbia Su</c:v>
                </c:pt>
                <c:pt idx="8">
                  <c:v>WA North Coast</c:v>
                </c:pt>
                <c:pt idx="9">
                  <c:v>Washington Coast</c:v>
                </c:pt>
                <c:pt idx="10">
                  <c:v>Puget Sound Fa</c:v>
                </c:pt>
                <c:pt idx="11">
                  <c:v>Puget Sound Sp</c:v>
                </c:pt>
                <c:pt idx="12">
                  <c:v>Fraser WCVI Geo St</c:v>
                </c:pt>
                <c:pt idx="13">
                  <c:v>U Fraser R</c:v>
                </c:pt>
                <c:pt idx="14">
                  <c:v>Non FRAM stocks</c:v>
                </c:pt>
              </c:strCache>
            </c:strRef>
          </c:cat>
          <c:val>
            <c:numRef>
              <c:f>'2014'!$K$5:$K$38</c:f>
              <c:numCache>
                <c:formatCode>General</c:formatCode>
                <c:ptCount val="15"/>
                <c:pt idx="0">
                  <c:v>6.2560547935619285E-2</c:v>
                </c:pt>
                <c:pt idx="1">
                  <c:v>3.3963184744576588E-2</c:v>
                </c:pt>
                <c:pt idx="2">
                  <c:v>6.6414400979706023E-2</c:v>
                </c:pt>
                <c:pt idx="3">
                  <c:v>2.9392276417074883E-2</c:v>
                </c:pt>
                <c:pt idx="4">
                  <c:v>8.5778062981105643E-2</c:v>
                </c:pt>
                <c:pt idx="5">
                  <c:v>0.28665686703988774</c:v>
                </c:pt>
                <c:pt idx="6">
                  <c:v>0.19631316165150417</c:v>
                </c:pt>
                <c:pt idx="7">
                  <c:v>5.4985160951714518E-2</c:v>
                </c:pt>
                <c:pt idx="8">
                  <c:v>8.0717361791462581E-3</c:v>
                </c:pt>
                <c:pt idx="9">
                  <c:v>2.3284387683694886E-3</c:v>
                </c:pt>
                <c:pt idx="10">
                  <c:v>4.4337995801259571E-2</c:v>
                </c:pt>
                <c:pt idx="11">
                  <c:v>7.1271539538138411E-3</c:v>
                </c:pt>
                <c:pt idx="12">
                  <c:v>0.10024709517144853</c:v>
                </c:pt>
                <c:pt idx="13">
                  <c:v>1.1018066480055974E-2</c:v>
                </c:pt>
                <c:pt idx="14">
                  <c:v>2.4152137858642397E-2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EC-44F4-B593-AFB85D4E318E}"/>
            </c:ext>
          </c:extLst>
        </c:ser>
        <c:ser>
          <c:idx val="1"/>
          <c:order val="1"/>
          <c:tx>
            <c:strRef>
              <c:f>'2014'!$F$2</c:f>
              <c:strCache>
                <c:ptCount val="1"/>
                <c:pt idx="0">
                  <c:v>FRAM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'2014'!$B$4:$B$38</c:f>
              <c:strCache>
                <c:ptCount val="15"/>
                <c:pt idx="0">
                  <c:v>CV-Sacramento</c:v>
                </c:pt>
                <c:pt idx="1">
                  <c:v>OR North Coast</c:v>
                </c:pt>
                <c:pt idx="2">
                  <c:v>Mid OR Coast</c:v>
                </c:pt>
                <c:pt idx="3">
                  <c:v>L Columbia Spring</c:v>
                </c:pt>
                <c:pt idx="4">
                  <c:v>L C Bright&amp;Tule</c:v>
                </c:pt>
                <c:pt idx="5">
                  <c:v>Mid-Columbia Tule</c:v>
                </c:pt>
                <c:pt idx="6">
                  <c:v>U Columbia Bright</c:v>
                </c:pt>
                <c:pt idx="7">
                  <c:v>Columbia Su</c:v>
                </c:pt>
                <c:pt idx="8">
                  <c:v>WA North Coast</c:v>
                </c:pt>
                <c:pt idx="9">
                  <c:v>Washington Coast</c:v>
                </c:pt>
                <c:pt idx="10">
                  <c:v>Puget Sound Fa</c:v>
                </c:pt>
                <c:pt idx="11">
                  <c:v>Puget Sound Sp</c:v>
                </c:pt>
                <c:pt idx="12">
                  <c:v>Fraser WCVI Geo St</c:v>
                </c:pt>
                <c:pt idx="13">
                  <c:v>U Fraser R</c:v>
                </c:pt>
                <c:pt idx="14">
                  <c:v>Non FRAM stocks</c:v>
                </c:pt>
              </c:strCache>
            </c:strRef>
          </c:cat>
          <c:val>
            <c:numRef>
              <c:f>'2014'!$N$5:$N$38</c:f>
              <c:numCache>
                <c:formatCode>0.000</c:formatCode>
                <c:ptCount val="15"/>
              </c:numCache>
            </c:numRef>
          </c:val>
          <c:extLst>
            <c:ext xmlns:c16="http://schemas.microsoft.com/office/drawing/2014/chart" uri="{C3380CC4-5D6E-409C-BE32-E72D297353CC}">
              <c16:uniqueId val="{00000001-C6EC-44F4-B593-AFB85D4E31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1363328"/>
        <c:axId val="231365248"/>
      </c:barChart>
      <c:catAx>
        <c:axId val="231363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FRAM stock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231365248"/>
        <c:crosses val="autoZero"/>
        <c:auto val="1"/>
        <c:lblAlgn val="ctr"/>
        <c:lblOffset val="100"/>
        <c:noMultiLvlLbl val="0"/>
      </c:catAx>
      <c:valAx>
        <c:axId val="231365248"/>
        <c:scaling>
          <c:orientation val="minMax"/>
          <c:max val="0.6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Proportion</a:t>
                </a:r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crossAx val="231363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Areas 3 &amp; 4 May-June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'2014'!$C$2</c:f>
              <c:strCache>
                <c:ptCount val="1"/>
                <c:pt idx="0">
                  <c:v>GSI</c:v>
                </c:pt>
              </c:strCache>
            </c:strRef>
          </c:tx>
          <c:cat>
            <c:strRef>
              <c:f>'2014'!$B$5:$B$38</c:f>
              <c:strCache>
                <c:ptCount val="15"/>
                <c:pt idx="0">
                  <c:v>CV-Sacramento</c:v>
                </c:pt>
                <c:pt idx="1">
                  <c:v>OR North Coast</c:v>
                </c:pt>
                <c:pt idx="2">
                  <c:v>Mid OR Coast</c:v>
                </c:pt>
                <c:pt idx="3">
                  <c:v>L Columbia Spring</c:v>
                </c:pt>
                <c:pt idx="4">
                  <c:v>L C Bright&amp;Tule</c:v>
                </c:pt>
                <c:pt idx="5">
                  <c:v>Mid-Columbia Tule</c:v>
                </c:pt>
                <c:pt idx="6">
                  <c:v>U Columbia Bright</c:v>
                </c:pt>
                <c:pt idx="7">
                  <c:v>Columbia Su</c:v>
                </c:pt>
                <c:pt idx="8">
                  <c:v>WA North Coast</c:v>
                </c:pt>
                <c:pt idx="9">
                  <c:v>Washington Coast</c:v>
                </c:pt>
                <c:pt idx="10">
                  <c:v>Puget Sound Fa</c:v>
                </c:pt>
                <c:pt idx="11">
                  <c:v>Puget Sound Sp</c:v>
                </c:pt>
                <c:pt idx="12">
                  <c:v>Fraser WCVI Geo St</c:v>
                </c:pt>
                <c:pt idx="13">
                  <c:v>U Fraser R</c:v>
                </c:pt>
                <c:pt idx="14">
                  <c:v>Non FRAM stocks</c:v>
                </c:pt>
              </c:strCache>
            </c:strRef>
          </c:cat>
          <c:val>
            <c:numRef>
              <c:f>'2014'!$C$5:$C$38</c:f>
              <c:numCache>
                <c:formatCode>General</c:formatCode>
                <c:ptCount val="15"/>
                <c:pt idx="0">
                  <c:v>3.9709240860215059E-2</c:v>
                </c:pt>
                <c:pt idx="1">
                  <c:v>4.7562526881720434E-2</c:v>
                </c:pt>
                <c:pt idx="2">
                  <c:v>9.0857427956989228E-2</c:v>
                </c:pt>
                <c:pt idx="3">
                  <c:v>2.4680709677419352E-2</c:v>
                </c:pt>
                <c:pt idx="4">
                  <c:v>6.1916165591397843E-2</c:v>
                </c:pt>
                <c:pt idx="5">
                  <c:v>9.4936163440860186E-2</c:v>
                </c:pt>
                <c:pt idx="6">
                  <c:v>0.22590489462365593</c:v>
                </c:pt>
                <c:pt idx="7">
                  <c:v>8.1225184946236526E-2</c:v>
                </c:pt>
                <c:pt idx="8">
                  <c:v>8.1187182795698903E-3</c:v>
                </c:pt>
                <c:pt idx="9">
                  <c:v>7.0423010752688174E-4</c:v>
                </c:pt>
                <c:pt idx="10">
                  <c:v>6.140352688172044E-2</c:v>
                </c:pt>
                <c:pt idx="11">
                  <c:v>1.2316802150537631E-2</c:v>
                </c:pt>
                <c:pt idx="12">
                  <c:v>0.19913506236559128</c:v>
                </c:pt>
                <c:pt idx="13">
                  <c:v>3.3572862365591379E-2</c:v>
                </c:pt>
                <c:pt idx="14">
                  <c:v>1.795624086021505E-2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49-45EF-BE51-53CC9743D3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Areas 3 &amp; 4 July-Sept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'2014'!$E$2</c:f>
              <c:strCache>
                <c:ptCount val="1"/>
                <c:pt idx="0">
                  <c:v>GSI</c:v>
                </c:pt>
              </c:strCache>
            </c:strRef>
          </c:tx>
          <c:cat>
            <c:strRef>
              <c:f>'2014'!$B$4:$B$38</c:f>
              <c:strCache>
                <c:ptCount val="15"/>
                <c:pt idx="0">
                  <c:v>CV-Sacramento</c:v>
                </c:pt>
                <c:pt idx="1">
                  <c:v>OR North Coast</c:v>
                </c:pt>
                <c:pt idx="2">
                  <c:v>Mid OR Coast</c:v>
                </c:pt>
                <c:pt idx="3">
                  <c:v>L Columbia Spring</c:v>
                </c:pt>
                <c:pt idx="4">
                  <c:v>L C Bright&amp;Tule</c:v>
                </c:pt>
                <c:pt idx="5">
                  <c:v>Mid-Columbia Tule</c:v>
                </c:pt>
                <c:pt idx="6">
                  <c:v>U Columbia Bright</c:v>
                </c:pt>
                <c:pt idx="7">
                  <c:v>Columbia Su</c:v>
                </c:pt>
                <c:pt idx="8">
                  <c:v>WA North Coast</c:v>
                </c:pt>
                <c:pt idx="9">
                  <c:v>Washington Coast</c:v>
                </c:pt>
                <c:pt idx="10">
                  <c:v>Puget Sound Fa</c:v>
                </c:pt>
                <c:pt idx="11">
                  <c:v>Puget Sound Sp</c:v>
                </c:pt>
                <c:pt idx="12">
                  <c:v>Fraser WCVI Geo St</c:v>
                </c:pt>
                <c:pt idx="13">
                  <c:v>U Fraser R</c:v>
                </c:pt>
                <c:pt idx="14">
                  <c:v>Non FRAM stocks</c:v>
                </c:pt>
              </c:strCache>
            </c:strRef>
          </c:cat>
          <c:val>
            <c:numRef>
              <c:f>'2014'!$E$5:$E$38</c:f>
              <c:numCache>
                <c:formatCode>General</c:formatCode>
                <c:ptCount val="15"/>
                <c:pt idx="0">
                  <c:v>1.3590924731182789E-2</c:v>
                </c:pt>
                <c:pt idx="1">
                  <c:v>9.7763870967741931E-2</c:v>
                </c:pt>
                <c:pt idx="2">
                  <c:v>0.16579629032258067</c:v>
                </c:pt>
                <c:pt idx="3">
                  <c:v>1.4450956989247307E-2</c:v>
                </c:pt>
                <c:pt idx="4">
                  <c:v>7.010897849462365E-2</c:v>
                </c:pt>
                <c:pt idx="5">
                  <c:v>4.2062548387096783E-2</c:v>
                </c:pt>
                <c:pt idx="6">
                  <c:v>0.28373347311827957</c:v>
                </c:pt>
                <c:pt idx="7">
                  <c:v>5.4155827956989235E-2</c:v>
                </c:pt>
                <c:pt idx="8">
                  <c:v>3.294818279569893E-2</c:v>
                </c:pt>
                <c:pt idx="9">
                  <c:v>5.0556989247311829E-4</c:v>
                </c:pt>
                <c:pt idx="10">
                  <c:v>2.3678505376344083E-2</c:v>
                </c:pt>
                <c:pt idx="11">
                  <c:v>1.0069526881720428E-2</c:v>
                </c:pt>
                <c:pt idx="12">
                  <c:v>0.18982846236559139</c:v>
                </c:pt>
                <c:pt idx="13">
                  <c:v>5.6533333333333338E-4</c:v>
                </c:pt>
                <c:pt idx="14">
                  <c:v>7.4129032258064527E-4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39-448C-AAB4-602D6B67A0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Area 2 May-June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'2014'!$G$2</c:f>
              <c:strCache>
                <c:ptCount val="1"/>
                <c:pt idx="0">
                  <c:v>GSI</c:v>
                </c:pt>
              </c:strCache>
            </c:strRef>
          </c:tx>
          <c:cat>
            <c:strRef>
              <c:f>'2014'!$B$4:$B$38</c:f>
              <c:strCache>
                <c:ptCount val="15"/>
                <c:pt idx="0">
                  <c:v>CV-Sacramento</c:v>
                </c:pt>
                <c:pt idx="1">
                  <c:v>OR North Coast</c:v>
                </c:pt>
                <c:pt idx="2">
                  <c:v>Mid OR Coast</c:v>
                </c:pt>
                <c:pt idx="3">
                  <c:v>L Columbia Spring</c:v>
                </c:pt>
                <c:pt idx="4">
                  <c:v>L C Bright&amp;Tule</c:v>
                </c:pt>
                <c:pt idx="5">
                  <c:v>Mid-Columbia Tule</c:v>
                </c:pt>
                <c:pt idx="6">
                  <c:v>U Columbia Bright</c:v>
                </c:pt>
                <c:pt idx="7">
                  <c:v>Columbia Su</c:v>
                </c:pt>
                <c:pt idx="8">
                  <c:v>WA North Coast</c:v>
                </c:pt>
                <c:pt idx="9">
                  <c:v>Washington Coast</c:v>
                </c:pt>
                <c:pt idx="10">
                  <c:v>Puget Sound Fa</c:v>
                </c:pt>
                <c:pt idx="11">
                  <c:v>Puget Sound Sp</c:v>
                </c:pt>
                <c:pt idx="12">
                  <c:v>Fraser WCVI Geo St</c:v>
                </c:pt>
                <c:pt idx="13">
                  <c:v>U Fraser R</c:v>
                </c:pt>
                <c:pt idx="14">
                  <c:v>Non FRAM stocks</c:v>
                </c:pt>
              </c:strCache>
            </c:strRef>
          </c:cat>
          <c:val>
            <c:numRef>
              <c:f>'2014'!$G$5:$G$38</c:f>
              <c:numCache>
                <c:formatCode>General</c:formatCode>
                <c:ptCount val="15"/>
                <c:pt idx="0">
                  <c:v>7.7700576177285319E-2</c:v>
                </c:pt>
                <c:pt idx="1">
                  <c:v>1.5390379501385044E-2</c:v>
                </c:pt>
                <c:pt idx="2">
                  <c:v>3.9435484764542943E-2</c:v>
                </c:pt>
                <c:pt idx="3">
                  <c:v>4.0064290858725732E-2</c:v>
                </c:pt>
                <c:pt idx="4">
                  <c:v>6.9209653739612229E-2</c:v>
                </c:pt>
                <c:pt idx="5">
                  <c:v>0.45547290304709154</c:v>
                </c:pt>
                <c:pt idx="6">
                  <c:v>0.14771288642659286</c:v>
                </c:pt>
                <c:pt idx="7">
                  <c:v>5.0461387811634298E-2</c:v>
                </c:pt>
                <c:pt idx="8">
                  <c:v>4.1058088642659278E-3</c:v>
                </c:pt>
                <c:pt idx="9">
                  <c:v>2.6841911357340718E-3</c:v>
                </c:pt>
                <c:pt idx="10">
                  <c:v>3.6906146814404434E-2</c:v>
                </c:pt>
                <c:pt idx="11">
                  <c:v>6.9378559556786679E-3</c:v>
                </c:pt>
                <c:pt idx="12">
                  <c:v>4.2641914127423797E-2</c:v>
                </c:pt>
                <c:pt idx="13">
                  <c:v>2.1778947368421056E-4</c:v>
                </c:pt>
                <c:pt idx="14">
                  <c:v>1.1058529085872576E-2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60-4A9F-8E27-5ABB5D192A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Area 2 July-Sept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'2014'!$I$2</c:f>
              <c:strCache>
                <c:ptCount val="1"/>
                <c:pt idx="0">
                  <c:v>GSI</c:v>
                </c:pt>
              </c:strCache>
            </c:strRef>
          </c:tx>
          <c:cat>
            <c:strRef>
              <c:f>'2014'!$B$4:$B$38</c:f>
              <c:strCache>
                <c:ptCount val="15"/>
                <c:pt idx="0">
                  <c:v>CV-Sacramento</c:v>
                </c:pt>
                <c:pt idx="1">
                  <c:v>OR North Coast</c:v>
                </c:pt>
                <c:pt idx="2">
                  <c:v>Mid OR Coast</c:v>
                </c:pt>
                <c:pt idx="3">
                  <c:v>L Columbia Spring</c:v>
                </c:pt>
                <c:pt idx="4">
                  <c:v>L C Bright&amp;Tule</c:v>
                </c:pt>
                <c:pt idx="5">
                  <c:v>Mid-Columbia Tule</c:v>
                </c:pt>
                <c:pt idx="6">
                  <c:v>U Columbia Bright</c:v>
                </c:pt>
                <c:pt idx="7">
                  <c:v>Columbia Su</c:v>
                </c:pt>
                <c:pt idx="8">
                  <c:v>WA North Coast</c:v>
                </c:pt>
                <c:pt idx="9">
                  <c:v>Washington Coast</c:v>
                </c:pt>
                <c:pt idx="10">
                  <c:v>Puget Sound Fa</c:v>
                </c:pt>
                <c:pt idx="11">
                  <c:v>Puget Sound Sp</c:v>
                </c:pt>
                <c:pt idx="12">
                  <c:v>Fraser WCVI Geo St</c:v>
                </c:pt>
                <c:pt idx="13">
                  <c:v>U Fraser R</c:v>
                </c:pt>
                <c:pt idx="14">
                  <c:v>Non FRAM stocks</c:v>
                </c:pt>
              </c:strCache>
            </c:strRef>
          </c:cat>
          <c:val>
            <c:numRef>
              <c:f>'2014'!$I$5:$I$38</c:f>
              <c:numCache>
                <c:formatCode>General</c:formatCode>
                <c:ptCount val="15"/>
                <c:pt idx="0">
                  <c:v>8.9167422746781119E-2</c:v>
                </c:pt>
                <c:pt idx="1">
                  <c:v>2.5209092274678106E-2</c:v>
                </c:pt>
                <c:pt idx="2">
                  <c:v>4.2632899141630903E-2</c:v>
                </c:pt>
                <c:pt idx="3">
                  <c:v>2.6161667381974254E-2</c:v>
                </c:pt>
                <c:pt idx="4">
                  <c:v>0.13043569313304709</c:v>
                </c:pt>
                <c:pt idx="5">
                  <c:v>0.39707630257510751</c:v>
                </c:pt>
                <c:pt idx="6">
                  <c:v>0.18148294635193141</c:v>
                </c:pt>
                <c:pt idx="7">
                  <c:v>3.2177433476394852E-2</c:v>
                </c:pt>
                <c:pt idx="8">
                  <c:v>6.8850343347639483E-3</c:v>
                </c:pt>
                <c:pt idx="9">
                  <c:v>4.2571995708154502E-3</c:v>
                </c:pt>
                <c:pt idx="10">
                  <c:v>2.8357630901287529E-2</c:v>
                </c:pt>
                <c:pt idx="11">
                  <c:v>1.39962017167382E-3</c:v>
                </c:pt>
                <c:pt idx="12">
                  <c:v>2.8634922746781082E-2</c:v>
                </c:pt>
                <c:pt idx="13">
                  <c:v>4.7081545064377687E-6</c:v>
                </c:pt>
                <c:pt idx="14">
                  <c:v>6.1172231759656645E-3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AD-40BF-9AD5-F987C1F53B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Areas 3 &amp; 4 May-June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'2014'!$C$2</c:f>
              <c:strCache>
                <c:ptCount val="1"/>
                <c:pt idx="0">
                  <c:v>GSI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'2014'!$B$5:$B$38</c:f>
              <c:strCache>
                <c:ptCount val="15"/>
                <c:pt idx="0">
                  <c:v>CV-Sacramento</c:v>
                </c:pt>
                <c:pt idx="1">
                  <c:v>OR North Coast</c:v>
                </c:pt>
                <c:pt idx="2">
                  <c:v>Mid OR Coast</c:v>
                </c:pt>
                <c:pt idx="3">
                  <c:v>L Columbia Spring</c:v>
                </c:pt>
                <c:pt idx="4">
                  <c:v>L C Bright&amp;Tule</c:v>
                </c:pt>
                <c:pt idx="5">
                  <c:v>Mid-Columbia Tule</c:v>
                </c:pt>
                <c:pt idx="6">
                  <c:v>U Columbia Bright</c:v>
                </c:pt>
                <c:pt idx="7">
                  <c:v>Columbia Su</c:v>
                </c:pt>
                <c:pt idx="8">
                  <c:v>WA North Coast</c:v>
                </c:pt>
                <c:pt idx="9">
                  <c:v>Washington Coast</c:v>
                </c:pt>
                <c:pt idx="10">
                  <c:v>Puget Sound Fa</c:v>
                </c:pt>
                <c:pt idx="11">
                  <c:v>Puget Sound Sp</c:v>
                </c:pt>
                <c:pt idx="12">
                  <c:v>Fraser WCVI Geo St</c:v>
                </c:pt>
                <c:pt idx="13">
                  <c:v>U Fraser R</c:v>
                </c:pt>
                <c:pt idx="14">
                  <c:v>Non FRAM stocks</c:v>
                </c:pt>
              </c:strCache>
            </c:strRef>
          </c:cat>
          <c:val>
            <c:numRef>
              <c:f>'2014'!$C$5:$C$38</c:f>
              <c:numCache>
                <c:formatCode>General</c:formatCode>
                <c:ptCount val="15"/>
                <c:pt idx="0">
                  <c:v>3.9709240860215059E-2</c:v>
                </c:pt>
                <c:pt idx="1">
                  <c:v>4.7562526881720434E-2</c:v>
                </c:pt>
                <c:pt idx="2">
                  <c:v>9.0857427956989228E-2</c:v>
                </c:pt>
                <c:pt idx="3">
                  <c:v>2.4680709677419352E-2</c:v>
                </c:pt>
                <c:pt idx="4">
                  <c:v>6.1916165591397843E-2</c:v>
                </c:pt>
                <c:pt idx="5">
                  <c:v>9.4936163440860186E-2</c:v>
                </c:pt>
                <c:pt idx="6">
                  <c:v>0.22590489462365593</c:v>
                </c:pt>
                <c:pt idx="7">
                  <c:v>8.1225184946236526E-2</c:v>
                </c:pt>
                <c:pt idx="8">
                  <c:v>8.1187182795698903E-3</c:v>
                </c:pt>
                <c:pt idx="9">
                  <c:v>7.0423010752688174E-4</c:v>
                </c:pt>
                <c:pt idx="10">
                  <c:v>6.140352688172044E-2</c:v>
                </c:pt>
                <c:pt idx="11">
                  <c:v>1.2316802150537631E-2</c:v>
                </c:pt>
                <c:pt idx="12">
                  <c:v>0.19913506236559128</c:v>
                </c:pt>
                <c:pt idx="13">
                  <c:v>3.3572862365591379E-2</c:v>
                </c:pt>
                <c:pt idx="14">
                  <c:v>1.795624086021505E-2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86-4DBD-8751-1B4390AB486B}"/>
            </c:ext>
          </c:extLst>
        </c:ser>
        <c:ser>
          <c:idx val="1"/>
          <c:order val="1"/>
          <c:tx>
            <c:strRef>
              <c:f>'2014'!$D$2</c:f>
              <c:strCache>
                <c:ptCount val="1"/>
                <c:pt idx="0">
                  <c:v>FRAM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'2014'!$B$5:$B$38</c:f>
              <c:strCache>
                <c:ptCount val="15"/>
                <c:pt idx="0">
                  <c:v>CV-Sacramento</c:v>
                </c:pt>
                <c:pt idx="1">
                  <c:v>OR North Coast</c:v>
                </c:pt>
                <c:pt idx="2">
                  <c:v>Mid OR Coast</c:v>
                </c:pt>
                <c:pt idx="3">
                  <c:v>L Columbia Spring</c:v>
                </c:pt>
                <c:pt idx="4">
                  <c:v>L C Bright&amp;Tule</c:v>
                </c:pt>
                <c:pt idx="5">
                  <c:v>Mid-Columbia Tule</c:v>
                </c:pt>
                <c:pt idx="6">
                  <c:v>U Columbia Bright</c:v>
                </c:pt>
                <c:pt idx="7">
                  <c:v>Columbia Su</c:v>
                </c:pt>
                <c:pt idx="8">
                  <c:v>WA North Coast</c:v>
                </c:pt>
                <c:pt idx="9">
                  <c:v>Washington Coast</c:v>
                </c:pt>
                <c:pt idx="10">
                  <c:v>Puget Sound Fa</c:v>
                </c:pt>
                <c:pt idx="11">
                  <c:v>Puget Sound Sp</c:v>
                </c:pt>
                <c:pt idx="12">
                  <c:v>Fraser WCVI Geo St</c:v>
                </c:pt>
                <c:pt idx="13">
                  <c:v>U Fraser R</c:v>
                </c:pt>
                <c:pt idx="14">
                  <c:v>Non FRAM stocks</c:v>
                </c:pt>
              </c:strCache>
            </c:strRef>
          </c:cat>
          <c:val>
            <c:numRef>
              <c:f>'2014'!$D$5:$D$38</c:f>
              <c:numCache>
                <c:formatCode>General</c:formatCode>
                <c:ptCount val="15"/>
                <c:pt idx="0">
                  <c:v>8.3011722663468897E-3</c:v>
                </c:pt>
                <c:pt idx="1">
                  <c:v>1.1556427980893971E-2</c:v>
                </c:pt>
                <c:pt idx="3">
                  <c:v>3.3066049554546548E-2</c:v>
                </c:pt>
                <c:pt idx="4">
                  <c:v>0.16638107844353706</c:v>
                </c:pt>
                <c:pt idx="5">
                  <c:v>0.43605422725656584</c:v>
                </c:pt>
                <c:pt idx="6">
                  <c:v>7.093968863645353E-2</c:v>
                </c:pt>
                <c:pt idx="7">
                  <c:v>3.4422025559151956E-2</c:v>
                </c:pt>
                <c:pt idx="8">
                  <c:v>9.101818990156856E-4</c:v>
                </c:pt>
                <c:pt idx="10">
                  <c:v>0.15255638102803157</c:v>
                </c:pt>
                <c:pt idx="11">
                  <c:v>2.0026253572614952E-3</c:v>
                </c:pt>
                <c:pt idx="12">
                  <c:v>6.9031816895042619E-2</c:v>
                </c:pt>
                <c:pt idx="14">
                  <c:v>1.47783251231527E-2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86-4DBD-8751-1B4390AB48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1588992"/>
        <c:axId val="231590912"/>
      </c:barChart>
      <c:catAx>
        <c:axId val="231588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FRAM stock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231590912"/>
        <c:crosses val="autoZero"/>
        <c:auto val="1"/>
        <c:lblAlgn val="ctr"/>
        <c:lblOffset val="100"/>
        <c:noMultiLvlLbl val="0"/>
      </c:catAx>
      <c:valAx>
        <c:axId val="231590912"/>
        <c:scaling>
          <c:orientation val="minMax"/>
          <c:max val="0.6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Proportion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31588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Areas 3 &amp; 4 July-Sept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'2014'!$E$2</c:f>
              <c:strCache>
                <c:ptCount val="1"/>
                <c:pt idx="0">
                  <c:v>GSI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'2014'!$B$5:$B$38</c:f>
              <c:strCache>
                <c:ptCount val="15"/>
                <c:pt idx="0">
                  <c:v>CV-Sacramento</c:v>
                </c:pt>
                <c:pt idx="1">
                  <c:v>OR North Coast</c:v>
                </c:pt>
                <c:pt idx="2">
                  <c:v>Mid OR Coast</c:v>
                </c:pt>
                <c:pt idx="3">
                  <c:v>L Columbia Spring</c:v>
                </c:pt>
                <c:pt idx="4">
                  <c:v>L C Bright&amp;Tule</c:v>
                </c:pt>
                <c:pt idx="5">
                  <c:v>Mid-Columbia Tule</c:v>
                </c:pt>
                <c:pt idx="6">
                  <c:v>U Columbia Bright</c:v>
                </c:pt>
                <c:pt idx="7">
                  <c:v>Columbia Su</c:v>
                </c:pt>
                <c:pt idx="8">
                  <c:v>WA North Coast</c:v>
                </c:pt>
                <c:pt idx="9">
                  <c:v>Washington Coast</c:v>
                </c:pt>
                <c:pt idx="10">
                  <c:v>Puget Sound Fa</c:v>
                </c:pt>
                <c:pt idx="11">
                  <c:v>Puget Sound Sp</c:v>
                </c:pt>
                <c:pt idx="12">
                  <c:v>Fraser WCVI Geo St</c:v>
                </c:pt>
                <c:pt idx="13">
                  <c:v>U Fraser R</c:v>
                </c:pt>
                <c:pt idx="14">
                  <c:v>Non FRAM stocks</c:v>
                </c:pt>
              </c:strCache>
            </c:strRef>
          </c:cat>
          <c:val>
            <c:numRef>
              <c:f>'2014'!$E$5:$E$38</c:f>
              <c:numCache>
                <c:formatCode>General</c:formatCode>
                <c:ptCount val="15"/>
                <c:pt idx="0">
                  <c:v>1.3590924731182789E-2</c:v>
                </c:pt>
                <c:pt idx="1">
                  <c:v>9.7763870967741931E-2</c:v>
                </c:pt>
                <c:pt idx="2">
                  <c:v>0.16579629032258067</c:v>
                </c:pt>
                <c:pt idx="3">
                  <c:v>1.4450956989247307E-2</c:v>
                </c:pt>
                <c:pt idx="4">
                  <c:v>7.010897849462365E-2</c:v>
                </c:pt>
                <c:pt idx="5">
                  <c:v>4.2062548387096783E-2</c:v>
                </c:pt>
                <c:pt idx="6">
                  <c:v>0.28373347311827957</c:v>
                </c:pt>
                <c:pt idx="7">
                  <c:v>5.4155827956989235E-2</c:v>
                </c:pt>
                <c:pt idx="8">
                  <c:v>3.294818279569893E-2</c:v>
                </c:pt>
                <c:pt idx="9">
                  <c:v>5.0556989247311829E-4</c:v>
                </c:pt>
                <c:pt idx="10">
                  <c:v>2.3678505376344083E-2</c:v>
                </c:pt>
                <c:pt idx="11">
                  <c:v>1.0069526881720428E-2</c:v>
                </c:pt>
                <c:pt idx="12">
                  <c:v>0.18982846236559139</c:v>
                </c:pt>
                <c:pt idx="13">
                  <c:v>5.6533333333333338E-4</c:v>
                </c:pt>
                <c:pt idx="14">
                  <c:v>7.4129032258064527E-4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36-4875-80B1-886D29CC5B95}"/>
            </c:ext>
          </c:extLst>
        </c:ser>
        <c:ser>
          <c:idx val="1"/>
          <c:order val="1"/>
          <c:tx>
            <c:strRef>
              <c:f>'2014'!$F$2</c:f>
              <c:strCache>
                <c:ptCount val="1"/>
                <c:pt idx="0">
                  <c:v>FRAM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'2014'!$B$5:$B$38</c:f>
              <c:strCache>
                <c:ptCount val="15"/>
                <c:pt idx="0">
                  <c:v>CV-Sacramento</c:v>
                </c:pt>
                <c:pt idx="1">
                  <c:v>OR North Coast</c:v>
                </c:pt>
                <c:pt idx="2">
                  <c:v>Mid OR Coast</c:v>
                </c:pt>
                <c:pt idx="3">
                  <c:v>L Columbia Spring</c:v>
                </c:pt>
                <c:pt idx="4">
                  <c:v>L C Bright&amp;Tule</c:v>
                </c:pt>
                <c:pt idx="5">
                  <c:v>Mid-Columbia Tule</c:v>
                </c:pt>
                <c:pt idx="6">
                  <c:v>U Columbia Bright</c:v>
                </c:pt>
                <c:pt idx="7">
                  <c:v>Columbia Su</c:v>
                </c:pt>
                <c:pt idx="8">
                  <c:v>WA North Coast</c:v>
                </c:pt>
                <c:pt idx="9">
                  <c:v>Washington Coast</c:v>
                </c:pt>
                <c:pt idx="10">
                  <c:v>Puget Sound Fa</c:v>
                </c:pt>
                <c:pt idx="11">
                  <c:v>Puget Sound Sp</c:v>
                </c:pt>
                <c:pt idx="12">
                  <c:v>Fraser WCVI Geo St</c:v>
                </c:pt>
                <c:pt idx="13">
                  <c:v>U Fraser R</c:v>
                </c:pt>
                <c:pt idx="14">
                  <c:v>Non FRAM stocks</c:v>
                </c:pt>
              </c:strCache>
            </c:strRef>
          </c:cat>
          <c:val>
            <c:numRef>
              <c:f>'2014'!$F$5:$F$38</c:f>
              <c:numCache>
                <c:formatCode>General</c:formatCode>
                <c:ptCount val="15"/>
                <c:pt idx="0">
                  <c:v>2.101170923013972E-2</c:v>
                </c:pt>
                <c:pt idx="1">
                  <c:v>1.2518827077010446E-2</c:v>
                </c:pt>
                <c:pt idx="3">
                  <c:v>1.26263317210497E-2</c:v>
                </c:pt>
                <c:pt idx="4">
                  <c:v>0.33460634189502519</c:v>
                </c:pt>
                <c:pt idx="5">
                  <c:v>0.23654796334689704</c:v>
                </c:pt>
                <c:pt idx="6">
                  <c:v>0.17751402251219828</c:v>
                </c:pt>
                <c:pt idx="7">
                  <c:v>1.0499808551324563E-2</c:v>
                </c:pt>
                <c:pt idx="8">
                  <c:v>2.134666489528043E-3</c:v>
                </c:pt>
                <c:pt idx="10">
                  <c:v>0.115929517922225</c:v>
                </c:pt>
                <c:pt idx="11">
                  <c:v>8.1897038206241125E-4</c:v>
                </c:pt>
                <c:pt idx="12">
                  <c:v>6.1010101757478889E-2</c:v>
                </c:pt>
                <c:pt idx="14">
                  <c:v>1.4781739115060824E-2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36-4875-80B1-886D29CC5B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1707008"/>
        <c:axId val="231708928"/>
      </c:barChart>
      <c:catAx>
        <c:axId val="231707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FRAM stock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231708928"/>
        <c:crosses val="autoZero"/>
        <c:auto val="1"/>
        <c:lblAlgn val="ctr"/>
        <c:lblOffset val="100"/>
        <c:noMultiLvlLbl val="0"/>
      </c:catAx>
      <c:valAx>
        <c:axId val="231708928"/>
        <c:scaling>
          <c:orientation val="minMax"/>
          <c:max val="0.6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Proportion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31707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sz="1200">
          <a:latin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Area 2 May-June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'2014'!$G$2</c:f>
              <c:strCache>
                <c:ptCount val="1"/>
                <c:pt idx="0">
                  <c:v>GSI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'2014'!$B$5:$B$38</c:f>
              <c:strCache>
                <c:ptCount val="15"/>
                <c:pt idx="0">
                  <c:v>CV-Sacramento</c:v>
                </c:pt>
                <c:pt idx="1">
                  <c:v>OR North Coast</c:v>
                </c:pt>
                <c:pt idx="2">
                  <c:v>Mid OR Coast</c:v>
                </c:pt>
                <c:pt idx="3">
                  <c:v>L Columbia Spring</c:v>
                </c:pt>
                <c:pt idx="4">
                  <c:v>L C Bright&amp;Tule</c:v>
                </c:pt>
                <c:pt idx="5">
                  <c:v>Mid-Columbia Tule</c:v>
                </c:pt>
                <c:pt idx="6">
                  <c:v>U Columbia Bright</c:v>
                </c:pt>
                <c:pt idx="7">
                  <c:v>Columbia Su</c:v>
                </c:pt>
                <c:pt idx="8">
                  <c:v>WA North Coast</c:v>
                </c:pt>
                <c:pt idx="9">
                  <c:v>Washington Coast</c:v>
                </c:pt>
                <c:pt idx="10">
                  <c:v>Puget Sound Fa</c:v>
                </c:pt>
                <c:pt idx="11">
                  <c:v>Puget Sound Sp</c:v>
                </c:pt>
                <c:pt idx="12">
                  <c:v>Fraser WCVI Geo St</c:v>
                </c:pt>
                <c:pt idx="13">
                  <c:v>U Fraser R</c:v>
                </c:pt>
                <c:pt idx="14">
                  <c:v>Non FRAM stocks</c:v>
                </c:pt>
              </c:strCache>
            </c:strRef>
          </c:cat>
          <c:val>
            <c:numRef>
              <c:f>'2014'!$G$5:$G$38</c:f>
              <c:numCache>
                <c:formatCode>General</c:formatCode>
                <c:ptCount val="15"/>
                <c:pt idx="0">
                  <c:v>7.7700576177285319E-2</c:v>
                </c:pt>
                <c:pt idx="1">
                  <c:v>1.5390379501385044E-2</c:v>
                </c:pt>
                <c:pt idx="2">
                  <c:v>3.9435484764542943E-2</c:v>
                </c:pt>
                <c:pt idx="3">
                  <c:v>4.0064290858725732E-2</c:v>
                </c:pt>
                <c:pt idx="4">
                  <c:v>6.9209653739612229E-2</c:v>
                </c:pt>
                <c:pt idx="5">
                  <c:v>0.45547290304709154</c:v>
                </c:pt>
                <c:pt idx="6">
                  <c:v>0.14771288642659286</c:v>
                </c:pt>
                <c:pt idx="7">
                  <c:v>5.0461387811634298E-2</c:v>
                </c:pt>
                <c:pt idx="8">
                  <c:v>4.1058088642659278E-3</c:v>
                </c:pt>
                <c:pt idx="9">
                  <c:v>2.6841911357340718E-3</c:v>
                </c:pt>
                <c:pt idx="10">
                  <c:v>3.6906146814404434E-2</c:v>
                </c:pt>
                <c:pt idx="11">
                  <c:v>6.9378559556786679E-3</c:v>
                </c:pt>
                <c:pt idx="12">
                  <c:v>4.2641914127423797E-2</c:v>
                </c:pt>
                <c:pt idx="13">
                  <c:v>2.1778947368421056E-4</c:v>
                </c:pt>
                <c:pt idx="14">
                  <c:v>1.1058529085872576E-2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D7-4A53-9912-AFE0ACF01457}"/>
            </c:ext>
          </c:extLst>
        </c:ser>
        <c:ser>
          <c:idx val="1"/>
          <c:order val="1"/>
          <c:tx>
            <c:strRef>
              <c:f>'2014'!$H$2</c:f>
              <c:strCache>
                <c:ptCount val="1"/>
                <c:pt idx="0">
                  <c:v>FRAM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'2014'!$B$5:$B$38</c:f>
              <c:strCache>
                <c:ptCount val="15"/>
                <c:pt idx="0">
                  <c:v>CV-Sacramento</c:v>
                </c:pt>
                <c:pt idx="1">
                  <c:v>OR North Coast</c:v>
                </c:pt>
                <c:pt idx="2">
                  <c:v>Mid OR Coast</c:v>
                </c:pt>
                <c:pt idx="3">
                  <c:v>L Columbia Spring</c:v>
                </c:pt>
                <c:pt idx="4">
                  <c:v>L C Bright&amp;Tule</c:v>
                </c:pt>
                <c:pt idx="5">
                  <c:v>Mid-Columbia Tule</c:v>
                </c:pt>
                <c:pt idx="6">
                  <c:v>U Columbia Bright</c:v>
                </c:pt>
                <c:pt idx="7">
                  <c:v>Columbia Su</c:v>
                </c:pt>
                <c:pt idx="8">
                  <c:v>WA North Coast</c:v>
                </c:pt>
                <c:pt idx="9">
                  <c:v>Washington Coast</c:v>
                </c:pt>
                <c:pt idx="10">
                  <c:v>Puget Sound Fa</c:v>
                </c:pt>
                <c:pt idx="11">
                  <c:v>Puget Sound Sp</c:v>
                </c:pt>
                <c:pt idx="12">
                  <c:v>Fraser WCVI Geo St</c:v>
                </c:pt>
                <c:pt idx="13">
                  <c:v>U Fraser R</c:v>
                </c:pt>
                <c:pt idx="14">
                  <c:v>Non FRAM stocks</c:v>
                </c:pt>
              </c:strCache>
            </c:strRef>
          </c:cat>
          <c:val>
            <c:numRef>
              <c:f>'2014'!$H$5:$H$38</c:f>
              <c:numCache>
                <c:formatCode>General</c:formatCode>
                <c:ptCount val="15"/>
                <c:pt idx="0">
                  <c:v>7.9193846712410892E-2</c:v>
                </c:pt>
                <c:pt idx="1">
                  <c:v>0</c:v>
                </c:pt>
                <c:pt idx="3">
                  <c:v>3.4027759437277372E-2</c:v>
                </c:pt>
                <c:pt idx="4">
                  <c:v>0.22029547743318162</c:v>
                </c:pt>
                <c:pt idx="5">
                  <c:v>0.54986729713069649</c:v>
                </c:pt>
                <c:pt idx="6">
                  <c:v>1.5682967379431631E-2</c:v>
                </c:pt>
                <c:pt idx="7">
                  <c:v>3.2327311055662097E-2</c:v>
                </c:pt>
                <c:pt idx="8">
                  <c:v>0</c:v>
                </c:pt>
                <c:pt idx="10">
                  <c:v>5.2785601061578591E-2</c:v>
                </c:pt>
                <c:pt idx="11">
                  <c:v>0</c:v>
                </c:pt>
                <c:pt idx="12">
                  <c:v>1.0414146666088042E-3</c:v>
                </c:pt>
                <c:pt idx="14">
                  <c:v>1.4778325123152728E-2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D7-4A53-9912-AFE0ACF01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0624640"/>
        <c:axId val="230639104"/>
      </c:barChart>
      <c:catAx>
        <c:axId val="230624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FRAM stock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230639104"/>
        <c:crosses val="autoZero"/>
        <c:auto val="1"/>
        <c:lblAlgn val="ctr"/>
        <c:lblOffset val="100"/>
        <c:noMultiLvlLbl val="0"/>
      </c:catAx>
      <c:valAx>
        <c:axId val="230639104"/>
        <c:scaling>
          <c:orientation val="minMax"/>
          <c:max val="0.6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Proportion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30624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Area 2 July-Sept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'2014'!$I$2</c:f>
              <c:strCache>
                <c:ptCount val="1"/>
                <c:pt idx="0">
                  <c:v>GSI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'2014'!$B$5:$B$38</c:f>
              <c:strCache>
                <c:ptCount val="15"/>
                <c:pt idx="0">
                  <c:v>CV-Sacramento</c:v>
                </c:pt>
                <c:pt idx="1">
                  <c:v>OR North Coast</c:v>
                </c:pt>
                <c:pt idx="2">
                  <c:v>Mid OR Coast</c:v>
                </c:pt>
                <c:pt idx="3">
                  <c:v>L Columbia Spring</c:v>
                </c:pt>
                <c:pt idx="4">
                  <c:v>L C Bright&amp;Tule</c:v>
                </c:pt>
                <c:pt idx="5">
                  <c:v>Mid-Columbia Tule</c:v>
                </c:pt>
                <c:pt idx="6">
                  <c:v>U Columbia Bright</c:v>
                </c:pt>
                <c:pt idx="7">
                  <c:v>Columbia Su</c:v>
                </c:pt>
                <c:pt idx="8">
                  <c:v>WA North Coast</c:v>
                </c:pt>
                <c:pt idx="9">
                  <c:v>Washington Coast</c:v>
                </c:pt>
                <c:pt idx="10">
                  <c:v>Puget Sound Fa</c:v>
                </c:pt>
                <c:pt idx="11">
                  <c:v>Puget Sound Sp</c:v>
                </c:pt>
                <c:pt idx="12">
                  <c:v>Fraser WCVI Geo St</c:v>
                </c:pt>
                <c:pt idx="13">
                  <c:v>U Fraser R</c:v>
                </c:pt>
                <c:pt idx="14">
                  <c:v>Non FRAM stocks</c:v>
                </c:pt>
              </c:strCache>
            </c:strRef>
          </c:cat>
          <c:val>
            <c:numRef>
              <c:f>'2014'!$I$5:$I$38</c:f>
              <c:numCache>
                <c:formatCode>General</c:formatCode>
                <c:ptCount val="15"/>
                <c:pt idx="0">
                  <c:v>8.9167422746781119E-2</c:v>
                </c:pt>
                <c:pt idx="1">
                  <c:v>2.5209092274678106E-2</c:v>
                </c:pt>
                <c:pt idx="2">
                  <c:v>4.2632899141630903E-2</c:v>
                </c:pt>
                <c:pt idx="3">
                  <c:v>2.6161667381974254E-2</c:v>
                </c:pt>
                <c:pt idx="4">
                  <c:v>0.13043569313304709</c:v>
                </c:pt>
                <c:pt idx="5">
                  <c:v>0.39707630257510751</c:v>
                </c:pt>
                <c:pt idx="6">
                  <c:v>0.18148294635193141</c:v>
                </c:pt>
                <c:pt idx="7">
                  <c:v>3.2177433476394852E-2</c:v>
                </c:pt>
                <c:pt idx="8">
                  <c:v>6.8850343347639483E-3</c:v>
                </c:pt>
                <c:pt idx="9">
                  <c:v>4.2571995708154502E-3</c:v>
                </c:pt>
                <c:pt idx="10">
                  <c:v>2.8357630901287529E-2</c:v>
                </c:pt>
                <c:pt idx="11">
                  <c:v>1.39962017167382E-3</c:v>
                </c:pt>
                <c:pt idx="12">
                  <c:v>2.8634922746781082E-2</c:v>
                </c:pt>
                <c:pt idx="13">
                  <c:v>4.7081545064377687E-6</c:v>
                </c:pt>
                <c:pt idx="14">
                  <c:v>6.1172231759656645E-3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6A-4386-9674-FA9621C32AC5}"/>
            </c:ext>
          </c:extLst>
        </c:ser>
        <c:ser>
          <c:idx val="1"/>
          <c:order val="1"/>
          <c:tx>
            <c:strRef>
              <c:f>'2014'!$J$2</c:f>
              <c:strCache>
                <c:ptCount val="1"/>
                <c:pt idx="0">
                  <c:v>FRAM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'2014'!$B$5:$B$38</c:f>
              <c:strCache>
                <c:ptCount val="15"/>
                <c:pt idx="0">
                  <c:v>CV-Sacramento</c:v>
                </c:pt>
                <c:pt idx="1">
                  <c:v>OR North Coast</c:v>
                </c:pt>
                <c:pt idx="2">
                  <c:v>Mid OR Coast</c:v>
                </c:pt>
                <c:pt idx="3">
                  <c:v>L Columbia Spring</c:v>
                </c:pt>
                <c:pt idx="4">
                  <c:v>L C Bright&amp;Tule</c:v>
                </c:pt>
                <c:pt idx="5">
                  <c:v>Mid-Columbia Tule</c:v>
                </c:pt>
                <c:pt idx="6">
                  <c:v>U Columbia Bright</c:v>
                </c:pt>
                <c:pt idx="7">
                  <c:v>Columbia Su</c:v>
                </c:pt>
                <c:pt idx="8">
                  <c:v>WA North Coast</c:v>
                </c:pt>
                <c:pt idx="9">
                  <c:v>Washington Coast</c:v>
                </c:pt>
                <c:pt idx="10">
                  <c:v>Puget Sound Fa</c:v>
                </c:pt>
                <c:pt idx="11">
                  <c:v>Puget Sound Sp</c:v>
                </c:pt>
                <c:pt idx="12">
                  <c:v>Fraser WCVI Geo St</c:v>
                </c:pt>
                <c:pt idx="13">
                  <c:v>U Fraser R</c:v>
                </c:pt>
                <c:pt idx="14">
                  <c:v>Non FRAM stocks</c:v>
                </c:pt>
              </c:strCache>
            </c:strRef>
          </c:cat>
          <c:val>
            <c:numRef>
              <c:f>'2014'!$J$5:$J$38</c:f>
              <c:numCache>
                <c:formatCode>General</c:formatCode>
                <c:ptCount val="15"/>
                <c:pt idx="0">
                  <c:v>0.14190013645138458</c:v>
                </c:pt>
                <c:pt idx="1">
                  <c:v>0</c:v>
                </c:pt>
                <c:pt idx="3">
                  <c:v>2.3039563807240673E-2</c:v>
                </c:pt>
                <c:pt idx="4">
                  <c:v>0.2840586111806882</c:v>
                </c:pt>
                <c:pt idx="5">
                  <c:v>0.36203371249941441</c:v>
                </c:pt>
                <c:pt idx="6">
                  <c:v>0.1298913470823761</c:v>
                </c:pt>
                <c:pt idx="7">
                  <c:v>1.7949065330740612E-2</c:v>
                </c:pt>
                <c:pt idx="8">
                  <c:v>4.1830048025296527E-3</c:v>
                </c:pt>
                <c:pt idx="10">
                  <c:v>3.0322601544238475E-2</c:v>
                </c:pt>
                <c:pt idx="11">
                  <c:v>0</c:v>
                </c:pt>
                <c:pt idx="12">
                  <c:v>9.1965361013457651E-3</c:v>
                </c:pt>
                <c:pt idx="14">
                  <c:v>1.4778325123152721E-2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6A-4386-9674-FA9621C32A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0673024"/>
        <c:axId val="230679296"/>
      </c:barChart>
      <c:catAx>
        <c:axId val="230673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FRAM stock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230679296"/>
        <c:crosses val="autoZero"/>
        <c:auto val="1"/>
        <c:lblAlgn val="ctr"/>
        <c:lblOffset val="100"/>
        <c:noMultiLvlLbl val="0"/>
      </c:catAx>
      <c:valAx>
        <c:axId val="230679296"/>
        <c:scaling>
          <c:orientation val="minMax"/>
          <c:max val="0.6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Proportion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30673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Area 2 May-June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'2012'!$G$2</c:f>
              <c:strCache>
                <c:ptCount val="1"/>
                <c:pt idx="0">
                  <c:v>GSI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'2012'!$B$4:$B$38</c:f>
              <c:strCache>
                <c:ptCount val="17"/>
                <c:pt idx="0">
                  <c:v>Central Valley sp*</c:v>
                </c:pt>
                <c:pt idx="1">
                  <c:v>CV-Sacramento</c:v>
                </c:pt>
                <c:pt idx="2">
                  <c:v>Rogue R*</c:v>
                </c:pt>
                <c:pt idx="3">
                  <c:v>OR North Coast</c:v>
                </c:pt>
                <c:pt idx="4">
                  <c:v>Mid OR Coast</c:v>
                </c:pt>
                <c:pt idx="5">
                  <c:v>L Columbia Spring</c:v>
                </c:pt>
                <c:pt idx="6">
                  <c:v>L C Bright&amp;Tule</c:v>
                </c:pt>
                <c:pt idx="7">
                  <c:v>Mid-Columbia Tule</c:v>
                </c:pt>
                <c:pt idx="8">
                  <c:v>U Columbia Bright</c:v>
                </c:pt>
                <c:pt idx="9">
                  <c:v>Columbia Su</c:v>
                </c:pt>
                <c:pt idx="10">
                  <c:v>WA North Coast</c:v>
                </c:pt>
                <c:pt idx="11">
                  <c:v>Washington Coast</c:v>
                </c:pt>
                <c:pt idx="12">
                  <c:v>Puget Sound Fa</c:v>
                </c:pt>
                <c:pt idx="13">
                  <c:v>Puget Sound Sp</c:v>
                </c:pt>
                <c:pt idx="14">
                  <c:v>Fraser WCVI Geo St</c:v>
                </c:pt>
                <c:pt idx="15">
                  <c:v>U Fraser R</c:v>
                </c:pt>
                <c:pt idx="16">
                  <c:v>Non FRAM stocks</c:v>
                </c:pt>
              </c:strCache>
            </c:strRef>
          </c:cat>
          <c:val>
            <c:numRef>
              <c:f>'2012'!$G$4:$G$38</c:f>
              <c:numCache>
                <c:formatCode>General</c:formatCode>
                <c:ptCount val="17"/>
                <c:pt idx="0">
                  <c:v>0</c:v>
                </c:pt>
                <c:pt idx="1">
                  <c:v>3.9423763157894726E-2</c:v>
                </c:pt>
                <c:pt idx="2">
                  <c:v>3.6358299595141698E-5</c:v>
                </c:pt>
                <c:pt idx="3">
                  <c:v>4.4170951417004051E-3</c:v>
                </c:pt>
                <c:pt idx="4">
                  <c:v>1.555626518218624E-2</c:v>
                </c:pt>
                <c:pt idx="5">
                  <c:v>5.4794927125506071E-2</c:v>
                </c:pt>
                <c:pt idx="6">
                  <c:v>0.1701886194331983</c:v>
                </c:pt>
                <c:pt idx="7">
                  <c:v>0.47953464979757082</c:v>
                </c:pt>
                <c:pt idx="8">
                  <c:v>6.6374052631578931E-2</c:v>
                </c:pt>
                <c:pt idx="9">
                  <c:v>3.2554502024291491E-2</c:v>
                </c:pt>
                <c:pt idx="10">
                  <c:v>1.6011457489878539E-3</c:v>
                </c:pt>
                <c:pt idx="11">
                  <c:v>0</c:v>
                </c:pt>
                <c:pt idx="12">
                  <c:v>0.1039862854251012</c:v>
                </c:pt>
                <c:pt idx="13">
                  <c:v>9.3497591093117394E-3</c:v>
                </c:pt>
                <c:pt idx="14">
                  <c:v>1.9002995951417013E-2</c:v>
                </c:pt>
                <c:pt idx="15">
                  <c:v>3.6690283400809713E-5</c:v>
                </c:pt>
                <c:pt idx="16">
                  <c:v>3.1790404858299598E-3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C7-4D82-B553-0415C09148DA}"/>
            </c:ext>
          </c:extLst>
        </c:ser>
        <c:ser>
          <c:idx val="1"/>
          <c:order val="1"/>
          <c:tx>
            <c:strRef>
              <c:f>'2012'!$H$2</c:f>
              <c:strCache>
                <c:ptCount val="1"/>
                <c:pt idx="0">
                  <c:v>FRAM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'2012'!$B$4:$B$38</c:f>
              <c:strCache>
                <c:ptCount val="17"/>
                <c:pt idx="0">
                  <c:v>Central Valley sp*</c:v>
                </c:pt>
                <c:pt idx="1">
                  <c:v>CV-Sacramento</c:v>
                </c:pt>
                <c:pt idx="2">
                  <c:v>Rogue R*</c:v>
                </c:pt>
                <c:pt idx="3">
                  <c:v>OR North Coast</c:v>
                </c:pt>
                <c:pt idx="4">
                  <c:v>Mid OR Coast</c:v>
                </c:pt>
                <c:pt idx="5">
                  <c:v>L Columbia Spring</c:v>
                </c:pt>
                <c:pt idx="6">
                  <c:v>L C Bright&amp;Tule</c:v>
                </c:pt>
                <c:pt idx="7">
                  <c:v>Mid-Columbia Tule</c:v>
                </c:pt>
                <c:pt idx="8">
                  <c:v>U Columbia Bright</c:v>
                </c:pt>
                <c:pt idx="9">
                  <c:v>Columbia Su</c:v>
                </c:pt>
                <c:pt idx="10">
                  <c:v>WA North Coast</c:v>
                </c:pt>
                <c:pt idx="11">
                  <c:v>Washington Coast</c:v>
                </c:pt>
                <c:pt idx="12">
                  <c:v>Puget Sound Fa</c:v>
                </c:pt>
                <c:pt idx="13">
                  <c:v>Puget Sound Sp</c:v>
                </c:pt>
                <c:pt idx="14">
                  <c:v>Fraser WCVI Geo St</c:v>
                </c:pt>
                <c:pt idx="15">
                  <c:v>U Fraser R</c:v>
                </c:pt>
                <c:pt idx="16">
                  <c:v>Non FRAM stocks</c:v>
                </c:pt>
              </c:strCache>
            </c:strRef>
          </c:cat>
          <c:val>
            <c:numRef>
              <c:f>'2012'!$H$4:$H$38</c:f>
              <c:numCache>
                <c:formatCode>General</c:formatCode>
                <c:ptCount val="17"/>
                <c:pt idx="1">
                  <c:v>1.2416650466711371E-2</c:v>
                </c:pt>
                <c:pt idx="3">
                  <c:v>9.9192569719158269E-3</c:v>
                </c:pt>
                <c:pt idx="5">
                  <c:v>2.1681010891991745E-2</c:v>
                </c:pt>
                <c:pt idx="6">
                  <c:v>0.15294540720203925</c:v>
                </c:pt>
                <c:pt idx="7">
                  <c:v>0.4441806349006151</c:v>
                </c:pt>
                <c:pt idx="8">
                  <c:v>6.1134485467082125E-2</c:v>
                </c:pt>
                <c:pt idx="9">
                  <c:v>4.2100408569924266E-2</c:v>
                </c:pt>
                <c:pt idx="10">
                  <c:v>4.6556606522483269E-4</c:v>
                </c:pt>
                <c:pt idx="12">
                  <c:v>0.19526851047176602</c:v>
                </c:pt>
                <c:pt idx="13">
                  <c:v>1.8779560397113881E-3</c:v>
                </c:pt>
                <c:pt idx="14">
                  <c:v>4.3231787829865476E-2</c:v>
                </c:pt>
                <c:pt idx="16">
                  <c:v>1.4778325123152721E-2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C7-4D82-B553-0415C09148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031552"/>
        <c:axId val="213037824"/>
      </c:barChart>
      <c:catAx>
        <c:axId val="213031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FRAM stock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213037824"/>
        <c:crosses val="autoZero"/>
        <c:auto val="1"/>
        <c:lblAlgn val="ctr"/>
        <c:lblOffset val="100"/>
        <c:noMultiLvlLbl val="0"/>
      </c:catAx>
      <c:valAx>
        <c:axId val="213037824"/>
        <c:scaling>
          <c:orientation val="minMax"/>
          <c:max val="0.6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Proportion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3031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Area 2 July-Sept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'2012'!$I$2</c:f>
              <c:strCache>
                <c:ptCount val="1"/>
                <c:pt idx="0">
                  <c:v>GSI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'2012'!$B$4:$B$38</c:f>
              <c:strCache>
                <c:ptCount val="17"/>
                <c:pt idx="0">
                  <c:v>Central Valley sp*</c:v>
                </c:pt>
                <c:pt idx="1">
                  <c:v>CV-Sacramento</c:v>
                </c:pt>
                <c:pt idx="2">
                  <c:v>Rogue R*</c:v>
                </c:pt>
                <c:pt idx="3">
                  <c:v>OR North Coast</c:v>
                </c:pt>
                <c:pt idx="4">
                  <c:v>Mid OR Coast</c:v>
                </c:pt>
                <c:pt idx="5">
                  <c:v>L Columbia Spring</c:v>
                </c:pt>
                <c:pt idx="6">
                  <c:v>L C Bright&amp;Tule</c:v>
                </c:pt>
                <c:pt idx="7">
                  <c:v>Mid-Columbia Tule</c:v>
                </c:pt>
                <c:pt idx="8">
                  <c:v>U Columbia Bright</c:v>
                </c:pt>
                <c:pt idx="9">
                  <c:v>Columbia Su</c:v>
                </c:pt>
                <c:pt idx="10">
                  <c:v>WA North Coast</c:v>
                </c:pt>
                <c:pt idx="11">
                  <c:v>Washington Coast</c:v>
                </c:pt>
                <c:pt idx="12">
                  <c:v>Puget Sound Fa</c:v>
                </c:pt>
                <c:pt idx="13">
                  <c:v>Puget Sound Sp</c:v>
                </c:pt>
                <c:pt idx="14">
                  <c:v>Fraser WCVI Geo St</c:v>
                </c:pt>
                <c:pt idx="15">
                  <c:v>U Fraser R</c:v>
                </c:pt>
                <c:pt idx="16">
                  <c:v>Non FRAM stocks</c:v>
                </c:pt>
              </c:strCache>
            </c:strRef>
          </c:cat>
          <c:val>
            <c:numRef>
              <c:f>'2012'!$I$4:$I$38</c:f>
              <c:numCache>
                <c:formatCode>General</c:formatCode>
                <c:ptCount val="17"/>
                <c:pt idx="0">
                  <c:v>0</c:v>
                </c:pt>
                <c:pt idx="1">
                  <c:v>3.6110342245989302E-2</c:v>
                </c:pt>
                <c:pt idx="2">
                  <c:v>3.7167112299465242E-3</c:v>
                </c:pt>
                <c:pt idx="3">
                  <c:v>2.4119764705882347E-2</c:v>
                </c:pt>
                <c:pt idx="4">
                  <c:v>2.9442352941176472E-2</c:v>
                </c:pt>
                <c:pt idx="5">
                  <c:v>1.6378406417112298E-2</c:v>
                </c:pt>
                <c:pt idx="6">
                  <c:v>0.15723707486631017</c:v>
                </c:pt>
                <c:pt idx="7">
                  <c:v>0.31825779144385019</c:v>
                </c:pt>
                <c:pt idx="8">
                  <c:v>0.16974419786096259</c:v>
                </c:pt>
                <c:pt idx="9">
                  <c:v>6.9492465240641704E-2</c:v>
                </c:pt>
                <c:pt idx="10">
                  <c:v>7.5848128342245996E-4</c:v>
                </c:pt>
                <c:pt idx="11">
                  <c:v>0</c:v>
                </c:pt>
                <c:pt idx="12">
                  <c:v>0.12798668449197861</c:v>
                </c:pt>
                <c:pt idx="13">
                  <c:v>1.5045850267379679E-2</c:v>
                </c:pt>
                <c:pt idx="14">
                  <c:v>2.9694005347593585E-2</c:v>
                </c:pt>
                <c:pt idx="15">
                  <c:v>1.9715508021390373E-4</c:v>
                </c:pt>
                <c:pt idx="16">
                  <c:v>5.5352780748663096E-3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2B-40F9-8FFD-89E16D266B17}"/>
            </c:ext>
          </c:extLst>
        </c:ser>
        <c:ser>
          <c:idx val="1"/>
          <c:order val="1"/>
          <c:tx>
            <c:strRef>
              <c:f>'2012'!$J$2</c:f>
              <c:strCache>
                <c:ptCount val="1"/>
                <c:pt idx="0">
                  <c:v>FRAM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'2012'!$B$4:$B$38</c:f>
              <c:strCache>
                <c:ptCount val="17"/>
                <c:pt idx="0">
                  <c:v>Central Valley sp*</c:v>
                </c:pt>
                <c:pt idx="1">
                  <c:v>CV-Sacramento</c:v>
                </c:pt>
                <c:pt idx="2">
                  <c:v>Rogue R*</c:v>
                </c:pt>
                <c:pt idx="3">
                  <c:v>OR North Coast</c:v>
                </c:pt>
                <c:pt idx="4">
                  <c:v>Mid OR Coast</c:v>
                </c:pt>
                <c:pt idx="5">
                  <c:v>L Columbia Spring</c:v>
                </c:pt>
                <c:pt idx="6">
                  <c:v>L C Bright&amp;Tule</c:v>
                </c:pt>
                <c:pt idx="7">
                  <c:v>Mid-Columbia Tule</c:v>
                </c:pt>
                <c:pt idx="8">
                  <c:v>U Columbia Bright</c:v>
                </c:pt>
                <c:pt idx="9">
                  <c:v>Columbia Su</c:v>
                </c:pt>
                <c:pt idx="10">
                  <c:v>WA North Coast</c:v>
                </c:pt>
                <c:pt idx="11">
                  <c:v>Washington Coast</c:v>
                </c:pt>
                <c:pt idx="12">
                  <c:v>Puget Sound Fa</c:v>
                </c:pt>
                <c:pt idx="13">
                  <c:v>Puget Sound Sp</c:v>
                </c:pt>
                <c:pt idx="14">
                  <c:v>Fraser WCVI Geo St</c:v>
                </c:pt>
                <c:pt idx="15">
                  <c:v>U Fraser R</c:v>
                </c:pt>
                <c:pt idx="16">
                  <c:v>Non FRAM stocks</c:v>
                </c:pt>
              </c:strCache>
            </c:strRef>
          </c:cat>
          <c:val>
            <c:numRef>
              <c:f>'2012'!$J$4:$J$38</c:f>
              <c:numCache>
                <c:formatCode>General</c:formatCode>
                <c:ptCount val="17"/>
                <c:pt idx="1">
                  <c:v>2.5982302575261875E-2</c:v>
                </c:pt>
                <c:pt idx="3">
                  <c:v>8.7722444124084167E-3</c:v>
                </c:pt>
                <c:pt idx="5">
                  <c:v>6.8834476260600371E-3</c:v>
                </c:pt>
                <c:pt idx="6">
                  <c:v>0.36682975081550467</c:v>
                </c:pt>
                <c:pt idx="7">
                  <c:v>0.20462685361896038</c:v>
                </c:pt>
                <c:pt idx="8">
                  <c:v>0.21835959872460312</c:v>
                </c:pt>
                <c:pt idx="9">
                  <c:v>4.6145745424122234E-3</c:v>
                </c:pt>
                <c:pt idx="10">
                  <c:v>1.9730928898696468E-3</c:v>
                </c:pt>
                <c:pt idx="12">
                  <c:v>0.12297076364270121</c:v>
                </c:pt>
                <c:pt idx="13">
                  <c:v>6.0035965911087532E-4</c:v>
                </c:pt>
                <c:pt idx="14">
                  <c:v>2.3607067007821652E-2</c:v>
                </c:pt>
                <c:pt idx="16">
                  <c:v>1.4779944485285976E-2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2B-40F9-8FFD-89E16D266B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067648"/>
        <c:axId val="213069824"/>
      </c:barChart>
      <c:catAx>
        <c:axId val="213067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FRAM stock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213069824"/>
        <c:crosses val="autoZero"/>
        <c:auto val="1"/>
        <c:lblAlgn val="ctr"/>
        <c:lblOffset val="100"/>
        <c:noMultiLvlLbl val="0"/>
      </c:catAx>
      <c:valAx>
        <c:axId val="213069824"/>
        <c:scaling>
          <c:orientation val="minMax"/>
          <c:max val="0.6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Proportion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3067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'2012'!$K$2</c:f>
              <c:strCache>
                <c:ptCount val="1"/>
                <c:pt idx="0">
                  <c:v>GSI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'2012'!$M$5:$M$38</c:f>
                <c:numCache>
                  <c:formatCode>General</c:formatCode>
                  <c:ptCount val="16"/>
                  <c:pt idx="0">
                    <c:v>3.39E-2</c:v>
                  </c:pt>
                  <c:pt idx="2">
                    <c:v>0.10100000000000001</c:v>
                  </c:pt>
                  <c:pt idx="3">
                    <c:v>9.4399999999999998E-2</c:v>
                  </c:pt>
                  <c:pt idx="4">
                    <c:v>5.1499999999999997E-2</c:v>
                  </c:pt>
                  <c:pt idx="5">
                    <c:v>0.15770000000000001</c:v>
                  </c:pt>
                  <c:pt idx="6">
                    <c:v>0.27289999999999998</c:v>
                  </c:pt>
                  <c:pt idx="7">
                    <c:v>0.1285</c:v>
                  </c:pt>
                  <c:pt idx="8">
                    <c:v>5.7299999999999997E-2</c:v>
                  </c:pt>
                  <c:pt idx="9">
                    <c:v>2.18E-2</c:v>
                  </c:pt>
                  <c:pt idx="11">
                    <c:v>0.1099</c:v>
                  </c:pt>
                  <c:pt idx="12">
                    <c:v>2.5399999999999999E-2</c:v>
                  </c:pt>
                  <c:pt idx="13">
                    <c:v>0.12820000000000001</c:v>
                  </c:pt>
                </c:numCache>
              </c:numRef>
            </c:plus>
            <c:minus>
              <c:numRef>
                <c:f>'2012'!$L$5:$L$38</c:f>
                <c:numCache>
                  <c:formatCode>General</c:formatCode>
                  <c:ptCount val="16"/>
                  <c:pt idx="0">
                    <c:v>1.7100000000000001E-2</c:v>
                  </c:pt>
                  <c:pt idx="2">
                    <c:v>6.7799999999999999E-2</c:v>
                  </c:pt>
                  <c:pt idx="3">
                    <c:v>5.9700000000000003E-2</c:v>
                  </c:pt>
                  <c:pt idx="4">
                    <c:v>2.64E-2</c:v>
                  </c:pt>
                  <c:pt idx="5">
                    <c:v>0.1031</c:v>
                  </c:pt>
                  <c:pt idx="6">
                    <c:v>0.21390000000000001</c:v>
                  </c:pt>
                  <c:pt idx="7">
                    <c:v>8.6400000000000005E-2</c:v>
                  </c:pt>
                  <c:pt idx="8">
                    <c:v>2.6100000000000002E-2</c:v>
                  </c:pt>
                  <c:pt idx="9">
                    <c:v>5.7000000000000002E-3</c:v>
                  </c:pt>
                  <c:pt idx="11">
                    <c:v>7.8600000000000003E-2</c:v>
                  </c:pt>
                  <c:pt idx="12">
                    <c:v>6.4999999999999997E-3</c:v>
                  </c:pt>
                  <c:pt idx="13">
                    <c:v>9.35E-2</c:v>
                  </c:pt>
                </c:numCache>
              </c:numRef>
            </c:minus>
          </c:errBars>
          <c:cat>
            <c:strRef>
              <c:f>'2012'!$B$4:$B$38</c:f>
              <c:strCache>
                <c:ptCount val="17"/>
                <c:pt idx="0">
                  <c:v>Central Valley sp*</c:v>
                </c:pt>
                <c:pt idx="1">
                  <c:v>CV-Sacramento</c:v>
                </c:pt>
                <c:pt idx="2">
                  <c:v>Rogue R*</c:v>
                </c:pt>
                <c:pt idx="3">
                  <c:v>OR North Coast</c:v>
                </c:pt>
                <c:pt idx="4">
                  <c:v>Mid OR Coast</c:v>
                </c:pt>
                <c:pt idx="5">
                  <c:v>L Columbia Spring</c:v>
                </c:pt>
                <c:pt idx="6">
                  <c:v>L C Bright&amp;Tule</c:v>
                </c:pt>
                <c:pt idx="7">
                  <c:v>Mid-Columbia Tule</c:v>
                </c:pt>
                <c:pt idx="8">
                  <c:v>U Columbia Bright</c:v>
                </c:pt>
                <c:pt idx="9">
                  <c:v>Columbia Su</c:v>
                </c:pt>
                <c:pt idx="10">
                  <c:v>WA North Coast</c:v>
                </c:pt>
                <c:pt idx="11">
                  <c:v>Washington Coast</c:v>
                </c:pt>
                <c:pt idx="12">
                  <c:v>Puget Sound Fa</c:v>
                </c:pt>
                <c:pt idx="13">
                  <c:v>Puget Sound Sp</c:v>
                </c:pt>
                <c:pt idx="14">
                  <c:v>Fraser WCVI Geo St</c:v>
                </c:pt>
                <c:pt idx="15">
                  <c:v>U Fraser R</c:v>
                </c:pt>
                <c:pt idx="16">
                  <c:v>Non FRAM stocks</c:v>
                </c:pt>
              </c:strCache>
            </c:strRef>
          </c:cat>
          <c:val>
            <c:numRef>
              <c:f>'2012'!$K$5:$K$38</c:f>
              <c:numCache>
                <c:formatCode>0.000</c:formatCode>
                <c:ptCount val="16"/>
                <c:pt idx="0">
                  <c:v>2.5600000000000001E-2</c:v>
                </c:pt>
                <c:pt idx="2">
                  <c:v>8.3400000000000002E-2</c:v>
                </c:pt>
                <c:pt idx="3">
                  <c:v>7.6899999999999996E-2</c:v>
                </c:pt>
                <c:pt idx="4">
                  <c:v>3.2300000000000002E-2</c:v>
                </c:pt>
                <c:pt idx="5">
                  <c:v>0.12909999999999999</c:v>
                </c:pt>
                <c:pt idx="6">
                  <c:v>0.25790000000000002</c:v>
                </c:pt>
                <c:pt idx="7">
                  <c:v>0.10199999999999999</c:v>
                </c:pt>
                <c:pt idx="8">
                  <c:v>4.2099999999999999E-2</c:v>
                </c:pt>
                <c:pt idx="9">
                  <c:v>1.38E-2</c:v>
                </c:pt>
                <c:pt idx="11">
                  <c:v>9.4600000000000004E-2</c:v>
                </c:pt>
                <c:pt idx="12">
                  <c:v>1.41E-2</c:v>
                </c:pt>
                <c:pt idx="13">
                  <c:v>0.1123</c:v>
                </c:pt>
                <c:pt idx="15">
                  <c:v>1.5699999999999999E-2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00-4737-B612-53A2029F8A32}"/>
            </c:ext>
          </c:extLst>
        </c:ser>
        <c:ser>
          <c:idx val="1"/>
          <c:order val="1"/>
          <c:tx>
            <c:strRef>
              <c:f>'2012'!$F$2</c:f>
              <c:strCache>
                <c:ptCount val="1"/>
                <c:pt idx="0">
                  <c:v>FRAM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'2012'!$B$4:$B$38</c:f>
              <c:strCache>
                <c:ptCount val="17"/>
                <c:pt idx="0">
                  <c:v>Central Valley sp*</c:v>
                </c:pt>
                <c:pt idx="1">
                  <c:v>CV-Sacramento</c:v>
                </c:pt>
                <c:pt idx="2">
                  <c:v>Rogue R*</c:v>
                </c:pt>
                <c:pt idx="3">
                  <c:v>OR North Coast</c:v>
                </c:pt>
                <c:pt idx="4">
                  <c:v>Mid OR Coast</c:v>
                </c:pt>
                <c:pt idx="5">
                  <c:v>L Columbia Spring</c:v>
                </c:pt>
                <c:pt idx="6">
                  <c:v>L C Bright&amp;Tule</c:v>
                </c:pt>
                <c:pt idx="7">
                  <c:v>Mid-Columbia Tule</c:v>
                </c:pt>
                <c:pt idx="8">
                  <c:v>U Columbia Bright</c:v>
                </c:pt>
                <c:pt idx="9">
                  <c:v>Columbia Su</c:v>
                </c:pt>
                <c:pt idx="10">
                  <c:v>WA North Coast</c:v>
                </c:pt>
                <c:pt idx="11">
                  <c:v>Washington Coast</c:v>
                </c:pt>
                <c:pt idx="12">
                  <c:v>Puget Sound Fa</c:v>
                </c:pt>
                <c:pt idx="13">
                  <c:v>Puget Sound Sp</c:v>
                </c:pt>
                <c:pt idx="14">
                  <c:v>Fraser WCVI Geo St</c:v>
                </c:pt>
                <c:pt idx="15">
                  <c:v>U Fraser R</c:v>
                </c:pt>
                <c:pt idx="16">
                  <c:v>Non FRAM stocks</c:v>
                </c:pt>
              </c:strCache>
            </c:strRef>
          </c:cat>
          <c:val>
            <c:numRef>
              <c:f>'2012'!$N$5:$N$38</c:f>
              <c:numCache>
                <c:formatCode>0.000</c:formatCode>
                <c:ptCount val="16"/>
                <c:pt idx="0">
                  <c:v>9.9250000000000005E-2</c:v>
                </c:pt>
                <c:pt idx="2">
                  <c:v>5.4999999999999997E-3</c:v>
                </c:pt>
                <c:pt idx="3">
                  <c:v>0</c:v>
                </c:pt>
                <c:pt idx="4">
                  <c:v>2.5999999999999999E-2</c:v>
                </c:pt>
                <c:pt idx="5">
                  <c:v>0.32350000000000001</c:v>
                </c:pt>
                <c:pt idx="6">
                  <c:v>0.3125</c:v>
                </c:pt>
                <c:pt idx="7">
                  <c:v>5.8250000000000003E-2</c:v>
                </c:pt>
                <c:pt idx="8">
                  <c:v>2.5249999999999998E-2</c:v>
                </c:pt>
                <c:pt idx="9">
                  <c:v>1.75E-3</c:v>
                </c:pt>
                <c:pt idx="11">
                  <c:v>0.11774999999999999</c:v>
                </c:pt>
                <c:pt idx="12">
                  <c:v>1E-3</c:v>
                </c:pt>
                <c:pt idx="13">
                  <c:v>2.2999999999999996E-2</c:v>
                </c:pt>
                <c:pt idx="15">
                  <c:v>7.0000000000000001E-3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00-4737-B612-53A2029F8A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140992"/>
        <c:axId val="213142912"/>
      </c:barChart>
      <c:catAx>
        <c:axId val="213140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FRAM stock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213142912"/>
        <c:crosses val="autoZero"/>
        <c:auto val="1"/>
        <c:lblAlgn val="ctr"/>
        <c:lblOffset val="100"/>
        <c:noMultiLvlLbl val="0"/>
      </c:catAx>
      <c:valAx>
        <c:axId val="213142912"/>
        <c:scaling>
          <c:orientation val="minMax"/>
          <c:max val="0.6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Proportion</a:t>
                </a:r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crossAx val="213140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Areas 3 &amp; 4 May-June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'2012'!$C$2</c:f>
              <c:strCache>
                <c:ptCount val="1"/>
                <c:pt idx="0">
                  <c:v>GSI</c:v>
                </c:pt>
              </c:strCache>
            </c:strRef>
          </c:tx>
          <c:cat>
            <c:strRef>
              <c:f>'2012'!$B$5:$B$38</c:f>
              <c:strCache>
                <c:ptCount val="16"/>
                <c:pt idx="0">
                  <c:v>CV-Sacramento</c:v>
                </c:pt>
                <c:pt idx="1">
                  <c:v>Rogue R*</c:v>
                </c:pt>
                <c:pt idx="2">
                  <c:v>OR North Coast</c:v>
                </c:pt>
                <c:pt idx="3">
                  <c:v>Mid OR Coast</c:v>
                </c:pt>
                <c:pt idx="4">
                  <c:v>L Columbia Spring</c:v>
                </c:pt>
                <c:pt idx="5">
                  <c:v>L C Bright&amp;Tule</c:v>
                </c:pt>
                <c:pt idx="6">
                  <c:v>Mid-Columbia Tule</c:v>
                </c:pt>
                <c:pt idx="7">
                  <c:v>U Columbia Bright</c:v>
                </c:pt>
                <c:pt idx="8">
                  <c:v>Columbia Su</c:v>
                </c:pt>
                <c:pt idx="9">
                  <c:v>WA North Coast</c:v>
                </c:pt>
                <c:pt idx="10">
                  <c:v>Washington Coast</c:v>
                </c:pt>
                <c:pt idx="11">
                  <c:v>Puget Sound Fa</c:v>
                </c:pt>
                <c:pt idx="12">
                  <c:v>Puget Sound Sp</c:v>
                </c:pt>
                <c:pt idx="13">
                  <c:v>Fraser WCVI Geo St</c:v>
                </c:pt>
                <c:pt idx="14">
                  <c:v>U Fraser R</c:v>
                </c:pt>
                <c:pt idx="15">
                  <c:v>Non FRAM stocks</c:v>
                </c:pt>
              </c:strCache>
            </c:strRef>
          </c:cat>
          <c:val>
            <c:numRef>
              <c:f>'2012'!$C$5:$C$38</c:f>
              <c:numCache>
                <c:formatCode>General</c:formatCode>
                <c:ptCount val="16"/>
                <c:pt idx="0">
                  <c:v>1.862579891304348E-2</c:v>
                </c:pt>
                <c:pt idx="1">
                  <c:v>3.7161467391304318E-3</c:v>
                </c:pt>
                <c:pt idx="2">
                  <c:v>7.9998782608695709E-2</c:v>
                </c:pt>
                <c:pt idx="3">
                  <c:v>9.3753432065217496E-2</c:v>
                </c:pt>
                <c:pt idx="4">
                  <c:v>2.7286894021739116E-2</c:v>
                </c:pt>
                <c:pt idx="5">
                  <c:v>9.243143750000006E-2</c:v>
                </c:pt>
                <c:pt idx="6">
                  <c:v>0.12493387500000001</c:v>
                </c:pt>
                <c:pt idx="7">
                  <c:v>0.12108614130434782</c:v>
                </c:pt>
                <c:pt idx="8">
                  <c:v>5.5944081521739124E-2</c:v>
                </c:pt>
                <c:pt idx="9">
                  <c:v>1.0820269021739132E-2</c:v>
                </c:pt>
                <c:pt idx="10">
                  <c:v>0</c:v>
                </c:pt>
                <c:pt idx="11">
                  <c:v>0.13735378532608689</c:v>
                </c:pt>
                <c:pt idx="12">
                  <c:v>2.5861108695652172E-2</c:v>
                </c:pt>
                <c:pt idx="13">
                  <c:v>0.17452006521739122</c:v>
                </c:pt>
                <c:pt idx="14">
                  <c:v>1.2244578804347829E-2</c:v>
                </c:pt>
                <c:pt idx="15">
                  <c:v>2.5139461956521732E-2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AA-49B8-887C-3E50132CC7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Areas 3 &amp; 4 July-Sept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'2012'!$E$2</c:f>
              <c:strCache>
                <c:ptCount val="1"/>
                <c:pt idx="0">
                  <c:v>GSI</c:v>
                </c:pt>
              </c:strCache>
            </c:strRef>
          </c:tx>
          <c:cat>
            <c:strRef>
              <c:f>'2012'!$B$4:$B$38</c:f>
              <c:strCache>
                <c:ptCount val="17"/>
                <c:pt idx="0">
                  <c:v>Central Valley sp*</c:v>
                </c:pt>
                <c:pt idx="1">
                  <c:v>CV-Sacramento</c:v>
                </c:pt>
                <c:pt idx="2">
                  <c:v>Rogue R*</c:v>
                </c:pt>
                <c:pt idx="3">
                  <c:v>OR North Coast</c:v>
                </c:pt>
                <c:pt idx="4">
                  <c:v>Mid OR Coast</c:v>
                </c:pt>
                <c:pt idx="5">
                  <c:v>L Columbia Spring</c:v>
                </c:pt>
                <c:pt idx="6">
                  <c:v>L C Bright&amp;Tule</c:v>
                </c:pt>
                <c:pt idx="7">
                  <c:v>Mid-Columbia Tule</c:v>
                </c:pt>
                <c:pt idx="8">
                  <c:v>U Columbia Bright</c:v>
                </c:pt>
                <c:pt idx="9">
                  <c:v>Columbia Su</c:v>
                </c:pt>
                <c:pt idx="10">
                  <c:v>WA North Coast</c:v>
                </c:pt>
                <c:pt idx="11">
                  <c:v>Washington Coast</c:v>
                </c:pt>
                <c:pt idx="12">
                  <c:v>Puget Sound Fa</c:v>
                </c:pt>
                <c:pt idx="13">
                  <c:v>Puget Sound Sp</c:v>
                </c:pt>
                <c:pt idx="14">
                  <c:v>Fraser WCVI Geo St</c:v>
                </c:pt>
                <c:pt idx="15">
                  <c:v>U Fraser R</c:v>
                </c:pt>
                <c:pt idx="16">
                  <c:v>Non FRAM stocks</c:v>
                </c:pt>
              </c:strCache>
            </c:strRef>
          </c:cat>
          <c:val>
            <c:numRef>
              <c:f>'2012'!$E$4:$E$38</c:f>
              <c:numCache>
                <c:formatCode>General</c:formatCode>
                <c:ptCount val="17"/>
                <c:pt idx="0">
                  <c:v>0</c:v>
                </c:pt>
                <c:pt idx="1">
                  <c:v>8.563051136363636E-3</c:v>
                </c:pt>
                <c:pt idx="2">
                  <c:v>8.0329829545454541E-4</c:v>
                </c:pt>
                <c:pt idx="3">
                  <c:v>0.23058672727272714</c:v>
                </c:pt>
                <c:pt idx="4">
                  <c:v>0.17092960511363625</c:v>
                </c:pt>
                <c:pt idx="5">
                  <c:v>1.3291451704545459E-2</c:v>
                </c:pt>
                <c:pt idx="6">
                  <c:v>9.3136892045454514E-2</c:v>
                </c:pt>
                <c:pt idx="7">
                  <c:v>5.512086079545455E-2</c:v>
                </c:pt>
                <c:pt idx="8">
                  <c:v>9.64905539772727E-2</c:v>
                </c:pt>
                <c:pt idx="9">
                  <c:v>2.5296755681818193E-2</c:v>
                </c:pt>
                <c:pt idx="10">
                  <c:v>4.1790088068181824E-2</c:v>
                </c:pt>
                <c:pt idx="11">
                  <c:v>0</c:v>
                </c:pt>
                <c:pt idx="12">
                  <c:v>1.7536284090909095E-2</c:v>
                </c:pt>
                <c:pt idx="13">
                  <c:v>8.6454289772727264E-3</c:v>
                </c:pt>
                <c:pt idx="14">
                  <c:v>0.22237065056818175</c:v>
                </c:pt>
                <c:pt idx="15">
                  <c:v>3.6608267045454526E-3</c:v>
                </c:pt>
                <c:pt idx="16">
                  <c:v>1.2580613636363635E-2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72-4063-B80C-5FB12E0785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Area 2 May-June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'2012'!$G$2</c:f>
              <c:strCache>
                <c:ptCount val="1"/>
                <c:pt idx="0">
                  <c:v>GSI</c:v>
                </c:pt>
              </c:strCache>
            </c:strRef>
          </c:tx>
          <c:cat>
            <c:strRef>
              <c:f>'2012'!$B$4:$B$38</c:f>
              <c:strCache>
                <c:ptCount val="17"/>
                <c:pt idx="0">
                  <c:v>Central Valley sp*</c:v>
                </c:pt>
                <c:pt idx="1">
                  <c:v>CV-Sacramento</c:v>
                </c:pt>
                <c:pt idx="2">
                  <c:v>Rogue R*</c:v>
                </c:pt>
                <c:pt idx="3">
                  <c:v>OR North Coast</c:v>
                </c:pt>
                <c:pt idx="4">
                  <c:v>Mid OR Coast</c:v>
                </c:pt>
                <c:pt idx="5">
                  <c:v>L Columbia Spring</c:v>
                </c:pt>
                <c:pt idx="6">
                  <c:v>L C Bright&amp;Tule</c:v>
                </c:pt>
                <c:pt idx="7">
                  <c:v>Mid-Columbia Tule</c:v>
                </c:pt>
                <c:pt idx="8">
                  <c:v>U Columbia Bright</c:v>
                </c:pt>
                <c:pt idx="9">
                  <c:v>Columbia Su</c:v>
                </c:pt>
                <c:pt idx="10">
                  <c:v>WA North Coast</c:v>
                </c:pt>
                <c:pt idx="11">
                  <c:v>Washington Coast</c:v>
                </c:pt>
                <c:pt idx="12">
                  <c:v>Puget Sound Fa</c:v>
                </c:pt>
                <c:pt idx="13">
                  <c:v>Puget Sound Sp</c:v>
                </c:pt>
                <c:pt idx="14">
                  <c:v>Fraser WCVI Geo St</c:v>
                </c:pt>
                <c:pt idx="15">
                  <c:v>U Fraser R</c:v>
                </c:pt>
                <c:pt idx="16">
                  <c:v>Non FRAM stocks</c:v>
                </c:pt>
              </c:strCache>
            </c:strRef>
          </c:cat>
          <c:val>
            <c:numRef>
              <c:f>'2012'!$G$4:$G$38</c:f>
              <c:numCache>
                <c:formatCode>General</c:formatCode>
                <c:ptCount val="17"/>
                <c:pt idx="0">
                  <c:v>0</c:v>
                </c:pt>
                <c:pt idx="1">
                  <c:v>3.9423763157894726E-2</c:v>
                </c:pt>
                <c:pt idx="2">
                  <c:v>3.6358299595141698E-5</c:v>
                </c:pt>
                <c:pt idx="3">
                  <c:v>4.4170951417004051E-3</c:v>
                </c:pt>
                <c:pt idx="4">
                  <c:v>1.555626518218624E-2</c:v>
                </c:pt>
                <c:pt idx="5">
                  <c:v>5.4794927125506071E-2</c:v>
                </c:pt>
                <c:pt idx="6">
                  <c:v>0.1701886194331983</c:v>
                </c:pt>
                <c:pt idx="7">
                  <c:v>0.47953464979757082</c:v>
                </c:pt>
                <c:pt idx="8">
                  <c:v>6.6374052631578931E-2</c:v>
                </c:pt>
                <c:pt idx="9">
                  <c:v>3.2554502024291491E-2</c:v>
                </c:pt>
                <c:pt idx="10">
                  <c:v>1.6011457489878539E-3</c:v>
                </c:pt>
                <c:pt idx="11">
                  <c:v>0</c:v>
                </c:pt>
                <c:pt idx="12">
                  <c:v>0.1039862854251012</c:v>
                </c:pt>
                <c:pt idx="13">
                  <c:v>9.3497591093117394E-3</c:v>
                </c:pt>
                <c:pt idx="14">
                  <c:v>1.9002995951417013E-2</c:v>
                </c:pt>
                <c:pt idx="15">
                  <c:v>3.6690283400809713E-5</c:v>
                </c:pt>
                <c:pt idx="16">
                  <c:v>3.1790404858299598E-3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FA-4EEC-AF41-E8C0033665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Area 2 July-Sept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'2012'!$I$2</c:f>
              <c:strCache>
                <c:ptCount val="1"/>
                <c:pt idx="0">
                  <c:v>GSI</c:v>
                </c:pt>
              </c:strCache>
            </c:strRef>
          </c:tx>
          <c:cat>
            <c:strRef>
              <c:f>'2012'!$B$4:$B$38</c:f>
              <c:strCache>
                <c:ptCount val="17"/>
                <c:pt idx="0">
                  <c:v>Central Valley sp*</c:v>
                </c:pt>
                <c:pt idx="1">
                  <c:v>CV-Sacramento</c:v>
                </c:pt>
                <c:pt idx="2">
                  <c:v>Rogue R*</c:v>
                </c:pt>
                <c:pt idx="3">
                  <c:v>OR North Coast</c:v>
                </c:pt>
                <c:pt idx="4">
                  <c:v>Mid OR Coast</c:v>
                </c:pt>
                <c:pt idx="5">
                  <c:v>L Columbia Spring</c:v>
                </c:pt>
                <c:pt idx="6">
                  <c:v>L C Bright&amp;Tule</c:v>
                </c:pt>
                <c:pt idx="7">
                  <c:v>Mid-Columbia Tule</c:v>
                </c:pt>
                <c:pt idx="8">
                  <c:v>U Columbia Bright</c:v>
                </c:pt>
                <c:pt idx="9">
                  <c:v>Columbia Su</c:v>
                </c:pt>
                <c:pt idx="10">
                  <c:v>WA North Coast</c:v>
                </c:pt>
                <c:pt idx="11">
                  <c:v>Washington Coast</c:v>
                </c:pt>
                <c:pt idx="12">
                  <c:v>Puget Sound Fa</c:v>
                </c:pt>
                <c:pt idx="13">
                  <c:v>Puget Sound Sp</c:v>
                </c:pt>
                <c:pt idx="14">
                  <c:v>Fraser WCVI Geo St</c:v>
                </c:pt>
                <c:pt idx="15">
                  <c:v>U Fraser R</c:v>
                </c:pt>
                <c:pt idx="16">
                  <c:v>Non FRAM stocks</c:v>
                </c:pt>
              </c:strCache>
            </c:strRef>
          </c:cat>
          <c:val>
            <c:numRef>
              <c:f>'2012'!$I$4:$I$38</c:f>
              <c:numCache>
                <c:formatCode>General</c:formatCode>
                <c:ptCount val="17"/>
                <c:pt idx="0">
                  <c:v>0</c:v>
                </c:pt>
                <c:pt idx="1">
                  <c:v>3.6110342245989302E-2</c:v>
                </c:pt>
                <c:pt idx="2">
                  <c:v>3.7167112299465242E-3</c:v>
                </c:pt>
                <c:pt idx="3">
                  <c:v>2.4119764705882347E-2</c:v>
                </c:pt>
                <c:pt idx="4">
                  <c:v>2.9442352941176472E-2</c:v>
                </c:pt>
                <c:pt idx="5">
                  <c:v>1.6378406417112298E-2</c:v>
                </c:pt>
                <c:pt idx="6">
                  <c:v>0.15723707486631017</c:v>
                </c:pt>
                <c:pt idx="7">
                  <c:v>0.31825779144385019</c:v>
                </c:pt>
                <c:pt idx="8">
                  <c:v>0.16974419786096259</c:v>
                </c:pt>
                <c:pt idx="9">
                  <c:v>6.9492465240641704E-2</c:v>
                </c:pt>
                <c:pt idx="10">
                  <c:v>7.5848128342245996E-4</c:v>
                </c:pt>
                <c:pt idx="11">
                  <c:v>0</c:v>
                </c:pt>
                <c:pt idx="12">
                  <c:v>0.12798668449197861</c:v>
                </c:pt>
                <c:pt idx="13">
                  <c:v>1.5045850267379679E-2</c:v>
                </c:pt>
                <c:pt idx="14">
                  <c:v>2.9694005347593585E-2</c:v>
                </c:pt>
                <c:pt idx="15">
                  <c:v>1.9715508021390373E-4</c:v>
                </c:pt>
                <c:pt idx="16">
                  <c:v>5.5352780748663096E-3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E8-4980-87F8-4B06E3781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10" Type="http://schemas.openxmlformats.org/officeDocument/2006/relationships/chart" Target="../charts/chart28.xml"/><Relationship Id="rId4" Type="http://schemas.openxmlformats.org/officeDocument/2006/relationships/chart" Target="../charts/chart22.xml"/><Relationship Id="rId9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241300</xdr:colOff>
      <xdr:row>38</xdr:row>
      <xdr:rowOff>177800</xdr:rowOff>
    </xdr:from>
    <xdr:to>
      <xdr:col>8</xdr:col>
      <xdr:colOff>152400</xdr:colOff>
      <xdr:row>60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215900</xdr:colOff>
      <xdr:row>38</xdr:row>
      <xdr:rowOff>177800</xdr:rowOff>
    </xdr:from>
    <xdr:to>
      <xdr:col>17</xdr:col>
      <xdr:colOff>114300</xdr:colOff>
      <xdr:row>60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241300</xdr:colOff>
      <xdr:row>61</xdr:row>
      <xdr:rowOff>0</xdr:rowOff>
    </xdr:from>
    <xdr:to>
      <xdr:col>8</xdr:col>
      <xdr:colOff>152400</xdr:colOff>
      <xdr:row>82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215900</xdr:colOff>
      <xdr:row>61</xdr:row>
      <xdr:rowOff>0</xdr:rowOff>
    </xdr:from>
    <xdr:to>
      <xdr:col>17</xdr:col>
      <xdr:colOff>114300</xdr:colOff>
      <xdr:row>82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152400</xdr:colOff>
      <xdr:row>61</xdr:row>
      <xdr:rowOff>0</xdr:rowOff>
    </xdr:from>
    <xdr:to>
      <xdr:col>26</xdr:col>
      <xdr:colOff>50800</xdr:colOff>
      <xdr:row>82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330200</xdr:colOff>
      <xdr:row>88</xdr:row>
      <xdr:rowOff>88900</xdr:rowOff>
    </xdr:from>
    <xdr:to>
      <xdr:col>8</xdr:col>
      <xdr:colOff>241300</xdr:colOff>
      <xdr:row>110</xdr:row>
      <xdr:rowOff>50800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304800</xdr:colOff>
      <xdr:row>88</xdr:row>
      <xdr:rowOff>88900</xdr:rowOff>
    </xdr:from>
    <xdr:to>
      <xdr:col>17</xdr:col>
      <xdr:colOff>203200</xdr:colOff>
      <xdr:row>110</xdr:row>
      <xdr:rowOff>50800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330200</xdr:colOff>
      <xdr:row>110</xdr:row>
      <xdr:rowOff>101600</xdr:rowOff>
    </xdr:from>
    <xdr:to>
      <xdr:col>8</xdr:col>
      <xdr:colOff>241300</xdr:colOff>
      <xdr:row>132</xdr:row>
      <xdr:rowOff>63500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304800</xdr:colOff>
      <xdr:row>110</xdr:row>
      <xdr:rowOff>101600</xdr:rowOff>
    </xdr:from>
    <xdr:to>
      <xdr:col>17</xdr:col>
      <xdr:colOff>203200</xdr:colOff>
      <xdr:row>132</xdr:row>
      <xdr:rowOff>63500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241300</xdr:colOff>
      <xdr:row>38</xdr:row>
      <xdr:rowOff>177800</xdr:rowOff>
    </xdr:from>
    <xdr:to>
      <xdr:col>8</xdr:col>
      <xdr:colOff>647700</xdr:colOff>
      <xdr:row>60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685800</xdr:colOff>
      <xdr:row>38</xdr:row>
      <xdr:rowOff>177800</xdr:rowOff>
    </xdr:from>
    <xdr:to>
      <xdr:col>17</xdr:col>
      <xdr:colOff>114300</xdr:colOff>
      <xdr:row>60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241300</xdr:colOff>
      <xdr:row>61</xdr:row>
      <xdr:rowOff>0</xdr:rowOff>
    </xdr:from>
    <xdr:to>
      <xdr:col>8</xdr:col>
      <xdr:colOff>647700</xdr:colOff>
      <xdr:row>82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685800</xdr:colOff>
      <xdr:row>61</xdr:row>
      <xdr:rowOff>0</xdr:rowOff>
    </xdr:from>
    <xdr:to>
      <xdr:col>17</xdr:col>
      <xdr:colOff>114300</xdr:colOff>
      <xdr:row>82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152400</xdr:colOff>
      <xdr:row>61</xdr:row>
      <xdr:rowOff>0</xdr:rowOff>
    </xdr:from>
    <xdr:to>
      <xdr:col>26</xdr:col>
      <xdr:colOff>50800</xdr:colOff>
      <xdr:row>82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330200</xdr:colOff>
      <xdr:row>88</xdr:row>
      <xdr:rowOff>88900</xdr:rowOff>
    </xdr:from>
    <xdr:to>
      <xdr:col>8</xdr:col>
      <xdr:colOff>241300</xdr:colOff>
      <xdr:row>110</xdr:row>
      <xdr:rowOff>50800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304800</xdr:colOff>
      <xdr:row>88</xdr:row>
      <xdr:rowOff>88900</xdr:rowOff>
    </xdr:from>
    <xdr:to>
      <xdr:col>17</xdr:col>
      <xdr:colOff>203200</xdr:colOff>
      <xdr:row>110</xdr:row>
      <xdr:rowOff>50800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330200</xdr:colOff>
      <xdr:row>110</xdr:row>
      <xdr:rowOff>101600</xdr:rowOff>
    </xdr:from>
    <xdr:to>
      <xdr:col>8</xdr:col>
      <xdr:colOff>241300</xdr:colOff>
      <xdr:row>132</xdr:row>
      <xdr:rowOff>63500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304800</xdr:colOff>
      <xdr:row>110</xdr:row>
      <xdr:rowOff>101600</xdr:rowOff>
    </xdr:from>
    <xdr:to>
      <xdr:col>17</xdr:col>
      <xdr:colOff>203200</xdr:colOff>
      <xdr:row>132</xdr:row>
      <xdr:rowOff>63500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215900</xdr:colOff>
      <xdr:row>61</xdr:row>
      <xdr:rowOff>0</xdr:rowOff>
    </xdr:from>
    <xdr:to>
      <xdr:col>17</xdr:col>
      <xdr:colOff>114300</xdr:colOff>
      <xdr:row>82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558799</xdr:colOff>
      <xdr:row>63</xdr:row>
      <xdr:rowOff>0</xdr:rowOff>
    </xdr:from>
    <xdr:to>
      <xdr:col>28</xdr:col>
      <xdr:colOff>524932</xdr:colOff>
      <xdr:row>85</xdr:row>
      <xdr:rowOff>50800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330200</xdr:colOff>
      <xdr:row>88</xdr:row>
      <xdr:rowOff>88900</xdr:rowOff>
    </xdr:from>
    <xdr:to>
      <xdr:col>8</xdr:col>
      <xdr:colOff>241300</xdr:colOff>
      <xdr:row>110</xdr:row>
      <xdr:rowOff>50800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304800</xdr:colOff>
      <xdr:row>88</xdr:row>
      <xdr:rowOff>88900</xdr:rowOff>
    </xdr:from>
    <xdr:to>
      <xdr:col>17</xdr:col>
      <xdr:colOff>203200</xdr:colOff>
      <xdr:row>110</xdr:row>
      <xdr:rowOff>50800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330200</xdr:colOff>
      <xdr:row>110</xdr:row>
      <xdr:rowOff>101600</xdr:rowOff>
    </xdr:from>
    <xdr:to>
      <xdr:col>8</xdr:col>
      <xdr:colOff>241300</xdr:colOff>
      <xdr:row>132</xdr:row>
      <xdr:rowOff>63500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304800</xdr:colOff>
      <xdr:row>110</xdr:row>
      <xdr:rowOff>101600</xdr:rowOff>
    </xdr:from>
    <xdr:to>
      <xdr:col>17</xdr:col>
      <xdr:colOff>203200</xdr:colOff>
      <xdr:row>132</xdr:row>
      <xdr:rowOff>63500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110066</xdr:colOff>
      <xdr:row>40</xdr:row>
      <xdr:rowOff>76200</xdr:rowOff>
    </xdr:from>
    <xdr:to>
      <xdr:col>11</xdr:col>
      <xdr:colOff>173566</xdr:colOff>
      <xdr:row>62</xdr:row>
      <xdr:rowOff>131233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211666</xdr:colOff>
      <xdr:row>40</xdr:row>
      <xdr:rowOff>76200</xdr:rowOff>
    </xdr:from>
    <xdr:to>
      <xdr:col>19</xdr:col>
      <xdr:colOff>495300</xdr:colOff>
      <xdr:row>62</xdr:row>
      <xdr:rowOff>131233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110066</xdr:colOff>
      <xdr:row>62</xdr:row>
      <xdr:rowOff>182033</xdr:rowOff>
    </xdr:from>
    <xdr:to>
      <xdr:col>11</xdr:col>
      <xdr:colOff>173566</xdr:colOff>
      <xdr:row>85</xdr:row>
      <xdr:rowOff>50800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211666</xdr:colOff>
      <xdr:row>62</xdr:row>
      <xdr:rowOff>182033</xdr:rowOff>
    </xdr:from>
    <xdr:to>
      <xdr:col>19</xdr:col>
      <xdr:colOff>495300</xdr:colOff>
      <xdr:row>85</xdr:row>
      <xdr:rowOff>50800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Dapp, Derek R (DFW)" id="{33148C18-1711-463C-A4F2-326C4275E9BD}" userId="S::Derek.Dapp@dfw.wa.gov::dc943764-6bd6-45c3-ba8f-3e367fa4764d" providerId="AD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nCarey" refreshedDate="42297.466205092591" createdVersion="4" refreshedVersion="4" minRefreshableVersion="3" recordCount="517" xr:uid="{00000000-000A-0000-FFFF-FFFF0E000000}">
  <cacheSource type="worksheet">
    <worksheetSource ref="A1:K518" sheet="NewOld"/>
  </cacheSource>
  <cacheFields count="11">
    <cacheField name="Src" numFmtId="0">
      <sharedItems count="2">
        <s v="NewBP"/>
        <s v="OldBP"/>
      </sharedItems>
    </cacheField>
    <cacheField name="Source" numFmtId="0">
      <sharedItems containsSemiMixedTypes="0" containsString="0" containsNumber="1" containsInteger="1" minValue="1" maxValue="2"/>
    </cacheField>
    <cacheField name="FishName" numFmtId="0">
      <sharedItems count="5">
        <s v="Cen OR Trl"/>
        <s v="KMZ Troll"/>
        <s v="NT 2 Troll"/>
        <s v="NT 3:4 Trl"/>
        <s v="So Cal Trl"/>
      </sharedItems>
    </cacheField>
    <cacheField name="StkName" numFmtId="0">
      <sharedItems/>
    </cacheField>
    <cacheField name="GSI_StkNum" numFmtId="0">
      <sharedItems containsSemiMixedTypes="0" containsString="0" containsNumber="1" containsInteger="1" minValue="1" maxValue="13" count="13">
        <n v="13"/>
        <n v="7"/>
        <n v="8"/>
        <n v="6"/>
        <n v="10"/>
        <n v="9"/>
        <n v="1"/>
        <n v="3"/>
        <n v="12"/>
        <n v="11"/>
        <n v="4"/>
        <n v="5"/>
        <n v="2"/>
      </sharedItems>
    </cacheField>
    <cacheField name="GSIStk" numFmtId="0">
      <sharedItems count="13">
        <s v="CV-Sacramento"/>
        <s v="U Columbia Bright"/>
        <s v="Columbia Su"/>
        <s v="L Columbia Spring"/>
        <s v="Mid-Columbia Tule"/>
        <s v="L C Bright&amp;Tule"/>
        <s v="Fraser WCVI Geo St"/>
        <s v="Puget Sound Fa"/>
        <s v="Mid OR Coast"/>
        <s v="OR North Coast"/>
        <s v="WA North Coast"/>
        <s v="Washington Coast"/>
        <s v="Puget Sound Sp"/>
      </sharedItems>
    </cacheField>
    <cacheField name="Stk" numFmtId="0">
      <sharedItems containsSemiMixedTypes="0" containsString="0" containsNumber="1" containsInteger="1" minValue="1" maxValue="38"/>
    </cacheField>
    <cacheField name="Age" numFmtId="0">
      <sharedItems containsSemiMixedTypes="0" containsString="0" containsNumber="1" containsInteger="1" minValue="2" maxValue="5"/>
    </cacheField>
    <cacheField name="Fish" numFmtId="0">
      <sharedItems containsSemiMixedTypes="0" containsString="0" containsNumber="1" containsInteger="1" minValue="16" maxValue="34"/>
    </cacheField>
    <cacheField name="TS" numFmtId="0">
      <sharedItems containsSemiMixedTypes="0" containsString="0" containsNumber="1" containsInteger="1" minValue="2" maxValue="3" count="2">
        <n v="2"/>
        <n v="3"/>
      </sharedItems>
    </cacheField>
    <cacheField name="CWT" numFmtId="0">
      <sharedItems containsSemiMixedTypes="0" containsString="0" containsNumber="1" minValue="-9.2317999999999997E-2" maxValue="17362.02287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17">
  <r>
    <x v="0"/>
    <n v="2"/>
    <x v="0"/>
    <s v="CentVal"/>
    <x v="0"/>
    <x v="0"/>
    <n v="35"/>
    <n v="3"/>
    <n v="30"/>
    <x v="0"/>
    <n v="875.46001699999999"/>
  </r>
  <r>
    <x v="0"/>
    <n v="2"/>
    <x v="0"/>
    <s v="CentVal"/>
    <x v="0"/>
    <x v="0"/>
    <n v="35"/>
    <n v="3"/>
    <n v="30"/>
    <x v="1"/>
    <n v="459.17062400000003"/>
  </r>
  <r>
    <x v="0"/>
    <n v="2"/>
    <x v="0"/>
    <s v="CentVal"/>
    <x v="0"/>
    <x v="0"/>
    <n v="35"/>
    <n v="4"/>
    <n v="30"/>
    <x v="0"/>
    <n v="324.232259"/>
  </r>
  <r>
    <x v="0"/>
    <n v="2"/>
    <x v="0"/>
    <s v="CentVal"/>
    <x v="0"/>
    <x v="0"/>
    <n v="35"/>
    <n v="4"/>
    <n v="30"/>
    <x v="1"/>
    <n v="46.158479"/>
  </r>
  <r>
    <x v="0"/>
    <n v="2"/>
    <x v="0"/>
    <s v="CentVal"/>
    <x v="0"/>
    <x v="0"/>
    <n v="35"/>
    <n v="5"/>
    <n v="30"/>
    <x v="0"/>
    <n v="2.093836"/>
  </r>
  <r>
    <x v="0"/>
    <n v="2"/>
    <x v="0"/>
    <s v="UpCR Br"/>
    <x v="1"/>
    <x v="1"/>
    <n v="24"/>
    <n v="3"/>
    <n v="30"/>
    <x v="1"/>
    <n v="302.21526"/>
  </r>
  <r>
    <x v="0"/>
    <n v="2"/>
    <x v="0"/>
    <s v="UpCR Br"/>
    <x v="1"/>
    <x v="1"/>
    <n v="24"/>
    <n v="4"/>
    <n v="30"/>
    <x v="0"/>
    <n v="661.81458100000009"/>
  </r>
  <r>
    <x v="0"/>
    <n v="2"/>
    <x v="0"/>
    <s v="UpCR Br"/>
    <x v="1"/>
    <x v="1"/>
    <n v="24"/>
    <n v="4"/>
    <n v="30"/>
    <x v="1"/>
    <n v="60.613554999999998"/>
  </r>
  <r>
    <x v="0"/>
    <n v="2"/>
    <x v="0"/>
    <s v="UpCR Su"/>
    <x v="2"/>
    <x v="2"/>
    <n v="23"/>
    <n v="4"/>
    <n v="30"/>
    <x v="0"/>
    <n v="1057.71245"/>
  </r>
  <r>
    <x v="0"/>
    <n v="2"/>
    <x v="0"/>
    <s v="UpCR Su"/>
    <x v="2"/>
    <x v="2"/>
    <n v="23"/>
    <n v="4"/>
    <n v="30"/>
    <x v="1"/>
    <n v="21.921430999999998"/>
  </r>
  <r>
    <x v="0"/>
    <n v="2"/>
    <x v="0"/>
    <s v="UpCR Su"/>
    <x v="2"/>
    <x v="2"/>
    <n v="23"/>
    <n v="5"/>
    <n v="30"/>
    <x v="0"/>
    <n v="715.40934500000003"/>
  </r>
  <r>
    <x v="0"/>
    <n v="2"/>
    <x v="0"/>
    <s v="UpCR Su"/>
    <x v="2"/>
    <x v="2"/>
    <n v="23"/>
    <n v="5"/>
    <n v="30"/>
    <x v="1"/>
    <n v="9.6925340000000002"/>
  </r>
  <r>
    <x v="0"/>
    <n v="2"/>
    <x v="0"/>
    <s v="Cowl Sp"/>
    <x v="3"/>
    <x v="3"/>
    <n v="25"/>
    <n v="3"/>
    <n v="30"/>
    <x v="0"/>
    <n v="4.3412899999999999"/>
  </r>
  <r>
    <x v="0"/>
    <n v="2"/>
    <x v="0"/>
    <s v="Cowl Sp"/>
    <x v="3"/>
    <x v="3"/>
    <n v="25"/>
    <n v="3"/>
    <n v="30"/>
    <x v="1"/>
    <n v="7.8507680000000004"/>
  </r>
  <r>
    <x v="0"/>
    <n v="2"/>
    <x v="0"/>
    <s v="BPHTule"/>
    <x v="4"/>
    <x v="4"/>
    <n v="22"/>
    <n v="3"/>
    <n v="30"/>
    <x v="0"/>
    <n v="881.98875099999998"/>
  </r>
  <r>
    <x v="0"/>
    <n v="2"/>
    <x v="0"/>
    <s v="BPHTule"/>
    <x v="4"/>
    <x v="4"/>
    <n v="22"/>
    <n v="3"/>
    <n v="30"/>
    <x v="1"/>
    <n v="408.56702300000001"/>
  </r>
  <r>
    <x v="0"/>
    <n v="2"/>
    <x v="0"/>
    <s v="BPHTule"/>
    <x v="4"/>
    <x v="4"/>
    <n v="22"/>
    <n v="4"/>
    <n v="30"/>
    <x v="0"/>
    <n v="148.99633200000002"/>
  </r>
  <r>
    <x v="0"/>
    <n v="2"/>
    <x v="0"/>
    <s v="OR Tule"/>
    <x v="5"/>
    <x v="5"/>
    <n v="19"/>
    <n v="3"/>
    <n v="30"/>
    <x v="0"/>
    <n v="249.72769099999999"/>
  </r>
  <r>
    <x v="0"/>
    <n v="2"/>
    <x v="0"/>
    <s v="OR Tule"/>
    <x v="5"/>
    <x v="5"/>
    <n v="19"/>
    <n v="3"/>
    <n v="30"/>
    <x v="1"/>
    <n v="50.302604000000002"/>
  </r>
  <r>
    <x v="0"/>
    <n v="2"/>
    <x v="0"/>
    <s v="OR Tule"/>
    <x v="5"/>
    <x v="5"/>
    <n v="19"/>
    <n v="4"/>
    <n v="30"/>
    <x v="0"/>
    <n v="24.728987"/>
  </r>
  <r>
    <x v="0"/>
    <n v="2"/>
    <x v="0"/>
    <s v="WA Tule"/>
    <x v="5"/>
    <x v="5"/>
    <n v="20"/>
    <n v="3"/>
    <n v="30"/>
    <x v="0"/>
    <n v="9.4193200000000008"/>
  </r>
  <r>
    <x v="0"/>
    <n v="2"/>
    <x v="0"/>
    <s v="WA Tule"/>
    <x v="5"/>
    <x v="5"/>
    <n v="20"/>
    <n v="3"/>
    <n v="30"/>
    <x v="1"/>
    <n v="44.090917000000005"/>
  </r>
  <r>
    <x v="0"/>
    <n v="2"/>
    <x v="0"/>
    <s v="WA Tule"/>
    <x v="5"/>
    <x v="5"/>
    <n v="20"/>
    <n v="4"/>
    <n v="30"/>
    <x v="0"/>
    <n v="49.410535999999993"/>
  </r>
  <r>
    <x v="0"/>
    <n v="2"/>
    <x v="0"/>
    <s v="WA Tule"/>
    <x v="5"/>
    <x v="5"/>
    <n v="20"/>
    <n v="4"/>
    <n v="30"/>
    <x v="1"/>
    <n v="54.193156999999999"/>
  </r>
  <r>
    <x v="0"/>
    <n v="2"/>
    <x v="0"/>
    <s v="WA Tule"/>
    <x v="5"/>
    <x v="5"/>
    <n v="20"/>
    <n v="5"/>
    <n v="30"/>
    <x v="1"/>
    <n v="98.242450999999988"/>
  </r>
  <r>
    <x v="0"/>
    <n v="2"/>
    <x v="0"/>
    <s v="FrasREr"/>
    <x v="6"/>
    <x v="6"/>
    <n v="31"/>
    <n v="4"/>
    <n v="30"/>
    <x v="0"/>
    <n v="126.095364"/>
  </r>
  <r>
    <x v="0"/>
    <n v="2"/>
    <x v="0"/>
    <s v="FrasRLt"/>
    <x v="6"/>
    <x v="6"/>
    <n v="30"/>
    <n v="3"/>
    <n v="30"/>
    <x v="0"/>
    <n v="58.964419999999997"/>
  </r>
  <r>
    <x v="0"/>
    <n v="2"/>
    <x v="0"/>
    <s v="FrasRLt"/>
    <x v="6"/>
    <x v="6"/>
    <n v="30"/>
    <n v="3"/>
    <n v="30"/>
    <x v="1"/>
    <n v="41.897092000000001"/>
  </r>
  <r>
    <x v="0"/>
    <n v="2"/>
    <x v="0"/>
    <s v="FrasRLt"/>
    <x v="6"/>
    <x v="6"/>
    <n v="30"/>
    <n v="4"/>
    <n v="30"/>
    <x v="0"/>
    <n v="4.1611530000000005"/>
  </r>
  <r>
    <x v="0"/>
    <n v="2"/>
    <x v="0"/>
    <s v="HdCl FF"/>
    <x v="7"/>
    <x v="7"/>
    <n v="16"/>
    <n v="3"/>
    <n v="30"/>
    <x v="0"/>
    <n v="62.956762000000005"/>
  </r>
  <r>
    <x v="0"/>
    <n v="2"/>
    <x v="0"/>
    <s v="HdCl FF"/>
    <x v="7"/>
    <x v="7"/>
    <n v="16"/>
    <n v="3"/>
    <n v="30"/>
    <x v="1"/>
    <n v="10.909483"/>
  </r>
  <r>
    <x v="0"/>
    <n v="2"/>
    <x v="0"/>
    <s v="HdCl FF"/>
    <x v="7"/>
    <x v="7"/>
    <n v="16"/>
    <n v="4"/>
    <n v="30"/>
    <x v="0"/>
    <n v="65.506698"/>
  </r>
  <r>
    <x v="0"/>
    <n v="2"/>
    <x v="0"/>
    <s v="HdCl FY"/>
    <x v="7"/>
    <x v="7"/>
    <n v="17"/>
    <n v="4"/>
    <n v="30"/>
    <x v="1"/>
    <n v="0.99083399999999999"/>
  </r>
  <r>
    <x v="0"/>
    <n v="2"/>
    <x v="0"/>
    <s v="LColNat"/>
    <x v="5"/>
    <x v="5"/>
    <n v="34"/>
    <n v="3"/>
    <n v="30"/>
    <x v="0"/>
    <n v="33.459684000000003"/>
  </r>
  <r>
    <x v="0"/>
    <n v="2"/>
    <x v="0"/>
    <s v="LColNat"/>
    <x v="5"/>
    <x v="5"/>
    <n v="34"/>
    <n v="3"/>
    <n v="30"/>
    <x v="1"/>
    <n v="10.612603999999999"/>
  </r>
  <r>
    <x v="0"/>
    <n v="2"/>
    <x v="0"/>
    <s v="LColNat"/>
    <x v="5"/>
    <x v="5"/>
    <n v="34"/>
    <n v="4"/>
    <n v="30"/>
    <x v="0"/>
    <n v="7.222467"/>
  </r>
  <r>
    <x v="0"/>
    <n v="2"/>
    <x v="0"/>
    <s v="LColNat"/>
    <x v="5"/>
    <x v="5"/>
    <n v="34"/>
    <n v="4"/>
    <n v="30"/>
    <x v="1"/>
    <n v="4.033684"/>
  </r>
  <r>
    <x v="0"/>
    <n v="2"/>
    <x v="0"/>
    <s v="LColNat"/>
    <x v="5"/>
    <x v="5"/>
    <n v="34"/>
    <n v="5"/>
    <n v="30"/>
    <x v="1"/>
    <n v="7.3546189999999996"/>
  </r>
  <r>
    <x v="0"/>
    <n v="2"/>
    <x v="0"/>
    <s v="LCRWild"/>
    <x v="5"/>
    <x v="5"/>
    <n v="21"/>
    <n v="4"/>
    <n v="30"/>
    <x v="0"/>
    <n v="29.459811000000002"/>
  </r>
  <r>
    <x v="0"/>
    <n v="2"/>
    <x v="0"/>
    <s v="LCRWild"/>
    <x v="5"/>
    <x v="5"/>
    <n v="21"/>
    <n v="4"/>
    <n v="30"/>
    <x v="1"/>
    <n v="44.189670000000007"/>
  </r>
  <r>
    <x v="0"/>
    <n v="2"/>
    <x v="0"/>
    <s v="LCRWild"/>
    <x v="5"/>
    <x v="5"/>
    <n v="21"/>
    <n v="5"/>
    <n v="30"/>
    <x v="0"/>
    <n v="131.32459500000002"/>
  </r>
  <r>
    <x v="0"/>
    <n v="2"/>
    <x v="0"/>
    <s v="MidPSFF"/>
    <x v="7"/>
    <x v="7"/>
    <n v="11"/>
    <n v="3"/>
    <n v="30"/>
    <x v="0"/>
    <n v="9.4247870000000002"/>
  </r>
  <r>
    <x v="0"/>
    <n v="2"/>
    <x v="0"/>
    <s v="MidPSFF"/>
    <x v="7"/>
    <x v="7"/>
    <n v="11"/>
    <n v="4"/>
    <n v="30"/>
    <x v="0"/>
    <n v="35.078992"/>
  </r>
  <r>
    <x v="0"/>
    <n v="2"/>
    <x v="0"/>
    <s v="NkSm FF"/>
    <x v="7"/>
    <x v="7"/>
    <n v="1"/>
    <n v="3"/>
    <n v="30"/>
    <x v="0"/>
    <n v="18.100759"/>
  </r>
  <r>
    <x v="0"/>
    <n v="2"/>
    <x v="0"/>
    <s v="Mid OR C"/>
    <x v="8"/>
    <x v="8"/>
    <n v="33"/>
    <n v="4"/>
    <n v="30"/>
    <x v="0"/>
    <n v="95.580349999999996"/>
  </r>
  <r>
    <x v="0"/>
    <n v="2"/>
    <x v="0"/>
    <s v="Mid OR C"/>
    <x v="8"/>
    <x v="8"/>
    <n v="33"/>
    <n v="4"/>
    <n v="30"/>
    <x v="1"/>
    <n v="90.558548000000002"/>
  </r>
  <r>
    <x v="0"/>
    <n v="2"/>
    <x v="0"/>
    <s v="Mid OR C"/>
    <x v="8"/>
    <x v="8"/>
    <n v="33"/>
    <n v="5"/>
    <n v="30"/>
    <x v="0"/>
    <n v="91.839669999999998"/>
  </r>
  <r>
    <x v="0"/>
    <n v="2"/>
    <x v="0"/>
    <s v="Mid OR C"/>
    <x v="8"/>
    <x v="8"/>
    <n v="33"/>
    <n v="5"/>
    <n v="30"/>
    <x v="1"/>
    <n v="33.755103999999996"/>
  </r>
  <r>
    <x v="0"/>
    <n v="2"/>
    <x v="0"/>
    <s v="OR No F"/>
    <x v="9"/>
    <x v="9"/>
    <n v="28"/>
    <n v="3"/>
    <n v="30"/>
    <x v="1"/>
    <n v="71.784246999999993"/>
  </r>
  <r>
    <x v="0"/>
    <n v="2"/>
    <x v="0"/>
    <s v="OR No F"/>
    <x v="9"/>
    <x v="9"/>
    <n v="28"/>
    <n v="4"/>
    <n v="30"/>
    <x v="0"/>
    <n v="63.304062000000002"/>
  </r>
  <r>
    <x v="0"/>
    <n v="2"/>
    <x v="0"/>
    <s v="OR No F"/>
    <x v="9"/>
    <x v="9"/>
    <n v="28"/>
    <n v="4"/>
    <n v="30"/>
    <x v="1"/>
    <n v="60.899605999999999"/>
  </r>
  <r>
    <x v="0"/>
    <n v="2"/>
    <x v="0"/>
    <s v="OR No F"/>
    <x v="9"/>
    <x v="9"/>
    <n v="28"/>
    <n v="5"/>
    <n v="30"/>
    <x v="0"/>
    <n v="19.022716000000003"/>
  </r>
  <r>
    <x v="0"/>
    <n v="2"/>
    <x v="0"/>
    <s v="Snake F"/>
    <x v="1"/>
    <x v="1"/>
    <n v="27"/>
    <n v="3"/>
    <n v="30"/>
    <x v="0"/>
    <n v="43.643025999999999"/>
  </r>
  <r>
    <x v="0"/>
    <n v="2"/>
    <x v="0"/>
    <s v="Snake F"/>
    <x v="1"/>
    <x v="1"/>
    <n v="27"/>
    <n v="3"/>
    <n v="30"/>
    <x v="1"/>
    <n v="42.684406000000003"/>
  </r>
  <r>
    <x v="0"/>
    <n v="2"/>
    <x v="0"/>
    <s v="Snake F"/>
    <x v="1"/>
    <x v="1"/>
    <n v="27"/>
    <n v="4"/>
    <n v="30"/>
    <x v="0"/>
    <n v="552.82094400000005"/>
  </r>
  <r>
    <x v="0"/>
    <n v="2"/>
    <x v="0"/>
    <s v="Snake F"/>
    <x v="1"/>
    <x v="1"/>
    <n v="27"/>
    <n v="4"/>
    <n v="30"/>
    <x v="1"/>
    <n v="214.99123600000001"/>
  </r>
  <r>
    <x v="0"/>
    <n v="2"/>
    <x v="0"/>
    <s v="Snake F"/>
    <x v="1"/>
    <x v="1"/>
    <n v="27"/>
    <n v="5"/>
    <n v="30"/>
    <x v="0"/>
    <n v="17.936329000000001"/>
  </r>
  <r>
    <x v="0"/>
    <n v="2"/>
    <x v="0"/>
    <s v="Snake F"/>
    <x v="1"/>
    <x v="1"/>
    <n v="27"/>
    <n v="5"/>
    <n v="30"/>
    <x v="1"/>
    <n v="5.8304519999999993"/>
  </r>
  <r>
    <x v="0"/>
    <n v="2"/>
    <x v="0"/>
    <s v="SPSd FF"/>
    <x v="7"/>
    <x v="7"/>
    <n v="13"/>
    <n v="3"/>
    <n v="30"/>
    <x v="0"/>
    <n v="15.9542"/>
  </r>
  <r>
    <x v="0"/>
    <n v="2"/>
    <x v="0"/>
    <s v="SPSd FF"/>
    <x v="7"/>
    <x v="7"/>
    <n v="13"/>
    <n v="4"/>
    <n v="30"/>
    <x v="0"/>
    <n v="115.543162"/>
  </r>
  <r>
    <x v="0"/>
    <n v="2"/>
    <x v="0"/>
    <s v="SPS Fyr"/>
    <x v="7"/>
    <x v="7"/>
    <n v="14"/>
    <n v="4"/>
    <n v="30"/>
    <x v="0"/>
    <n v="9.4696999999999996"/>
  </r>
  <r>
    <x v="0"/>
    <n v="2"/>
    <x v="0"/>
    <s v="UWAc FF"/>
    <x v="7"/>
    <x v="7"/>
    <n v="12"/>
    <n v="4"/>
    <n v="30"/>
    <x v="0"/>
    <n v="6.3899140000000001"/>
  </r>
  <r>
    <x v="0"/>
    <n v="2"/>
    <x v="0"/>
    <s v="Will Sp"/>
    <x v="3"/>
    <x v="3"/>
    <n v="26"/>
    <n v="3"/>
    <n v="30"/>
    <x v="0"/>
    <n v="122.021475"/>
  </r>
  <r>
    <x v="0"/>
    <n v="2"/>
    <x v="0"/>
    <s v="Will Sp"/>
    <x v="3"/>
    <x v="3"/>
    <n v="26"/>
    <n v="4"/>
    <n v="30"/>
    <x v="0"/>
    <n v="7.3702480000000001"/>
  </r>
  <r>
    <x v="0"/>
    <n v="2"/>
    <x v="1"/>
    <s v="CentVal"/>
    <x v="0"/>
    <x v="0"/>
    <n v="35"/>
    <n v="3"/>
    <n v="32"/>
    <x v="0"/>
    <n v="65.343067000000005"/>
  </r>
  <r>
    <x v="0"/>
    <n v="2"/>
    <x v="1"/>
    <s v="CentVal"/>
    <x v="0"/>
    <x v="0"/>
    <n v="35"/>
    <n v="3"/>
    <n v="32"/>
    <x v="1"/>
    <n v="182.07718599999998"/>
  </r>
  <r>
    <x v="0"/>
    <n v="2"/>
    <x v="1"/>
    <s v="CentVal"/>
    <x v="0"/>
    <x v="0"/>
    <n v="35"/>
    <n v="4"/>
    <n v="32"/>
    <x v="0"/>
    <n v="37.974498999999994"/>
  </r>
  <r>
    <x v="0"/>
    <n v="2"/>
    <x v="1"/>
    <s v="CentVal"/>
    <x v="0"/>
    <x v="0"/>
    <n v="35"/>
    <n v="4"/>
    <n v="32"/>
    <x v="1"/>
    <n v="37.873860000000001"/>
  </r>
  <r>
    <x v="0"/>
    <n v="2"/>
    <x v="1"/>
    <s v="CentVal"/>
    <x v="0"/>
    <x v="0"/>
    <n v="35"/>
    <n v="5"/>
    <n v="32"/>
    <x v="0"/>
    <n v="0.90103599999999995"/>
  </r>
  <r>
    <x v="0"/>
    <n v="2"/>
    <x v="1"/>
    <s v="UpCR Su"/>
    <x v="2"/>
    <x v="2"/>
    <n v="23"/>
    <n v="4"/>
    <n v="32"/>
    <x v="0"/>
    <n v="19.115041999999999"/>
  </r>
  <r>
    <x v="0"/>
    <n v="2"/>
    <x v="1"/>
    <s v="UpCR Su"/>
    <x v="2"/>
    <x v="2"/>
    <n v="23"/>
    <n v="5"/>
    <n v="32"/>
    <x v="0"/>
    <n v="15.358574000000001"/>
  </r>
  <r>
    <x v="0"/>
    <n v="2"/>
    <x v="1"/>
    <s v="WA Tule"/>
    <x v="5"/>
    <x v="5"/>
    <n v="20"/>
    <n v="4"/>
    <n v="32"/>
    <x v="0"/>
    <n v="17.713511"/>
  </r>
  <r>
    <x v="0"/>
    <n v="2"/>
    <x v="1"/>
    <s v="WA Tule"/>
    <x v="5"/>
    <x v="5"/>
    <n v="20"/>
    <n v="4"/>
    <n v="32"/>
    <x v="1"/>
    <n v="11.251134"/>
  </r>
  <r>
    <x v="0"/>
    <n v="2"/>
    <x v="1"/>
    <s v="LColNat"/>
    <x v="5"/>
    <x v="5"/>
    <n v="34"/>
    <n v="4"/>
    <n v="32"/>
    <x v="0"/>
    <n v="1.3568609999999999"/>
  </r>
  <r>
    <x v="0"/>
    <n v="2"/>
    <x v="1"/>
    <s v="LColNat"/>
    <x v="5"/>
    <x v="5"/>
    <n v="34"/>
    <n v="4"/>
    <n v="32"/>
    <x v="1"/>
    <n v="0.74513799999999997"/>
  </r>
  <r>
    <x v="0"/>
    <n v="2"/>
    <x v="1"/>
    <s v="Snake F"/>
    <x v="1"/>
    <x v="1"/>
    <n v="27"/>
    <n v="3"/>
    <n v="32"/>
    <x v="0"/>
    <n v="2.2368070000000002"/>
  </r>
  <r>
    <x v="0"/>
    <n v="2"/>
    <x v="1"/>
    <s v="Snake F"/>
    <x v="1"/>
    <x v="1"/>
    <n v="27"/>
    <n v="4"/>
    <n v="32"/>
    <x v="0"/>
    <n v="24.367390999999998"/>
  </r>
  <r>
    <x v="0"/>
    <n v="2"/>
    <x v="1"/>
    <s v="Snake F"/>
    <x v="1"/>
    <x v="1"/>
    <n v="27"/>
    <n v="4"/>
    <n v="32"/>
    <x v="1"/>
    <n v="28.011529000000003"/>
  </r>
  <r>
    <x v="0"/>
    <n v="2"/>
    <x v="1"/>
    <s v="Snake F"/>
    <x v="1"/>
    <x v="1"/>
    <n v="27"/>
    <n v="5"/>
    <n v="32"/>
    <x v="1"/>
    <n v="2.7501290000000003"/>
  </r>
  <r>
    <x v="0"/>
    <n v="2"/>
    <x v="2"/>
    <s v="CentVal"/>
    <x v="0"/>
    <x v="0"/>
    <n v="35"/>
    <n v="3"/>
    <n v="20"/>
    <x v="0"/>
    <n v="189.091815"/>
  </r>
  <r>
    <x v="0"/>
    <n v="2"/>
    <x v="2"/>
    <s v="CentVal"/>
    <x v="0"/>
    <x v="0"/>
    <n v="35"/>
    <n v="3"/>
    <n v="20"/>
    <x v="1"/>
    <n v="32.512951999999999"/>
  </r>
  <r>
    <x v="0"/>
    <n v="2"/>
    <x v="2"/>
    <s v="CentVal"/>
    <x v="0"/>
    <x v="0"/>
    <n v="35"/>
    <n v="4"/>
    <n v="20"/>
    <x v="0"/>
    <n v="3.5864700000000003"/>
  </r>
  <r>
    <x v="0"/>
    <n v="2"/>
    <x v="2"/>
    <s v="UpCR Br"/>
    <x v="1"/>
    <x v="1"/>
    <n v="24"/>
    <n v="3"/>
    <n v="20"/>
    <x v="0"/>
    <n v="344.80114200000003"/>
  </r>
  <r>
    <x v="0"/>
    <n v="2"/>
    <x v="2"/>
    <s v="UpCR Br"/>
    <x v="1"/>
    <x v="1"/>
    <n v="24"/>
    <n v="3"/>
    <n v="20"/>
    <x v="1"/>
    <n v="532.79467"/>
  </r>
  <r>
    <x v="0"/>
    <n v="2"/>
    <x v="2"/>
    <s v="UpCR Br"/>
    <x v="1"/>
    <x v="1"/>
    <n v="24"/>
    <n v="4"/>
    <n v="20"/>
    <x v="0"/>
    <n v="772.08954700000004"/>
  </r>
  <r>
    <x v="0"/>
    <n v="2"/>
    <x v="2"/>
    <s v="UpCR Su"/>
    <x v="2"/>
    <x v="2"/>
    <n v="23"/>
    <n v="3"/>
    <n v="20"/>
    <x v="0"/>
    <n v="196.78728899999999"/>
  </r>
  <r>
    <x v="0"/>
    <n v="2"/>
    <x v="2"/>
    <s v="UpCR Su"/>
    <x v="2"/>
    <x v="2"/>
    <n v="23"/>
    <n v="4"/>
    <n v="20"/>
    <x v="0"/>
    <n v="655.79362900000001"/>
  </r>
  <r>
    <x v="0"/>
    <n v="2"/>
    <x v="2"/>
    <s v="UpCR Su"/>
    <x v="2"/>
    <x v="2"/>
    <n v="23"/>
    <n v="4"/>
    <n v="20"/>
    <x v="1"/>
    <n v="47.689058000000003"/>
  </r>
  <r>
    <x v="0"/>
    <n v="2"/>
    <x v="2"/>
    <s v="UpCR Su"/>
    <x v="2"/>
    <x v="2"/>
    <n v="23"/>
    <n v="5"/>
    <n v="20"/>
    <x v="0"/>
    <n v="329.80433299999999"/>
  </r>
  <r>
    <x v="0"/>
    <n v="2"/>
    <x v="2"/>
    <s v="UpCR Su"/>
    <x v="2"/>
    <x v="2"/>
    <n v="23"/>
    <n v="5"/>
    <n v="20"/>
    <x v="1"/>
    <n v="15.299878"/>
  </r>
  <r>
    <x v="0"/>
    <n v="2"/>
    <x v="2"/>
    <s v="Cowl Sp"/>
    <x v="3"/>
    <x v="3"/>
    <n v="25"/>
    <n v="2"/>
    <n v="20"/>
    <x v="0"/>
    <n v="3.9308380000000001"/>
  </r>
  <r>
    <x v="0"/>
    <n v="2"/>
    <x v="2"/>
    <s v="Cowl Sp"/>
    <x v="3"/>
    <x v="3"/>
    <n v="25"/>
    <n v="2"/>
    <n v="20"/>
    <x v="1"/>
    <n v="30.202781999999999"/>
  </r>
  <r>
    <x v="0"/>
    <n v="2"/>
    <x v="2"/>
    <s v="Cowl Sp"/>
    <x v="3"/>
    <x v="3"/>
    <n v="25"/>
    <n v="3"/>
    <n v="20"/>
    <x v="0"/>
    <n v="76.692020999999997"/>
  </r>
  <r>
    <x v="0"/>
    <n v="2"/>
    <x v="2"/>
    <s v="Cowl Sp"/>
    <x v="3"/>
    <x v="3"/>
    <n v="25"/>
    <n v="3"/>
    <n v="20"/>
    <x v="1"/>
    <n v="18.474527999999999"/>
  </r>
  <r>
    <x v="0"/>
    <n v="2"/>
    <x v="2"/>
    <s v="Cowl Sp"/>
    <x v="3"/>
    <x v="3"/>
    <n v="25"/>
    <n v="4"/>
    <n v="20"/>
    <x v="0"/>
    <n v="6.6489909999999997"/>
  </r>
  <r>
    <x v="0"/>
    <n v="2"/>
    <x v="2"/>
    <s v="Cowl Sp"/>
    <x v="3"/>
    <x v="3"/>
    <n v="25"/>
    <n v="4"/>
    <n v="20"/>
    <x v="1"/>
    <n v="7.0448869999999992"/>
  </r>
  <r>
    <x v="0"/>
    <n v="2"/>
    <x v="2"/>
    <s v="BPHTule"/>
    <x v="4"/>
    <x v="4"/>
    <n v="22"/>
    <n v="2"/>
    <n v="20"/>
    <x v="1"/>
    <n v="24.154679999999999"/>
  </r>
  <r>
    <x v="0"/>
    <n v="2"/>
    <x v="2"/>
    <s v="BPHTule"/>
    <x v="4"/>
    <x v="4"/>
    <n v="22"/>
    <n v="3"/>
    <n v="20"/>
    <x v="0"/>
    <n v="2955.3256580000002"/>
  </r>
  <r>
    <x v="0"/>
    <n v="2"/>
    <x v="2"/>
    <s v="BPHTule"/>
    <x v="4"/>
    <x v="4"/>
    <n v="22"/>
    <n v="3"/>
    <n v="20"/>
    <x v="1"/>
    <n v="530.800341"/>
  </r>
  <r>
    <x v="0"/>
    <n v="2"/>
    <x v="2"/>
    <s v="BPHTule"/>
    <x v="4"/>
    <x v="4"/>
    <n v="22"/>
    <n v="4"/>
    <n v="20"/>
    <x v="0"/>
    <n v="14.696274000000001"/>
  </r>
  <r>
    <x v="0"/>
    <n v="2"/>
    <x v="2"/>
    <s v="BPHTule"/>
    <x v="4"/>
    <x v="4"/>
    <n v="22"/>
    <n v="4"/>
    <n v="20"/>
    <x v="1"/>
    <n v="47.794139999999999"/>
  </r>
  <r>
    <x v="0"/>
    <n v="2"/>
    <x v="2"/>
    <s v="OR Tule"/>
    <x v="5"/>
    <x v="5"/>
    <n v="19"/>
    <n v="3"/>
    <n v="20"/>
    <x v="0"/>
    <n v="770.20648400000005"/>
  </r>
  <r>
    <x v="0"/>
    <n v="2"/>
    <x v="2"/>
    <s v="OR Tule"/>
    <x v="5"/>
    <x v="5"/>
    <n v="19"/>
    <n v="3"/>
    <n v="20"/>
    <x v="1"/>
    <n v="231.39549"/>
  </r>
  <r>
    <x v="0"/>
    <n v="2"/>
    <x v="2"/>
    <s v="OR Tule"/>
    <x v="5"/>
    <x v="5"/>
    <n v="19"/>
    <n v="4"/>
    <n v="20"/>
    <x v="0"/>
    <n v="20.055869999999999"/>
  </r>
  <r>
    <x v="0"/>
    <n v="2"/>
    <x v="2"/>
    <s v="OR Tule"/>
    <x v="5"/>
    <x v="5"/>
    <n v="19"/>
    <n v="4"/>
    <n v="20"/>
    <x v="1"/>
    <n v="68.083179999999999"/>
  </r>
  <r>
    <x v="0"/>
    <n v="2"/>
    <x v="2"/>
    <s v="WA Tule"/>
    <x v="5"/>
    <x v="5"/>
    <n v="20"/>
    <n v="3"/>
    <n v="20"/>
    <x v="0"/>
    <n v="796.3763469999999"/>
  </r>
  <r>
    <x v="0"/>
    <n v="2"/>
    <x v="2"/>
    <s v="WA Tule"/>
    <x v="5"/>
    <x v="5"/>
    <n v="20"/>
    <n v="3"/>
    <n v="20"/>
    <x v="1"/>
    <n v="355.20779900000002"/>
  </r>
  <r>
    <x v="0"/>
    <n v="2"/>
    <x v="2"/>
    <s v="WA Tule"/>
    <x v="5"/>
    <x v="5"/>
    <n v="20"/>
    <n v="4"/>
    <n v="20"/>
    <x v="0"/>
    <n v="421.75047599999999"/>
  </r>
  <r>
    <x v="0"/>
    <n v="2"/>
    <x v="2"/>
    <s v="WA Tule"/>
    <x v="5"/>
    <x v="5"/>
    <n v="20"/>
    <n v="4"/>
    <n v="20"/>
    <x v="1"/>
    <n v="89.446450999999996"/>
  </r>
  <r>
    <x v="0"/>
    <n v="2"/>
    <x v="2"/>
    <s v="FrasREr"/>
    <x v="6"/>
    <x v="6"/>
    <n v="31"/>
    <n v="3"/>
    <n v="20"/>
    <x v="0"/>
    <n v="32.334913"/>
  </r>
  <r>
    <x v="0"/>
    <n v="2"/>
    <x v="2"/>
    <s v="FrasREr"/>
    <x v="6"/>
    <x v="6"/>
    <n v="31"/>
    <n v="4"/>
    <n v="20"/>
    <x v="0"/>
    <n v="88.716163999999992"/>
  </r>
  <r>
    <x v="0"/>
    <n v="2"/>
    <x v="2"/>
    <s v="FrasREr"/>
    <x v="6"/>
    <x v="6"/>
    <n v="31"/>
    <n v="5"/>
    <n v="20"/>
    <x v="0"/>
    <n v="31.771307"/>
  </r>
  <r>
    <x v="0"/>
    <n v="2"/>
    <x v="2"/>
    <s v="FrasRLt"/>
    <x v="6"/>
    <x v="6"/>
    <n v="30"/>
    <n v="3"/>
    <n v="20"/>
    <x v="0"/>
    <n v="308.17230400000005"/>
  </r>
  <r>
    <x v="0"/>
    <n v="2"/>
    <x v="2"/>
    <s v="FrasRLt"/>
    <x v="6"/>
    <x v="6"/>
    <n v="30"/>
    <n v="3"/>
    <n v="20"/>
    <x v="1"/>
    <n v="101.53688700000001"/>
  </r>
  <r>
    <x v="0"/>
    <n v="2"/>
    <x v="2"/>
    <s v="FrasRLt"/>
    <x v="6"/>
    <x v="6"/>
    <n v="30"/>
    <n v="4"/>
    <n v="20"/>
    <x v="0"/>
    <n v="32.052450999999998"/>
  </r>
  <r>
    <x v="0"/>
    <n v="2"/>
    <x v="2"/>
    <s v="FrasRLt"/>
    <x v="6"/>
    <x v="6"/>
    <n v="30"/>
    <n v="4"/>
    <n v="20"/>
    <x v="1"/>
    <n v="29.80301"/>
  </r>
  <r>
    <x v="0"/>
    <n v="2"/>
    <x v="2"/>
    <s v="HdCl FF"/>
    <x v="7"/>
    <x v="7"/>
    <n v="16"/>
    <n v="3"/>
    <n v="20"/>
    <x v="0"/>
    <n v="252.02623"/>
  </r>
  <r>
    <x v="0"/>
    <n v="2"/>
    <x v="2"/>
    <s v="HdCl FF"/>
    <x v="7"/>
    <x v="7"/>
    <n v="16"/>
    <n v="3"/>
    <n v="20"/>
    <x v="1"/>
    <n v="46.191659000000001"/>
  </r>
  <r>
    <x v="0"/>
    <n v="2"/>
    <x v="2"/>
    <s v="HdCl FF"/>
    <x v="7"/>
    <x v="7"/>
    <n v="16"/>
    <n v="4"/>
    <n v="20"/>
    <x v="0"/>
    <n v="38.992767000000001"/>
  </r>
  <r>
    <x v="0"/>
    <n v="2"/>
    <x v="2"/>
    <s v="HdCl FF"/>
    <x v="7"/>
    <x v="7"/>
    <n v="16"/>
    <n v="4"/>
    <n v="20"/>
    <x v="1"/>
    <n v="34.207698999999998"/>
  </r>
  <r>
    <x v="0"/>
    <n v="2"/>
    <x v="2"/>
    <s v="LColNat"/>
    <x v="5"/>
    <x v="5"/>
    <n v="34"/>
    <n v="3"/>
    <n v="20"/>
    <x v="0"/>
    <n v="157.47264099999998"/>
  </r>
  <r>
    <x v="0"/>
    <n v="2"/>
    <x v="2"/>
    <s v="LColNat"/>
    <x v="5"/>
    <x v="5"/>
    <n v="34"/>
    <n v="3"/>
    <n v="20"/>
    <x v="1"/>
    <n v="55.399766"/>
  </r>
  <r>
    <x v="0"/>
    <n v="2"/>
    <x v="2"/>
    <s v="LColNat"/>
    <x v="5"/>
    <x v="5"/>
    <n v="34"/>
    <n v="4"/>
    <n v="20"/>
    <x v="0"/>
    <n v="34.652262"/>
  </r>
  <r>
    <x v="0"/>
    <n v="2"/>
    <x v="2"/>
    <s v="LColNat"/>
    <x v="5"/>
    <x v="5"/>
    <n v="34"/>
    <n v="4"/>
    <n v="20"/>
    <x v="1"/>
    <n v="13.598109000000001"/>
  </r>
  <r>
    <x v="0"/>
    <n v="2"/>
    <x v="2"/>
    <s v="LCRWild"/>
    <x v="5"/>
    <x v="5"/>
    <n v="21"/>
    <n v="4"/>
    <n v="20"/>
    <x v="1"/>
    <n v="62.624575"/>
  </r>
  <r>
    <x v="0"/>
    <n v="2"/>
    <x v="2"/>
    <s v="MidPSFF"/>
    <x v="7"/>
    <x v="7"/>
    <n v="11"/>
    <n v="3"/>
    <n v="20"/>
    <x v="0"/>
    <n v="126.926115"/>
  </r>
  <r>
    <x v="0"/>
    <n v="2"/>
    <x v="2"/>
    <s v="MidPSFF"/>
    <x v="7"/>
    <x v="7"/>
    <n v="11"/>
    <n v="3"/>
    <n v="20"/>
    <x v="1"/>
    <n v="24.200333999999998"/>
  </r>
  <r>
    <x v="0"/>
    <n v="2"/>
    <x v="2"/>
    <s v="MidPSFF"/>
    <x v="7"/>
    <x v="7"/>
    <n v="11"/>
    <n v="4"/>
    <n v="20"/>
    <x v="0"/>
    <n v="77.526329000000004"/>
  </r>
  <r>
    <x v="0"/>
    <n v="2"/>
    <x v="2"/>
    <s v="NkSm FF"/>
    <x v="7"/>
    <x v="7"/>
    <n v="1"/>
    <n v="3"/>
    <n v="20"/>
    <x v="0"/>
    <n v="40.677154999999999"/>
  </r>
  <r>
    <x v="0"/>
    <n v="2"/>
    <x v="2"/>
    <s v="NkSm FF"/>
    <x v="7"/>
    <x v="7"/>
    <n v="1"/>
    <n v="3"/>
    <n v="20"/>
    <x v="1"/>
    <n v="106.79807"/>
  </r>
  <r>
    <x v="0"/>
    <n v="2"/>
    <x v="2"/>
    <s v="NkSm FF"/>
    <x v="7"/>
    <x v="7"/>
    <n v="1"/>
    <n v="4"/>
    <n v="20"/>
    <x v="0"/>
    <n v="14.691162"/>
  </r>
  <r>
    <x v="0"/>
    <n v="2"/>
    <x v="2"/>
    <s v="NkSm FF"/>
    <x v="7"/>
    <x v="7"/>
    <n v="1"/>
    <n v="4"/>
    <n v="20"/>
    <x v="1"/>
    <n v="14.072822"/>
  </r>
  <r>
    <x v="0"/>
    <n v="2"/>
    <x v="2"/>
    <s v="Mid OR C"/>
    <x v="8"/>
    <x v="8"/>
    <n v="33"/>
    <n v="3"/>
    <n v="20"/>
    <x v="0"/>
    <n v="8.7156120000000001"/>
  </r>
  <r>
    <x v="0"/>
    <n v="2"/>
    <x v="2"/>
    <s v="Mid OR C"/>
    <x v="8"/>
    <x v="8"/>
    <n v="33"/>
    <n v="4"/>
    <n v="20"/>
    <x v="0"/>
    <n v="73.399100000000004"/>
  </r>
  <r>
    <x v="0"/>
    <n v="2"/>
    <x v="2"/>
    <s v="Mid OR C"/>
    <x v="8"/>
    <x v="8"/>
    <n v="33"/>
    <n v="4"/>
    <n v="20"/>
    <x v="1"/>
    <n v="31.278649000000001"/>
  </r>
  <r>
    <x v="0"/>
    <n v="2"/>
    <x v="2"/>
    <s v="OR No F"/>
    <x v="9"/>
    <x v="9"/>
    <n v="28"/>
    <n v="4"/>
    <n v="20"/>
    <x v="1"/>
    <n v="25.219588000000002"/>
  </r>
  <r>
    <x v="0"/>
    <n v="2"/>
    <x v="2"/>
    <s v="Snake F"/>
    <x v="1"/>
    <x v="1"/>
    <n v="27"/>
    <n v="3"/>
    <n v="20"/>
    <x v="0"/>
    <n v="102.05659"/>
  </r>
  <r>
    <x v="0"/>
    <n v="2"/>
    <x v="2"/>
    <s v="Snake F"/>
    <x v="1"/>
    <x v="1"/>
    <n v="27"/>
    <n v="3"/>
    <n v="20"/>
    <x v="1"/>
    <n v="102.962063"/>
  </r>
  <r>
    <x v="0"/>
    <n v="2"/>
    <x v="2"/>
    <s v="Snake F"/>
    <x v="1"/>
    <x v="1"/>
    <n v="27"/>
    <n v="4"/>
    <n v="20"/>
    <x v="0"/>
    <n v="517.39269000000002"/>
  </r>
  <r>
    <x v="0"/>
    <n v="2"/>
    <x v="2"/>
    <s v="Snake F"/>
    <x v="1"/>
    <x v="1"/>
    <n v="27"/>
    <n v="4"/>
    <n v="20"/>
    <x v="1"/>
    <n v="193.914727"/>
  </r>
  <r>
    <x v="0"/>
    <n v="2"/>
    <x v="2"/>
    <s v="Snake F"/>
    <x v="1"/>
    <x v="1"/>
    <n v="27"/>
    <n v="5"/>
    <n v="20"/>
    <x v="0"/>
    <n v="26.535402999999999"/>
  </r>
  <r>
    <x v="0"/>
    <n v="2"/>
    <x v="2"/>
    <s v="Snake F"/>
    <x v="1"/>
    <x v="1"/>
    <n v="27"/>
    <n v="5"/>
    <n v="20"/>
    <x v="1"/>
    <n v="6.3653659999999999"/>
  </r>
  <r>
    <x v="0"/>
    <n v="2"/>
    <x v="2"/>
    <s v="SPSd FF"/>
    <x v="7"/>
    <x v="7"/>
    <n v="13"/>
    <n v="3"/>
    <n v="20"/>
    <x v="0"/>
    <n v="92.60108000000001"/>
  </r>
  <r>
    <x v="0"/>
    <n v="2"/>
    <x v="2"/>
    <s v="SPSd FF"/>
    <x v="7"/>
    <x v="7"/>
    <n v="13"/>
    <n v="3"/>
    <n v="20"/>
    <x v="1"/>
    <n v="28.295930000000002"/>
  </r>
  <r>
    <x v="0"/>
    <n v="2"/>
    <x v="2"/>
    <s v="SPSd FF"/>
    <x v="7"/>
    <x v="7"/>
    <n v="13"/>
    <n v="4"/>
    <n v="20"/>
    <x v="0"/>
    <n v="88.820149000000001"/>
  </r>
  <r>
    <x v="0"/>
    <n v="2"/>
    <x v="2"/>
    <s v="SPS Fyr"/>
    <x v="7"/>
    <x v="7"/>
    <n v="14"/>
    <n v="4"/>
    <n v="20"/>
    <x v="0"/>
    <n v="6.5574449999999995"/>
  </r>
  <r>
    <x v="0"/>
    <n v="2"/>
    <x v="2"/>
    <s v="SPS Fyr"/>
    <x v="7"/>
    <x v="7"/>
    <n v="14"/>
    <n v="4"/>
    <n v="20"/>
    <x v="1"/>
    <n v="4.3639510000000001"/>
  </r>
  <r>
    <x v="0"/>
    <n v="2"/>
    <x v="2"/>
    <s v="UWAc FF"/>
    <x v="7"/>
    <x v="7"/>
    <n v="12"/>
    <n v="4"/>
    <n v="20"/>
    <x v="0"/>
    <n v="4.4248050000000001"/>
  </r>
  <r>
    <x v="0"/>
    <n v="2"/>
    <x v="2"/>
    <s v="UWAc FF"/>
    <x v="7"/>
    <x v="7"/>
    <n v="12"/>
    <n v="4"/>
    <n v="20"/>
    <x v="1"/>
    <n v="2.9446850000000002"/>
  </r>
  <r>
    <x v="0"/>
    <n v="2"/>
    <x v="2"/>
    <s v="WA NCst"/>
    <x v="10"/>
    <x v="10"/>
    <n v="36"/>
    <n v="4"/>
    <n v="20"/>
    <x v="1"/>
    <n v="15.318674"/>
  </r>
  <r>
    <x v="0"/>
    <n v="2"/>
    <x v="2"/>
    <s v="WA NCst"/>
    <x v="10"/>
    <x v="10"/>
    <n v="36"/>
    <n v="5"/>
    <n v="20"/>
    <x v="1"/>
    <n v="19.998272"/>
  </r>
  <r>
    <x v="0"/>
    <n v="2"/>
    <x v="2"/>
    <s v="Will Sp"/>
    <x v="3"/>
    <x v="3"/>
    <n v="26"/>
    <n v="2"/>
    <n v="20"/>
    <x v="0"/>
    <n v="25.708561"/>
  </r>
  <r>
    <x v="0"/>
    <n v="2"/>
    <x v="2"/>
    <s v="Will Sp"/>
    <x v="3"/>
    <x v="3"/>
    <n v="26"/>
    <n v="3"/>
    <n v="20"/>
    <x v="0"/>
    <n v="433.46009700000002"/>
  </r>
  <r>
    <x v="0"/>
    <n v="2"/>
    <x v="2"/>
    <s v="Will Sp"/>
    <x v="3"/>
    <x v="3"/>
    <n v="26"/>
    <n v="3"/>
    <n v="20"/>
    <x v="1"/>
    <n v="8.9784360000000003"/>
  </r>
  <r>
    <x v="0"/>
    <n v="2"/>
    <x v="2"/>
    <s v="Will Sp"/>
    <x v="3"/>
    <x v="3"/>
    <n v="26"/>
    <n v="4"/>
    <n v="20"/>
    <x v="0"/>
    <n v="44.121017999999999"/>
  </r>
  <r>
    <x v="0"/>
    <n v="2"/>
    <x v="2"/>
    <s v="Willapa"/>
    <x v="11"/>
    <x v="11"/>
    <n v="37"/>
    <n v="4"/>
    <n v="20"/>
    <x v="1"/>
    <n v="22.633904999999999"/>
  </r>
  <r>
    <x v="0"/>
    <n v="2"/>
    <x v="3"/>
    <s v="CentVal"/>
    <x v="0"/>
    <x v="0"/>
    <n v="35"/>
    <n v="3"/>
    <n v="16"/>
    <x v="0"/>
    <n v="7.4422059999999997"/>
  </r>
  <r>
    <x v="0"/>
    <n v="2"/>
    <x v="3"/>
    <s v="CentVal"/>
    <x v="0"/>
    <x v="0"/>
    <n v="35"/>
    <n v="4"/>
    <n v="16"/>
    <x v="0"/>
    <n v="3.8529519999999997"/>
  </r>
  <r>
    <x v="0"/>
    <n v="2"/>
    <x v="3"/>
    <s v="UpCR Br"/>
    <x v="1"/>
    <x v="1"/>
    <n v="24"/>
    <n v="3"/>
    <n v="16"/>
    <x v="0"/>
    <n v="43.923663000000005"/>
  </r>
  <r>
    <x v="0"/>
    <n v="2"/>
    <x v="3"/>
    <s v="UpCR Br"/>
    <x v="1"/>
    <x v="1"/>
    <n v="24"/>
    <n v="3"/>
    <n v="16"/>
    <x v="1"/>
    <n v="113.028797"/>
  </r>
  <r>
    <x v="0"/>
    <n v="2"/>
    <x v="3"/>
    <s v="UpCR Br"/>
    <x v="1"/>
    <x v="1"/>
    <n v="24"/>
    <n v="4"/>
    <n v="16"/>
    <x v="0"/>
    <n v="638.88894100000005"/>
  </r>
  <r>
    <x v="0"/>
    <n v="2"/>
    <x v="3"/>
    <s v="UpCR Br"/>
    <x v="1"/>
    <x v="1"/>
    <n v="24"/>
    <n v="4"/>
    <n v="16"/>
    <x v="1"/>
    <n v="758.94709599999999"/>
  </r>
  <r>
    <x v="0"/>
    <n v="2"/>
    <x v="3"/>
    <s v="UpCR Su"/>
    <x v="2"/>
    <x v="2"/>
    <n v="23"/>
    <n v="3"/>
    <n v="16"/>
    <x v="0"/>
    <n v="15.995925999999999"/>
  </r>
  <r>
    <x v="0"/>
    <n v="2"/>
    <x v="3"/>
    <s v="UpCR Su"/>
    <x v="2"/>
    <x v="2"/>
    <n v="23"/>
    <n v="4"/>
    <n v="16"/>
    <x v="0"/>
    <n v="267.13256799999999"/>
  </r>
  <r>
    <x v="0"/>
    <n v="2"/>
    <x v="3"/>
    <s v="UpCR Su"/>
    <x v="2"/>
    <x v="2"/>
    <n v="23"/>
    <n v="4"/>
    <n v="16"/>
    <x v="1"/>
    <n v="143.57637099999999"/>
  </r>
  <r>
    <x v="0"/>
    <n v="2"/>
    <x v="3"/>
    <s v="UpCR Su"/>
    <x v="2"/>
    <x v="2"/>
    <n v="23"/>
    <n v="5"/>
    <n v="16"/>
    <x v="0"/>
    <n v="141.25268399999999"/>
  </r>
  <r>
    <x v="0"/>
    <n v="2"/>
    <x v="3"/>
    <s v="Cowl Sp"/>
    <x v="3"/>
    <x v="3"/>
    <n v="25"/>
    <n v="3"/>
    <n v="16"/>
    <x v="0"/>
    <n v="43.923068000000001"/>
  </r>
  <r>
    <x v="0"/>
    <n v="2"/>
    <x v="3"/>
    <s v="Cowl Sp"/>
    <x v="3"/>
    <x v="3"/>
    <n v="25"/>
    <n v="3"/>
    <n v="16"/>
    <x v="1"/>
    <n v="9.2805330000000001"/>
  </r>
  <r>
    <x v="0"/>
    <n v="2"/>
    <x v="3"/>
    <s v="Cowl Sp"/>
    <x v="3"/>
    <x v="3"/>
    <n v="25"/>
    <n v="4"/>
    <n v="16"/>
    <x v="0"/>
    <n v="13.497034000000001"/>
  </r>
  <r>
    <x v="0"/>
    <n v="2"/>
    <x v="3"/>
    <s v="BPHTule"/>
    <x v="4"/>
    <x v="4"/>
    <n v="22"/>
    <n v="3"/>
    <n v="16"/>
    <x v="0"/>
    <n v="243.66866099999999"/>
  </r>
  <r>
    <x v="0"/>
    <n v="2"/>
    <x v="3"/>
    <s v="BPHTule"/>
    <x v="4"/>
    <x v="4"/>
    <n v="22"/>
    <n v="3"/>
    <n v="16"/>
    <x v="1"/>
    <n v="18.370652"/>
  </r>
  <r>
    <x v="0"/>
    <n v="2"/>
    <x v="3"/>
    <s v="BPHTule"/>
    <x v="4"/>
    <x v="4"/>
    <n v="22"/>
    <n v="4"/>
    <n v="16"/>
    <x v="0"/>
    <n v="17.197848"/>
  </r>
  <r>
    <x v="0"/>
    <n v="2"/>
    <x v="3"/>
    <s v="OR Tule"/>
    <x v="5"/>
    <x v="5"/>
    <n v="19"/>
    <n v="3"/>
    <n v="16"/>
    <x v="0"/>
    <n v="35.692972999999995"/>
  </r>
  <r>
    <x v="0"/>
    <n v="2"/>
    <x v="3"/>
    <s v="OR Tule"/>
    <x v="5"/>
    <x v="5"/>
    <n v="19"/>
    <n v="3"/>
    <n v="16"/>
    <x v="1"/>
    <n v="16.950592"/>
  </r>
  <r>
    <x v="0"/>
    <n v="2"/>
    <x v="3"/>
    <s v="WA Tule"/>
    <x v="5"/>
    <x v="5"/>
    <n v="20"/>
    <n v="3"/>
    <n v="16"/>
    <x v="0"/>
    <n v="30.351649999999999"/>
  </r>
  <r>
    <x v="0"/>
    <n v="2"/>
    <x v="3"/>
    <s v="WA Tule"/>
    <x v="5"/>
    <x v="5"/>
    <n v="20"/>
    <n v="4"/>
    <n v="16"/>
    <x v="0"/>
    <n v="341.99074199999995"/>
  </r>
  <r>
    <x v="0"/>
    <n v="2"/>
    <x v="3"/>
    <s v="WA Tule"/>
    <x v="5"/>
    <x v="5"/>
    <n v="20"/>
    <n v="4"/>
    <n v="16"/>
    <x v="1"/>
    <n v="69.612098000000003"/>
  </r>
  <r>
    <x v="0"/>
    <n v="2"/>
    <x v="3"/>
    <s v="FrasREr"/>
    <x v="6"/>
    <x v="6"/>
    <n v="31"/>
    <n v="4"/>
    <n v="16"/>
    <x v="0"/>
    <n v="662.18891599999995"/>
  </r>
  <r>
    <x v="0"/>
    <n v="2"/>
    <x v="3"/>
    <s v="FrasREr"/>
    <x v="6"/>
    <x v="6"/>
    <n v="31"/>
    <n v="4"/>
    <n v="16"/>
    <x v="1"/>
    <n v="67.383428000000009"/>
  </r>
  <r>
    <x v="0"/>
    <n v="2"/>
    <x v="3"/>
    <s v="FrasRLt"/>
    <x v="6"/>
    <x v="6"/>
    <n v="30"/>
    <n v="3"/>
    <n v="16"/>
    <x v="0"/>
    <n v="290.01516900000001"/>
  </r>
  <r>
    <x v="0"/>
    <n v="2"/>
    <x v="3"/>
    <s v="FrasRLt"/>
    <x v="6"/>
    <x v="6"/>
    <n v="30"/>
    <n v="3"/>
    <n v="16"/>
    <x v="1"/>
    <n v="135.80024500000002"/>
  </r>
  <r>
    <x v="0"/>
    <n v="2"/>
    <x v="3"/>
    <s v="FrasRLt"/>
    <x v="6"/>
    <x v="6"/>
    <n v="30"/>
    <n v="4"/>
    <n v="16"/>
    <x v="0"/>
    <n v="435.99115599999999"/>
  </r>
  <r>
    <x v="0"/>
    <n v="2"/>
    <x v="3"/>
    <s v="FrasRLt"/>
    <x v="6"/>
    <x v="6"/>
    <n v="30"/>
    <n v="4"/>
    <n v="16"/>
    <x v="1"/>
    <n v="242.99406200000001"/>
  </r>
  <r>
    <x v="0"/>
    <n v="2"/>
    <x v="3"/>
    <s v="FrasRLt"/>
    <x v="6"/>
    <x v="6"/>
    <n v="30"/>
    <n v="5"/>
    <n v="16"/>
    <x v="0"/>
    <n v="8.3634149999999998"/>
  </r>
  <r>
    <x v="0"/>
    <n v="2"/>
    <x v="3"/>
    <s v="FrasRLt"/>
    <x v="6"/>
    <x v="6"/>
    <n v="30"/>
    <n v="5"/>
    <n v="16"/>
    <x v="1"/>
    <n v="6.9487109999999994"/>
  </r>
  <r>
    <x v="0"/>
    <n v="2"/>
    <x v="3"/>
    <s v="Hoko Rv"/>
    <x v="7"/>
    <x v="7"/>
    <n v="38"/>
    <n v="4"/>
    <n v="16"/>
    <x v="0"/>
    <n v="2.1167940000000001"/>
  </r>
  <r>
    <x v="0"/>
    <n v="2"/>
    <x v="3"/>
    <s v="Hoko Rv"/>
    <x v="7"/>
    <x v="7"/>
    <n v="38"/>
    <n v="4"/>
    <n v="16"/>
    <x v="1"/>
    <n v="1.9317230000000001"/>
  </r>
  <r>
    <x v="0"/>
    <n v="2"/>
    <x v="3"/>
    <s v="HdCl FF"/>
    <x v="7"/>
    <x v="7"/>
    <n v="16"/>
    <n v="3"/>
    <n v="16"/>
    <x v="0"/>
    <n v="63.913766000000003"/>
  </r>
  <r>
    <x v="0"/>
    <n v="2"/>
    <x v="3"/>
    <s v="HdCl FF"/>
    <x v="7"/>
    <x v="7"/>
    <n v="16"/>
    <n v="4"/>
    <n v="16"/>
    <x v="0"/>
    <n v="331.14730099999997"/>
  </r>
  <r>
    <x v="0"/>
    <n v="2"/>
    <x v="3"/>
    <s v="SJDF FF"/>
    <x v="7"/>
    <x v="7"/>
    <n v="18"/>
    <n v="4"/>
    <n v="16"/>
    <x v="0"/>
    <n v="0.44283899999999998"/>
  </r>
  <r>
    <x v="0"/>
    <n v="2"/>
    <x v="3"/>
    <s v="SJDF FF"/>
    <x v="7"/>
    <x v="7"/>
    <n v="18"/>
    <n v="4"/>
    <n v="16"/>
    <x v="1"/>
    <n v="0.31163800000000003"/>
  </r>
  <r>
    <x v="0"/>
    <n v="2"/>
    <x v="3"/>
    <s v="LColNat"/>
    <x v="5"/>
    <x v="5"/>
    <n v="34"/>
    <n v="3"/>
    <n v="16"/>
    <x v="0"/>
    <n v="6.088292"/>
  </r>
  <r>
    <x v="0"/>
    <n v="2"/>
    <x v="3"/>
    <s v="LColNat"/>
    <x v="5"/>
    <x v="5"/>
    <n v="34"/>
    <n v="3"/>
    <n v="16"/>
    <x v="1"/>
    <n v="1.9983439999999999"/>
  </r>
  <r>
    <x v="0"/>
    <n v="2"/>
    <x v="3"/>
    <s v="LColNat"/>
    <x v="5"/>
    <x v="5"/>
    <n v="34"/>
    <n v="4"/>
    <n v="16"/>
    <x v="0"/>
    <n v="25.596681"/>
  </r>
  <r>
    <x v="0"/>
    <n v="2"/>
    <x v="3"/>
    <s v="LColNat"/>
    <x v="5"/>
    <x v="5"/>
    <n v="34"/>
    <n v="4"/>
    <n v="16"/>
    <x v="1"/>
    <n v="5.428051"/>
  </r>
  <r>
    <x v="0"/>
    <n v="2"/>
    <x v="3"/>
    <s v="LCRWild"/>
    <x v="5"/>
    <x v="5"/>
    <n v="21"/>
    <n v="4"/>
    <n v="16"/>
    <x v="1"/>
    <n v="117.082415"/>
  </r>
  <r>
    <x v="0"/>
    <n v="2"/>
    <x v="3"/>
    <s v="LwGeo S"/>
    <x v="6"/>
    <x v="6"/>
    <n v="32"/>
    <n v="3"/>
    <n v="16"/>
    <x v="0"/>
    <n v="14.825901"/>
  </r>
  <r>
    <x v="0"/>
    <n v="2"/>
    <x v="3"/>
    <s v="LwGeo S"/>
    <x v="6"/>
    <x v="6"/>
    <n v="32"/>
    <n v="4"/>
    <n v="16"/>
    <x v="0"/>
    <n v="28.743909000000002"/>
  </r>
  <r>
    <x v="0"/>
    <n v="2"/>
    <x v="3"/>
    <s v="MidPSFF"/>
    <x v="7"/>
    <x v="7"/>
    <n v="11"/>
    <n v="3"/>
    <n v="16"/>
    <x v="0"/>
    <n v="71.153419999999997"/>
  </r>
  <r>
    <x v="0"/>
    <n v="2"/>
    <x v="3"/>
    <s v="MidPSFF"/>
    <x v="7"/>
    <x v="7"/>
    <n v="11"/>
    <n v="3"/>
    <n v="16"/>
    <x v="1"/>
    <n v="14.624403000000001"/>
  </r>
  <r>
    <x v="0"/>
    <n v="2"/>
    <x v="3"/>
    <s v="MidPSFF"/>
    <x v="7"/>
    <x v="7"/>
    <n v="11"/>
    <n v="4"/>
    <n v="16"/>
    <x v="0"/>
    <n v="263.25603999999998"/>
  </r>
  <r>
    <x v="0"/>
    <n v="2"/>
    <x v="3"/>
    <s v="MidPSFF"/>
    <x v="7"/>
    <x v="7"/>
    <n v="11"/>
    <n v="4"/>
    <n v="16"/>
    <x v="1"/>
    <n v="9.5005120000000005"/>
  </r>
  <r>
    <x v="0"/>
    <n v="2"/>
    <x v="3"/>
    <s v="MidPSFF"/>
    <x v="7"/>
    <x v="7"/>
    <n v="11"/>
    <n v="5"/>
    <n v="16"/>
    <x v="0"/>
    <n v="4.955298"/>
  </r>
  <r>
    <x v="0"/>
    <n v="2"/>
    <x v="3"/>
    <s v="NFNK Sp"/>
    <x v="12"/>
    <x v="12"/>
    <n v="2"/>
    <n v="3"/>
    <n v="16"/>
    <x v="0"/>
    <n v="2.5924960000000001"/>
  </r>
  <r>
    <x v="0"/>
    <n v="2"/>
    <x v="3"/>
    <s v="NFNK Sp"/>
    <x v="12"/>
    <x v="12"/>
    <n v="2"/>
    <n v="4"/>
    <n v="16"/>
    <x v="0"/>
    <n v="1.5142180000000001"/>
  </r>
  <r>
    <x v="0"/>
    <n v="2"/>
    <x v="3"/>
    <s v="NkSm FF"/>
    <x v="7"/>
    <x v="7"/>
    <n v="1"/>
    <n v="3"/>
    <n v="16"/>
    <x v="0"/>
    <n v="58.384619999999998"/>
  </r>
  <r>
    <x v="0"/>
    <n v="2"/>
    <x v="3"/>
    <s v="NkSm FF"/>
    <x v="7"/>
    <x v="7"/>
    <n v="1"/>
    <n v="3"/>
    <n v="16"/>
    <x v="1"/>
    <n v="8.0838040000000007"/>
  </r>
  <r>
    <x v="0"/>
    <n v="2"/>
    <x v="3"/>
    <s v="NkSm FF"/>
    <x v="7"/>
    <x v="7"/>
    <n v="1"/>
    <n v="4"/>
    <n v="16"/>
    <x v="0"/>
    <n v="150.65576100000001"/>
  </r>
  <r>
    <x v="0"/>
    <n v="2"/>
    <x v="3"/>
    <s v="NkSm FF"/>
    <x v="7"/>
    <x v="7"/>
    <n v="1"/>
    <n v="4"/>
    <n v="16"/>
    <x v="1"/>
    <n v="68.534345000000002"/>
  </r>
  <r>
    <x v="0"/>
    <n v="2"/>
    <x v="3"/>
    <s v="NkSm FF"/>
    <x v="7"/>
    <x v="7"/>
    <n v="1"/>
    <n v="5"/>
    <n v="16"/>
    <x v="0"/>
    <n v="2.840703"/>
  </r>
  <r>
    <x v="0"/>
    <n v="2"/>
    <x v="3"/>
    <s v="Mid OR C"/>
    <x v="8"/>
    <x v="8"/>
    <n v="33"/>
    <n v="4"/>
    <n v="16"/>
    <x v="0"/>
    <n v="302.738159"/>
  </r>
  <r>
    <x v="0"/>
    <n v="2"/>
    <x v="3"/>
    <s v="Mid OR C"/>
    <x v="8"/>
    <x v="8"/>
    <n v="33"/>
    <n v="4"/>
    <n v="16"/>
    <x v="1"/>
    <n v="91.530129000000002"/>
  </r>
  <r>
    <x v="0"/>
    <n v="2"/>
    <x v="3"/>
    <s v="Mid OR C"/>
    <x v="8"/>
    <x v="8"/>
    <n v="33"/>
    <n v="5"/>
    <n v="16"/>
    <x v="0"/>
    <n v="37.196007999999999"/>
  </r>
  <r>
    <x v="0"/>
    <n v="2"/>
    <x v="3"/>
    <s v="Mid OR C"/>
    <x v="8"/>
    <x v="8"/>
    <n v="33"/>
    <n v="5"/>
    <n v="16"/>
    <x v="1"/>
    <n v="88.959200999999993"/>
  </r>
  <r>
    <x v="0"/>
    <n v="2"/>
    <x v="3"/>
    <s v="OR No F"/>
    <x v="9"/>
    <x v="9"/>
    <n v="28"/>
    <n v="3"/>
    <n v="16"/>
    <x v="0"/>
    <n v="10.512651"/>
  </r>
  <r>
    <x v="0"/>
    <n v="2"/>
    <x v="3"/>
    <s v="OR No F"/>
    <x v="9"/>
    <x v="9"/>
    <n v="28"/>
    <n v="4"/>
    <n v="16"/>
    <x v="0"/>
    <n v="153.44575700000001"/>
  </r>
  <r>
    <x v="0"/>
    <n v="2"/>
    <x v="3"/>
    <s v="OR No F"/>
    <x v="9"/>
    <x v="9"/>
    <n v="28"/>
    <n v="4"/>
    <n v="16"/>
    <x v="1"/>
    <n v="215.98238799999999"/>
  </r>
  <r>
    <x v="0"/>
    <n v="2"/>
    <x v="3"/>
    <s v="OR No F"/>
    <x v="9"/>
    <x v="9"/>
    <n v="28"/>
    <n v="5"/>
    <n v="16"/>
    <x v="0"/>
    <n v="133.934911"/>
  </r>
  <r>
    <x v="0"/>
    <n v="2"/>
    <x v="3"/>
    <s v="OR No F"/>
    <x v="9"/>
    <x v="9"/>
    <n v="28"/>
    <n v="5"/>
    <n v="16"/>
    <x v="1"/>
    <n v="138.03177700000001"/>
  </r>
  <r>
    <x v="0"/>
    <n v="2"/>
    <x v="3"/>
    <s v="SFNK Sp"/>
    <x v="12"/>
    <x v="12"/>
    <n v="3"/>
    <n v="3"/>
    <n v="16"/>
    <x v="0"/>
    <n v="0.181198"/>
  </r>
  <r>
    <x v="0"/>
    <n v="2"/>
    <x v="3"/>
    <s v="SFNK Sp"/>
    <x v="12"/>
    <x v="12"/>
    <n v="3"/>
    <n v="4"/>
    <n v="16"/>
    <x v="0"/>
    <n v="0.10570099999999999"/>
  </r>
  <r>
    <x v="0"/>
    <n v="2"/>
    <x v="3"/>
    <s v="Skag FF"/>
    <x v="7"/>
    <x v="7"/>
    <n v="4"/>
    <n v="4"/>
    <n v="16"/>
    <x v="0"/>
    <n v="19.372249"/>
  </r>
  <r>
    <x v="0"/>
    <n v="2"/>
    <x v="3"/>
    <s v="SkagFYr"/>
    <x v="7"/>
    <x v="7"/>
    <n v="5"/>
    <n v="4"/>
    <n v="16"/>
    <x v="0"/>
    <n v="1.103337"/>
  </r>
  <r>
    <x v="0"/>
    <n v="2"/>
    <x v="3"/>
    <s v="Snake F"/>
    <x v="1"/>
    <x v="1"/>
    <n v="27"/>
    <n v="3"/>
    <n v="16"/>
    <x v="0"/>
    <n v="13.571490000000001"/>
  </r>
  <r>
    <x v="0"/>
    <n v="2"/>
    <x v="3"/>
    <s v="Snake F"/>
    <x v="1"/>
    <x v="1"/>
    <n v="27"/>
    <n v="3"/>
    <n v="16"/>
    <x v="1"/>
    <n v="15.473266000000001"/>
  </r>
  <r>
    <x v="0"/>
    <n v="2"/>
    <x v="3"/>
    <s v="Snake F"/>
    <x v="1"/>
    <x v="1"/>
    <n v="27"/>
    <n v="4"/>
    <n v="16"/>
    <x v="0"/>
    <n v="539.16831500000001"/>
  </r>
  <r>
    <x v="0"/>
    <n v="2"/>
    <x v="3"/>
    <s v="Snake F"/>
    <x v="1"/>
    <x v="1"/>
    <n v="27"/>
    <n v="4"/>
    <n v="16"/>
    <x v="1"/>
    <n v="123.000651"/>
  </r>
  <r>
    <x v="0"/>
    <n v="2"/>
    <x v="3"/>
    <s v="Snake F"/>
    <x v="1"/>
    <x v="1"/>
    <n v="27"/>
    <n v="5"/>
    <n v="16"/>
    <x v="0"/>
    <n v="26.166053999999999"/>
  </r>
  <r>
    <x v="0"/>
    <n v="2"/>
    <x v="3"/>
    <s v="Snake F"/>
    <x v="1"/>
    <x v="1"/>
    <n v="27"/>
    <n v="5"/>
    <n v="16"/>
    <x v="1"/>
    <n v="14.020168"/>
  </r>
  <r>
    <x v="0"/>
    <n v="2"/>
    <x v="3"/>
    <s v="Snoh FF"/>
    <x v="7"/>
    <x v="7"/>
    <n v="7"/>
    <n v="4"/>
    <n v="16"/>
    <x v="0"/>
    <n v="22.251535000000001"/>
  </r>
  <r>
    <x v="0"/>
    <n v="2"/>
    <x v="3"/>
    <s v="SnohFYr"/>
    <x v="7"/>
    <x v="7"/>
    <n v="8"/>
    <n v="4"/>
    <n v="16"/>
    <x v="0"/>
    <n v="2.7188129999999999"/>
  </r>
  <r>
    <x v="0"/>
    <n v="2"/>
    <x v="3"/>
    <s v="SnohFYr"/>
    <x v="7"/>
    <x v="7"/>
    <n v="8"/>
    <n v="4"/>
    <n v="16"/>
    <x v="1"/>
    <n v="2.0424739999999999"/>
  </r>
  <r>
    <x v="0"/>
    <n v="2"/>
    <x v="3"/>
    <s v="SPSd FF"/>
    <x v="7"/>
    <x v="7"/>
    <n v="13"/>
    <n v="3"/>
    <n v="16"/>
    <x v="0"/>
    <n v="44.701772000000005"/>
  </r>
  <r>
    <x v="0"/>
    <n v="2"/>
    <x v="3"/>
    <s v="SPSd FF"/>
    <x v="7"/>
    <x v="7"/>
    <n v="13"/>
    <n v="4"/>
    <n v="16"/>
    <x v="0"/>
    <n v="302.73004700000001"/>
  </r>
  <r>
    <x v="0"/>
    <n v="2"/>
    <x v="3"/>
    <s v="SPS Fyr"/>
    <x v="7"/>
    <x v="7"/>
    <n v="14"/>
    <n v="4"/>
    <n v="16"/>
    <x v="0"/>
    <n v="17.287448000000001"/>
  </r>
  <r>
    <x v="0"/>
    <n v="2"/>
    <x v="3"/>
    <s v="SPS Fyr"/>
    <x v="7"/>
    <x v="7"/>
    <n v="14"/>
    <n v="5"/>
    <n v="16"/>
    <x v="0"/>
    <n v="3.6779519999999999"/>
  </r>
  <r>
    <x v="0"/>
    <n v="2"/>
    <x v="3"/>
    <s v="Stil FF"/>
    <x v="7"/>
    <x v="7"/>
    <n v="9"/>
    <n v="4"/>
    <n v="16"/>
    <x v="0"/>
    <n v="0.41384299999999996"/>
  </r>
  <r>
    <x v="0"/>
    <n v="2"/>
    <x v="3"/>
    <s v="UWAc FF"/>
    <x v="7"/>
    <x v="7"/>
    <n v="12"/>
    <n v="4"/>
    <n v="16"/>
    <x v="0"/>
    <n v="11.665143"/>
  </r>
  <r>
    <x v="0"/>
    <n v="2"/>
    <x v="3"/>
    <s v="UWAc FF"/>
    <x v="7"/>
    <x v="7"/>
    <n v="12"/>
    <n v="5"/>
    <n v="16"/>
    <x v="0"/>
    <n v="2.4761950000000001"/>
  </r>
  <r>
    <x v="0"/>
    <n v="2"/>
    <x v="3"/>
    <s v="WA NCst"/>
    <x v="10"/>
    <x v="10"/>
    <n v="36"/>
    <n v="4"/>
    <n v="16"/>
    <x v="1"/>
    <n v="30.878669000000002"/>
  </r>
  <r>
    <x v="0"/>
    <n v="2"/>
    <x v="3"/>
    <s v="WA NCst"/>
    <x v="10"/>
    <x v="10"/>
    <n v="36"/>
    <n v="5"/>
    <n v="16"/>
    <x v="1"/>
    <n v="23.211824"/>
  </r>
  <r>
    <x v="0"/>
    <n v="2"/>
    <x v="3"/>
    <s v="WhiteSp"/>
    <x v="12"/>
    <x v="12"/>
    <n v="15"/>
    <n v="3"/>
    <n v="16"/>
    <x v="0"/>
    <n v="0.32647300000000001"/>
  </r>
  <r>
    <x v="0"/>
    <n v="2"/>
    <x v="3"/>
    <s v="WhiteSp"/>
    <x v="12"/>
    <x v="12"/>
    <n v="15"/>
    <n v="3"/>
    <n v="16"/>
    <x v="1"/>
    <n v="2.3314999999999999E-2"/>
  </r>
  <r>
    <x v="0"/>
    <n v="2"/>
    <x v="3"/>
    <s v="WhiteSp"/>
    <x v="12"/>
    <x v="12"/>
    <n v="15"/>
    <n v="4"/>
    <n v="16"/>
    <x v="0"/>
    <n v="1.7521370000000001"/>
  </r>
  <r>
    <x v="0"/>
    <n v="2"/>
    <x v="3"/>
    <s v="WhiteSp"/>
    <x v="12"/>
    <x v="12"/>
    <n v="15"/>
    <n v="4"/>
    <n v="16"/>
    <x v="1"/>
    <n v="0.188607"/>
  </r>
  <r>
    <x v="0"/>
    <n v="2"/>
    <x v="3"/>
    <s v="Will Sp"/>
    <x v="3"/>
    <x v="3"/>
    <n v="26"/>
    <n v="3"/>
    <n v="16"/>
    <x v="0"/>
    <n v="66.270005999999995"/>
  </r>
  <r>
    <x v="0"/>
    <n v="2"/>
    <x v="3"/>
    <s v="Will Sp"/>
    <x v="3"/>
    <x v="3"/>
    <n v="26"/>
    <n v="4"/>
    <n v="16"/>
    <x v="0"/>
    <n v="47.340527000000002"/>
  </r>
  <r>
    <x v="0"/>
    <n v="2"/>
    <x v="3"/>
    <s v="Willapa"/>
    <x v="11"/>
    <x v="11"/>
    <n v="37"/>
    <n v="4"/>
    <n v="16"/>
    <x v="0"/>
    <n v="15.609168"/>
  </r>
  <r>
    <x v="0"/>
    <n v="2"/>
    <x v="3"/>
    <s v="Willapa"/>
    <x v="11"/>
    <x v="11"/>
    <n v="37"/>
    <n v="5"/>
    <n v="16"/>
    <x v="0"/>
    <n v="111.82718700000001"/>
  </r>
  <r>
    <x v="0"/>
    <n v="2"/>
    <x v="3"/>
    <s v="Willapa"/>
    <x v="11"/>
    <x v="11"/>
    <n v="37"/>
    <n v="5"/>
    <n v="16"/>
    <x v="1"/>
    <n v="28.774257999999996"/>
  </r>
  <r>
    <x v="0"/>
    <n v="2"/>
    <x v="4"/>
    <s v="CentVal"/>
    <x v="0"/>
    <x v="0"/>
    <n v="35"/>
    <n v="2"/>
    <n v="34"/>
    <x v="0"/>
    <n v="1.573915"/>
  </r>
  <r>
    <x v="0"/>
    <n v="2"/>
    <x v="4"/>
    <s v="CentVal"/>
    <x v="0"/>
    <x v="0"/>
    <n v="35"/>
    <n v="2"/>
    <n v="34"/>
    <x v="1"/>
    <n v="85.223927000000003"/>
  </r>
  <r>
    <x v="0"/>
    <n v="2"/>
    <x v="4"/>
    <s v="CentVal"/>
    <x v="0"/>
    <x v="0"/>
    <n v="35"/>
    <n v="3"/>
    <n v="34"/>
    <x v="0"/>
    <n v="4139.5999739999997"/>
  </r>
  <r>
    <x v="0"/>
    <n v="2"/>
    <x v="4"/>
    <s v="CentVal"/>
    <x v="0"/>
    <x v="0"/>
    <n v="35"/>
    <n v="3"/>
    <n v="34"/>
    <x v="1"/>
    <n v="8032.890652"/>
  </r>
  <r>
    <x v="0"/>
    <n v="2"/>
    <x v="4"/>
    <s v="CentVal"/>
    <x v="0"/>
    <x v="0"/>
    <n v="35"/>
    <n v="4"/>
    <n v="34"/>
    <x v="0"/>
    <n v="626.33897200000001"/>
  </r>
  <r>
    <x v="0"/>
    <n v="2"/>
    <x v="4"/>
    <s v="CentVal"/>
    <x v="0"/>
    <x v="0"/>
    <n v="35"/>
    <n v="4"/>
    <n v="34"/>
    <x v="1"/>
    <n v="1088.1180830000001"/>
  </r>
  <r>
    <x v="0"/>
    <n v="2"/>
    <x v="4"/>
    <s v="CentVal"/>
    <x v="0"/>
    <x v="0"/>
    <n v="35"/>
    <n v="5"/>
    <n v="34"/>
    <x v="0"/>
    <n v="13.223744"/>
  </r>
  <r>
    <x v="0"/>
    <n v="2"/>
    <x v="4"/>
    <s v="UpCR Su"/>
    <x v="2"/>
    <x v="2"/>
    <n v="23"/>
    <n v="4"/>
    <n v="34"/>
    <x v="0"/>
    <n v="113.55272199999999"/>
  </r>
  <r>
    <x v="0"/>
    <n v="2"/>
    <x v="4"/>
    <s v="UpCR Su"/>
    <x v="2"/>
    <x v="2"/>
    <n v="23"/>
    <n v="4"/>
    <n v="34"/>
    <x v="1"/>
    <n v="15.036837999999999"/>
  </r>
  <r>
    <x v="0"/>
    <n v="2"/>
    <x v="4"/>
    <s v="UpCR Su"/>
    <x v="2"/>
    <x v="2"/>
    <n v="23"/>
    <n v="5"/>
    <n v="34"/>
    <x v="0"/>
    <n v="105.946093"/>
  </r>
  <r>
    <x v="0"/>
    <n v="2"/>
    <x v="4"/>
    <s v="WA Tule"/>
    <x v="5"/>
    <x v="5"/>
    <n v="20"/>
    <n v="4"/>
    <n v="34"/>
    <x v="0"/>
    <n v="37.140991999999997"/>
  </r>
  <r>
    <x v="0"/>
    <n v="2"/>
    <x v="4"/>
    <s v="WA Tule"/>
    <x v="5"/>
    <x v="5"/>
    <n v="20"/>
    <n v="4"/>
    <n v="34"/>
    <x v="1"/>
    <n v="20.670507000000001"/>
  </r>
  <r>
    <x v="0"/>
    <n v="2"/>
    <x v="4"/>
    <s v="LColNat"/>
    <x v="5"/>
    <x v="5"/>
    <n v="34"/>
    <n v="4"/>
    <n v="34"/>
    <x v="0"/>
    <n v="2.845065"/>
  </r>
  <r>
    <x v="0"/>
    <n v="2"/>
    <x v="4"/>
    <s v="LColNat"/>
    <x v="5"/>
    <x v="5"/>
    <n v="34"/>
    <n v="4"/>
    <n v="34"/>
    <x v="1"/>
    <n v="1.3689789999999999"/>
  </r>
  <r>
    <x v="0"/>
    <n v="2"/>
    <x v="4"/>
    <s v="Mid OR C"/>
    <x v="8"/>
    <x v="8"/>
    <n v="33"/>
    <n v="4"/>
    <n v="34"/>
    <x v="1"/>
    <n v="21.614791999999998"/>
  </r>
  <r>
    <x v="0"/>
    <n v="2"/>
    <x v="4"/>
    <s v="Snake F"/>
    <x v="1"/>
    <x v="1"/>
    <n v="27"/>
    <n v="3"/>
    <n v="34"/>
    <x v="1"/>
    <n v="5.8566959999999995"/>
  </r>
  <r>
    <x v="0"/>
    <n v="2"/>
    <x v="4"/>
    <s v="Snake F"/>
    <x v="1"/>
    <x v="1"/>
    <n v="27"/>
    <n v="4"/>
    <n v="34"/>
    <x v="0"/>
    <n v="17.383084"/>
  </r>
  <r>
    <x v="0"/>
    <n v="2"/>
    <x v="4"/>
    <s v="Snake F"/>
    <x v="1"/>
    <x v="1"/>
    <n v="27"/>
    <n v="4"/>
    <n v="34"/>
    <x v="1"/>
    <n v="102.45129800000001"/>
  </r>
  <r>
    <x v="0"/>
    <n v="2"/>
    <x v="4"/>
    <s v="Snake F"/>
    <x v="1"/>
    <x v="1"/>
    <n v="27"/>
    <n v="5"/>
    <n v="34"/>
    <x v="1"/>
    <n v="2.7501290000000003"/>
  </r>
  <r>
    <x v="1"/>
    <n v="1"/>
    <x v="0"/>
    <s v="CentVal"/>
    <x v="0"/>
    <x v="0"/>
    <n v="35"/>
    <n v="3"/>
    <n v="30"/>
    <x v="0"/>
    <n v="1860.383382"/>
  </r>
  <r>
    <x v="1"/>
    <n v="1"/>
    <x v="0"/>
    <s v="CentVal"/>
    <x v="0"/>
    <x v="0"/>
    <n v="35"/>
    <n v="3"/>
    <n v="30"/>
    <x v="1"/>
    <n v="813.40752599999996"/>
  </r>
  <r>
    <x v="1"/>
    <n v="1"/>
    <x v="0"/>
    <s v="CentVal"/>
    <x v="0"/>
    <x v="0"/>
    <n v="35"/>
    <n v="4"/>
    <n v="30"/>
    <x v="0"/>
    <n v="323.65907399999998"/>
  </r>
  <r>
    <x v="1"/>
    <n v="1"/>
    <x v="0"/>
    <s v="CentVal"/>
    <x v="0"/>
    <x v="0"/>
    <n v="35"/>
    <n v="4"/>
    <n v="30"/>
    <x v="1"/>
    <n v="17.557072999999999"/>
  </r>
  <r>
    <x v="1"/>
    <n v="1"/>
    <x v="0"/>
    <s v="CentVal"/>
    <x v="0"/>
    <x v="0"/>
    <n v="35"/>
    <n v="5"/>
    <n v="30"/>
    <x v="0"/>
    <n v="1.4766940000000002"/>
  </r>
  <r>
    <x v="1"/>
    <n v="1"/>
    <x v="0"/>
    <s v="CentVal"/>
    <x v="0"/>
    <x v="0"/>
    <n v="35"/>
    <n v="5"/>
    <n v="30"/>
    <x v="1"/>
    <n v="0.10475799999999999"/>
  </r>
  <r>
    <x v="1"/>
    <n v="1"/>
    <x v="0"/>
    <s v="UpCR Br"/>
    <x v="1"/>
    <x v="1"/>
    <n v="24"/>
    <n v="3"/>
    <n v="30"/>
    <x v="0"/>
    <n v="390.536292"/>
  </r>
  <r>
    <x v="1"/>
    <n v="1"/>
    <x v="0"/>
    <s v="UpCR Br"/>
    <x v="1"/>
    <x v="1"/>
    <n v="24"/>
    <n v="3"/>
    <n v="30"/>
    <x v="1"/>
    <n v="14.858926"/>
  </r>
  <r>
    <x v="1"/>
    <n v="1"/>
    <x v="0"/>
    <s v="UpCR Br"/>
    <x v="1"/>
    <x v="1"/>
    <n v="24"/>
    <n v="4"/>
    <n v="30"/>
    <x v="1"/>
    <n v="28.727404"/>
  </r>
  <r>
    <x v="1"/>
    <n v="1"/>
    <x v="0"/>
    <s v="UpCR Su"/>
    <x v="2"/>
    <x v="2"/>
    <n v="23"/>
    <n v="3"/>
    <n v="30"/>
    <x v="0"/>
    <n v="42.333892999999996"/>
  </r>
  <r>
    <x v="1"/>
    <n v="1"/>
    <x v="0"/>
    <s v="UpCR Su"/>
    <x v="2"/>
    <x v="2"/>
    <n v="23"/>
    <n v="3"/>
    <n v="30"/>
    <x v="1"/>
    <n v="0.58368200000000003"/>
  </r>
  <r>
    <x v="1"/>
    <n v="1"/>
    <x v="0"/>
    <s v="UpCR Su"/>
    <x v="2"/>
    <x v="2"/>
    <n v="23"/>
    <n v="4"/>
    <n v="30"/>
    <x v="0"/>
    <n v="598.67412100000001"/>
  </r>
  <r>
    <x v="1"/>
    <n v="1"/>
    <x v="0"/>
    <s v="UpCR Su"/>
    <x v="2"/>
    <x v="2"/>
    <n v="23"/>
    <n v="4"/>
    <n v="30"/>
    <x v="1"/>
    <n v="3.6089609999999999"/>
  </r>
  <r>
    <x v="1"/>
    <n v="1"/>
    <x v="0"/>
    <s v="UpCR Su"/>
    <x v="2"/>
    <x v="2"/>
    <n v="23"/>
    <n v="5"/>
    <n v="30"/>
    <x v="0"/>
    <n v="90.843052999999998"/>
  </r>
  <r>
    <x v="1"/>
    <n v="1"/>
    <x v="0"/>
    <s v="Cowl Sp"/>
    <x v="3"/>
    <x v="3"/>
    <n v="25"/>
    <n v="3"/>
    <n v="30"/>
    <x v="1"/>
    <n v="25.762723000000001"/>
  </r>
  <r>
    <x v="1"/>
    <n v="1"/>
    <x v="0"/>
    <s v="Cowl Sp"/>
    <x v="3"/>
    <x v="3"/>
    <n v="25"/>
    <n v="4"/>
    <n v="30"/>
    <x v="0"/>
    <n v="66.598483999999999"/>
  </r>
  <r>
    <x v="1"/>
    <n v="1"/>
    <x v="0"/>
    <s v="Cowl Sp"/>
    <x v="3"/>
    <x v="3"/>
    <n v="25"/>
    <n v="4"/>
    <n v="30"/>
    <x v="1"/>
    <n v="51.329521"/>
  </r>
  <r>
    <x v="1"/>
    <n v="1"/>
    <x v="0"/>
    <s v="BPHTule"/>
    <x v="4"/>
    <x v="4"/>
    <n v="22"/>
    <n v="3"/>
    <n v="30"/>
    <x v="0"/>
    <n v="287.51128"/>
  </r>
  <r>
    <x v="1"/>
    <n v="1"/>
    <x v="0"/>
    <s v="BPHTule"/>
    <x v="4"/>
    <x v="4"/>
    <n v="22"/>
    <n v="3"/>
    <n v="30"/>
    <x v="1"/>
    <n v="90.321133000000003"/>
  </r>
  <r>
    <x v="1"/>
    <n v="1"/>
    <x v="0"/>
    <s v="BPHTule"/>
    <x v="4"/>
    <x v="4"/>
    <n v="22"/>
    <n v="4"/>
    <n v="30"/>
    <x v="0"/>
    <n v="30.816979"/>
  </r>
  <r>
    <x v="1"/>
    <n v="1"/>
    <x v="0"/>
    <s v="BPHTule"/>
    <x v="4"/>
    <x v="4"/>
    <n v="22"/>
    <n v="4"/>
    <n v="30"/>
    <x v="1"/>
    <n v="16.246379999999998"/>
  </r>
  <r>
    <x v="1"/>
    <n v="1"/>
    <x v="0"/>
    <s v="OR Tule"/>
    <x v="5"/>
    <x v="5"/>
    <n v="19"/>
    <n v="3"/>
    <n v="30"/>
    <x v="0"/>
    <n v="118.56797600000002"/>
  </r>
  <r>
    <x v="1"/>
    <n v="1"/>
    <x v="0"/>
    <s v="OR Tule"/>
    <x v="5"/>
    <x v="5"/>
    <n v="19"/>
    <n v="3"/>
    <n v="30"/>
    <x v="1"/>
    <n v="34.289057999999997"/>
  </r>
  <r>
    <x v="1"/>
    <n v="1"/>
    <x v="0"/>
    <s v="WA Tule"/>
    <x v="5"/>
    <x v="5"/>
    <n v="20"/>
    <n v="3"/>
    <n v="30"/>
    <x v="0"/>
    <n v="79.330242999999996"/>
  </r>
  <r>
    <x v="1"/>
    <n v="1"/>
    <x v="0"/>
    <s v="WA Tule"/>
    <x v="5"/>
    <x v="5"/>
    <n v="20"/>
    <n v="3"/>
    <n v="30"/>
    <x v="1"/>
    <n v="109.590408"/>
  </r>
  <r>
    <x v="1"/>
    <n v="1"/>
    <x v="0"/>
    <s v="WA Tule"/>
    <x v="5"/>
    <x v="5"/>
    <n v="20"/>
    <n v="4"/>
    <n v="30"/>
    <x v="1"/>
    <n v="126.763552"/>
  </r>
  <r>
    <x v="1"/>
    <n v="1"/>
    <x v="0"/>
    <s v="FrasRLt"/>
    <x v="6"/>
    <x v="6"/>
    <n v="30"/>
    <n v="3"/>
    <n v="30"/>
    <x v="1"/>
    <n v="6.9025110000000005"/>
  </r>
  <r>
    <x v="1"/>
    <n v="1"/>
    <x v="0"/>
    <s v="FrasRLt"/>
    <x v="6"/>
    <x v="6"/>
    <n v="30"/>
    <n v="4"/>
    <n v="30"/>
    <x v="1"/>
    <n v="2.471508"/>
  </r>
  <r>
    <x v="1"/>
    <n v="1"/>
    <x v="0"/>
    <s v="HdCl FF"/>
    <x v="7"/>
    <x v="7"/>
    <n v="16"/>
    <n v="3"/>
    <n v="30"/>
    <x v="1"/>
    <n v="8.4133130000000005"/>
  </r>
  <r>
    <x v="1"/>
    <n v="1"/>
    <x v="0"/>
    <s v="HdCl FY"/>
    <x v="7"/>
    <x v="7"/>
    <n v="17"/>
    <n v="3"/>
    <n v="30"/>
    <x v="1"/>
    <n v="0.93942199999999998"/>
  </r>
  <r>
    <x v="1"/>
    <n v="1"/>
    <x v="0"/>
    <s v="LColNat"/>
    <x v="5"/>
    <x v="5"/>
    <n v="34"/>
    <n v="3"/>
    <n v="30"/>
    <x v="0"/>
    <n v="11.331099999999999"/>
  </r>
  <r>
    <x v="1"/>
    <n v="1"/>
    <x v="0"/>
    <s v="LColNat"/>
    <x v="5"/>
    <x v="5"/>
    <n v="34"/>
    <n v="3"/>
    <n v="30"/>
    <x v="1"/>
    <n v="7.4255619999999993"/>
  </r>
  <r>
    <x v="1"/>
    <n v="1"/>
    <x v="0"/>
    <s v="LColNat"/>
    <x v="5"/>
    <x v="5"/>
    <n v="34"/>
    <n v="4"/>
    <n v="30"/>
    <x v="0"/>
    <n v="2.1864680000000001"/>
  </r>
  <r>
    <x v="1"/>
    <n v="1"/>
    <x v="0"/>
    <s v="LColNat"/>
    <x v="5"/>
    <x v="5"/>
    <n v="34"/>
    <n v="4"/>
    <n v="30"/>
    <x v="1"/>
    <n v="4.1137839999999999"/>
  </r>
  <r>
    <x v="1"/>
    <n v="1"/>
    <x v="0"/>
    <s v="LCRWild"/>
    <x v="5"/>
    <x v="5"/>
    <n v="21"/>
    <n v="4"/>
    <n v="30"/>
    <x v="0"/>
    <n v="64.780681000000001"/>
  </r>
  <r>
    <x v="1"/>
    <n v="1"/>
    <x v="0"/>
    <s v="LCRWild"/>
    <x v="5"/>
    <x v="5"/>
    <n v="21"/>
    <n v="4"/>
    <n v="30"/>
    <x v="1"/>
    <n v="3.2527379999999999"/>
  </r>
  <r>
    <x v="1"/>
    <n v="1"/>
    <x v="0"/>
    <s v="MidPSFF"/>
    <x v="7"/>
    <x v="7"/>
    <n v="11"/>
    <n v="4"/>
    <n v="30"/>
    <x v="1"/>
    <n v="0.570218"/>
  </r>
  <r>
    <x v="1"/>
    <n v="1"/>
    <x v="0"/>
    <s v="NkSm FF"/>
    <x v="7"/>
    <x v="7"/>
    <n v="1"/>
    <n v="4"/>
    <n v="30"/>
    <x v="1"/>
    <n v="2.1001669999999999"/>
  </r>
  <r>
    <x v="1"/>
    <n v="1"/>
    <x v="0"/>
    <s v="OR No F"/>
    <x v="9"/>
    <x v="9"/>
    <n v="28"/>
    <n v="3"/>
    <n v="30"/>
    <x v="1"/>
    <n v="49.740593999999994"/>
  </r>
  <r>
    <x v="1"/>
    <n v="1"/>
    <x v="0"/>
    <s v="OR No F"/>
    <x v="9"/>
    <x v="9"/>
    <n v="28"/>
    <n v="5"/>
    <n v="30"/>
    <x v="1"/>
    <n v="28.198430000000002"/>
  </r>
  <r>
    <x v="1"/>
    <n v="1"/>
    <x v="0"/>
    <s v="Snake F"/>
    <x v="1"/>
    <x v="1"/>
    <n v="27"/>
    <n v="3"/>
    <n v="30"/>
    <x v="0"/>
    <n v="227.750798"/>
  </r>
  <r>
    <x v="1"/>
    <n v="1"/>
    <x v="0"/>
    <s v="Snake F"/>
    <x v="1"/>
    <x v="1"/>
    <n v="27"/>
    <n v="3"/>
    <n v="30"/>
    <x v="1"/>
    <n v="97.564306000000002"/>
  </r>
  <r>
    <x v="1"/>
    <n v="1"/>
    <x v="0"/>
    <s v="Snake F"/>
    <x v="1"/>
    <x v="1"/>
    <n v="27"/>
    <n v="4"/>
    <n v="30"/>
    <x v="0"/>
    <n v="701.23848700000008"/>
  </r>
  <r>
    <x v="1"/>
    <n v="1"/>
    <x v="0"/>
    <s v="Snake F"/>
    <x v="1"/>
    <x v="1"/>
    <n v="27"/>
    <n v="4"/>
    <n v="30"/>
    <x v="1"/>
    <n v="43.482394999999997"/>
  </r>
  <r>
    <x v="1"/>
    <n v="1"/>
    <x v="0"/>
    <s v="Tula FF"/>
    <x v="7"/>
    <x v="7"/>
    <n v="10"/>
    <n v="3"/>
    <n v="30"/>
    <x v="1"/>
    <n v="8.0063999999999996E-2"/>
  </r>
  <r>
    <x v="1"/>
    <n v="1"/>
    <x v="0"/>
    <s v="Tula FF"/>
    <x v="7"/>
    <x v="7"/>
    <n v="10"/>
    <n v="4"/>
    <n v="30"/>
    <x v="1"/>
    <n v="0.15958800000000001"/>
  </r>
  <r>
    <x v="1"/>
    <n v="1"/>
    <x v="0"/>
    <s v="UWAc FF"/>
    <x v="7"/>
    <x v="7"/>
    <n v="12"/>
    <n v="3"/>
    <n v="30"/>
    <x v="1"/>
    <n v="1.95E-2"/>
  </r>
  <r>
    <x v="1"/>
    <n v="1"/>
    <x v="0"/>
    <s v="Will Sp"/>
    <x v="3"/>
    <x v="3"/>
    <n v="26"/>
    <n v="3"/>
    <n v="30"/>
    <x v="1"/>
    <n v="15.660844999999998"/>
  </r>
  <r>
    <x v="1"/>
    <n v="1"/>
    <x v="0"/>
    <s v="Will Sp"/>
    <x v="3"/>
    <x v="3"/>
    <n v="26"/>
    <n v="4"/>
    <n v="30"/>
    <x v="0"/>
    <n v="21.132296"/>
  </r>
  <r>
    <x v="1"/>
    <n v="1"/>
    <x v="0"/>
    <s v="Willapa"/>
    <x v="11"/>
    <x v="11"/>
    <n v="37"/>
    <n v="5"/>
    <n v="30"/>
    <x v="1"/>
    <n v="2.074748"/>
  </r>
  <r>
    <x v="1"/>
    <n v="1"/>
    <x v="1"/>
    <s v="CentVal"/>
    <x v="0"/>
    <x v="0"/>
    <n v="35"/>
    <n v="3"/>
    <n v="32"/>
    <x v="0"/>
    <n v="29.239387999999998"/>
  </r>
  <r>
    <x v="1"/>
    <n v="1"/>
    <x v="1"/>
    <s v="CentVal"/>
    <x v="0"/>
    <x v="0"/>
    <n v="35"/>
    <n v="3"/>
    <n v="32"/>
    <x v="1"/>
    <n v="190.24079800000001"/>
  </r>
  <r>
    <x v="1"/>
    <n v="1"/>
    <x v="1"/>
    <s v="CentVal"/>
    <x v="0"/>
    <x v="0"/>
    <n v="35"/>
    <n v="4"/>
    <n v="32"/>
    <x v="0"/>
    <n v="6.8903819999999998"/>
  </r>
  <r>
    <x v="1"/>
    <n v="1"/>
    <x v="1"/>
    <s v="CentVal"/>
    <x v="0"/>
    <x v="0"/>
    <n v="35"/>
    <n v="4"/>
    <n v="32"/>
    <x v="1"/>
    <n v="1.644873"/>
  </r>
  <r>
    <x v="1"/>
    <n v="1"/>
    <x v="1"/>
    <s v="UpCR Br"/>
    <x v="1"/>
    <x v="1"/>
    <n v="24"/>
    <n v="4"/>
    <n v="32"/>
    <x v="0"/>
    <n v="354.31111699999997"/>
  </r>
  <r>
    <x v="1"/>
    <n v="1"/>
    <x v="1"/>
    <s v="UpCR Su"/>
    <x v="2"/>
    <x v="2"/>
    <n v="23"/>
    <n v="4"/>
    <n v="32"/>
    <x v="0"/>
    <n v="8.7366820000000001"/>
  </r>
  <r>
    <x v="1"/>
    <n v="1"/>
    <x v="1"/>
    <s v="UpCR Su"/>
    <x v="2"/>
    <x v="2"/>
    <n v="23"/>
    <n v="4"/>
    <n v="32"/>
    <x v="1"/>
    <n v="5.6361000000000001E-2"/>
  </r>
  <r>
    <x v="1"/>
    <n v="1"/>
    <x v="1"/>
    <s v="BPHTule"/>
    <x v="4"/>
    <x v="4"/>
    <n v="22"/>
    <n v="3"/>
    <n v="32"/>
    <x v="0"/>
    <n v="46.346974000000003"/>
  </r>
  <r>
    <x v="1"/>
    <n v="1"/>
    <x v="1"/>
    <s v="BPHTule"/>
    <x v="4"/>
    <x v="4"/>
    <n v="22"/>
    <n v="3"/>
    <n v="32"/>
    <x v="1"/>
    <n v="26.626441"/>
  </r>
  <r>
    <x v="1"/>
    <n v="1"/>
    <x v="1"/>
    <s v="WA Tule"/>
    <x v="5"/>
    <x v="5"/>
    <n v="20"/>
    <n v="4"/>
    <n v="32"/>
    <x v="1"/>
    <n v="43.230328"/>
  </r>
  <r>
    <x v="1"/>
    <n v="1"/>
    <x v="1"/>
    <s v="LColNat"/>
    <x v="5"/>
    <x v="5"/>
    <n v="34"/>
    <n v="3"/>
    <n v="32"/>
    <x v="0"/>
    <n v="5.5925159999999998"/>
  </r>
  <r>
    <x v="1"/>
    <n v="1"/>
    <x v="1"/>
    <s v="LColNat"/>
    <x v="5"/>
    <x v="5"/>
    <n v="34"/>
    <n v="4"/>
    <n v="32"/>
    <x v="1"/>
    <n v="0.901949"/>
  </r>
  <r>
    <x v="1"/>
    <n v="1"/>
    <x v="1"/>
    <s v="LColNat"/>
    <x v="5"/>
    <x v="5"/>
    <n v="34"/>
    <n v="5"/>
    <n v="32"/>
    <x v="1"/>
    <n v="0.736294"/>
  </r>
  <r>
    <x v="1"/>
    <n v="1"/>
    <x v="1"/>
    <s v="OR No F"/>
    <x v="9"/>
    <x v="9"/>
    <n v="28"/>
    <n v="3"/>
    <n v="32"/>
    <x v="1"/>
    <n v="66.136847000000003"/>
  </r>
  <r>
    <x v="1"/>
    <n v="1"/>
    <x v="1"/>
    <s v="OR No F"/>
    <x v="9"/>
    <x v="9"/>
    <n v="28"/>
    <n v="5"/>
    <n v="32"/>
    <x v="0"/>
    <n v="92.726541999999995"/>
  </r>
  <r>
    <x v="1"/>
    <n v="1"/>
    <x v="1"/>
    <s v="Snake F"/>
    <x v="1"/>
    <x v="1"/>
    <n v="27"/>
    <n v="3"/>
    <n v="32"/>
    <x v="1"/>
    <n v="288.19170199999996"/>
  </r>
  <r>
    <x v="1"/>
    <n v="1"/>
    <x v="1"/>
    <s v="Snake F"/>
    <x v="1"/>
    <x v="1"/>
    <n v="27"/>
    <n v="4"/>
    <n v="32"/>
    <x v="1"/>
    <n v="157.25680499999999"/>
  </r>
  <r>
    <x v="1"/>
    <n v="1"/>
    <x v="2"/>
    <s v="CentVal"/>
    <x v="0"/>
    <x v="0"/>
    <n v="35"/>
    <n v="3"/>
    <n v="20"/>
    <x v="0"/>
    <n v="601.13555099999996"/>
  </r>
  <r>
    <x v="1"/>
    <n v="1"/>
    <x v="2"/>
    <s v="CentVal"/>
    <x v="0"/>
    <x v="0"/>
    <n v="35"/>
    <n v="3"/>
    <n v="20"/>
    <x v="1"/>
    <n v="324.25603899999999"/>
  </r>
  <r>
    <x v="1"/>
    <n v="1"/>
    <x v="2"/>
    <s v="CentVal"/>
    <x v="0"/>
    <x v="0"/>
    <n v="35"/>
    <n v="4"/>
    <n v="20"/>
    <x v="0"/>
    <n v="36.376455"/>
  </r>
  <r>
    <x v="1"/>
    <n v="1"/>
    <x v="2"/>
    <s v="UpCR Br"/>
    <x v="1"/>
    <x v="1"/>
    <n v="24"/>
    <n v="3"/>
    <n v="20"/>
    <x v="1"/>
    <n v="192.44995299999999"/>
  </r>
  <r>
    <x v="1"/>
    <n v="1"/>
    <x v="2"/>
    <s v="UpCR Br"/>
    <x v="1"/>
    <x v="1"/>
    <n v="24"/>
    <n v="4"/>
    <n v="20"/>
    <x v="0"/>
    <n v="86.077282999999994"/>
  </r>
  <r>
    <x v="1"/>
    <n v="1"/>
    <x v="2"/>
    <s v="UpCR Br"/>
    <x v="1"/>
    <x v="1"/>
    <n v="24"/>
    <n v="4"/>
    <n v="20"/>
    <x v="1"/>
    <n v="217.74944500000001"/>
  </r>
  <r>
    <x v="1"/>
    <n v="1"/>
    <x v="2"/>
    <s v="UpCR Br"/>
    <x v="1"/>
    <x v="1"/>
    <n v="24"/>
    <n v="5"/>
    <n v="20"/>
    <x v="1"/>
    <n v="8.4626459999999994"/>
  </r>
  <r>
    <x v="1"/>
    <n v="1"/>
    <x v="2"/>
    <s v="UpCR Su"/>
    <x v="2"/>
    <x v="2"/>
    <n v="23"/>
    <n v="4"/>
    <n v="20"/>
    <x v="0"/>
    <n v="311.24759699999998"/>
  </r>
  <r>
    <x v="1"/>
    <n v="1"/>
    <x v="2"/>
    <s v="UpCR Su"/>
    <x v="2"/>
    <x v="2"/>
    <n v="23"/>
    <n v="4"/>
    <n v="20"/>
    <x v="1"/>
    <n v="37.847099999999998"/>
  </r>
  <r>
    <x v="1"/>
    <n v="1"/>
    <x v="2"/>
    <s v="UpCR Su"/>
    <x v="2"/>
    <x v="2"/>
    <n v="23"/>
    <n v="5"/>
    <n v="20"/>
    <x v="0"/>
    <n v="68.511367000000007"/>
  </r>
  <r>
    <x v="1"/>
    <n v="1"/>
    <x v="2"/>
    <s v="UpCR Su"/>
    <x v="2"/>
    <x v="2"/>
    <n v="23"/>
    <n v="5"/>
    <n v="20"/>
    <x v="1"/>
    <n v="2.309555"/>
  </r>
  <r>
    <x v="1"/>
    <n v="1"/>
    <x v="2"/>
    <s v="Cowl Sp"/>
    <x v="3"/>
    <x v="3"/>
    <n v="25"/>
    <n v="3"/>
    <n v="20"/>
    <x v="1"/>
    <n v="28.296430999999998"/>
  </r>
  <r>
    <x v="1"/>
    <n v="1"/>
    <x v="2"/>
    <s v="Cowl Sp"/>
    <x v="3"/>
    <x v="3"/>
    <n v="25"/>
    <n v="4"/>
    <n v="20"/>
    <x v="0"/>
    <n v="134.21463800000001"/>
  </r>
  <r>
    <x v="1"/>
    <n v="1"/>
    <x v="2"/>
    <s v="Cowl Sp"/>
    <x v="3"/>
    <x v="3"/>
    <n v="25"/>
    <n v="4"/>
    <n v="20"/>
    <x v="1"/>
    <n v="31.258969999999998"/>
  </r>
  <r>
    <x v="1"/>
    <n v="1"/>
    <x v="2"/>
    <s v="Cowl Sp"/>
    <x v="3"/>
    <x v="3"/>
    <n v="25"/>
    <n v="5"/>
    <n v="20"/>
    <x v="0"/>
    <n v="29.136552000000002"/>
  </r>
  <r>
    <x v="1"/>
    <n v="1"/>
    <x v="2"/>
    <s v="BPHTule"/>
    <x v="4"/>
    <x v="4"/>
    <n v="22"/>
    <n v="3"/>
    <n v="20"/>
    <x v="0"/>
    <n v="6518.8361669999995"/>
  </r>
  <r>
    <x v="1"/>
    <n v="1"/>
    <x v="2"/>
    <s v="BPHTule"/>
    <x v="4"/>
    <x v="4"/>
    <n v="22"/>
    <n v="3"/>
    <n v="20"/>
    <x v="1"/>
    <n v="945.65780300000006"/>
  </r>
  <r>
    <x v="1"/>
    <n v="1"/>
    <x v="2"/>
    <s v="BPHTule"/>
    <x v="4"/>
    <x v="4"/>
    <n v="22"/>
    <n v="4"/>
    <n v="20"/>
    <x v="0"/>
    <n v="81.484805999999992"/>
  </r>
  <r>
    <x v="1"/>
    <n v="1"/>
    <x v="2"/>
    <s v="BPHTule"/>
    <x v="4"/>
    <x v="4"/>
    <n v="22"/>
    <n v="4"/>
    <n v="20"/>
    <x v="1"/>
    <n v="32.038710999999999"/>
  </r>
  <r>
    <x v="1"/>
    <n v="1"/>
    <x v="2"/>
    <s v="OR Tule"/>
    <x v="5"/>
    <x v="5"/>
    <n v="19"/>
    <n v="3"/>
    <n v="20"/>
    <x v="0"/>
    <n v="744.4855970000001"/>
  </r>
  <r>
    <x v="1"/>
    <n v="1"/>
    <x v="2"/>
    <s v="OR Tule"/>
    <x v="5"/>
    <x v="5"/>
    <n v="19"/>
    <n v="3"/>
    <n v="20"/>
    <x v="1"/>
    <n v="247.03024099999999"/>
  </r>
  <r>
    <x v="1"/>
    <n v="1"/>
    <x v="2"/>
    <s v="OR Tule"/>
    <x v="5"/>
    <x v="5"/>
    <n v="19"/>
    <n v="4"/>
    <n v="20"/>
    <x v="1"/>
    <n v="11.031825999999999"/>
  </r>
  <r>
    <x v="1"/>
    <n v="1"/>
    <x v="2"/>
    <s v="WA Tule"/>
    <x v="5"/>
    <x v="5"/>
    <n v="20"/>
    <n v="3"/>
    <n v="20"/>
    <x v="1"/>
    <n v="601.99963700000001"/>
  </r>
  <r>
    <x v="1"/>
    <n v="1"/>
    <x v="2"/>
    <s v="WA Tule"/>
    <x v="5"/>
    <x v="5"/>
    <n v="20"/>
    <n v="4"/>
    <n v="20"/>
    <x v="0"/>
    <n v="1072.3224930000001"/>
  </r>
  <r>
    <x v="1"/>
    <n v="1"/>
    <x v="2"/>
    <s v="WA Tule"/>
    <x v="5"/>
    <x v="5"/>
    <n v="20"/>
    <n v="4"/>
    <n v="20"/>
    <x v="1"/>
    <n v="126.421862"/>
  </r>
  <r>
    <x v="1"/>
    <n v="1"/>
    <x v="2"/>
    <s v="WA Tule"/>
    <x v="5"/>
    <x v="5"/>
    <n v="20"/>
    <n v="5"/>
    <n v="20"/>
    <x v="1"/>
    <n v="41.182328999999996"/>
  </r>
  <r>
    <x v="1"/>
    <n v="1"/>
    <x v="2"/>
    <s v="FrasREr"/>
    <x v="6"/>
    <x v="6"/>
    <n v="31"/>
    <n v="4"/>
    <n v="20"/>
    <x v="0"/>
    <n v="16.923597999999998"/>
  </r>
  <r>
    <x v="1"/>
    <n v="1"/>
    <x v="2"/>
    <s v="FrasRLt"/>
    <x v="6"/>
    <x v="6"/>
    <n v="30"/>
    <n v="4"/>
    <n v="20"/>
    <x v="1"/>
    <n v="50.794761999999999"/>
  </r>
  <r>
    <x v="1"/>
    <n v="1"/>
    <x v="2"/>
    <s v="LColNat"/>
    <x v="5"/>
    <x v="5"/>
    <n v="34"/>
    <n v="3"/>
    <n v="20"/>
    <x v="0"/>
    <n v="302.46885199999997"/>
  </r>
  <r>
    <x v="1"/>
    <n v="1"/>
    <x v="2"/>
    <s v="LColNat"/>
    <x v="5"/>
    <x v="5"/>
    <n v="34"/>
    <n v="3"/>
    <n v="20"/>
    <x v="1"/>
    <n v="76.885929000000004"/>
  </r>
  <r>
    <x v="1"/>
    <n v="1"/>
    <x v="2"/>
    <s v="LColNat"/>
    <x v="5"/>
    <x v="5"/>
    <n v="34"/>
    <n v="4"/>
    <n v="20"/>
    <x v="0"/>
    <n v="42.548205999999993"/>
  </r>
  <r>
    <x v="1"/>
    <n v="1"/>
    <x v="2"/>
    <s v="LColNat"/>
    <x v="5"/>
    <x v="5"/>
    <n v="34"/>
    <n v="4"/>
    <n v="20"/>
    <x v="1"/>
    <n v="6.8471019999999996"/>
  </r>
  <r>
    <x v="1"/>
    <n v="1"/>
    <x v="2"/>
    <s v="LColNat"/>
    <x v="5"/>
    <x v="5"/>
    <n v="34"/>
    <n v="5"/>
    <n v="20"/>
    <x v="1"/>
    <n v="0.517235"/>
  </r>
  <r>
    <x v="1"/>
    <n v="1"/>
    <x v="2"/>
    <s v="LCRWild"/>
    <x v="5"/>
    <x v="5"/>
    <n v="21"/>
    <n v="3"/>
    <n v="20"/>
    <x v="1"/>
    <n v="2.650814"/>
  </r>
  <r>
    <x v="1"/>
    <n v="1"/>
    <x v="2"/>
    <s v="LCRWild"/>
    <x v="5"/>
    <x v="5"/>
    <n v="21"/>
    <n v="4"/>
    <n v="20"/>
    <x v="0"/>
    <n v="24.750630999999998"/>
  </r>
  <r>
    <x v="1"/>
    <n v="1"/>
    <x v="2"/>
    <s v="LCRWild"/>
    <x v="5"/>
    <x v="5"/>
    <n v="21"/>
    <n v="4"/>
    <n v="20"/>
    <x v="1"/>
    <n v="2.5370119999999998"/>
  </r>
  <r>
    <x v="1"/>
    <n v="1"/>
    <x v="2"/>
    <s v="MidPSFF"/>
    <x v="7"/>
    <x v="7"/>
    <n v="11"/>
    <n v="3"/>
    <n v="20"/>
    <x v="0"/>
    <n v="80.456774999999993"/>
  </r>
  <r>
    <x v="1"/>
    <n v="1"/>
    <x v="2"/>
    <s v="MidPSFF"/>
    <x v="7"/>
    <x v="7"/>
    <n v="11"/>
    <n v="3"/>
    <n v="20"/>
    <x v="1"/>
    <n v="20.550740999999999"/>
  </r>
  <r>
    <x v="1"/>
    <n v="1"/>
    <x v="2"/>
    <s v="MidPSFF"/>
    <x v="7"/>
    <x v="7"/>
    <n v="11"/>
    <n v="4"/>
    <n v="20"/>
    <x v="0"/>
    <n v="57.834624999999996"/>
  </r>
  <r>
    <x v="1"/>
    <n v="1"/>
    <x v="2"/>
    <s v="MidPSFF"/>
    <x v="7"/>
    <x v="7"/>
    <n v="11"/>
    <n v="4"/>
    <n v="20"/>
    <x v="1"/>
    <n v="8.9689440000000005"/>
  </r>
  <r>
    <x v="1"/>
    <n v="1"/>
    <x v="2"/>
    <s v="NkSm FF"/>
    <x v="7"/>
    <x v="7"/>
    <n v="1"/>
    <n v="3"/>
    <n v="20"/>
    <x v="1"/>
    <n v="13.715384"/>
  </r>
  <r>
    <x v="1"/>
    <n v="1"/>
    <x v="2"/>
    <s v="NkSm FF"/>
    <x v="7"/>
    <x v="7"/>
    <n v="1"/>
    <n v="4"/>
    <n v="20"/>
    <x v="0"/>
    <n v="23.688255999999999"/>
  </r>
  <r>
    <x v="1"/>
    <n v="1"/>
    <x v="2"/>
    <s v="NkSm FF"/>
    <x v="7"/>
    <x v="7"/>
    <n v="1"/>
    <n v="4"/>
    <n v="20"/>
    <x v="1"/>
    <n v="3.495873"/>
  </r>
  <r>
    <x v="1"/>
    <n v="1"/>
    <x v="2"/>
    <s v="Snake F"/>
    <x v="1"/>
    <x v="1"/>
    <n v="27"/>
    <n v="3"/>
    <n v="20"/>
    <x v="0"/>
    <n v="16.882653999999999"/>
  </r>
  <r>
    <x v="1"/>
    <n v="1"/>
    <x v="2"/>
    <s v="Snake F"/>
    <x v="1"/>
    <x v="1"/>
    <n v="27"/>
    <n v="3"/>
    <n v="20"/>
    <x v="1"/>
    <n v="85.410831000000002"/>
  </r>
  <r>
    <x v="1"/>
    <n v="1"/>
    <x v="2"/>
    <s v="Snake F"/>
    <x v="1"/>
    <x v="1"/>
    <n v="27"/>
    <n v="4"/>
    <n v="20"/>
    <x v="0"/>
    <n v="60.741175999999996"/>
  </r>
  <r>
    <x v="1"/>
    <n v="1"/>
    <x v="2"/>
    <s v="Snoh FF"/>
    <x v="7"/>
    <x v="7"/>
    <n v="7"/>
    <n v="3"/>
    <n v="20"/>
    <x v="0"/>
    <n v="0.90356300000000012"/>
  </r>
  <r>
    <x v="1"/>
    <n v="1"/>
    <x v="2"/>
    <s v="SnohFYr"/>
    <x v="7"/>
    <x v="7"/>
    <n v="8"/>
    <n v="3"/>
    <n v="20"/>
    <x v="1"/>
    <n v="2.9285680000000003"/>
  </r>
  <r>
    <x v="1"/>
    <n v="1"/>
    <x v="2"/>
    <s v="SPSd FF"/>
    <x v="7"/>
    <x v="7"/>
    <n v="13"/>
    <n v="4"/>
    <n v="20"/>
    <x v="0"/>
    <n v="432.55335700000001"/>
  </r>
  <r>
    <x v="1"/>
    <n v="1"/>
    <x v="2"/>
    <s v="SPSd FF"/>
    <x v="7"/>
    <x v="7"/>
    <n v="13"/>
    <n v="4"/>
    <n v="20"/>
    <x v="1"/>
    <n v="29.780836999999998"/>
  </r>
  <r>
    <x v="1"/>
    <n v="1"/>
    <x v="2"/>
    <s v="Stil FF"/>
    <x v="7"/>
    <x v="7"/>
    <n v="9"/>
    <n v="3"/>
    <n v="20"/>
    <x v="0"/>
    <n v="0.36494700000000002"/>
  </r>
  <r>
    <x v="1"/>
    <n v="1"/>
    <x v="2"/>
    <s v="Tula FF"/>
    <x v="7"/>
    <x v="7"/>
    <n v="10"/>
    <n v="4"/>
    <n v="20"/>
    <x v="0"/>
    <n v="0.26687899999999998"/>
  </r>
  <r>
    <x v="1"/>
    <n v="1"/>
    <x v="2"/>
    <s v="Tula FF"/>
    <x v="7"/>
    <x v="7"/>
    <n v="10"/>
    <n v="5"/>
    <n v="20"/>
    <x v="0"/>
    <n v="-9.2317999999999997E-2"/>
  </r>
  <r>
    <x v="1"/>
    <n v="1"/>
    <x v="2"/>
    <s v="UWAc FF"/>
    <x v="7"/>
    <x v="7"/>
    <n v="12"/>
    <n v="3"/>
    <n v="20"/>
    <x v="0"/>
    <n v="1.2365349999999999"/>
  </r>
  <r>
    <x v="1"/>
    <n v="1"/>
    <x v="2"/>
    <s v="UWAc FF"/>
    <x v="7"/>
    <x v="7"/>
    <n v="12"/>
    <n v="3"/>
    <n v="20"/>
    <x v="1"/>
    <n v="0.40482899999999999"/>
  </r>
  <r>
    <x v="1"/>
    <n v="1"/>
    <x v="2"/>
    <s v="WA NCst"/>
    <x v="10"/>
    <x v="10"/>
    <n v="36"/>
    <n v="3"/>
    <n v="20"/>
    <x v="1"/>
    <n v="9.7326859999999993"/>
  </r>
  <r>
    <x v="1"/>
    <n v="1"/>
    <x v="2"/>
    <s v="Will Sp"/>
    <x v="3"/>
    <x v="3"/>
    <n v="26"/>
    <n v="3"/>
    <n v="20"/>
    <x v="1"/>
    <n v="38.884347000000005"/>
  </r>
  <r>
    <x v="1"/>
    <n v="1"/>
    <x v="2"/>
    <s v="Will Sp"/>
    <x v="3"/>
    <x v="3"/>
    <n v="26"/>
    <n v="4"/>
    <n v="20"/>
    <x v="0"/>
    <n v="300.28019799999998"/>
  </r>
  <r>
    <x v="1"/>
    <n v="1"/>
    <x v="2"/>
    <s v="Will Sp"/>
    <x v="3"/>
    <x v="3"/>
    <n v="26"/>
    <n v="4"/>
    <n v="20"/>
    <x v="1"/>
    <n v="5.3797740000000003"/>
  </r>
  <r>
    <x v="1"/>
    <n v="1"/>
    <x v="2"/>
    <s v="Will Sp"/>
    <x v="3"/>
    <x v="3"/>
    <n v="26"/>
    <n v="5"/>
    <n v="20"/>
    <x v="0"/>
    <n v="22.651561999999998"/>
  </r>
  <r>
    <x v="1"/>
    <n v="1"/>
    <x v="2"/>
    <s v="Willapa"/>
    <x v="11"/>
    <x v="11"/>
    <n v="37"/>
    <n v="3"/>
    <n v="20"/>
    <x v="1"/>
    <n v="22.332979000000002"/>
  </r>
  <r>
    <x v="1"/>
    <n v="1"/>
    <x v="3"/>
    <s v="CentVal"/>
    <x v="0"/>
    <x v="0"/>
    <n v="35"/>
    <n v="3"/>
    <n v="16"/>
    <x v="0"/>
    <n v="25.827560999999999"/>
  </r>
  <r>
    <x v="1"/>
    <n v="1"/>
    <x v="3"/>
    <s v="CentVal"/>
    <x v="0"/>
    <x v="0"/>
    <n v="35"/>
    <n v="3"/>
    <n v="16"/>
    <x v="1"/>
    <n v="43.235278999999998"/>
  </r>
  <r>
    <x v="1"/>
    <n v="1"/>
    <x v="3"/>
    <s v="CentVal"/>
    <x v="0"/>
    <x v="0"/>
    <n v="35"/>
    <n v="4"/>
    <n v="16"/>
    <x v="0"/>
    <n v="14.464205"/>
  </r>
  <r>
    <x v="1"/>
    <n v="1"/>
    <x v="3"/>
    <s v="CentVal"/>
    <x v="0"/>
    <x v="0"/>
    <n v="35"/>
    <n v="5"/>
    <n v="16"/>
    <x v="1"/>
    <n v="6.1939999999999999E-3"/>
  </r>
  <r>
    <x v="1"/>
    <n v="1"/>
    <x v="3"/>
    <s v="UpCR Br"/>
    <x v="1"/>
    <x v="1"/>
    <n v="24"/>
    <n v="3"/>
    <n v="16"/>
    <x v="1"/>
    <n v="143.81443300000001"/>
  </r>
  <r>
    <x v="1"/>
    <n v="1"/>
    <x v="3"/>
    <s v="UpCR Br"/>
    <x v="1"/>
    <x v="1"/>
    <n v="24"/>
    <n v="4"/>
    <n v="16"/>
    <x v="0"/>
    <n v="221.46706700000001"/>
  </r>
  <r>
    <x v="1"/>
    <n v="1"/>
    <x v="3"/>
    <s v="UpCR Br"/>
    <x v="1"/>
    <x v="1"/>
    <n v="24"/>
    <n v="4"/>
    <n v="16"/>
    <x v="1"/>
    <n v="209.55656799999997"/>
  </r>
  <r>
    <x v="1"/>
    <n v="1"/>
    <x v="3"/>
    <s v="UpCR Br"/>
    <x v="1"/>
    <x v="1"/>
    <n v="24"/>
    <n v="5"/>
    <n v="16"/>
    <x v="0"/>
    <n v="37.250836"/>
  </r>
  <r>
    <x v="1"/>
    <n v="1"/>
    <x v="3"/>
    <s v="UpCR Br"/>
    <x v="1"/>
    <x v="1"/>
    <n v="24"/>
    <n v="5"/>
    <n v="16"/>
    <x v="1"/>
    <n v="4.6214069999999996"/>
  </r>
  <r>
    <x v="1"/>
    <n v="1"/>
    <x v="3"/>
    <s v="UpCR Su"/>
    <x v="2"/>
    <x v="2"/>
    <n v="23"/>
    <n v="3"/>
    <n v="16"/>
    <x v="0"/>
    <n v="11.589107"/>
  </r>
  <r>
    <x v="1"/>
    <n v="1"/>
    <x v="3"/>
    <s v="UpCR Su"/>
    <x v="2"/>
    <x v="2"/>
    <n v="23"/>
    <n v="3"/>
    <n v="16"/>
    <x v="1"/>
    <n v="12.9117"/>
  </r>
  <r>
    <x v="1"/>
    <n v="1"/>
    <x v="3"/>
    <s v="UpCR Su"/>
    <x v="2"/>
    <x v="2"/>
    <n v="23"/>
    <n v="4"/>
    <n v="16"/>
    <x v="0"/>
    <n v="203.063491"/>
  </r>
  <r>
    <x v="1"/>
    <n v="1"/>
    <x v="3"/>
    <s v="UpCR Su"/>
    <x v="2"/>
    <x v="2"/>
    <n v="23"/>
    <n v="4"/>
    <n v="16"/>
    <x v="1"/>
    <n v="10.551877000000001"/>
  </r>
  <r>
    <x v="1"/>
    <n v="1"/>
    <x v="3"/>
    <s v="UpCR Su"/>
    <x v="2"/>
    <x v="2"/>
    <n v="23"/>
    <n v="5"/>
    <n v="16"/>
    <x v="0"/>
    <n v="31.882798000000001"/>
  </r>
  <r>
    <x v="1"/>
    <n v="1"/>
    <x v="3"/>
    <s v="UpCR Su"/>
    <x v="2"/>
    <x v="2"/>
    <n v="23"/>
    <n v="5"/>
    <n v="16"/>
    <x v="1"/>
    <n v="1.1067149999999999"/>
  </r>
  <r>
    <x v="1"/>
    <n v="1"/>
    <x v="3"/>
    <s v="Cowl Sp"/>
    <x v="3"/>
    <x v="3"/>
    <n v="25"/>
    <n v="3"/>
    <n v="16"/>
    <x v="1"/>
    <n v="25.481137999999998"/>
  </r>
  <r>
    <x v="1"/>
    <n v="1"/>
    <x v="3"/>
    <s v="Cowl Sp"/>
    <x v="3"/>
    <x v="3"/>
    <n v="25"/>
    <n v="4"/>
    <n v="16"/>
    <x v="0"/>
    <n v="148.12802099999999"/>
  </r>
  <r>
    <x v="1"/>
    <n v="1"/>
    <x v="3"/>
    <s v="Cowl Sp"/>
    <x v="3"/>
    <x v="3"/>
    <n v="25"/>
    <n v="4"/>
    <n v="16"/>
    <x v="1"/>
    <n v="17.922205999999999"/>
  </r>
  <r>
    <x v="1"/>
    <n v="1"/>
    <x v="3"/>
    <s v="BPHTule"/>
    <x v="4"/>
    <x v="4"/>
    <n v="22"/>
    <n v="3"/>
    <n v="16"/>
    <x v="0"/>
    <n v="3046.737631"/>
  </r>
  <r>
    <x v="1"/>
    <n v="1"/>
    <x v="3"/>
    <s v="BPHTule"/>
    <x v="4"/>
    <x v="4"/>
    <n v="22"/>
    <n v="3"/>
    <n v="16"/>
    <x v="1"/>
    <n v="704.25271800000007"/>
  </r>
  <r>
    <x v="1"/>
    <n v="1"/>
    <x v="3"/>
    <s v="BPHTule"/>
    <x v="4"/>
    <x v="4"/>
    <n v="22"/>
    <n v="4"/>
    <n v="16"/>
    <x v="0"/>
    <n v="162.34464800000001"/>
  </r>
  <r>
    <x v="1"/>
    <n v="1"/>
    <x v="3"/>
    <s v="BPHTule"/>
    <x v="4"/>
    <x v="4"/>
    <n v="22"/>
    <n v="4"/>
    <n v="16"/>
    <x v="1"/>
    <n v="16.468008999999999"/>
  </r>
  <r>
    <x v="1"/>
    <n v="1"/>
    <x v="3"/>
    <s v="OR Tule"/>
    <x v="5"/>
    <x v="5"/>
    <n v="19"/>
    <n v="3"/>
    <n v="16"/>
    <x v="0"/>
    <n v="430.67801099999997"/>
  </r>
  <r>
    <x v="1"/>
    <n v="1"/>
    <x v="3"/>
    <s v="OR Tule"/>
    <x v="5"/>
    <x v="5"/>
    <n v="19"/>
    <n v="3"/>
    <n v="16"/>
    <x v="1"/>
    <n v="285.85403000000002"/>
  </r>
  <r>
    <x v="1"/>
    <n v="1"/>
    <x v="3"/>
    <s v="OR Tule"/>
    <x v="5"/>
    <x v="5"/>
    <n v="19"/>
    <n v="4"/>
    <n v="16"/>
    <x v="0"/>
    <n v="8.6055890000000002"/>
  </r>
  <r>
    <x v="1"/>
    <n v="1"/>
    <x v="3"/>
    <s v="WA Tule"/>
    <x v="5"/>
    <x v="5"/>
    <n v="20"/>
    <n v="3"/>
    <n v="16"/>
    <x v="0"/>
    <n v="219.45492000000002"/>
  </r>
  <r>
    <x v="1"/>
    <n v="1"/>
    <x v="3"/>
    <s v="WA Tule"/>
    <x v="5"/>
    <x v="5"/>
    <n v="20"/>
    <n v="3"/>
    <n v="16"/>
    <x v="1"/>
    <n v="549.36698100000001"/>
  </r>
  <r>
    <x v="1"/>
    <n v="1"/>
    <x v="3"/>
    <s v="WA Tule"/>
    <x v="5"/>
    <x v="5"/>
    <n v="20"/>
    <n v="4"/>
    <n v="16"/>
    <x v="0"/>
    <n v="320.49784599999998"/>
  </r>
  <r>
    <x v="1"/>
    <n v="1"/>
    <x v="3"/>
    <s v="WA Tule"/>
    <x v="5"/>
    <x v="5"/>
    <n v="20"/>
    <n v="4"/>
    <n v="16"/>
    <x v="1"/>
    <n v="161.877903"/>
  </r>
  <r>
    <x v="1"/>
    <n v="1"/>
    <x v="3"/>
    <s v="FrasREr"/>
    <x v="6"/>
    <x v="6"/>
    <n v="31"/>
    <n v="3"/>
    <n v="16"/>
    <x v="0"/>
    <n v="4.5446819999999999"/>
  </r>
  <r>
    <x v="1"/>
    <n v="1"/>
    <x v="3"/>
    <s v="FrasRLt"/>
    <x v="6"/>
    <x v="6"/>
    <n v="30"/>
    <n v="3"/>
    <n v="16"/>
    <x v="0"/>
    <n v="203.32844399999999"/>
  </r>
  <r>
    <x v="1"/>
    <n v="1"/>
    <x v="3"/>
    <s v="FrasRLt"/>
    <x v="6"/>
    <x v="6"/>
    <n v="30"/>
    <n v="3"/>
    <n v="16"/>
    <x v="1"/>
    <n v="195.51763499999998"/>
  </r>
  <r>
    <x v="1"/>
    <n v="1"/>
    <x v="3"/>
    <s v="FrasRLt"/>
    <x v="6"/>
    <x v="6"/>
    <n v="30"/>
    <n v="4"/>
    <n v="16"/>
    <x v="0"/>
    <n v="403.30986300000001"/>
  </r>
  <r>
    <x v="1"/>
    <n v="1"/>
    <x v="3"/>
    <s v="HdCl FF"/>
    <x v="7"/>
    <x v="7"/>
    <n v="16"/>
    <n v="3"/>
    <n v="16"/>
    <x v="0"/>
    <n v="256.86514099999999"/>
  </r>
  <r>
    <x v="1"/>
    <n v="1"/>
    <x v="3"/>
    <s v="HdCl FF"/>
    <x v="7"/>
    <x v="7"/>
    <n v="16"/>
    <n v="3"/>
    <n v="16"/>
    <x v="1"/>
    <n v="152.17971800000001"/>
  </r>
  <r>
    <x v="1"/>
    <n v="1"/>
    <x v="3"/>
    <s v="HdCl FF"/>
    <x v="7"/>
    <x v="7"/>
    <n v="16"/>
    <n v="4"/>
    <n v="16"/>
    <x v="0"/>
    <n v="125.682676"/>
  </r>
  <r>
    <x v="1"/>
    <n v="1"/>
    <x v="3"/>
    <s v="HdCl FF"/>
    <x v="7"/>
    <x v="7"/>
    <n v="16"/>
    <n v="4"/>
    <n v="16"/>
    <x v="1"/>
    <n v="50.644116000000004"/>
  </r>
  <r>
    <x v="1"/>
    <n v="1"/>
    <x v="3"/>
    <s v="HdCl FY"/>
    <x v="7"/>
    <x v="7"/>
    <n v="17"/>
    <n v="4"/>
    <n v="16"/>
    <x v="1"/>
    <n v="3.998437"/>
  </r>
  <r>
    <x v="1"/>
    <n v="1"/>
    <x v="3"/>
    <s v="HdCl FY"/>
    <x v="7"/>
    <x v="7"/>
    <n v="17"/>
    <n v="5"/>
    <n v="16"/>
    <x v="0"/>
    <n v="4.8109320000000002"/>
  </r>
  <r>
    <x v="1"/>
    <n v="1"/>
    <x v="3"/>
    <s v="SJDF FF"/>
    <x v="7"/>
    <x v="7"/>
    <n v="18"/>
    <n v="4"/>
    <n v="16"/>
    <x v="0"/>
    <n v="0.61312199999999994"/>
  </r>
  <r>
    <x v="1"/>
    <n v="1"/>
    <x v="3"/>
    <s v="SJDF FF"/>
    <x v="7"/>
    <x v="7"/>
    <n v="18"/>
    <n v="4"/>
    <n v="16"/>
    <x v="1"/>
    <n v="0.43060600000000004"/>
  </r>
  <r>
    <x v="1"/>
    <n v="1"/>
    <x v="3"/>
    <s v="LColNat"/>
    <x v="5"/>
    <x v="5"/>
    <n v="34"/>
    <n v="3"/>
    <n v="16"/>
    <x v="0"/>
    <n v="107.22686200000001"/>
  </r>
  <r>
    <x v="1"/>
    <n v="1"/>
    <x v="3"/>
    <s v="LColNat"/>
    <x v="5"/>
    <x v="5"/>
    <n v="34"/>
    <n v="3"/>
    <n v="16"/>
    <x v="1"/>
    <n v="62.532584"/>
  </r>
  <r>
    <x v="1"/>
    <n v="1"/>
    <x v="3"/>
    <s v="LColNat"/>
    <x v="5"/>
    <x v="5"/>
    <n v="34"/>
    <n v="4"/>
    <n v="16"/>
    <x v="0"/>
    <n v="45.765967000000003"/>
  </r>
  <r>
    <x v="1"/>
    <n v="1"/>
    <x v="3"/>
    <s v="LColNat"/>
    <x v="5"/>
    <x v="5"/>
    <n v="34"/>
    <n v="4"/>
    <n v="16"/>
    <x v="1"/>
    <n v="7.9653899999999993"/>
  </r>
  <r>
    <x v="1"/>
    <n v="1"/>
    <x v="3"/>
    <s v="LCRWild"/>
    <x v="5"/>
    <x v="5"/>
    <n v="21"/>
    <n v="3"/>
    <n v="16"/>
    <x v="1"/>
    <n v="3.9100489999999999"/>
  </r>
  <r>
    <x v="1"/>
    <n v="1"/>
    <x v="3"/>
    <s v="LCRWild"/>
    <x v="5"/>
    <x v="5"/>
    <n v="21"/>
    <n v="4"/>
    <n v="16"/>
    <x v="1"/>
    <n v="4.6961089999999999"/>
  </r>
  <r>
    <x v="1"/>
    <n v="1"/>
    <x v="3"/>
    <s v="MidPSFF"/>
    <x v="7"/>
    <x v="7"/>
    <n v="11"/>
    <n v="3"/>
    <n v="16"/>
    <x v="0"/>
    <n v="191.733555"/>
  </r>
  <r>
    <x v="1"/>
    <n v="1"/>
    <x v="3"/>
    <s v="MidPSFF"/>
    <x v="7"/>
    <x v="7"/>
    <n v="11"/>
    <n v="3"/>
    <n v="16"/>
    <x v="1"/>
    <n v="80.789083000000005"/>
  </r>
  <r>
    <x v="1"/>
    <n v="1"/>
    <x v="3"/>
    <s v="MidPSFF"/>
    <x v="7"/>
    <x v="7"/>
    <n v="11"/>
    <n v="4"/>
    <n v="16"/>
    <x v="0"/>
    <n v="179.63416899999999"/>
  </r>
  <r>
    <x v="1"/>
    <n v="1"/>
    <x v="3"/>
    <s v="MidPSFF"/>
    <x v="7"/>
    <x v="7"/>
    <n v="11"/>
    <n v="4"/>
    <n v="16"/>
    <x v="1"/>
    <n v="29.293436999999997"/>
  </r>
  <r>
    <x v="1"/>
    <n v="1"/>
    <x v="3"/>
    <s v="MidPSFF"/>
    <x v="7"/>
    <x v="7"/>
    <n v="11"/>
    <n v="5"/>
    <n v="16"/>
    <x v="0"/>
    <n v="6.4247049999999994"/>
  </r>
  <r>
    <x v="1"/>
    <n v="1"/>
    <x v="3"/>
    <s v="MidPSFF"/>
    <x v="7"/>
    <x v="7"/>
    <n v="11"/>
    <n v="5"/>
    <n v="16"/>
    <x v="1"/>
    <n v="0.28947499999999998"/>
  </r>
  <r>
    <x v="1"/>
    <n v="1"/>
    <x v="3"/>
    <s v="NFNK Sp"/>
    <x v="12"/>
    <x v="12"/>
    <n v="2"/>
    <n v="3"/>
    <n v="16"/>
    <x v="0"/>
    <n v="7.7355269999999994"/>
  </r>
  <r>
    <x v="1"/>
    <n v="1"/>
    <x v="3"/>
    <s v="NFNK Sp"/>
    <x v="12"/>
    <x v="12"/>
    <n v="2"/>
    <n v="3"/>
    <n v="16"/>
    <x v="1"/>
    <n v="0.67794700000000008"/>
  </r>
  <r>
    <x v="1"/>
    <n v="1"/>
    <x v="3"/>
    <s v="NFNK Sp"/>
    <x v="12"/>
    <x v="12"/>
    <n v="2"/>
    <n v="4"/>
    <n v="16"/>
    <x v="0"/>
    <n v="0.78698399999999991"/>
  </r>
  <r>
    <x v="1"/>
    <n v="1"/>
    <x v="3"/>
    <s v="NkSm FF"/>
    <x v="7"/>
    <x v="7"/>
    <n v="1"/>
    <n v="3"/>
    <n v="16"/>
    <x v="0"/>
    <n v="62.925826000000001"/>
  </r>
  <r>
    <x v="1"/>
    <n v="1"/>
    <x v="3"/>
    <s v="NkSm FF"/>
    <x v="7"/>
    <x v="7"/>
    <n v="1"/>
    <n v="3"/>
    <n v="16"/>
    <x v="1"/>
    <n v="28.062335000000001"/>
  </r>
  <r>
    <x v="1"/>
    <n v="1"/>
    <x v="3"/>
    <s v="NkSm FF"/>
    <x v="7"/>
    <x v="7"/>
    <n v="1"/>
    <n v="4"/>
    <n v="16"/>
    <x v="0"/>
    <n v="139.12702400000001"/>
  </r>
  <r>
    <x v="1"/>
    <n v="1"/>
    <x v="3"/>
    <s v="NkSm FF"/>
    <x v="7"/>
    <x v="7"/>
    <n v="1"/>
    <n v="4"/>
    <n v="16"/>
    <x v="1"/>
    <n v="16.582074000000002"/>
  </r>
  <r>
    <x v="1"/>
    <n v="1"/>
    <x v="3"/>
    <s v="Mid OR C"/>
    <x v="8"/>
    <x v="8"/>
    <n v="33"/>
    <n v="4"/>
    <n v="16"/>
    <x v="0"/>
    <n v="22.563324999999999"/>
  </r>
  <r>
    <x v="1"/>
    <n v="1"/>
    <x v="3"/>
    <s v="OR No F"/>
    <x v="9"/>
    <x v="9"/>
    <n v="28"/>
    <n v="3"/>
    <n v="16"/>
    <x v="0"/>
    <n v="245.163996"/>
  </r>
  <r>
    <x v="1"/>
    <n v="1"/>
    <x v="3"/>
    <s v="OR No F"/>
    <x v="9"/>
    <x v="9"/>
    <n v="28"/>
    <n v="3"/>
    <n v="16"/>
    <x v="1"/>
    <n v="44.496102"/>
  </r>
  <r>
    <x v="1"/>
    <n v="1"/>
    <x v="3"/>
    <s v="OR No F"/>
    <x v="9"/>
    <x v="9"/>
    <n v="28"/>
    <n v="4"/>
    <n v="16"/>
    <x v="1"/>
    <n v="23.546227999999999"/>
  </r>
  <r>
    <x v="1"/>
    <n v="1"/>
    <x v="3"/>
    <s v="SFNK Sp"/>
    <x v="12"/>
    <x v="12"/>
    <n v="3"/>
    <n v="3"/>
    <n v="16"/>
    <x v="0"/>
    <n v="0.53900100000000006"/>
  </r>
  <r>
    <x v="1"/>
    <n v="1"/>
    <x v="3"/>
    <s v="SFNK Sp"/>
    <x v="12"/>
    <x v="12"/>
    <n v="3"/>
    <n v="3"/>
    <n v="16"/>
    <x v="1"/>
    <n v="4.7238000000000002E-2"/>
  </r>
  <r>
    <x v="1"/>
    <n v="1"/>
    <x v="3"/>
    <s v="SFNK Sp"/>
    <x v="12"/>
    <x v="12"/>
    <n v="3"/>
    <n v="4"/>
    <n v="16"/>
    <x v="0"/>
    <n v="5.4323999999999997E-2"/>
  </r>
  <r>
    <x v="1"/>
    <n v="1"/>
    <x v="3"/>
    <s v="SkagSpY"/>
    <x v="12"/>
    <x v="12"/>
    <n v="6"/>
    <n v="3"/>
    <n v="16"/>
    <x v="1"/>
    <n v="1.054359"/>
  </r>
  <r>
    <x v="1"/>
    <n v="1"/>
    <x v="3"/>
    <s v="SkagSpY"/>
    <x v="12"/>
    <x v="12"/>
    <n v="6"/>
    <n v="4"/>
    <n v="16"/>
    <x v="0"/>
    <n v="9.0201969999999996"/>
  </r>
  <r>
    <x v="1"/>
    <n v="1"/>
    <x v="3"/>
    <s v="SkagSpY"/>
    <x v="12"/>
    <x v="12"/>
    <n v="6"/>
    <n v="4"/>
    <n v="16"/>
    <x v="1"/>
    <n v="1.136979"/>
  </r>
  <r>
    <x v="1"/>
    <n v="1"/>
    <x v="3"/>
    <s v="SkagFYr"/>
    <x v="7"/>
    <x v="7"/>
    <n v="5"/>
    <n v="4"/>
    <n v="16"/>
    <x v="0"/>
    <n v="2.2557969999999998"/>
  </r>
  <r>
    <x v="1"/>
    <n v="1"/>
    <x v="3"/>
    <s v="SkagFYr"/>
    <x v="7"/>
    <x v="7"/>
    <n v="5"/>
    <n v="4"/>
    <n v="16"/>
    <x v="1"/>
    <n v="0.31315599999999999"/>
  </r>
  <r>
    <x v="1"/>
    <n v="1"/>
    <x v="3"/>
    <s v="Snake F"/>
    <x v="1"/>
    <x v="1"/>
    <n v="27"/>
    <n v="3"/>
    <n v="16"/>
    <x v="0"/>
    <n v="31.424609000000004"/>
  </r>
  <r>
    <x v="1"/>
    <n v="1"/>
    <x v="3"/>
    <s v="Snake F"/>
    <x v="1"/>
    <x v="1"/>
    <n v="27"/>
    <n v="3"/>
    <n v="16"/>
    <x v="1"/>
    <n v="112.02757"/>
  </r>
  <r>
    <x v="1"/>
    <n v="1"/>
    <x v="3"/>
    <s v="Snake F"/>
    <x v="1"/>
    <x v="1"/>
    <n v="27"/>
    <n v="4"/>
    <n v="16"/>
    <x v="0"/>
    <n v="137.30645200000001"/>
  </r>
  <r>
    <x v="1"/>
    <n v="1"/>
    <x v="3"/>
    <s v="Snake F"/>
    <x v="1"/>
    <x v="1"/>
    <n v="27"/>
    <n v="4"/>
    <n v="16"/>
    <x v="1"/>
    <n v="22.279727999999999"/>
  </r>
  <r>
    <x v="1"/>
    <n v="1"/>
    <x v="3"/>
    <s v="Snoh FF"/>
    <x v="7"/>
    <x v="7"/>
    <n v="7"/>
    <n v="3"/>
    <n v="16"/>
    <x v="0"/>
    <n v="1.3227640000000001"/>
  </r>
  <r>
    <x v="1"/>
    <n v="1"/>
    <x v="3"/>
    <s v="Snoh FF"/>
    <x v="7"/>
    <x v="7"/>
    <n v="7"/>
    <n v="4"/>
    <n v="16"/>
    <x v="0"/>
    <n v="20.896099"/>
  </r>
  <r>
    <x v="1"/>
    <n v="1"/>
    <x v="3"/>
    <s v="SnohFYr"/>
    <x v="7"/>
    <x v="7"/>
    <n v="8"/>
    <n v="3"/>
    <n v="16"/>
    <x v="1"/>
    <n v="3.3788419999999997"/>
  </r>
  <r>
    <x v="1"/>
    <n v="1"/>
    <x v="3"/>
    <s v="SnohFYr"/>
    <x v="7"/>
    <x v="7"/>
    <n v="8"/>
    <n v="4"/>
    <n v="16"/>
    <x v="0"/>
    <n v="11.526344999999999"/>
  </r>
  <r>
    <x v="1"/>
    <n v="1"/>
    <x v="3"/>
    <s v="SnohFYr"/>
    <x v="7"/>
    <x v="7"/>
    <n v="8"/>
    <n v="4"/>
    <n v="16"/>
    <x v="1"/>
    <n v="0.72351699999999997"/>
  </r>
  <r>
    <x v="1"/>
    <n v="1"/>
    <x v="3"/>
    <s v="SnohFYr"/>
    <x v="7"/>
    <x v="7"/>
    <n v="8"/>
    <n v="5"/>
    <n v="16"/>
    <x v="0"/>
    <n v="14.037728000000001"/>
  </r>
  <r>
    <x v="1"/>
    <n v="1"/>
    <x v="3"/>
    <s v="SPSd FF"/>
    <x v="7"/>
    <x v="7"/>
    <n v="13"/>
    <n v="4"/>
    <n v="16"/>
    <x v="0"/>
    <n v="262.29815400000001"/>
  </r>
  <r>
    <x v="1"/>
    <n v="1"/>
    <x v="3"/>
    <s v="SPSd FF"/>
    <x v="7"/>
    <x v="7"/>
    <n v="13"/>
    <n v="4"/>
    <n v="16"/>
    <x v="1"/>
    <n v="68.712322"/>
  </r>
  <r>
    <x v="1"/>
    <n v="1"/>
    <x v="3"/>
    <s v="SPS Fyr"/>
    <x v="7"/>
    <x v="7"/>
    <n v="14"/>
    <n v="4"/>
    <n v="16"/>
    <x v="1"/>
    <n v="6.3612650000000004"/>
  </r>
  <r>
    <x v="1"/>
    <n v="1"/>
    <x v="3"/>
    <s v="Stil FF"/>
    <x v="7"/>
    <x v="7"/>
    <n v="9"/>
    <n v="3"/>
    <n v="16"/>
    <x v="0"/>
    <n v="0.53426099999999999"/>
  </r>
  <r>
    <x v="1"/>
    <n v="1"/>
    <x v="3"/>
    <s v="Stil FF"/>
    <x v="7"/>
    <x v="7"/>
    <n v="9"/>
    <n v="4"/>
    <n v="16"/>
    <x v="0"/>
    <n v="4.0203550000000003"/>
  </r>
  <r>
    <x v="1"/>
    <n v="1"/>
    <x v="3"/>
    <s v="Tula FF"/>
    <x v="7"/>
    <x v="7"/>
    <n v="10"/>
    <n v="3"/>
    <n v="16"/>
    <x v="0"/>
    <n v="1.1469720000000001"/>
  </r>
  <r>
    <x v="1"/>
    <n v="1"/>
    <x v="3"/>
    <s v="Tula FF"/>
    <x v="7"/>
    <x v="7"/>
    <n v="10"/>
    <n v="3"/>
    <n v="16"/>
    <x v="1"/>
    <n v="3.5787120000000003"/>
  </r>
  <r>
    <x v="1"/>
    <n v="1"/>
    <x v="3"/>
    <s v="Tula FF"/>
    <x v="7"/>
    <x v="7"/>
    <n v="10"/>
    <n v="4"/>
    <n v="16"/>
    <x v="0"/>
    <n v="3.0595599999999998"/>
  </r>
  <r>
    <x v="1"/>
    <n v="1"/>
    <x v="3"/>
    <s v="Tula FF"/>
    <x v="7"/>
    <x v="7"/>
    <n v="10"/>
    <n v="4"/>
    <n v="16"/>
    <x v="1"/>
    <n v="0.91050200000000003"/>
  </r>
  <r>
    <x v="1"/>
    <n v="1"/>
    <x v="3"/>
    <s v="Tula FF"/>
    <x v="7"/>
    <x v="7"/>
    <n v="10"/>
    <n v="5"/>
    <n v="16"/>
    <x v="0"/>
    <n v="-6.6168000000000005E-2"/>
  </r>
  <r>
    <x v="1"/>
    <n v="1"/>
    <x v="3"/>
    <s v="UWAc FF"/>
    <x v="7"/>
    <x v="7"/>
    <n v="12"/>
    <n v="3"/>
    <n v="16"/>
    <x v="0"/>
    <n v="3.5109119999999998"/>
  </r>
  <r>
    <x v="1"/>
    <n v="1"/>
    <x v="3"/>
    <s v="UWAc FF"/>
    <x v="7"/>
    <x v="7"/>
    <n v="12"/>
    <n v="3"/>
    <n v="16"/>
    <x v="1"/>
    <n v="1.364498"/>
  </r>
  <r>
    <x v="1"/>
    <n v="1"/>
    <x v="3"/>
    <s v="UWAc FF"/>
    <x v="7"/>
    <x v="7"/>
    <n v="12"/>
    <n v="4"/>
    <n v="16"/>
    <x v="0"/>
    <n v="10.456519999999999"/>
  </r>
  <r>
    <x v="1"/>
    <n v="1"/>
    <x v="3"/>
    <s v="UWAc FF"/>
    <x v="7"/>
    <x v="7"/>
    <n v="12"/>
    <n v="4"/>
    <n v="16"/>
    <x v="1"/>
    <n v="2.352528"/>
  </r>
  <r>
    <x v="1"/>
    <n v="1"/>
    <x v="3"/>
    <s v="WA NCst"/>
    <x v="10"/>
    <x v="10"/>
    <n v="36"/>
    <n v="3"/>
    <n v="16"/>
    <x v="1"/>
    <n v="12.556741000000001"/>
  </r>
  <r>
    <x v="1"/>
    <n v="1"/>
    <x v="3"/>
    <s v="WCVI Tl"/>
    <x v="6"/>
    <x v="6"/>
    <n v="29"/>
    <n v="3"/>
    <n v="16"/>
    <x v="1"/>
    <n v="2.8242940000000001"/>
  </r>
  <r>
    <x v="1"/>
    <n v="1"/>
    <x v="3"/>
    <s v="WhiteSp"/>
    <x v="12"/>
    <x v="12"/>
    <n v="15"/>
    <n v="3"/>
    <n v="16"/>
    <x v="0"/>
    <n v="0.69645199999999996"/>
  </r>
  <r>
    <x v="1"/>
    <n v="1"/>
    <x v="3"/>
    <s v="WhiteSp"/>
    <x v="12"/>
    <x v="12"/>
    <n v="15"/>
    <n v="3"/>
    <n v="16"/>
    <x v="1"/>
    <n v="5.0511E-2"/>
  </r>
  <r>
    <x v="1"/>
    <n v="1"/>
    <x v="3"/>
    <s v="WhiteSp"/>
    <x v="12"/>
    <x v="12"/>
    <n v="15"/>
    <n v="4"/>
    <n v="16"/>
    <x v="0"/>
    <n v="2.3514759999999999"/>
  </r>
  <r>
    <x v="1"/>
    <n v="1"/>
    <x v="3"/>
    <s v="WhiteSp"/>
    <x v="12"/>
    <x v="12"/>
    <n v="15"/>
    <n v="4"/>
    <n v="16"/>
    <x v="1"/>
    <n v="0.25153999999999999"/>
  </r>
  <r>
    <x v="1"/>
    <n v="1"/>
    <x v="3"/>
    <s v="Will Sp"/>
    <x v="3"/>
    <x v="3"/>
    <n v="26"/>
    <n v="3"/>
    <n v="16"/>
    <x v="1"/>
    <n v="22.712516000000001"/>
  </r>
  <r>
    <x v="1"/>
    <n v="1"/>
    <x v="3"/>
    <s v="Will Sp"/>
    <x v="3"/>
    <x v="3"/>
    <n v="26"/>
    <n v="4"/>
    <n v="16"/>
    <x v="0"/>
    <n v="103.854674"/>
  </r>
  <r>
    <x v="1"/>
    <n v="1"/>
    <x v="3"/>
    <s v="Will Sp"/>
    <x v="3"/>
    <x v="3"/>
    <n v="26"/>
    <n v="5"/>
    <n v="16"/>
    <x v="0"/>
    <n v="6.0397540000000003"/>
  </r>
  <r>
    <x v="1"/>
    <n v="1"/>
    <x v="3"/>
    <s v="Willapa"/>
    <x v="11"/>
    <x v="11"/>
    <n v="37"/>
    <n v="4"/>
    <n v="16"/>
    <x v="0"/>
    <n v="7.6730270000000003"/>
  </r>
  <r>
    <x v="1"/>
    <n v="1"/>
    <x v="4"/>
    <s v="CentVal"/>
    <x v="0"/>
    <x v="0"/>
    <n v="35"/>
    <n v="3"/>
    <n v="34"/>
    <x v="0"/>
    <n v="8208.8771219999999"/>
  </r>
  <r>
    <x v="1"/>
    <n v="1"/>
    <x v="4"/>
    <s v="CentVal"/>
    <x v="0"/>
    <x v="0"/>
    <n v="35"/>
    <n v="3"/>
    <n v="34"/>
    <x v="1"/>
    <n v="17362.022879"/>
  </r>
  <r>
    <x v="1"/>
    <n v="1"/>
    <x v="4"/>
    <s v="CentVal"/>
    <x v="0"/>
    <x v="0"/>
    <n v="35"/>
    <n v="4"/>
    <n v="34"/>
    <x v="0"/>
    <n v="2564.5849480000002"/>
  </r>
  <r>
    <x v="1"/>
    <n v="1"/>
    <x v="4"/>
    <s v="CentVal"/>
    <x v="0"/>
    <x v="0"/>
    <n v="35"/>
    <n v="4"/>
    <n v="34"/>
    <x v="1"/>
    <n v="2567.7137640000001"/>
  </r>
  <r>
    <x v="1"/>
    <n v="1"/>
    <x v="4"/>
    <s v="CentVal"/>
    <x v="0"/>
    <x v="0"/>
    <n v="35"/>
    <n v="5"/>
    <n v="34"/>
    <x v="0"/>
    <n v="8.7985260000000007"/>
  </r>
  <r>
    <x v="1"/>
    <n v="1"/>
    <x v="4"/>
    <s v="UpCR Su"/>
    <x v="2"/>
    <x v="2"/>
    <n v="23"/>
    <n v="4"/>
    <n v="34"/>
    <x v="0"/>
    <n v="7.0629949999999999"/>
  </r>
  <r>
    <x v="1"/>
    <n v="1"/>
    <x v="4"/>
    <s v="UpCR Su"/>
    <x v="2"/>
    <x v="2"/>
    <n v="23"/>
    <n v="5"/>
    <n v="34"/>
    <x v="0"/>
    <n v="8.501557"/>
  </r>
  <r>
    <x v="1"/>
    <n v="1"/>
    <x v="4"/>
    <s v="LColNat"/>
    <x v="5"/>
    <x v="5"/>
    <n v="34"/>
    <n v="3"/>
    <n v="34"/>
    <x v="0"/>
    <n v="1.043423"/>
  </r>
  <r>
    <x v="1"/>
    <n v="1"/>
    <x v="4"/>
    <s v="OR No F"/>
    <x v="9"/>
    <x v="9"/>
    <n v="28"/>
    <n v="3"/>
    <n v="34"/>
    <x v="0"/>
    <n v="68.840861999999987"/>
  </r>
  <r>
    <x v="1"/>
    <n v="1"/>
    <x v="4"/>
    <s v="Snake F"/>
    <x v="1"/>
    <x v="1"/>
    <n v="27"/>
    <n v="3"/>
    <n v="34"/>
    <x v="1"/>
    <n v="45.673165999999995"/>
  </r>
  <r>
    <x v="1"/>
    <n v="1"/>
    <x v="4"/>
    <s v="Snake F"/>
    <x v="1"/>
    <x v="1"/>
    <n v="27"/>
    <n v="4"/>
    <n v="34"/>
    <x v="0"/>
    <n v="36.017260999999998"/>
  </r>
  <r>
    <x v="1"/>
    <n v="1"/>
    <x v="4"/>
    <s v="Snake F"/>
    <x v="1"/>
    <x v="1"/>
    <n v="27"/>
    <n v="5"/>
    <n v="34"/>
    <x v="0"/>
    <n v="7.1183030000000009"/>
  </r>
  <r>
    <x v="1"/>
    <n v="1"/>
    <x v="4"/>
    <s v="Snake F"/>
    <x v="1"/>
    <x v="1"/>
    <n v="27"/>
    <n v="5"/>
    <n v="34"/>
    <x v="1"/>
    <n v="45.078108"/>
  </r>
  <r>
    <x v="1"/>
    <n v="1"/>
    <x v="4"/>
    <s v="Will Sp"/>
    <x v="3"/>
    <x v="3"/>
    <n v="26"/>
    <n v="3"/>
    <n v="34"/>
    <x v="1"/>
    <n v="206.684082999999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700-000000000000}" name="PivotTable3" cacheId="15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compact="0" compactData="0" multipleFieldFilters="0">
  <location ref="M1:Y29" firstHeaderRow="1" firstDataRow="3" firstDataCol="3"/>
  <pivotFields count="11">
    <pivotField axis="axisRow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5">
        <item x="2"/>
        <item x="3"/>
        <item x="0"/>
        <item x="1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descending" defaultSubtotal="0">
      <items count="13">
        <item x="0"/>
        <item x="8"/>
        <item x="9"/>
        <item x="4"/>
        <item x="5"/>
        <item x="2"/>
        <item x="1"/>
        <item x="3"/>
        <item x="11"/>
        <item x="10"/>
        <item x="7"/>
        <item x="12"/>
        <item x="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3">
        <item x="2"/>
        <item x="0"/>
        <item x="6"/>
        <item x="5"/>
        <item x="3"/>
        <item x="4"/>
        <item x="9"/>
        <item x="7"/>
        <item x="12"/>
        <item x="1"/>
        <item x="10"/>
        <item x="11"/>
        <item x="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0"/>
    <field x="4"/>
    <field x="5"/>
  </rowFields>
  <rowItems count="26">
    <i>
      <x/>
      <x/>
      <x v="1"/>
    </i>
    <i r="1">
      <x v="1"/>
      <x v="12"/>
    </i>
    <i r="1">
      <x v="2"/>
      <x v="6"/>
    </i>
    <i r="1">
      <x v="3"/>
      <x v="5"/>
    </i>
    <i r="1">
      <x v="4"/>
      <x v="3"/>
    </i>
    <i r="1">
      <x v="5"/>
      <x/>
    </i>
    <i r="1">
      <x v="6"/>
      <x v="9"/>
    </i>
    <i r="1">
      <x v="7"/>
      <x v="4"/>
    </i>
    <i r="1">
      <x v="8"/>
      <x v="11"/>
    </i>
    <i r="1">
      <x v="9"/>
      <x v="10"/>
    </i>
    <i r="1">
      <x v="10"/>
      <x v="7"/>
    </i>
    <i r="1">
      <x v="11"/>
      <x v="8"/>
    </i>
    <i r="1">
      <x v="12"/>
      <x v="2"/>
    </i>
    <i>
      <x v="1"/>
      <x/>
      <x v="1"/>
    </i>
    <i r="1">
      <x v="1"/>
      <x v="12"/>
    </i>
    <i r="1">
      <x v="2"/>
      <x v="6"/>
    </i>
    <i r="1">
      <x v="3"/>
      <x v="5"/>
    </i>
    <i r="1">
      <x v="4"/>
      <x v="3"/>
    </i>
    <i r="1">
      <x v="5"/>
      <x/>
    </i>
    <i r="1">
      <x v="6"/>
      <x v="9"/>
    </i>
    <i r="1">
      <x v="7"/>
      <x v="4"/>
    </i>
    <i r="1">
      <x v="8"/>
      <x v="11"/>
    </i>
    <i r="1">
      <x v="9"/>
      <x v="10"/>
    </i>
    <i r="1">
      <x v="10"/>
      <x v="7"/>
    </i>
    <i r="1">
      <x v="11"/>
      <x v="8"/>
    </i>
    <i r="1">
      <x v="12"/>
      <x v="2"/>
    </i>
  </rowItems>
  <colFields count="2">
    <field x="2"/>
    <field x="9"/>
  </colFields>
  <colItems count="10">
    <i>
      <x/>
      <x/>
    </i>
    <i r="1">
      <x v="1"/>
    </i>
    <i>
      <x v="1"/>
      <x/>
    </i>
    <i r="1">
      <x v="1"/>
    </i>
    <i>
      <x v="2"/>
      <x/>
    </i>
    <i r="1">
      <x v="1"/>
    </i>
    <i>
      <x v="3"/>
      <x/>
    </i>
    <i r="1">
      <x v="1"/>
    </i>
    <i>
      <x v="4"/>
      <x/>
    </i>
    <i r="1">
      <x v="1"/>
    </i>
  </colItems>
  <dataFields count="1">
    <dataField name="Sum of CWT" fld="10" baseField="0" baseItem="0" numFmtId="1"/>
  </dataFields>
  <formats count="1">
    <format dxfId="0">
      <pivotArea outline="0" collapsedLevelsAreSubtotals="1" fieldPosition="0"/>
    </format>
  </formats>
  <pivotTableStyleInfo name="PivotStyleLight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1" dT="2020-06-16T15:19:46.79" personId="{33148C18-1711-463C-A4F2-326C4275E9BD}" id="{E27B2EF2-A6F1-43CF-A2B8-106D7E1B60E3}">
    <text>For this, we removed San Joaquin from Central Valley</text>
  </threadedComment>
  <threadedComment ref="G7" dT="2020-06-16T15:33:27.39" personId="{33148C18-1711-463C-A4F2-326C4275E9BD}" id="{C401803A-79F7-4B17-AA79-87F921952A09}">
    <text>Unsure if this includes Monterey but should.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N38"/>
  <sheetViews>
    <sheetView zoomScaleNormal="100" workbookViewId="0">
      <pane ySplit="3" topLeftCell="A11" activePane="bottomLeft" state="frozenSplit"/>
      <selection pane="bottomLeft" activeCell="B21" sqref="B21"/>
    </sheetView>
  </sheetViews>
  <sheetFormatPr defaultColWidth="11" defaultRowHeight="15.6" x14ac:dyDescent="0.3"/>
  <cols>
    <col min="1" max="1" width="7.796875" customWidth="1"/>
    <col min="2" max="2" width="29.5" customWidth="1"/>
    <col min="3" max="13" width="10.796875" customWidth="1"/>
  </cols>
  <sheetData>
    <row r="1" spans="1:14" x14ac:dyDescent="0.3">
      <c r="B1" t="s">
        <v>44</v>
      </c>
      <c r="C1" t="s">
        <v>0</v>
      </c>
      <c r="G1" t="s">
        <v>1</v>
      </c>
      <c r="K1" s="2" t="s">
        <v>2</v>
      </c>
    </row>
    <row r="2" spans="1:14" x14ac:dyDescent="0.3">
      <c r="C2" t="s">
        <v>3</v>
      </c>
      <c r="D2" t="s">
        <v>4</v>
      </c>
      <c r="E2" t="s">
        <v>3</v>
      </c>
      <c r="F2" t="s">
        <v>4</v>
      </c>
      <c r="G2" t="s">
        <v>3</v>
      </c>
      <c r="H2" t="s">
        <v>4</v>
      </c>
      <c r="I2" t="s">
        <v>3</v>
      </c>
      <c r="J2" t="s">
        <v>4</v>
      </c>
      <c r="K2" t="s">
        <v>3</v>
      </c>
      <c r="N2" t="s">
        <v>4</v>
      </c>
    </row>
    <row r="3" spans="1:14" ht="22.2" customHeight="1" x14ac:dyDescent="0.3">
      <c r="B3" t="s">
        <v>5</v>
      </c>
      <c r="C3" t="s">
        <v>6</v>
      </c>
      <c r="D3" t="s">
        <v>6</v>
      </c>
      <c r="E3" t="s">
        <v>7</v>
      </c>
      <c r="F3" t="s">
        <v>7</v>
      </c>
      <c r="G3" t="s">
        <v>6</v>
      </c>
      <c r="H3" t="s">
        <v>6</v>
      </c>
      <c r="I3" t="s">
        <v>7</v>
      </c>
      <c r="J3" t="s">
        <v>8</v>
      </c>
      <c r="K3" t="s">
        <v>9</v>
      </c>
      <c r="L3" t="s">
        <v>10</v>
      </c>
      <c r="M3" t="s">
        <v>11</v>
      </c>
    </row>
    <row r="4" spans="1:14" ht="15.6" customHeight="1" x14ac:dyDescent="0.3">
      <c r="A4" t="s">
        <v>45</v>
      </c>
      <c r="B4" t="s">
        <v>12</v>
      </c>
      <c r="C4">
        <v>0</v>
      </c>
      <c r="E4">
        <v>0</v>
      </c>
      <c r="G4">
        <v>0</v>
      </c>
      <c r="I4">
        <v>0</v>
      </c>
    </row>
    <row r="5" spans="1:14" ht="30.6" customHeight="1" x14ac:dyDescent="0.3">
      <c r="B5" t="s">
        <v>13</v>
      </c>
      <c r="C5">
        <v>1.862579891304348E-2</v>
      </c>
      <c r="D5" s="3">
        <v>1.3541118888713691E-2</v>
      </c>
      <c r="E5">
        <v>8.563051136363636E-3</v>
      </c>
      <c r="F5" s="3">
        <v>1.6801335800079257E-2</v>
      </c>
      <c r="G5">
        <v>3.9423763157894726E-2</v>
      </c>
      <c r="H5" s="4">
        <v>1.2416650466711371E-2</v>
      </c>
      <c r="I5">
        <v>3.6110342245989302E-2</v>
      </c>
      <c r="J5" s="4">
        <v>2.5982302575261875E-2</v>
      </c>
      <c r="K5" s="1">
        <v>2.5600000000000001E-2</v>
      </c>
      <c r="L5">
        <v>1.7100000000000001E-2</v>
      </c>
      <c r="M5">
        <v>3.39E-2</v>
      </c>
      <c r="N5" s="1">
        <v>9.9250000000000005E-2</v>
      </c>
    </row>
    <row r="6" spans="1:14" hidden="1" x14ac:dyDescent="0.3">
      <c r="A6" t="s">
        <v>45</v>
      </c>
      <c r="B6" t="s">
        <v>14</v>
      </c>
      <c r="C6">
        <v>0</v>
      </c>
      <c r="E6">
        <v>0</v>
      </c>
      <c r="G6">
        <v>0</v>
      </c>
      <c r="I6">
        <v>0</v>
      </c>
      <c r="K6" s="1"/>
      <c r="N6" s="1">
        <v>9.9250000000000005E-2</v>
      </c>
    </row>
    <row r="7" spans="1:14" hidden="1" x14ac:dyDescent="0.3">
      <c r="A7" t="s">
        <v>45</v>
      </c>
      <c r="B7" t="s">
        <v>15</v>
      </c>
      <c r="C7">
        <v>0</v>
      </c>
      <c r="E7">
        <v>0</v>
      </c>
      <c r="G7">
        <v>0</v>
      </c>
      <c r="I7">
        <v>0</v>
      </c>
      <c r="K7" s="1"/>
      <c r="N7" s="1"/>
    </row>
    <row r="8" spans="1:14" hidden="1" x14ac:dyDescent="0.3">
      <c r="A8" t="s">
        <v>45</v>
      </c>
      <c r="B8" t="s">
        <v>16</v>
      </c>
      <c r="C8">
        <v>5.4490135869565224E-3</v>
      </c>
      <c r="E8">
        <v>2.0522727272727275E-4</v>
      </c>
      <c r="G8">
        <v>2.0411336032388661E-3</v>
      </c>
      <c r="I8">
        <v>9.1978609625668458E-7</v>
      </c>
      <c r="K8" s="1"/>
      <c r="N8" s="1"/>
    </row>
    <row r="9" spans="1:14" hidden="1" x14ac:dyDescent="0.3">
      <c r="A9" t="s">
        <v>45</v>
      </c>
      <c r="B9" t="s">
        <v>17</v>
      </c>
      <c r="C9">
        <v>0</v>
      </c>
      <c r="E9">
        <v>0</v>
      </c>
      <c r="G9">
        <v>0</v>
      </c>
      <c r="I9">
        <v>0</v>
      </c>
      <c r="K9" s="1"/>
      <c r="N9" s="1"/>
    </row>
    <row r="10" spans="1:14" ht="30.6" customHeight="1" x14ac:dyDescent="0.3">
      <c r="A10" t="s">
        <v>45</v>
      </c>
      <c r="B10" t="s">
        <v>18</v>
      </c>
      <c r="C10">
        <v>3.7161467391304318E-3</v>
      </c>
      <c r="E10">
        <v>8.0329829545454541E-4</v>
      </c>
      <c r="G10">
        <v>3.6358299595141698E-5</v>
      </c>
      <c r="I10">
        <v>3.7167112299465242E-3</v>
      </c>
      <c r="K10" s="1"/>
      <c r="N10" s="1"/>
    </row>
    <row r="11" spans="1:14" ht="22.2" customHeight="1" x14ac:dyDescent="0.3">
      <c r="B11" t="s">
        <v>19</v>
      </c>
      <c r="C11">
        <v>7.9998782608695709E-2</v>
      </c>
      <c r="D11">
        <v>2.2245956761834398E-2</v>
      </c>
      <c r="E11">
        <v>0.23058672727272714</v>
      </c>
      <c r="F11" s="3">
        <v>1.855360986554502E-2</v>
      </c>
      <c r="G11">
        <v>4.4170951417004051E-3</v>
      </c>
      <c r="H11" s="4">
        <v>9.9192569719158269E-3</v>
      </c>
      <c r="I11">
        <v>2.4119764705882347E-2</v>
      </c>
      <c r="J11" s="4">
        <v>8.7722444124084167E-3</v>
      </c>
      <c r="K11" s="1">
        <v>8.3400000000000002E-2</v>
      </c>
      <c r="L11">
        <v>6.7799999999999999E-2</v>
      </c>
      <c r="M11">
        <v>0.10100000000000001</v>
      </c>
      <c r="N11" s="1">
        <v>5.4999999999999997E-3</v>
      </c>
    </row>
    <row r="12" spans="1:14" x14ac:dyDescent="0.3">
      <c r="B12" t="s">
        <v>282</v>
      </c>
      <c r="C12">
        <v>9.3753432065217496E-2</v>
      </c>
      <c r="E12">
        <v>0.17092960511363625</v>
      </c>
      <c r="G12">
        <v>1.555626518218624E-2</v>
      </c>
      <c r="I12">
        <v>2.9442352941176472E-2</v>
      </c>
      <c r="K12" s="1">
        <v>7.6899999999999996E-2</v>
      </c>
      <c r="L12">
        <v>5.9700000000000003E-2</v>
      </c>
      <c r="M12">
        <v>9.4399999999999998E-2</v>
      </c>
      <c r="N12" s="1">
        <v>0</v>
      </c>
    </row>
    <row r="13" spans="1:14" x14ac:dyDescent="0.3">
      <c r="B13" t="s">
        <v>20</v>
      </c>
      <c r="C13">
        <v>2.7286894021739116E-2</v>
      </c>
      <c r="D13">
        <v>1.65443687501515E-2</v>
      </c>
      <c r="E13">
        <v>1.3291451704545459E-2</v>
      </c>
      <c r="F13" s="3">
        <v>2.4181257401641912E-2</v>
      </c>
      <c r="G13">
        <v>5.4794927125506071E-2</v>
      </c>
      <c r="H13" s="4">
        <v>2.1681010891991745E-2</v>
      </c>
      <c r="I13">
        <v>1.6378406417112298E-2</v>
      </c>
      <c r="J13" s="4">
        <v>6.8834476260600371E-3</v>
      </c>
      <c r="K13" s="1">
        <v>3.2300000000000002E-2</v>
      </c>
      <c r="L13">
        <v>2.64E-2</v>
      </c>
      <c r="M13">
        <v>5.1499999999999997E-2</v>
      </c>
      <c r="N13" s="1">
        <v>2.5999999999999999E-2</v>
      </c>
    </row>
    <row r="14" spans="1:14" x14ac:dyDescent="0.3">
      <c r="B14" t="s">
        <v>21</v>
      </c>
      <c r="C14">
        <v>9.243143750000006E-2</v>
      </c>
      <c r="D14">
        <v>0.189750376507759</v>
      </c>
      <c r="E14">
        <v>9.3136892045454514E-2</v>
      </c>
      <c r="F14" s="3">
        <v>0.40964502129956842</v>
      </c>
      <c r="G14">
        <v>0.1701886194331983</v>
      </c>
      <c r="H14" s="4">
        <v>0.15294540720203925</v>
      </c>
      <c r="I14">
        <v>0.15723707486631017</v>
      </c>
      <c r="J14" s="4">
        <v>0.36682975081550467</v>
      </c>
      <c r="K14" s="1">
        <v>0.12909999999999999</v>
      </c>
      <c r="L14">
        <v>0.1031</v>
      </c>
      <c r="M14">
        <v>0.15770000000000001</v>
      </c>
      <c r="N14" s="1">
        <v>0.32350000000000001</v>
      </c>
    </row>
    <row r="15" spans="1:14" x14ac:dyDescent="0.3">
      <c r="B15" t="s">
        <v>22</v>
      </c>
      <c r="C15">
        <v>0.12493387500000001</v>
      </c>
      <c r="D15">
        <v>0.31156303751494802</v>
      </c>
      <c r="E15">
        <v>5.512086079545455E-2</v>
      </c>
      <c r="F15" s="3">
        <v>0.1729490240225601</v>
      </c>
      <c r="G15">
        <v>0.47953464979757082</v>
      </c>
      <c r="H15" s="4">
        <v>0.4441806349006151</v>
      </c>
      <c r="I15">
        <v>0.31825779144385019</v>
      </c>
      <c r="J15" s="4">
        <v>0.20462685361896038</v>
      </c>
      <c r="K15" s="1">
        <v>0.25790000000000002</v>
      </c>
      <c r="L15">
        <v>0.21390000000000001</v>
      </c>
      <c r="M15">
        <v>0.27289999999999998</v>
      </c>
      <c r="N15" s="1">
        <v>0.3125</v>
      </c>
    </row>
    <row r="16" spans="1:14" hidden="1" x14ac:dyDescent="0.3">
      <c r="A16" t="s">
        <v>45</v>
      </c>
      <c r="B16" t="s">
        <v>23</v>
      </c>
      <c r="C16">
        <v>0</v>
      </c>
      <c r="E16">
        <v>0</v>
      </c>
      <c r="G16">
        <v>0</v>
      </c>
      <c r="I16">
        <v>0</v>
      </c>
      <c r="K16" s="1"/>
      <c r="N16" s="1"/>
    </row>
    <row r="17" spans="1:14" x14ac:dyDescent="0.3">
      <c r="B17" t="s">
        <v>24</v>
      </c>
      <c r="C17">
        <v>0.12108614130434782</v>
      </c>
      <c r="D17" s="3">
        <v>2.3178553535147101E-2</v>
      </c>
      <c r="E17">
        <v>9.64905539772727E-2</v>
      </c>
      <c r="F17" s="3">
        <v>8.8199985745177026E-2</v>
      </c>
      <c r="G17">
        <v>6.6374052631578931E-2</v>
      </c>
      <c r="H17" s="4">
        <v>6.1134485467082125E-2</v>
      </c>
      <c r="I17">
        <v>0.16974419786096259</v>
      </c>
      <c r="J17" s="4">
        <v>0.21835959872460312</v>
      </c>
      <c r="K17" s="1">
        <v>0.10199999999999999</v>
      </c>
      <c r="L17">
        <v>8.6400000000000005E-2</v>
      </c>
      <c r="M17">
        <v>0.1285</v>
      </c>
      <c r="N17" s="1">
        <v>5.8250000000000003E-2</v>
      </c>
    </row>
    <row r="18" spans="1:14" x14ac:dyDescent="0.3">
      <c r="B18" t="s">
        <v>25</v>
      </c>
      <c r="C18">
        <v>5.5944081521739124E-2</v>
      </c>
      <c r="D18" s="3">
        <v>1.5237502039951211E-2</v>
      </c>
      <c r="E18">
        <v>2.5296755681818193E-2</v>
      </c>
      <c r="F18" s="3">
        <v>2.3637364826991903E-2</v>
      </c>
      <c r="G18">
        <v>3.2554502024291491E-2</v>
      </c>
      <c r="H18" s="4">
        <v>4.2100408569924266E-2</v>
      </c>
      <c r="I18">
        <v>6.9492465240641704E-2</v>
      </c>
      <c r="J18" s="4">
        <v>4.6145745424122234E-3</v>
      </c>
      <c r="K18" s="1">
        <v>4.2099999999999999E-2</v>
      </c>
      <c r="L18">
        <v>2.6100000000000002E-2</v>
      </c>
      <c r="M18">
        <v>5.7299999999999997E-2</v>
      </c>
      <c r="N18" s="1">
        <v>2.5249999999999998E-2</v>
      </c>
    </row>
    <row r="19" spans="1:14" hidden="1" x14ac:dyDescent="0.3">
      <c r="A19" t="s">
        <v>45</v>
      </c>
      <c r="B19" t="s">
        <v>26</v>
      </c>
      <c r="C19">
        <v>2.7225842391304343E-3</v>
      </c>
      <c r="E19">
        <v>2.8446818181818182E-3</v>
      </c>
      <c r="G19">
        <v>4.5546558704453442E-7</v>
      </c>
      <c r="I19">
        <v>2.4754010695187161E-5</v>
      </c>
      <c r="K19" s="1"/>
      <c r="N19" s="1"/>
    </row>
    <row r="20" spans="1:14" x14ac:dyDescent="0.3">
      <c r="B20" t="s">
        <v>27</v>
      </c>
      <c r="C20">
        <v>1.0820269021739132E-2</v>
      </c>
      <c r="D20" s="3">
        <v>5.7242182500757066E-4</v>
      </c>
      <c r="E20">
        <v>4.1790088068181824E-2</v>
      </c>
      <c r="F20" s="3">
        <v>4.188021365540427E-3</v>
      </c>
      <c r="G20">
        <v>1.6011457489878539E-3</v>
      </c>
      <c r="H20" s="4">
        <v>4.6556606522483269E-4</v>
      </c>
      <c r="I20">
        <v>7.5848128342245996E-4</v>
      </c>
      <c r="J20" s="4">
        <v>1.9730928898696468E-3</v>
      </c>
      <c r="K20" s="1">
        <v>1.38E-2</v>
      </c>
      <c r="L20">
        <v>5.7000000000000002E-3</v>
      </c>
      <c r="M20">
        <v>2.18E-2</v>
      </c>
      <c r="N20" s="1">
        <v>1.75E-3</v>
      </c>
    </row>
    <row r="21" spans="1:14" x14ac:dyDescent="0.3">
      <c r="B21" t="s">
        <v>283</v>
      </c>
      <c r="C21">
        <v>0</v>
      </c>
      <c r="E21">
        <v>0</v>
      </c>
      <c r="G21">
        <v>0</v>
      </c>
      <c r="I21">
        <v>0</v>
      </c>
      <c r="K21" s="1"/>
      <c r="N21" s="1"/>
    </row>
    <row r="22" spans="1:14" x14ac:dyDescent="0.3">
      <c r="B22" t="s">
        <v>28</v>
      </c>
      <c r="C22">
        <v>0.13735378532608689</v>
      </c>
      <c r="D22" s="3">
        <v>0.35126858303192321</v>
      </c>
      <c r="E22">
        <v>1.7536284090909095E-2</v>
      </c>
      <c r="F22" s="3">
        <v>0.19876624163694068</v>
      </c>
      <c r="G22">
        <v>0.1039862854251012</v>
      </c>
      <c r="H22" s="4">
        <v>0.19526851047176602</v>
      </c>
      <c r="I22">
        <v>0.12798668449197861</v>
      </c>
      <c r="J22" s="4">
        <v>0.12297076364270121</v>
      </c>
      <c r="K22" s="1">
        <v>9.4600000000000004E-2</v>
      </c>
      <c r="L22">
        <v>7.8600000000000003E-2</v>
      </c>
      <c r="M22">
        <v>0.1099</v>
      </c>
      <c r="N22" s="1">
        <v>0.11774999999999999</v>
      </c>
    </row>
    <row r="23" spans="1:14" x14ac:dyDescent="0.3">
      <c r="B23" t="s">
        <v>29</v>
      </c>
      <c r="C23">
        <v>2.5861108695652172E-2</v>
      </c>
      <c r="D23" s="3">
        <v>2.7419938683657633E-3</v>
      </c>
      <c r="E23">
        <v>8.6454289772727264E-3</v>
      </c>
      <c r="F23" s="3">
        <v>1.2117238169146391E-3</v>
      </c>
      <c r="G23">
        <v>9.3497591093117394E-3</v>
      </c>
      <c r="H23" s="4">
        <v>1.8779560397113881E-3</v>
      </c>
      <c r="I23">
        <v>1.5045850267379679E-2</v>
      </c>
      <c r="J23" s="4">
        <v>6.0035965911087532E-4</v>
      </c>
      <c r="K23" s="1">
        <v>1.41E-2</v>
      </c>
      <c r="L23">
        <v>6.4999999999999997E-3</v>
      </c>
      <c r="M23">
        <v>2.5399999999999999E-2</v>
      </c>
      <c r="N23" s="1">
        <v>1E-3</v>
      </c>
    </row>
    <row r="24" spans="1:14" x14ac:dyDescent="0.3">
      <c r="B24" t="s">
        <v>30</v>
      </c>
      <c r="C24">
        <v>0.17452006521739122</v>
      </c>
      <c r="D24" s="3">
        <v>3.8577424743317816E-2</v>
      </c>
      <c r="E24">
        <v>0.22237065056818175</v>
      </c>
      <c r="F24" s="3">
        <v>3.3264240805131878E-2</v>
      </c>
      <c r="G24">
        <v>1.9002995951417013E-2</v>
      </c>
      <c r="H24" s="4">
        <v>4.3231787829865476E-2</v>
      </c>
      <c r="I24">
        <v>2.9694005347593585E-2</v>
      </c>
      <c r="J24" s="4">
        <v>2.3607067007821652E-2</v>
      </c>
      <c r="K24" s="1">
        <v>0.1123</v>
      </c>
      <c r="L24">
        <v>9.35E-2</v>
      </c>
      <c r="M24">
        <v>0.12820000000000001</v>
      </c>
      <c r="N24" s="1">
        <v>2.2999999999999996E-2</v>
      </c>
    </row>
    <row r="25" spans="1:14" x14ac:dyDescent="0.3">
      <c r="B25" t="s">
        <v>393</v>
      </c>
      <c r="C25">
        <v>1.2244578804347829E-2</v>
      </c>
      <c r="E25">
        <v>3.6608267045454526E-3</v>
      </c>
      <c r="G25">
        <v>3.6690283400809713E-5</v>
      </c>
      <c r="I25">
        <v>1.9715508021390373E-4</v>
      </c>
      <c r="K25" s="1"/>
      <c r="N25" s="1"/>
    </row>
    <row r="26" spans="1:14" hidden="1" x14ac:dyDescent="0.3">
      <c r="A26" t="s">
        <v>45</v>
      </c>
      <c r="B26" t="s">
        <v>31</v>
      </c>
      <c r="C26">
        <v>1.9901358695652177E-4</v>
      </c>
      <c r="E26">
        <v>5.7265340909090927E-4</v>
      </c>
      <c r="G26">
        <v>2.753016194331984E-4</v>
      </c>
      <c r="I26">
        <v>6.8128342245989318E-6</v>
      </c>
      <c r="K26" s="1"/>
      <c r="N26" s="1"/>
    </row>
    <row r="27" spans="1:14" hidden="1" x14ac:dyDescent="0.3">
      <c r="A27" t="s">
        <v>45</v>
      </c>
      <c r="B27" t="s">
        <v>32</v>
      </c>
      <c r="C27">
        <v>1.8499592391304337E-3</v>
      </c>
      <c r="E27">
        <v>3.2107301136363631E-3</v>
      </c>
      <c r="G27">
        <v>2.3271052631578952E-4</v>
      </c>
      <c r="I27">
        <v>1.453957219251337E-4</v>
      </c>
      <c r="K27" s="1"/>
      <c r="N27" s="1"/>
    </row>
    <row r="28" spans="1:14" hidden="1" x14ac:dyDescent="0.3">
      <c r="A28" t="s">
        <v>45</v>
      </c>
      <c r="B28" t="s">
        <v>33</v>
      </c>
      <c r="C28">
        <v>0</v>
      </c>
      <c r="E28">
        <v>0</v>
      </c>
      <c r="G28">
        <v>0</v>
      </c>
      <c r="I28">
        <v>0</v>
      </c>
      <c r="K28" s="1"/>
      <c r="N28" s="1"/>
    </row>
    <row r="29" spans="1:14" hidden="1" x14ac:dyDescent="0.3">
      <c r="A29" t="s">
        <v>45</v>
      </c>
      <c r="B29" t="s">
        <v>34</v>
      </c>
      <c r="C29">
        <v>0</v>
      </c>
      <c r="E29">
        <v>0</v>
      </c>
      <c r="G29">
        <v>0</v>
      </c>
      <c r="I29">
        <v>0</v>
      </c>
      <c r="K29" s="1"/>
      <c r="N29" s="1"/>
    </row>
    <row r="30" spans="1:14" hidden="1" x14ac:dyDescent="0.3">
      <c r="A30" t="s">
        <v>45</v>
      </c>
      <c r="B30" t="s">
        <v>35</v>
      </c>
      <c r="C30">
        <v>4.7340353260869553E-3</v>
      </c>
      <c r="E30">
        <v>8.85866477272727E-4</v>
      </c>
      <c r="G30">
        <v>6.5364372469635631E-6</v>
      </c>
      <c r="I30">
        <v>1.1493582887700533E-4</v>
      </c>
      <c r="K30" s="1"/>
      <c r="N30" s="1"/>
    </row>
    <row r="31" spans="1:14" hidden="1" x14ac:dyDescent="0.3">
      <c r="A31" t="s">
        <v>45</v>
      </c>
      <c r="B31" t="s">
        <v>36</v>
      </c>
      <c r="C31">
        <v>2.2597010869565217E-3</v>
      </c>
      <c r="E31">
        <v>7.2151136363636352E-4</v>
      </c>
      <c r="G31">
        <v>5.680769230769231E-4</v>
      </c>
      <c r="I31">
        <v>1.3736524064171121E-3</v>
      </c>
      <c r="K31" s="1"/>
      <c r="N31" s="1"/>
    </row>
    <row r="32" spans="1:14" hidden="1" x14ac:dyDescent="0.3">
      <c r="A32" t="s">
        <v>45</v>
      </c>
      <c r="B32" t="s">
        <v>37</v>
      </c>
      <c r="C32">
        <v>4.2090081521739117E-3</v>
      </c>
      <c r="E32">
        <v>3.3366448863636354E-3</v>
      </c>
      <c r="G32">
        <v>1.8467611336032386E-5</v>
      </c>
      <c r="I32">
        <v>1.5209625668449197E-4</v>
      </c>
      <c r="K32" s="1"/>
      <c r="N32" s="1"/>
    </row>
    <row r="33" spans="1:14" hidden="1" x14ac:dyDescent="0.3">
      <c r="A33" t="s">
        <v>45</v>
      </c>
      <c r="B33" t="s">
        <v>38</v>
      </c>
      <c r="C33">
        <v>0</v>
      </c>
      <c r="E33">
        <v>0</v>
      </c>
      <c r="G33">
        <v>0</v>
      </c>
      <c r="I33">
        <v>0</v>
      </c>
      <c r="K33" s="1"/>
      <c r="N33" s="1"/>
    </row>
    <row r="34" spans="1:14" hidden="1" x14ac:dyDescent="0.3">
      <c r="A34" t="s">
        <v>45</v>
      </c>
      <c r="B34" t="s">
        <v>39</v>
      </c>
      <c r="C34">
        <v>0</v>
      </c>
      <c r="E34">
        <v>0</v>
      </c>
      <c r="G34">
        <v>0</v>
      </c>
      <c r="I34">
        <v>0</v>
      </c>
      <c r="K34" s="1"/>
      <c r="N34" s="1"/>
    </row>
    <row r="35" spans="1:14" hidden="1" x14ac:dyDescent="0.3">
      <c r="A35" t="s">
        <v>45</v>
      </c>
      <c r="B35" t="s">
        <v>40</v>
      </c>
      <c r="C35">
        <v>0</v>
      </c>
      <c r="E35">
        <v>0</v>
      </c>
      <c r="G35">
        <v>0</v>
      </c>
      <c r="I35">
        <v>0</v>
      </c>
      <c r="K35" s="1"/>
      <c r="N35" s="1"/>
    </row>
    <row r="36" spans="1:14" hidden="1" x14ac:dyDescent="0.3">
      <c r="A36" t="s">
        <v>45</v>
      </c>
      <c r="B36" t="s">
        <v>41</v>
      </c>
      <c r="C36">
        <v>0</v>
      </c>
      <c r="E36">
        <v>0</v>
      </c>
      <c r="G36">
        <v>0</v>
      </c>
      <c r="I36">
        <v>0</v>
      </c>
      <c r="K36" s="1"/>
      <c r="N36" s="1"/>
    </row>
    <row r="37" spans="1:14" hidden="1" x14ac:dyDescent="0.3">
      <c r="A37" t="s">
        <v>45</v>
      </c>
      <c r="B37" t="s">
        <v>42</v>
      </c>
      <c r="C37">
        <v>0</v>
      </c>
      <c r="E37">
        <v>0</v>
      </c>
      <c r="G37">
        <v>0</v>
      </c>
      <c r="I37">
        <v>0</v>
      </c>
      <c r="K37" s="1"/>
      <c r="N37" s="1"/>
    </row>
    <row r="38" spans="1:14" x14ac:dyDescent="0.3">
      <c r="B38" t="s">
        <v>43</v>
      </c>
      <c r="C38">
        <f>C4+SUM(C6:C10)+C16+C19+SUM(C26:C37)</f>
        <v>2.5139461956521732E-2</v>
      </c>
      <c r="D38" s="3">
        <v>1.4778662532880571E-2</v>
      </c>
      <c r="E38">
        <f>E4+SUM(E6:E10)+E16+E19+SUM(E26:E37)</f>
        <v>1.2580613636363635E-2</v>
      </c>
      <c r="F38" s="3">
        <v>1.4778372851237079E-2</v>
      </c>
      <c r="G38">
        <f>G4+SUM(G6:G10)+G16+G19+SUM(G26:G37)</f>
        <v>3.1790404858299598E-3</v>
      </c>
      <c r="H38" s="4">
        <v>1.4778325123152721E-2</v>
      </c>
      <c r="I38">
        <f>I4+SUM(I6:I10)+I16+I19+SUM(I26:I37)</f>
        <v>5.5352780748663096E-3</v>
      </c>
      <c r="J38" s="4">
        <v>1.4779944485285976E-2</v>
      </c>
      <c r="K38" s="1">
        <v>1.5699999999999999E-2</v>
      </c>
      <c r="N38" s="1">
        <v>7.0000000000000001E-3</v>
      </c>
    </row>
  </sheetData>
  <autoFilter ref="A3:N38" xr:uid="{00000000-0009-0000-0000-000000000000}">
    <filterColumn colId="0">
      <filters blank="1"/>
    </filterColumn>
  </autoFilter>
  <pageMargins left="0.75" right="0.75" top="1" bottom="1" header="0.5" footer="0.5"/>
  <pageSetup orientation="portrait" horizontalDpi="4294967292" verticalDpi="4294967292"/>
  <drawing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40"/>
  <sheetViews>
    <sheetView topLeftCell="D1" workbookViewId="0">
      <selection activeCell="D24" sqref="A24:XFD31"/>
    </sheetView>
  </sheetViews>
  <sheetFormatPr defaultRowHeight="15.6" x14ac:dyDescent="0.3"/>
  <cols>
    <col min="1" max="2" width="9" style="11"/>
    <col min="3" max="3" width="15.69921875" style="11" bestFit="1" customWidth="1"/>
    <col min="4" max="4" width="9" style="11"/>
    <col min="5" max="5" width="17.09765625" bestFit="1" customWidth="1"/>
    <col min="8" max="8" width="31.69921875" bestFit="1" customWidth="1"/>
    <col min="9" max="9" width="15.69921875" bestFit="1" customWidth="1"/>
  </cols>
  <sheetData>
    <row r="1" spans="1:12" x14ac:dyDescent="0.3">
      <c r="A1" s="24" t="s">
        <v>47</v>
      </c>
      <c r="B1" s="24" t="s">
        <v>48</v>
      </c>
      <c r="C1" s="25" t="s">
        <v>49</v>
      </c>
      <c r="D1" s="24" t="s">
        <v>301</v>
      </c>
      <c r="E1" s="25" t="s">
        <v>312</v>
      </c>
      <c r="F1" s="47" t="s">
        <v>311</v>
      </c>
    </row>
    <row r="2" spans="1:12" x14ac:dyDescent="0.3">
      <c r="A2" s="12">
        <v>1</v>
      </c>
      <c r="B2" s="11" t="str">
        <f>VLOOKUP(A2,stk!$E$1:$H$41,4,FALSE)</f>
        <v>NkSm FF</v>
      </c>
      <c r="C2" s="12" t="s">
        <v>28</v>
      </c>
      <c r="D2" s="11">
        <v>3</v>
      </c>
      <c r="E2" t="s">
        <v>318</v>
      </c>
      <c r="F2" s="65">
        <v>2</v>
      </c>
    </row>
    <row r="3" spans="1:12" x14ac:dyDescent="0.3">
      <c r="A3" s="12">
        <v>2</v>
      </c>
      <c r="B3" s="11" t="str">
        <f>VLOOKUP(A3,stk!$E$1:$H$41,4,FALSE)</f>
        <v>NFNK Sp</v>
      </c>
      <c r="C3" s="12" t="s">
        <v>29</v>
      </c>
      <c r="D3" s="11">
        <v>2</v>
      </c>
      <c r="E3" t="s">
        <v>318</v>
      </c>
      <c r="F3" s="65">
        <v>2</v>
      </c>
      <c r="H3" t="s">
        <v>321</v>
      </c>
      <c r="I3" s="49" t="s">
        <v>43</v>
      </c>
      <c r="J3" s="12">
        <v>14</v>
      </c>
      <c r="K3" s="49" t="s">
        <v>43</v>
      </c>
      <c r="L3" s="65">
        <v>8</v>
      </c>
    </row>
    <row r="4" spans="1:12" x14ac:dyDescent="0.3">
      <c r="A4" s="12">
        <v>3</v>
      </c>
      <c r="B4" s="11" t="str">
        <f>VLOOKUP(A4,stk!$E$1:$H$41,4,FALSE)</f>
        <v>SFNK Sp</v>
      </c>
      <c r="C4" s="12" t="s">
        <v>29</v>
      </c>
      <c r="D4" s="11">
        <v>2</v>
      </c>
      <c r="E4" t="s">
        <v>318</v>
      </c>
      <c r="F4" s="65">
        <v>2</v>
      </c>
      <c r="H4" t="s">
        <v>322</v>
      </c>
      <c r="I4" s="12" t="s">
        <v>30</v>
      </c>
      <c r="J4" s="11">
        <v>1</v>
      </c>
      <c r="K4" s="12" t="s">
        <v>30</v>
      </c>
      <c r="L4" s="65">
        <v>1</v>
      </c>
    </row>
    <row r="5" spans="1:12" x14ac:dyDescent="0.3">
      <c r="A5" s="12">
        <v>4</v>
      </c>
      <c r="B5" s="11" t="str">
        <f>VLOOKUP(A5,stk!$E$1:$H$41,4,FALSE)</f>
        <v>Skag FF</v>
      </c>
      <c r="C5" s="12" t="s">
        <v>28</v>
      </c>
      <c r="D5" s="11">
        <v>3</v>
      </c>
      <c r="E5" t="s">
        <v>318</v>
      </c>
      <c r="F5" s="65">
        <v>2</v>
      </c>
      <c r="H5" t="s">
        <v>323</v>
      </c>
      <c r="I5" s="12" t="s">
        <v>30</v>
      </c>
      <c r="J5" s="11">
        <v>1</v>
      </c>
      <c r="K5" s="12" t="s">
        <v>30</v>
      </c>
      <c r="L5" s="65">
        <v>1</v>
      </c>
    </row>
    <row r="6" spans="1:12" x14ac:dyDescent="0.3">
      <c r="A6" s="12">
        <v>5</v>
      </c>
      <c r="B6" s="11" t="str">
        <f>VLOOKUP(A6,stk!$E$1:$H$41,4,FALSE)</f>
        <v>SkagFYr</v>
      </c>
      <c r="C6" s="12" t="s">
        <v>28</v>
      </c>
      <c r="D6" s="11">
        <v>3</v>
      </c>
      <c r="E6" t="s">
        <v>318</v>
      </c>
      <c r="F6" s="65">
        <v>2</v>
      </c>
      <c r="H6" t="s">
        <v>324</v>
      </c>
      <c r="K6" t="s">
        <v>318</v>
      </c>
      <c r="L6" s="65">
        <v>2</v>
      </c>
    </row>
    <row r="7" spans="1:12" x14ac:dyDescent="0.3">
      <c r="A7" s="12">
        <v>6</v>
      </c>
      <c r="B7" s="11" t="str">
        <f>VLOOKUP(A7,stk!$E$1:$H$41,4,FALSE)</f>
        <v>SkagSpY</v>
      </c>
      <c r="C7" s="12" t="s">
        <v>29</v>
      </c>
      <c r="D7" s="11">
        <v>2</v>
      </c>
      <c r="E7" t="s">
        <v>318</v>
      </c>
      <c r="F7" s="65">
        <v>2</v>
      </c>
      <c r="H7" t="s">
        <v>325</v>
      </c>
      <c r="K7" t="s">
        <v>318</v>
      </c>
      <c r="L7" s="65">
        <v>2</v>
      </c>
    </row>
    <row r="8" spans="1:12" x14ac:dyDescent="0.3">
      <c r="A8" s="12">
        <v>7</v>
      </c>
      <c r="B8" s="11" t="str">
        <f>VLOOKUP(A8,stk!$E$1:$H$41,4,FALSE)</f>
        <v>Snoh FF</v>
      </c>
      <c r="C8" s="12" t="s">
        <v>28</v>
      </c>
      <c r="D8" s="11">
        <v>3</v>
      </c>
      <c r="E8" t="s">
        <v>318</v>
      </c>
      <c r="F8" s="65">
        <v>2</v>
      </c>
      <c r="H8" t="s">
        <v>283</v>
      </c>
      <c r="K8" t="s">
        <v>317</v>
      </c>
      <c r="L8" s="65">
        <v>3</v>
      </c>
    </row>
    <row r="9" spans="1:12" x14ac:dyDescent="0.3">
      <c r="A9" s="12">
        <v>8</v>
      </c>
      <c r="B9" s="11" t="str">
        <f>VLOOKUP(A9,stk!$E$1:$H$41,4,FALSE)</f>
        <v>SnohFYr</v>
      </c>
      <c r="C9" s="12" t="s">
        <v>28</v>
      </c>
      <c r="D9" s="11">
        <v>3</v>
      </c>
      <c r="E9" t="s">
        <v>318</v>
      </c>
      <c r="F9" s="65">
        <v>2</v>
      </c>
      <c r="H9" t="s">
        <v>267</v>
      </c>
      <c r="I9" s="12" t="s">
        <v>24</v>
      </c>
      <c r="J9" s="11">
        <v>7</v>
      </c>
      <c r="K9" t="s">
        <v>315</v>
      </c>
      <c r="L9" s="65">
        <v>4</v>
      </c>
    </row>
    <row r="10" spans="1:12" x14ac:dyDescent="0.3">
      <c r="A10" s="12">
        <v>9</v>
      </c>
      <c r="B10" s="11" t="str">
        <f>VLOOKUP(A10,stk!$E$1:$H$41,4,FALSE)</f>
        <v>Stil FF</v>
      </c>
      <c r="C10" s="12" t="s">
        <v>28</v>
      </c>
      <c r="D10" s="11">
        <v>3</v>
      </c>
      <c r="E10" t="s">
        <v>318</v>
      </c>
      <c r="F10" s="65">
        <v>2</v>
      </c>
      <c r="H10" t="s">
        <v>326</v>
      </c>
      <c r="I10" s="49" t="s">
        <v>43</v>
      </c>
      <c r="J10" s="12">
        <v>14</v>
      </c>
      <c r="K10" s="49" t="s">
        <v>43</v>
      </c>
      <c r="L10" s="65">
        <v>8</v>
      </c>
    </row>
    <row r="11" spans="1:12" x14ac:dyDescent="0.3">
      <c r="A11" s="12">
        <v>10</v>
      </c>
      <c r="B11" s="11" t="str">
        <f>VLOOKUP(A11,stk!$E$1:$H$41,4,FALSE)</f>
        <v>Tula FF</v>
      </c>
      <c r="C11" s="12" t="s">
        <v>28</v>
      </c>
      <c r="D11" s="11">
        <v>3</v>
      </c>
      <c r="E11" t="s">
        <v>318</v>
      </c>
      <c r="F11" s="65">
        <v>2</v>
      </c>
      <c r="H11" t="s">
        <v>327</v>
      </c>
    </row>
    <row r="12" spans="1:12" x14ac:dyDescent="0.3">
      <c r="A12" s="12">
        <v>11</v>
      </c>
      <c r="B12" s="11" t="str">
        <f>VLOOKUP(A12,stk!$E$1:$H$41,4,FALSE)</f>
        <v>MidPSFF</v>
      </c>
      <c r="C12" s="12" t="s">
        <v>28</v>
      </c>
      <c r="D12" s="11">
        <v>3</v>
      </c>
      <c r="E12" t="s">
        <v>318</v>
      </c>
      <c r="F12" s="65">
        <v>2</v>
      </c>
      <c r="H12" t="s">
        <v>328</v>
      </c>
      <c r="I12" s="9" t="s">
        <v>22</v>
      </c>
      <c r="J12" s="11">
        <v>10</v>
      </c>
      <c r="K12" t="s">
        <v>316</v>
      </c>
      <c r="L12" s="65">
        <v>5</v>
      </c>
    </row>
    <row r="13" spans="1:12" x14ac:dyDescent="0.3">
      <c r="A13" s="12">
        <v>12</v>
      </c>
      <c r="B13" s="11" t="str">
        <f>VLOOKUP(A13,stk!$E$1:$H$41,4,FALSE)</f>
        <v>UWAc FF</v>
      </c>
      <c r="C13" s="12" t="s">
        <v>28</v>
      </c>
      <c r="D13" s="11">
        <v>3</v>
      </c>
      <c r="E13" t="s">
        <v>318</v>
      </c>
      <c r="F13" s="65">
        <v>2</v>
      </c>
      <c r="H13" t="s">
        <v>329</v>
      </c>
      <c r="I13" s="12" t="s">
        <v>20</v>
      </c>
      <c r="J13" s="11">
        <v>6</v>
      </c>
      <c r="K13" t="s">
        <v>315</v>
      </c>
      <c r="L13" s="65">
        <v>4</v>
      </c>
    </row>
    <row r="14" spans="1:12" x14ac:dyDescent="0.3">
      <c r="A14" s="12">
        <v>13</v>
      </c>
      <c r="B14" s="11" t="str">
        <f>VLOOKUP(A14,stk!$E$1:$H$41,4,FALSE)</f>
        <v>SPSd FF</v>
      </c>
      <c r="C14" s="12" t="s">
        <v>28</v>
      </c>
      <c r="D14" s="11">
        <v>3</v>
      </c>
      <c r="E14" t="s">
        <v>318</v>
      </c>
      <c r="F14" s="65">
        <v>2</v>
      </c>
      <c r="H14" t="s">
        <v>330</v>
      </c>
      <c r="I14" s="49" t="s">
        <v>43</v>
      </c>
      <c r="J14" s="12">
        <v>14</v>
      </c>
      <c r="K14" s="49" t="s">
        <v>43</v>
      </c>
      <c r="L14" s="65">
        <v>8</v>
      </c>
    </row>
    <row r="15" spans="1:12" x14ac:dyDescent="0.3">
      <c r="A15" s="12">
        <v>14</v>
      </c>
      <c r="B15" s="11" t="str">
        <f>VLOOKUP(A15,stk!$E$1:$H$41,4,FALSE)</f>
        <v>SPS Fyr</v>
      </c>
      <c r="C15" s="12" t="s">
        <v>28</v>
      </c>
      <c r="D15" s="11">
        <v>3</v>
      </c>
      <c r="E15" t="s">
        <v>318</v>
      </c>
      <c r="F15" s="65">
        <v>2</v>
      </c>
      <c r="H15" t="s">
        <v>331</v>
      </c>
      <c r="I15" s="12" t="s">
        <v>20</v>
      </c>
      <c r="J15" s="11">
        <v>6</v>
      </c>
      <c r="K15" t="s">
        <v>315</v>
      </c>
      <c r="L15" s="65">
        <v>4</v>
      </c>
    </row>
    <row r="16" spans="1:12" x14ac:dyDescent="0.3">
      <c r="A16" s="12">
        <v>15</v>
      </c>
      <c r="B16" s="11" t="str">
        <f>VLOOKUP(A16,stk!$E$1:$H$41,4,FALSE)</f>
        <v>WhiteSp</v>
      </c>
      <c r="C16" s="12" t="s">
        <v>29</v>
      </c>
      <c r="D16" s="11">
        <v>2</v>
      </c>
      <c r="E16" t="s">
        <v>318</v>
      </c>
      <c r="F16" s="65">
        <v>2</v>
      </c>
      <c r="H16" s="66" t="s">
        <v>332</v>
      </c>
      <c r="I16" s="12"/>
      <c r="J16" s="11"/>
      <c r="L16" s="65"/>
    </row>
    <row r="17" spans="1:12" x14ac:dyDescent="0.3">
      <c r="A17" s="12">
        <v>16</v>
      </c>
      <c r="B17" s="11" t="str">
        <f>VLOOKUP(A17,stk!$E$1:$H$41,4,FALSE)</f>
        <v>HdCl FF</v>
      </c>
      <c r="C17" s="12" t="s">
        <v>28</v>
      </c>
      <c r="D17" s="11">
        <v>3</v>
      </c>
      <c r="E17" t="s">
        <v>318</v>
      </c>
      <c r="F17" s="65">
        <v>2</v>
      </c>
      <c r="H17" t="s">
        <v>333</v>
      </c>
      <c r="I17" s="9" t="s">
        <v>19</v>
      </c>
      <c r="J17" s="11">
        <v>11</v>
      </c>
      <c r="K17" t="s">
        <v>314</v>
      </c>
      <c r="L17" s="65">
        <v>6</v>
      </c>
    </row>
    <row r="18" spans="1:12" x14ac:dyDescent="0.3">
      <c r="A18" s="12">
        <v>17</v>
      </c>
      <c r="B18" s="11" t="str">
        <f>VLOOKUP(A18,stk!$E$1:$H$41,4,FALSE)</f>
        <v>HdCl FY</v>
      </c>
      <c r="C18" s="12" t="s">
        <v>28</v>
      </c>
      <c r="D18" s="11">
        <v>3</v>
      </c>
      <c r="E18" t="s">
        <v>318</v>
      </c>
      <c r="F18" s="65">
        <v>2</v>
      </c>
      <c r="H18" t="s">
        <v>281</v>
      </c>
      <c r="I18" s="9" t="s">
        <v>282</v>
      </c>
      <c r="J18" s="11">
        <v>12</v>
      </c>
      <c r="K18" t="s">
        <v>314</v>
      </c>
      <c r="L18" s="65">
        <v>6</v>
      </c>
    </row>
    <row r="19" spans="1:12" x14ac:dyDescent="0.3">
      <c r="A19" s="12">
        <v>18</v>
      </c>
      <c r="B19" s="11" t="str">
        <f>VLOOKUP(A19,stk!$E$1:$H$41,4,FALSE)</f>
        <v>SJDF FF</v>
      </c>
      <c r="C19" s="12" t="s">
        <v>28</v>
      </c>
      <c r="D19" s="11">
        <v>3</v>
      </c>
      <c r="E19" t="s">
        <v>318</v>
      </c>
      <c r="F19" s="65">
        <v>2</v>
      </c>
      <c r="H19" t="s">
        <v>334</v>
      </c>
      <c r="I19" s="49" t="s">
        <v>43</v>
      </c>
      <c r="J19" s="12">
        <v>14</v>
      </c>
      <c r="K19" s="49" t="s">
        <v>43</v>
      </c>
      <c r="L19" s="65">
        <v>8</v>
      </c>
    </row>
    <row r="20" spans="1:12" x14ac:dyDescent="0.3">
      <c r="A20" s="10">
        <v>19</v>
      </c>
      <c r="B20" s="11" t="str">
        <f>VLOOKUP(A20,stk!$E$1:$H$41,4,FALSE)</f>
        <v>OR Tule</v>
      </c>
      <c r="C20" s="12" t="s">
        <v>21</v>
      </c>
      <c r="D20" s="11">
        <v>9</v>
      </c>
      <c r="E20" t="s">
        <v>316</v>
      </c>
      <c r="F20" s="8">
        <v>5</v>
      </c>
      <c r="H20" t="s">
        <v>335</v>
      </c>
      <c r="I20" s="49" t="s">
        <v>43</v>
      </c>
      <c r="J20" s="12">
        <v>14</v>
      </c>
      <c r="K20" s="49" t="s">
        <v>43</v>
      </c>
      <c r="L20" s="65">
        <v>8</v>
      </c>
    </row>
    <row r="21" spans="1:12" x14ac:dyDescent="0.3">
      <c r="A21" s="10">
        <v>20</v>
      </c>
      <c r="B21" s="11" t="str">
        <f>VLOOKUP(A21,stk!$E$1:$H$41,4,FALSE)</f>
        <v>WA Tule</v>
      </c>
      <c r="C21" s="12" t="s">
        <v>21</v>
      </c>
      <c r="D21" s="11">
        <v>9</v>
      </c>
      <c r="E21" t="s">
        <v>316</v>
      </c>
      <c r="F21" s="8">
        <v>5</v>
      </c>
      <c r="H21" t="s">
        <v>336</v>
      </c>
      <c r="I21" s="49" t="s">
        <v>43</v>
      </c>
      <c r="J21" s="12">
        <v>14</v>
      </c>
      <c r="K21" s="49" t="s">
        <v>43</v>
      </c>
      <c r="L21" s="65">
        <v>8</v>
      </c>
    </row>
    <row r="22" spans="1:12" x14ac:dyDescent="0.3">
      <c r="A22" s="10">
        <v>21</v>
      </c>
      <c r="B22" s="11" t="str">
        <f>VLOOKUP(A22,stk!$E$1:$H$41,4,FALSE)</f>
        <v>LCRWild</v>
      </c>
      <c r="C22" s="12" t="s">
        <v>21</v>
      </c>
      <c r="D22" s="11">
        <v>9</v>
      </c>
      <c r="E22" t="s">
        <v>316</v>
      </c>
      <c r="F22" s="8">
        <v>5</v>
      </c>
      <c r="H22" t="s">
        <v>337</v>
      </c>
      <c r="I22" s="49" t="s">
        <v>43</v>
      </c>
      <c r="J22" s="12">
        <v>14</v>
      </c>
      <c r="K22" s="49" t="s">
        <v>43</v>
      </c>
      <c r="L22" s="65">
        <v>8</v>
      </c>
    </row>
    <row r="23" spans="1:12" x14ac:dyDescent="0.3">
      <c r="A23" s="10">
        <v>22</v>
      </c>
      <c r="B23" s="11" t="str">
        <f>VLOOKUP(A23,stk!$E$1:$H$41,4,FALSE)</f>
        <v>BPHTule</v>
      </c>
      <c r="C23" s="9" t="s">
        <v>22</v>
      </c>
      <c r="D23" s="11">
        <v>10</v>
      </c>
      <c r="E23" t="s">
        <v>316</v>
      </c>
      <c r="F23" s="8">
        <v>5</v>
      </c>
      <c r="H23" t="s">
        <v>271</v>
      </c>
      <c r="I23" s="9" t="s">
        <v>13</v>
      </c>
      <c r="J23" s="11">
        <v>13</v>
      </c>
      <c r="K23" t="s">
        <v>313</v>
      </c>
      <c r="L23" s="8">
        <v>7</v>
      </c>
    </row>
    <row r="24" spans="1:12" x14ac:dyDescent="0.3">
      <c r="A24" s="10">
        <v>23</v>
      </c>
      <c r="B24" s="11" t="str">
        <f>VLOOKUP(A24,stk!$E$1:$H$41,4,FALSE)</f>
        <v>UpCR Su</v>
      </c>
      <c r="C24" s="9" t="s">
        <v>25</v>
      </c>
      <c r="D24" s="11">
        <v>8</v>
      </c>
      <c r="E24" t="s">
        <v>315</v>
      </c>
      <c r="F24" s="8">
        <v>4</v>
      </c>
      <c r="H24" t="s">
        <v>338</v>
      </c>
      <c r="I24" s="49" t="s">
        <v>43</v>
      </c>
      <c r="J24" s="12">
        <v>14</v>
      </c>
      <c r="K24" s="49" t="s">
        <v>43</v>
      </c>
      <c r="L24" s="65">
        <v>8</v>
      </c>
    </row>
    <row r="25" spans="1:12" x14ac:dyDescent="0.3">
      <c r="A25" s="10">
        <v>24</v>
      </c>
      <c r="B25" s="11" t="str">
        <f>VLOOKUP(A25,stk!$E$1:$H$41,4,FALSE)</f>
        <v>UpCR Br</v>
      </c>
      <c r="C25" s="12" t="s">
        <v>24</v>
      </c>
      <c r="D25" s="11">
        <v>7</v>
      </c>
      <c r="E25" t="s">
        <v>315</v>
      </c>
      <c r="F25" s="8">
        <v>4</v>
      </c>
      <c r="H25" t="s">
        <v>339</v>
      </c>
      <c r="I25" s="49" t="s">
        <v>43</v>
      </c>
      <c r="J25" s="12">
        <v>14</v>
      </c>
      <c r="K25" s="49" t="s">
        <v>43</v>
      </c>
      <c r="L25" s="65">
        <v>8</v>
      </c>
    </row>
    <row r="26" spans="1:12" x14ac:dyDescent="0.3">
      <c r="A26" s="10">
        <v>25</v>
      </c>
      <c r="B26" s="11" t="str">
        <f>VLOOKUP(A26,stk!$E$1:$H$41,4,FALSE)</f>
        <v>Cowl Sp</v>
      </c>
      <c r="C26" s="12" t="s">
        <v>20</v>
      </c>
      <c r="D26" s="11">
        <v>6</v>
      </c>
      <c r="E26" t="s">
        <v>315</v>
      </c>
      <c r="F26" s="8">
        <v>4</v>
      </c>
    </row>
    <row r="27" spans="1:12" x14ac:dyDescent="0.3">
      <c r="A27" s="10">
        <v>26</v>
      </c>
      <c r="B27" s="11" t="str">
        <f>VLOOKUP(A27,stk!$E$1:$H$41,4,FALSE)</f>
        <v>Will Sp</v>
      </c>
      <c r="C27" s="12" t="s">
        <v>20</v>
      </c>
      <c r="D27" s="11">
        <v>6</v>
      </c>
      <c r="E27" t="s">
        <v>315</v>
      </c>
      <c r="F27" s="8">
        <v>4</v>
      </c>
    </row>
    <row r="28" spans="1:12" x14ac:dyDescent="0.3">
      <c r="A28" s="10">
        <v>27</v>
      </c>
      <c r="B28" s="11" t="str">
        <f>VLOOKUP(A28,stk!$E$1:$H$41,4,FALSE)</f>
        <v>Snake F</v>
      </c>
      <c r="C28" s="12" t="s">
        <v>24</v>
      </c>
      <c r="D28" s="11">
        <v>7</v>
      </c>
      <c r="E28" t="s">
        <v>315</v>
      </c>
      <c r="F28" s="8">
        <v>4</v>
      </c>
    </row>
    <row r="29" spans="1:12" x14ac:dyDescent="0.3">
      <c r="A29" s="10">
        <v>28</v>
      </c>
      <c r="B29" s="11" t="str">
        <f>VLOOKUP(A29,stk!$E$1:$H$41,4,FALSE)</f>
        <v>OR No F</v>
      </c>
      <c r="C29" s="9" t="s">
        <v>19</v>
      </c>
      <c r="D29" s="11">
        <v>11</v>
      </c>
      <c r="E29" t="s">
        <v>314</v>
      </c>
      <c r="F29" s="8">
        <v>6</v>
      </c>
    </row>
    <row r="30" spans="1:12" x14ac:dyDescent="0.3">
      <c r="A30" s="10">
        <v>29</v>
      </c>
      <c r="B30" s="11" t="str">
        <f>VLOOKUP(A30,stk!$E$1:$H$41,4,FALSE)</f>
        <v>WCVI Tl</v>
      </c>
      <c r="C30" s="12" t="s">
        <v>30</v>
      </c>
      <c r="D30" s="11">
        <v>1</v>
      </c>
      <c r="E30" s="12" t="s">
        <v>30</v>
      </c>
      <c r="F30" s="8">
        <v>1</v>
      </c>
    </row>
    <row r="31" spans="1:12" x14ac:dyDescent="0.3">
      <c r="A31" s="10">
        <v>30</v>
      </c>
      <c r="B31" s="11" t="str">
        <f>VLOOKUP(A31,stk!$E$1:$H$41,4,FALSE)</f>
        <v>FrasRLt</v>
      </c>
      <c r="C31" s="12" t="s">
        <v>30</v>
      </c>
      <c r="D31" s="11">
        <v>1</v>
      </c>
      <c r="E31" s="12" t="s">
        <v>30</v>
      </c>
      <c r="F31" s="8">
        <v>1</v>
      </c>
    </row>
    <row r="32" spans="1:12" x14ac:dyDescent="0.3">
      <c r="A32" s="10">
        <v>31</v>
      </c>
      <c r="B32" s="11" t="str">
        <f>VLOOKUP(A32,stk!$E$1:$H$41,4,FALSE)</f>
        <v>FrasREr</v>
      </c>
      <c r="C32" s="12" t="s">
        <v>30</v>
      </c>
      <c r="D32" s="11">
        <v>1</v>
      </c>
      <c r="E32" s="12" t="s">
        <v>30</v>
      </c>
      <c r="F32" s="8">
        <v>1</v>
      </c>
    </row>
    <row r="33" spans="1:6" x14ac:dyDescent="0.3">
      <c r="A33" s="10">
        <v>32</v>
      </c>
      <c r="B33" s="11" t="str">
        <f>VLOOKUP(A33,stk!$E$1:$H$41,4,FALSE)</f>
        <v>LwGeo S</v>
      </c>
      <c r="C33" s="12" t="s">
        <v>30</v>
      </c>
      <c r="D33" s="11">
        <v>1</v>
      </c>
      <c r="E33" s="12" t="s">
        <v>30</v>
      </c>
      <c r="F33" s="8">
        <v>1</v>
      </c>
    </row>
    <row r="34" spans="1:6" x14ac:dyDescent="0.3">
      <c r="A34" s="10">
        <v>33</v>
      </c>
      <c r="B34" s="11" t="s">
        <v>280</v>
      </c>
      <c r="C34" s="12" t="s">
        <v>282</v>
      </c>
      <c r="D34" s="11">
        <v>12</v>
      </c>
      <c r="E34" t="s">
        <v>314</v>
      </c>
      <c r="F34" s="8">
        <v>6</v>
      </c>
    </row>
    <row r="35" spans="1:6" x14ac:dyDescent="0.3">
      <c r="A35" s="10">
        <v>34</v>
      </c>
      <c r="B35" s="11" t="str">
        <f>VLOOKUP(A35,stk!$E$1:$H$41,4,FALSE)</f>
        <v>LColNat</v>
      </c>
      <c r="C35" s="12" t="s">
        <v>21</v>
      </c>
      <c r="D35" s="11">
        <v>9</v>
      </c>
      <c r="E35" t="s">
        <v>316</v>
      </c>
      <c r="F35" s="8">
        <v>5</v>
      </c>
    </row>
    <row r="36" spans="1:6" x14ac:dyDescent="0.3">
      <c r="A36" s="10">
        <v>35</v>
      </c>
      <c r="B36" s="11" t="str">
        <f>VLOOKUP(A36,stk!$E$1:$H$41,4,FALSE)</f>
        <v>CentVal</v>
      </c>
      <c r="C36" s="9" t="s">
        <v>13</v>
      </c>
      <c r="D36" s="11">
        <v>13</v>
      </c>
      <c r="E36" t="s">
        <v>313</v>
      </c>
      <c r="F36" s="8">
        <v>7</v>
      </c>
    </row>
    <row r="37" spans="1:6" x14ac:dyDescent="0.3">
      <c r="A37" s="10">
        <v>36</v>
      </c>
      <c r="B37" s="11" t="str">
        <f>VLOOKUP(A37,stk!$E$1:$H$41,4,FALSE)</f>
        <v>WA NCst</v>
      </c>
      <c r="C37" s="9" t="s">
        <v>27</v>
      </c>
      <c r="D37" s="11">
        <v>4</v>
      </c>
      <c r="E37" t="s">
        <v>317</v>
      </c>
      <c r="F37" s="8">
        <v>3</v>
      </c>
    </row>
    <row r="38" spans="1:6" x14ac:dyDescent="0.3">
      <c r="A38" s="10">
        <v>37</v>
      </c>
      <c r="B38" s="11" t="str">
        <f>VLOOKUP(A38,stk!$E$1:$H$41,4,FALSE)</f>
        <v>Willapa</v>
      </c>
      <c r="C38" s="9" t="s">
        <v>283</v>
      </c>
      <c r="D38" s="11">
        <v>5</v>
      </c>
      <c r="E38" t="s">
        <v>317</v>
      </c>
      <c r="F38" s="8">
        <v>3</v>
      </c>
    </row>
    <row r="39" spans="1:6" x14ac:dyDescent="0.3">
      <c r="A39" s="10">
        <v>38</v>
      </c>
      <c r="B39" s="11" t="str">
        <f>VLOOKUP(A39,stk!$E$1:$H$41,4,FALSE)</f>
        <v>Hoko Rv</v>
      </c>
      <c r="C39" s="12" t="s">
        <v>28</v>
      </c>
      <c r="D39" s="11">
        <v>3</v>
      </c>
      <c r="E39" t="s">
        <v>318</v>
      </c>
      <c r="F39" s="8">
        <v>2</v>
      </c>
    </row>
    <row r="40" spans="1:6" x14ac:dyDescent="0.3">
      <c r="A40" s="48" t="s">
        <v>320</v>
      </c>
      <c r="B40" s="48" t="s">
        <v>319</v>
      </c>
      <c r="C40" s="48" t="s">
        <v>43</v>
      </c>
      <c r="D40" s="10">
        <v>14</v>
      </c>
      <c r="E40" s="49" t="s">
        <v>43</v>
      </c>
      <c r="F40" s="8">
        <v>8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41"/>
  <sheetViews>
    <sheetView topLeftCell="A10" workbookViewId="0">
      <selection activeCell="C36" sqref="C36:E36"/>
    </sheetView>
  </sheetViews>
  <sheetFormatPr defaultColWidth="9" defaultRowHeight="14.4" x14ac:dyDescent="0.3"/>
  <cols>
    <col min="1" max="2" width="9" style="14"/>
    <col min="3" max="3" width="24" style="14" bestFit="1" customWidth="1"/>
    <col min="4" max="16384" width="9" style="14"/>
  </cols>
  <sheetData>
    <row r="1" spans="1:8" x14ac:dyDescent="0.3">
      <c r="A1" s="19" t="s">
        <v>50</v>
      </c>
      <c r="B1" s="19" t="s">
        <v>196</v>
      </c>
      <c r="C1" s="19" t="s">
        <v>197</v>
      </c>
      <c r="D1" s="19" t="s">
        <v>198</v>
      </c>
      <c r="E1" s="19" t="s">
        <v>199</v>
      </c>
      <c r="F1" s="19" t="s">
        <v>200</v>
      </c>
      <c r="G1" s="19" t="s">
        <v>201</v>
      </c>
      <c r="H1" s="19" t="s">
        <v>196</v>
      </c>
    </row>
    <row r="2" spans="1:8" x14ac:dyDescent="0.3">
      <c r="A2" s="20" t="s">
        <v>55</v>
      </c>
      <c r="B2" s="20" t="s">
        <v>202</v>
      </c>
      <c r="C2" s="20" t="s">
        <v>203</v>
      </c>
      <c r="D2" s="21">
        <v>1</v>
      </c>
      <c r="E2" s="21">
        <v>16</v>
      </c>
      <c r="F2" s="21">
        <v>1</v>
      </c>
      <c r="G2" s="21">
        <v>5</v>
      </c>
      <c r="H2" s="20" t="s">
        <v>202</v>
      </c>
    </row>
    <row r="3" spans="1:8" x14ac:dyDescent="0.3">
      <c r="A3" s="20" t="s">
        <v>55</v>
      </c>
      <c r="B3" s="20" t="s">
        <v>204</v>
      </c>
      <c r="C3" s="20" t="s">
        <v>205</v>
      </c>
      <c r="D3" s="21">
        <v>1</v>
      </c>
      <c r="E3" s="21">
        <v>17</v>
      </c>
      <c r="F3" s="21">
        <v>2</v>
      </c>
      <c r="G3" s="21">
        <v>5</v>
      </c>
      <c r="H3" s="20" t="s">
        <v>204</v>
      </c>
    </row>
    <row r="4" spans="1:8" x14ac:dyDescent="0.3">
      <c r="A4" s="20" t="s">
        <v>55</v>
      </c>
      <c r="B4" s="20" t="s">
        <v>206</v>
      </c>
      <c r="C4" s="20" t="s">
        <v>207</v>
      </c>
      <c r="D4" s="21">
        <v>1</v>
      </c>
      <c r="E4" s="21">
        <v>13</v>
      </c>
      <c r="F4" s="21">
        <v>3</v>
      </c>
      <c r="G4" s="21">
        <v>4</v>
      </c>
      <c r="H4" s="20" t="s">
        <v>206</v>
      </c>
    </row>
    <row r="5" spans="1:8" x14ac:dyDescent="0.3">
      <c r="A5" s="20" t="s">
        <v>55</v>
      </c>
      <c r="B5" s="20" t="s">
        <v>208</v>
      </c>
      <c r="C5" s="20" t="s">
        <v>209</v>
      </c>
      <c r="D5" s="21">
        <v>1</v>
      </c>
      <c r="E5" s="21">
        <v>14</v>
      </c>
      <c r="F5" s="21">
        <v>4</v>
      </c>
      <c r="G5" s="21">
        <v>4</v>
      </c>
      <c r="H5" s="20" t="s">
        <v>208</v>
      </c>
    </row>
    <row r="6" spans="1:8" x14ac:dyDescent="0.3">
      <c r="A6" s="20" t="s">
        <v>55</v>
      </c>
      <c r="B6" s="20" t="s">
        <v>210</v>
      </c>
      <c r="C6" s="20" t="s">
        <v>211</v>
      </c>
      <c r="D6" s="21">
        <v>1</v>
      </c>
      <c r="E6" s="21">
        <v>15</v>
      </c>
      <c r="F6" s="21">
        <v>5</v>
      </c>
      <c r="G6" s="21">
        <v>4</v>
      </c>
      <c r="H6" s="20" t="s">
        <v>210</v>
      </c>
    </row>
    <row r="7" spans="1:8" x14ac:dyDescent="0.3">
      <c r="A7" s="20" t="s">
        <v>55</v>
      </c>
      <c r="B7" s="20" t="s">
        <v>212</v>
      </c>
      <c r="C7" s="20" t="s">
        <v>213</v>
      </c>
      <c r="D7" s="21">
        <v>1</v>
      </c>
      <c r="E7" s="21">
        <v>33</v>
      </c>
      <c r="F7" s="21">
        <v>6</v>
      </c>
      <c r="G7" s="21">
        <v>4</v>
      </c>
      <c r="H7" s="20" t="s">
        <v>212</v>
      </c>
    </row>
    <row r="8" spans="1:8" x14ac:dyDescent="0.3">
      <c r="A8" s="20" t="s">
        <v>55</v>
      </c>
      <c r="B8" s="20" t="s">
        <v>214</v>
      </c>
      <c r="C8" s="20" t="s">
        <v>215</v>
      </c>
      <c r="D8" s="21">
        <v>1</v>
      </c>
      <c r="E8" s="21">
        <v>11</v>
      </c>
      <c r="F8" s="21">
        <v>7</v>
      </c>
      <c r="G8" s="21">
        <v>4</v>
      </c>
      <c r="H8" s="20" t="s">
        <v>214</v>
      </c>
    </row>
    <row r="9" spans="1:8" x14ac:dyDescent="0.3">
      <c r="A9" s="20" t="s">
        <v>55</v>
      </c>
      <c r="B9" s="20" t="s">
        <v>216</v>
      </c>
      <c r="C9" s="20" t="s">
        <v>217</v>
      </c>
      <c r="D9" s="21">
        <v>1</v>
      </c>
      <c r="E9" s="21">
        <v>12</v>
      </c>
      <c r="F9" s="21">
        <v>8</v>
      </c>
      <c r="G9" s="21">
        <v>4</v>
      </c>
      <c r="H9" s="20" t="s">
        <v>216</v>
      </c>
    </row>
    <row r="10" spans="1:8" x14ac:dyDescent="0.3">
      <c r="A10" s="20" t="s">
        <v>55</v>
      </c>
      <c r="B10" s="20" t="s">
        <v>218</v>
      </c>
      <c r="C10" s="20" t="s">
        <v>219</v>
      </c>
      <c r="D10" s="21">
        <v>1</v>
      </c>
      <c r="E10" s="21">
        <v>7</v>
      </c>
      <c r="F10" s="21">
        <v>9</v>
      </c>
      <c r="G10" s="21">
        <v>3</v>
      </c>
      <c r="H10" s="20" t="s">
        <v>218</v>
      </c>
    </row>
    <row r="11" spans="1:8" x14ac:dyDescent="0.3">
      <c r="A11" s="20" t="s">
        <v>55</v>
      </c>
      <c r="B11" s="20" t="s">
        <v>220</v>
      </c>
      <c r="C11" s="20" t="s">
        <v>221</v>
      </c>
      <c r="D11" s="21">
        <v>1</v>
      </c>
      <c r="E11" s="21">
        <v>8</v>
      </c>
      <c r="F11" s="21">
        <v>10</v>
      </c>
      <c r="G11" s="21">
        <v>3</v>
      </c>
      <c r="H11" s="20" t="s">
        <v>220</v>
      </c>
    </row>
    <row r="12" spans="1:8" x14ac:dyDescent="0.3">
      <c r="A12" s="20" t="s">
        <v>55</v>
      </c>
      <c r="B12" s="20" t="s">
        <v>222</v>
      </c>
      <c r="C12" s="20" t="s">
        <v>223</v>
      </c>
      <c r="D12" s="21">
        <v>1</v>
      </c>
      <c r="E12" s="21">
        <v>10</v>
      </c>
      <c r="F12" s="21">
        <v>11</v>
      </c>
      <c r="G12" s="21">
        <v>3</v>
      </c>
      <c r="H12" s="20" t="s">
        <v>222</v>
      </c>
    </row>
    <row r="13" spans="1:8" x14ac:dyDescent="0.3">
      <c r="A13" s="20" t="s">
        <v>55</v>
      </c>
      <c r="B13" s="20" t="s">
        <v>224</v>
      </c>
      <c r="C13" s="20" t="s">
        <v>225</v>
      </c>
      <c r="D13" s="21">
        <v>1</v>
      </c>
      <c r="E13" s="21">
        <v>9</v>
      </c>
      <c r="F13" s="21">
        <v>12</v>
      </c>
      <c r="G13" s="21">
        <v>3</v>
      </c>
      <c r="H13" s="20" t="s">
        <v>224</v>
      </c>
    </row>
    <row r="14" spans="1:8" x14ac:dyDescent="0.3">
      <c r="A14" s="20" t="s">
        <v>55</v>
      </c>
      <c r="B14" s="20" t="s">
        <v>226</v>
      </c>
      <c r="C14" s="20" t="s">
        <v>227</v>
      </c>
      <c r="D14" s="21">
        <v>1</v>
      </c>
      <c r="E14" s="21">
        <v>39</v>
      </c>
      <c r="F14" s="21">
        <v>13</v>
      </c>
      <c r="G14" s="21">
        <v>2</v>
      </c>
      <c r="H14" s="20" t="s">
        <v>226</v>
      </c>
    </row>
    <row r="15" spans="1:8" x14ac:dyDescent="0.3">
      <c r="A15" s="20" t="s">
        <v>55</v>
      </c>
      <c r="B15" s="20" t="s">
        <v>228</v>
      </c>
      <c r="C15" s="20" t="s">
        <v>229</v>
      </c>
      <c r="D15" s="21">
        <v>1</v>
      </c>
      <c r="E15" s="21">
        <v>6</v>
      </c>
      <c r="F15" s="21">
        <v>14</v>
      </c>
      <c r="G15" s="21">
        <v>2</v>
      </c>
      <c r="H15" s="20" t="s">
        <v>228</v>
      </c>
    </row>
    <row r="16" spans="1:8" x14ac:dyDescent="0.3">
      <c r="A16" s="20" t="s">
        <v>55</v>
      </c>
      <c r="B16" s="20" t="s">
        <v>230</v>
      </c>
      <c r="C16" s="20" t="s">
        <v>231</v>
      </c>
      <c r="D16" s="21">
        <v>1</v>
      </c>
      <c r="E16" s="21">
        <v>4</v>
      </c>
      <c r="F16" s="21">
        <v>15</v>
      </c>
      <c r="G16" s="21">
        <v>2</v>
      </c>
      <c r="H16" s="20" t="s">
        <v>230</v>
      </c>
    </row>
    <row r="17" spans="1:8" x14ac:dyDescent="0.3">
      <c r="A17" s="20" t="s">
        <v>55</v>
      </c>
      <c r="B17" s="20" t="s">
        <v>232</v>
      </c>
      <c r="C17" s="20" t="s">
        <v>233</v>
      </c>
      <c r="D17" s="21">
        <v>1</v>
      </c>
      <c r="E17" s="21">
        <v>5</v>
      </c>
      <c r="F17" s="21">
        <v>16</v>
      </c>
      <c r="G17" s="21">
        <v>2</v>
      </c>
      <c r="H17" s="20" t="s">
        <v>232</v>
      </c>
    </row>
    <row r="18" spans="1:8" x14ac:dyDescent="0.3">
      <c r="A18" s="20" t="s">
        <v>55</v>
      </c>
      <c r="B18" s="20" t="s">
        <v>234</v>
      </c>
      <c r="C18" s="20" t="s">
        <v>235</v>
      </c>
      <c r="D18" s="21">
        <v>1</v>
      </c>
      <c r="E18" s="21">
        <v>1</v>
      </c>
      <c r="F18" s="21">
        <v>17</v>
      </c>
      <c r="G18" s="21">
        <v>1</v>
      </c>
      <c r="H18" s="20" t="s">
        <v>234</v>
      </c>
    </row>
    <row r="19" spans="1:8" x14ac:dyDescent="0.3">
      <c r="A19" s="20" t="s">
        <v>55</v>
      </c>
      <c r="B19" s="20" t="s">
        <v>236</v>
      </c>
      <c r="C19" s="20" t="s">
        <v>237</v>
      </c>
      <c r="D19" s="21">
        <v>1</v>
      </c>
      <c r="E19" s="21">
        <v>3</v>
      </c>
      <c r="F19" s="21">
        <v>18</v>
      </c>
      <c r="G19" s="21">
        <v>1</v>
      </c>
      <c r="H19" s="20" t="s">
        <v>236</v>
      </c>
    </row>
    <row r="20" spans="1:8" x14ac:dyDescent="0.3">
      <c r="A20" s="20" t="s">
        <v>55</v>
      </c>
      <c r="B20" s="20" t="s">
        <v>238</v>
      </c>
      <c r="C20" s="20" t="s">
        <v>239</v>
      </c>
      <c r="D20" s="21">
        <v>1</v>
      </c>
      <c r="E20" s="21">
        <v>2</v>
      </c>
      <c r="F20" s="21">
        <v>19</v>
      </c>
      <c r="G20" s="21">
        <v>1</v>
      </c>
      <c r="H20" s="20" t="s">
        <v>238</v>
      </c>
    </row>
    <row r="21" spans="1:8" x14ac:dyDescent="0.3">
      <c r="A21" s="20" t="s">
        <v>55</v>
      </c>
      <c r="B21" s="20" t="s">
        <v>240</v>
      </c>
      <c r="C21" s="20" t="s">
        <v>241</v>
      </c>
      <c r="D21" s="21">
        <v>1</v>
      </c>
      <c r="E21" s="21">
        <v>18</v>
      </c>
      <c r="F21" s="21">
        <v>20</v>
      </c>
      <c r="G21" s="21">
        <v>6</v>
      </c>
      <c r="H21" s="20" t="s">
        <v>240</v>
      </c>
    </row>
    <row r="22" spans="1:8" x14ac:dyDescent="0.3">
      <c r="A22" s="20" t="s">
        <v>55</v>
      </c>
      <c r="B22" s="20" t="s">
        <v>242</v>
      </c>
      <c r="C22" s="20" t="s">
        <v>243</v>
      </c>
      <c r="D22" s="21">
        <v>1</v>
      </c>
      <c r="E22" s="21">
        <v>38</v>
      </c>
      <c r="F22" s="21">
        <v>21</v>
      </c>
      <c r="G22" s="21">
        <v>6</v>
      </c>
      <c r="H22" s="20" t="s">
        <v>242</v>
      </c>
    </row>
    <row r="23" spans="1:8" x14ac:dyDescent="0.3">
      <c r="A23" s="20" t="s">
        <v>55</v>
      </c>
      <c r="B23" s="20" t="s">
        <v>244</v>
      </c>
      <c r="C23" s="20" t="s">
        <v>245</v>
      </c>
      <c r="D23" s="21">
        <v>1</v>
      </c>
      <c r="E23" s="21">
        <v>36</v>
      </c>
      <c r="F23" s="21">
        <v>22</v>
      </c>
      <c r="G23" s="21">
        <v>7</v>
      </c>
      <c r="H23" s="20" t="s">
        <v>244</v>
      </c>
    </row>
    <row r="24" spans="1:8" x14ac:dyDescent="0.3">
      <c r="A24" s="20" t="s">
        <v>55</v>
      </c>
      <c r="B24" s="20" t="s">
        <v>246</v>
      </c>
      <c r="C24" s="20" t="s">
        <v>247</v>
      </c>
      <c r="D24" s="21">
        <v>1</v>
      </c>
      <c r="E24" s="21">
        <v>37</v>
      </c>
      <c r="F24" s="21">
        <v>23</v>
      </c>
      <c r="G24" s="21">
        <v>7</v>
      </c>
      <c r="H24" s="20" t="s">
        <v>246</v>
      </c>
    </row>
    <row r="25" spans="1:8" x14ac:dyDescent="0.3">
      <c r="A25" s="20" t="s">
        <v>55</v>
      </c>
      <c r="B25" s="20" t="s">
        <v>248</v>
      </c>
      <c r="C25" s="20" t="s">
        <v>249</v>
      </c>
      <c r="D25" s="21">
        <v>1</v>
      </c>
      <c r="E25" s="21">
        <v>20</v>
      </c>
      <c r="F25" s="21">
        <v>24</v>
      </c>
      <c r="G25" s="21">
        <v>8</v>
      </c>
      <c r="H25" s="20" t="s">
        <v>248</v>
      </c>
    </row>
    <row r="26" spans="1:8" x14ac:dyDescent="0.3">
      <c r="A26" s="20" t="s">
        <v>55</v>
      </c>
      <c r="B26" s="20" t="s">
        <v>250</v>
      </c>
      <c r="C26" s="20" t="s">
        <v>251</v>
      </c>
      <c r="D26" s="21">
        <v>1</v>
      </c>
      <c r="E26" s="21">
        <v>19</v>
      </c>
      <c r="F26" s="21">
        <v>25</v>
      </c>
      <c r="G26" s="21">
        <v>8</v>
      </c>
      <c r="H26" s="20" t="s">
        <v>250</v>
      </c>
    </row>
    <row r="27" spans="1:8" x14ac:dyDescent="0.3">
      <c r="A27" s="20" t="s">
        <v>55</v>
      </c>
      <c r="B27" s="20" t="s">
        <v>252</v>
      </c>
      <c r="C27" s="20" t="s">
        <v>253</v>
      </c>
      <c r="D27" s="21">
        <v>1</v>
      </c>
      <c r="E27" s="21">
        <v>34</v>
      </c>
      <c r="F27" s="21">
        <v>26</v>
      </c>
      <c r="G27" s="21">
        <v>8</v>
      </c>
      <c r="H27" s="20" t="s">
        <v>252</v>
      </c>
    </row>
    <row r="28" spans="1:8" x14ac:dyDescent="0.3">
      <c r="A28" s="20" t="s">
        <v>55</v>
      </c>
      <c r="B28" s="20" t="s">
        <v>254</v>
      </c>
      <c r="C28" s="20" t="s">
        <v>255</v>
      </c>
      <c r="D28" s="21">
        <v>1</v>
      </c>
      <c r="E28" s="21">
        <v>21</v>
      </c>
      <c r="F28" s="21">
        <v>27</v>
      </c>
      <c r="G28" s="21">
        <v>8</v>
      </c>
      <c r="H28" s="20" t="s">
        <v>254</v>
      </c>
    </row>
    <row r="29" spans="1:8" x14ac:dyDescent="0.3">
      <c r="A29" s="20" t="s">
        <v>55</v>
      </c>
      <c r="B29" s="20" t="s">
        <v>256</v>
      </c>
      <c r="C29" s="20" t="s">
        <v>257</v>
      </c>
      <c r="D29" s="21">
        <v>1</v>
      </c>
      <c r="E29" s="21">
        <v>25</v>
      </c>
      <c r="F29" s="21">
        <v>28</v>
      </c>
      <c r="G29" s="21">
        <v>8</v>
      </c>
      <c r="H29" s="20" t="s">
        <v>256</v>
      </c>
    </row>
    <row r="30" spans="1:8" x14ac:dyDescent="0.3">
      <c r="A30" s="20" t="s">
        <v>55</v>
      </c>
      <c r="B30" s="20" t="s">
        <v>258</v>
      </c>
      <c r="C30" s="20" t="s">
        <v>259</v>
      </c>
      <c r="D30" s="21">
        <v>1</v>
      </c>
      <c r="E30" s="21">
        <v>26</v>
      </c>
      <c r="F30" s="21">
        <v>29</v>
      </c>
      <c r="G30" s="21">
        <v>8</v>
      </c>
      <c r="H30" s="20" t="s">
        <v>258</v>
      </c>
    </row>
    <row r="31" spans="1:8" x14ac:dyDescent="0.3">
      <c r="A31" s="20" t="s">
        <v>55</v>
      </c>
      <c r="B31" s="20" t="s">
        <v>260</v>
      </c>
      <c r="C31" s="20" t="s">
        <v>261</v>
      </c>
      <c r="D31" s="21">
        <v>1</v>
      </c>
      <c r="E31" s="21">
        <v>22</v>
      </c>
      <c r="F31" s="21">
        <v>30</v>
      </c>
      <c r="G31" s="21">
        <v>8</v>
      </c>
      <c r="H31" s="20" t="s">
        <v>260</v>
      </c>
    </row>
    <row r="32" spans="1:8" x14ac:dyDescent="0.3">
      <c r="A32" s="20" t="s">
        <v>55</v>
      </c>
      <c r="B32" s="20" t="s">
        <v>262</v>
      </c>
      <c r="C32" s="20" t="s">
        <v>263</v>
      </c>
      <c r="D32" s="21">
        <v>1</v>
      </c>
      <c r="E32" s="21">
        <v>23</v>
      </c>
      <c r="F32" s="21">
        <v>31</v>
      </c>
      <c r="G32" s="21">
        <v>8</v>
      </c>
      <c r="H32" s="20" t="s">
        <v>262</v>
      </c>
    </row>
    <row r="33" spans="1:8" x14ac:dyDescent="0.3">
      <c r="A33" s="20" t="s">
        <v>55</v>
      </c>
      <c r="B33" s="20" t="s">
        <v>264</v>
      </c>
      <c r="C33" s="20" t="s">
        <v>265</v>
      </c>
      <c r="D33" s="21">
        <v>1</v>
      </c>
      <c r="E33" s="21">
        <v>24</v>
      </c>
      <c r="F33" s="21">
        <v>32</v>
      </c>
      <c r="G33" s="21">
        <v>8</v>
      </c>
      <c r="H33" s="20" t="s">
        <v>264</v>
      </c>
    </row>
    <row r="34" spans="1:8" x14ac:dyDescent="0.3">
      <c r="A34" s="20" t="s">
        <v>55</v>
      </c>
      <c r="B34" s="20" t="s">
        <v>266</v>
      </c>
      <c r="C34" s="20" t="s">
        <v>267</v>
      </c>
      <c r="D34" s="21">
        <v>1</v>
      </c>
      <c r="E34" s="21">
        <v>27</v>
      </c>
      <c r="F34" s="21">
        <v>33</v>
      </c>
      <c r="G34" s="21">
        <v>8</v>
      </c>
      <c r="H34" s="20" t="s">
        <v>266</v>
      </c>
    </row>
    <row r="35" spans="1:8" x14ac:dyDescent="0.3">
      <c r="A35" s="20" t="s">
        <v>55</v>
      </c>
      <c r="B35" s="20" t="s">
        <v>268</v>
      </c>
      <c r="C35" s="20" t="s">
        <v>269</v>
      </c>
      <c r="D35" s="21">
        <v>1</v>
      </c>
      <c r="E35" s="21">
        <v>28</v>
      </c>
      <c r="F35" s="21">
        <v>34</v>
      </c>
      <c r="G35" s="21">
        <v>9</v>
      </c>
      <c r="H35" s="20" t="s">
        <v>268</v>
      </c>
    </row>
    <row r="36" spans="1:8" x14ac:dyDescent="0.3">
      <c r="A36" s="20" t="s">
        <v>55</v>
      </c>
      <c r="B36" s="20" t="s">
        <v>270</v>
      </c>
      <c r="C36" s="20" t="s">
        <v>271</v>
      </c>
      <c r="D36" s="21">
        <v>1</v>
      </c>
      <c r="E36" s="21">
        <v>35</v>
      </c>
      <c r="F36" s="21">
        <v>36</v>
      </c>
      <c r="G36" s="21">
        <v>10</v>
      </c>
      <c r="H36" s="20" t="s">
        <v>270</v>
      </c>
    </row>
    <row r="37" spans="1:8" x14ac:dyDescent="0.3">
      <c r="A37" s="20" t="s">
        <v>55</v>
      </c>
      <c r="B37" s="20" t="s">
        <v>272</v>
      </c>
      <c r="C37" s="20" t="s">
        <v>273</v>
      </c>
      <c r="D37" s="21">
        <v>1</v>
      </c>
      <c r="E37" s="21">
        <v>30</v>
      </c>
      <c r="F37" s="21">
        <v>37</v>
      </c>
      <c r="G37" s="21">
        <v>11</v>
      </c>
      <c r="H37" s="20" t="s">
        <v>272</v>
      </c>
    </row>
    <row r="38" spans="1:8" x14ac:dyDescent="0.3">
      <c r="A38" s="20" t="s">
        <v>55</v>
      </c>
      <c r="B38" s="20" t="s">
        <v>274</v>
      </c>
      <c r="C38" s="20" t="s">
        <v>275</v>
      </c>
      <c r="D38" s="21">
        <v>1</v>
      </c>
      <c r="E38" s="21">
        <v>31</v>
      </c>
      <c r="F38" s="21">
        <v>38</v>
      </c>
      <c r="G38" s="21">
        <v>11</v>
      </c>
      <c r="H38" s="20" t="s">
        <v>274</v>
      </c>
    </row>
    <row r="39" spans="1:8" x14ac:dyDescent="0.3">
      <c r="A39" s="20" t="s">
        <v>55</v>
      </c>
      <c r="B39" s="20" t="s">
        <v>276</v>
      </c>
      <c r="C39" s="20" t="s">
        <v>277</v>
      </c>
      <c r="D39" s="21">
        <v>1</v>
      </c>
      <c r="E39" s="21">
        <v>32</v>
      </c>
      <c r="F39" s="21">
        <v>39</v>
      </c>
      <c r="G39" s="21">
        <v>11</v>
      </c>
      <c r="H39" s="20" t="s">
        <v>276</v>
      </c>
    </row>
    <row r="40" spans="1:8" x14ac:dyDescent="0.3">
      <c r="A40" s="22" t="s">
        <v>55</v>
      </c>
      <c r="B40" s="22" t="s">
        <v>278</v>
      </c>
      <c r="C40" s="22" t="s">
        <v>279</v>
      </c>
      <c r="D40" s="23">
        <v>1</v>
      </c>
      <c r="E40" s="23">
        <v>29</v>
      </c>
      <c r="F40" s="23">
        <v>40</v>
      </c>
      <c r="G40" s="23">
        <v>12</v>
      </c>
      <c r="H40" s="22" t="s">
        <v>278</v>
      </c>
    </row>
    <row r="41" spans="1:8" x14ac:dyDescent="0.3">
      <c r="A41" s="22" t="s">
        <v>55</v>
      </c>
      <c r="B41" s="22" t="s">
        <v>280</v>
      </c>
      <c r="C41" s="22" t="s">
        <v>281</v>
      </c>
      <c r="D41" s="23">
        <v>1</v>
      </c>
      <c r="E41" s="23">
        <v>40</v>
      </c>
      <c r="F41" s="23">
        <v>35</v>
      </c>
      <c r="G41" s="23">
        <v>9</v>
      </c>
      <c r="H41" s="22" t="s">
        <v>280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75"/>
  <sheetViews>
    <sheetView workbookViewId="0">
      <selection activeCell="F35" sqref="A31:F35"/>
    </sheetView>
  </sheetViews>
  <sheetFormatPr defaultColWidth="9" defaultRowHeight="14.4" x14ac:dyDescent="0.3"/>
  <cols>
    <col min="1" max="3" width="9" style="14"/>
    <col min="4" max="4" width="11.09765625" style="14" bestFit="1" customWidth="1"/>
    <col min="5" max="5" width="20.19921875" style="14" bestFit="1" customWidth="1"/>
    <col min="6" max="16384" width="9" style="14"/>
  </cols>
  <sheetData>
    <row r="1" spans="1:5" x14ac:dyDescent="0.3">
      <c r="A1" s="13" t="s">
        <v>50</v>
      </c>
      <c r="B1" s="13" t="s">
        <v>51</v>
      </c>
      <c r="C1" s="13" t="s">
        <v>52</v>
      </c>
      <c r="D1" s="13" t="s">
        <v>53</v>
      </c>
      <c r="E1" s="13" t="s">
        <v>54</v>
      </c>
    </row>
    <row r="2" spans="1:5" x14ac:dyDescent="0.3">
      <c r="A2" s="15" t="s">
        <v>55</v>
      </c>
      <c r="B2" s="16">
        <v>1</v>
      </c>
      <c r="C2" s="16">
        <v>1</v>
      </c>
      <c r="D2" s="15" t="s">
        <v>56</v>
      </c>
      <c r="E2" s="15" t="s">
        <v>57</v>
      </c>
    </row>
    <row r="3" spans="1:5" x14ac:dyDescent="0.3">
      <c r="A3" s="15" t="s">
        <v>55</v>
      </c>
      <c r="B3" s="16">
        <v>1</v>
      </c>
      <c r="C3" s="16">
        <v>2</v>
      </c>
      <c r="D3" s="15" t="s">
        <v>58</v>
      </c>
      <c r="E3" s="15" t="s">
        <v>59</v>
      </c>
    </row>
    <row r="4" spans="1:5" x14ac:dyDescent="0.3">
      <c r="A4" s="15" t="s">
        <v>55</v>
      </c>
      <c r="B4" s="16">
        <v>1</v>
      </c>
      <c r="C4" s="16">
        <v>3</v>
      </c>
      <c r="D4" s="15" t="s">
        <v>60</v>
      </c>
      <c r="E4" s="15" t="s">
        <v>61</v>
      </c>
    </row>
    <row r="5" spans="1:5" x14ac:dyDescent="0.3">
      <c r="A5" s="15" t="s">
        <v>55</v>
      </c>
      <c r="B5" s="16">
        <v>1</v>
      </c>
      <c r="C5" s="16">
        <v>4</v>
      </c>
      <c r="D5" s="15" t="s">
        <v>62</v>
      </c>
      <c r="E5" s="15" t="s">
        <v>63</v>
      </c>
    </row>
    <row r="6" spans="1:5" x14ac:dyDescent="0.3">
      <c r="A6" s="15" t="s">
        <v>55</v>
      </c>
      <c r="B6" s="16">
        <v>1</v>
      </c>
      <c r="C6" s="16">
        <v>5</v>
      </c>
      <c r="D6" s="15" t="s">
        <v>64</v>
      </c>
      <c r="E6" s="15" t="s">
        <v>65</v>
      </c>
    </row>
    <row r="7" spans="1:5" x14ac:dyDescent="0.3">
      <c r="A7" s="15" t="s">
        <v>55</v>
      </c>
      <c r="B7" s="16">
        <v>1</v>
      </c>
      <c r="C7" s="16">
        <v>6</v>
      </c>
      <c r="D7" s="15" t="s">
        <v>66</v>
      </c>
      <c r="E7" s="15" t="s">
        <v>67</v>
      </c>
    </row>
    <row r="8" spans="1:5" x14ac:dyDescent="0.3">
      <c r="A8" s="15" t="s">
        <v>55</v>
      </c>
      <c r="B8" s="16">
        <v>1</v>
      </c>
      <c r="C8" s="16">
        <v>7</v>
      </c>
      <c r="D8" s="15" t="s">
        <v>68</v>
      </c>
      <c r="E8" s="15" t="s">
        <v>68</v>
      </c>
    </row>
    <row r="9" spans="1:5" x14ac:dyDescent="0.3">
      <c r="A9" s="15" t="s">
        <v>55</v>
      </c>
      <c r="B9" s="16">
        <v>1</v>
      </c>
      <c r="C9" s="16">
        <v>8</v>
      </c>
      <c r="D9" s="15" t="s">
        <v>69</v>
      </c>
      <c r="E9" s="15" t="s">
        <v>70</v>
      </c>
    </row>
    <row r="10" spans="1:5" x14ac:dyDescent="0.3">
      <c r="A10" s="15" t="s">
        <v>55</v>
      </c>
      <c r="B10" s="16">
        <v>1</v>
      </c>
      <c r="C10" s="16">
        <v>9</v>
      </c>
      <c r="D10" s="15" t="s">
        <v>71</v>
      </c>
      <c r="E10" s="15" t="s">
        <v>72</v>
      </c>
    </row>
    <row r="11" spans="1:5" x14ac:dyDescent="0.3">
      <c r="A11" s="15" t="s">
        <v>55</v>
      </c>
      <c r="B11" s="16">
        <v>1</v>
      </c>
      <c r="C11" s="16">
        <v>10</v>
      </c>
      <c r="D11" s="15" t="s">
        <v>73</v>
      </c>
      <c r="E11" s="15" t="s">
        <v>74</v>
      </c>
    </row>
    <row r="12" spans="1:5" x14ac:dyDescent="0.3">
      <c r="A12" s="15" t="s">
        <v>55</v>
      </c>
      <c r="B12" s="16">
        <v>1</v>
      </c>
      <c r="C12" s="16">
        <v>11</v>
      </c>
      <c r="D12" s="15" t="s">
        <v>75</v>
      </c>
      <c r="E12" s="15" t="s">
        <v>76</v>
      </c>
    </row>
    <row r="13" spans="1:5" x14ac:dyDescent="0.3">
      <c r="A13" s="15" t="s">
        <v>55</v>
      </c>
      <c r="B13" s="16">
        <v>1</v>
      </c>
      <c r="C13" s="16">
        <v>12</v>
      </c>
      <c r="D13" s="15" t="s">
        <v>77</v>
      </c>
      <c r="E13" s="15" t="s">
        <v>78</v>
      </c>
    </row>
    <row r="14" spans="1:5" x14ac:dyDescent="0.3">
      <c r="A14" s="15" t="s">
        <v>55</v>
      </c>
      <c r="B14" s="16">
        <v>1</v>
      </c>
      <c r="C14" s="16">
        <v>13</v>
      </c>
      <c r="D14" s="15" t="s">
        <v>79</v>
      </c>
      <c r="E14" s="15" t="s">
        <v>80</v>
      </c>
    </row>
    <row r="15" spans="1:5" x14ac:dyDescent="0.3">
      <c r="A15" s="15" t="s">
        <v>55</v>
      </c>
      <c r="B15" s="16">
        <v>1</v>
      </c>
      <c r="C15" s="16">
        <v>14</v>
      </c>
      <c r="D15" s="15" t="s">
        <v>81</v>
      </c>
      <c r="E15" s="15" t="s">
        <v>82</v>
      </c>
    </row>
    <row r="16" spans="1:5" x14ac:dyDescent="0.3">
      <c r="A16" s="15" t="s">
        <v>55</v>
      </c>
      <c r="B16" s="16">
        <v>1</v>
      </c>
      <c r="C16" s="16">
        <v>15</v>
      </c>
      <c r="D16" s="15" t="s">
        <v>83</v>
      </c>
      <c r="E16" s="15" t="s">
        <v>84</v>
      </c>
    </row>
    <row r="17" spans="1:5" x14ac:dyDescent="0.3">
      <c r="A17" s="54" t="s">
        <v>55</v>
      </c>
      <c r="B17" s="55">
        <v>1</v>
      </c>
      <c r="C17" s="55">
        <v>16</v>
      </c>
      <c r="D17" s="54" t="s">
        <v>85</v>
      </c>
      <c r="E17" s="54" t="s">
        <v>86</v>
      </c>
    </row>
    <row r="18" spans="1:5" x14ac:dyDescent="0.3">
      <c r="A18" s="15" t="s">
        <v>55</v>
      </c>
      <c r="B18" s="16">
        <v>1</v>
      </c>
      <c r="C18" s="16">
        <v>17</v>
      </c>
      <c r="D18" s="15" t="s">
        <v>87</v>
      </c>
      <c r="E18" s="15" t="s">
        <v>88</v>
      </c>
    </row>
    <row r="19" spans="1:5" x14ac:dyDescent="0.3">
      <c r="A19" s="54" t="s">
        <v>55</v>
      </c>
      <c r="B19" s="55">
        <v>1</v>
      </c>
      <c r="C19" s="55">
        <v>18</v>
      </c>
      <c r="D19" s="54" t="s">
        <v>89</v>
      </c>
      <c r="E19" s="54" t="s">
        <v>90</v>
      </c>
    </row>
    <row r="20" spans="1:5" x14ac:dyDescent="0.3">
      <c r="A20" s="15" t="s">
        <v>55</v>
      </c>
      <c r="B20" s="16">
        <v>1</v>
      </c>
      <c r="C20" s="16">
        <v>19</v>
      </c>
      <c r="D20" s="15" t="s">
        <v>91</v>
      </c>
      <c r="E20" s="15" t="s">
        <v>92</v>
      </c>
    </row>
    <row r="21" spans="1:5" x14ac:dyDescent="0.3">
      <c r="A21" s="54" t="s">
        <v>55</v>
      </c>
      <c r="B21" s="55">
        <v>1</v>
      </c>
      <c r="C21" s="55">
        <v>20</v>
      </c>
      <c r="D21" s="54" t="s">
        <v>93</v>
      </c>
      <c r="E21" s="54" t="s">
        <v>94</v>
      </c>
    </row>
    <row r="22" spans="1:5" x14ac:dyDescent="0.3">
      <c r="A22" s="15" t="s">
        <v>55</v>
      </c>
      <c r="B22" s="16">
        <v>1</v>
      </c>
      <c r="C22" s="16">
        <v>21</v>
      </c>
      <c r="D22" s="15" t="s">
        <v>95</v>
      </c>
      <c r="E22" s="15" t="s">
        <v>96</v>
      </c>
    </row>
    <row r="23" spans="1:5" x14ac:dyDescent="0.3">
      <c r="A23" s="54" t="s">
        <v>55</v>
      </c>
      <c r="B23" s="55">
        <v>1</v>
      </c>
      <c r="C23" s="55">
        <v>22</v>
      </c>
      <c r="D23" s="54" t="s">
        <v>97</v>
      </c>
      <c r="E23" s="54" t="s">
        <v>98</v>
      </c>
    </row>
    <row r="24" spans="1:5" x14ac:dyDescent="0.3">
      <c r="A24" s="15" t="s">
        <v>55</v>
      </c>
      <c r="B24" s="16">
        <v>1</v>
      </c>
      <c r="C24" s="16">
        <v>23</v>
      </c>
      <c r="D24" s="15" t="s">
        <v>99</v>
      </c>
      <c r="E24" s="15" t="s">
        <v>100</v>
      </c>
    </row>
    <row r="25" spans="1:5" x14ac:dyDescent="0.3">
      <c r="A25" s="15" t="s">
        <v>55</v>
      </c>
      <c r="B25" s="16">
        <v>1</v>
      </c>
      <c r="C25" s="16">
        <v>24</v>
      </c>
      <c r="D25" s="15" t="s">
        <v>101</v>
      </c>
      <c r="E25" s="15" t="s">
        <v>102</v>
      </c>
    </row>
    <row r="26" spans="1:5" x14ac:dyDescent="0.3">
      <c r="A26" s="15" t="s">
        <v>55</v>
      </c>
      <c r="B26" s="16">
        <v>1</v>
      </c>
      <c r="C26" s="16">
        <v>25</v>
      </c>
      <c r="D26" s="15" t="s">
        <v>103</v>
      </c>
      <c r="E26" s="15" t="s">
        <v>104</v>
      </c>
    </row>
    <row r="27" spans="1:5" x14ac:dyDescent="0.3">
      <c r="A27" s="54" t="s">
        <v>55</v>
      </c>
      <c r="B27" s="55">
        <v>1</v>
      </c>
      <c r="C27" s="55">
        <v>26</v>
      </c>
      <c r="D27" s="54" t="s">
        <v>105</v>
      </c>
      <c r="E27" s="54" t="s">
        <v>106</v>
      </c>
    </row>
    <row r="28" spans="1:5" x14ac:dyDescent="0.3">
      <c r="A28" s="54" t="s">
        <v>55</v>
      </c>
      <c r="B28" s="55">
        <v>1</v>
      </c>
      <c r="C28" s="55">
        <v>27</v>
      </c>
      <c r="D28" s="54" t="s">
        <v>107</v>
      </c>
      <c r="E28" s="54" t="s">
        <v>108</v>
      </c>
    </row>
    <row r="29" spans="1:5" x14ac:dyDescent="0.3">
      <c r="A29" s="15" t="s">
        <v>55</v>
      </c>
      <c r="B29" s="16">
        <v>1</v>
      </c>
      <c r="C29" s="16">
        <v>28</v>
      </c>
      <c r="D29" s="15" t="s">
        <v>109</v>
      </c>
      <c r="E29" s="15" t="s">
        <v>110</v>
      </c>
    </row>
    <row r="30" spans="1:5" x14ac:dyDescent="0.3">
      <c r="A30" s="15" t="s">
        <v>55</v>
      </c>
      <c r="B30" s="16">
        <v>1</v>
      </c>
      <c r="C30" s="16">
        <v>29</v>
      </c>
      <c r="D30" s="15" t="s">
        <v>111</v>
      </c>
      <c r="E30" s="15" t="s">
        <v>112</v>
      </c>
    </row>
    <row r="31" spans="1:5" x14ac:dyDescent="0.3">
      <c r="A31" s="54" t="s">
        <v>55</v>
      </c>
      <c r="B31" s="55">
        <v>1</v>
      </c>
      <c r="C31" s="55">
        <v>30</v>
      </c>
      <c r="D31" s="54" t="s">
        <v>113</v>
      </c>
      <c r="E31" s="54" t="s">
        <v>114</v>
      </c>
    </row>
    <row r="32" spans="1:5" x14ac:dyDescent="0.3">
      <c r="A32" s="15" t="s">
        <v>55</v>
      </c>
      <c r="B32" s="16">
        <v>1</v>
      </c>
      <c r="C32" s="16">
        <v>31</v>
      </c>
      <c r="D32" s="15" t="s">
        <v>115</v>
      </c>
      <c r="E32" s="15" t="s">
        <v>116</v>
      </c>
    </row>
    <row r="33" spans="1:5" x14ac:dyDescent="0.3">
      <c r="A33" s="54" t="s">
        <v>55</v>
      </c>
      <c r="B33" s="55">
        <v>1</v>
      </c>
      <c r="C33" s="55">
        <v>32</v>
      </c>
      <c r="D33" s="54" t="s">
        <v>117</v>
      </c>
      <c r="E33" s="54" t="s">
        <v>117</v>
      </c>
    </row>
    <row r="34" spans="1:5" x14ac:dyDescent="0.3">
      <c r="A34" s="15" t="s">
        <v>55</v>
      </c>
      <c r="B34" s="16">
        <v>1</v>
      </c>
      <c r="C34" s="16">
        <v>33</v>
      </c>
      <c r="D34" s="15" t="s">
        <v>118</v>
      </c>
      <c r="E34" s="15" t="s">
        <v>118</v>
      </c>
    </row>
    <row r="35" spans="1:5" x14ac:dyDescent="0.3">
      <c r="A35" s="54" t="s">
        <v>55</v>
      </c>
      <c r="B35" s="55">
        <v>1</v>
      </c>
      <c r="C35" s="55">
        <v>34</v>
      </c>
      <c r="D35" s="54" t="s">
        <v>119</v>
      </c>
      <c r="E35" s="54" t="s">
        <v>120</v>
      </c>
    </row>
    <row r="36" spans="1:5" x14ac:dyDescent="0.3">
      <c r="A36" s="15" t="s">
        <v>55</v>
      </c>
      <c r="B36" s="16">
        <v>1</v>
      </c>
      <c r="C36" s="16">
        <v>35</v>
      </c>
      <c r="D36" s="15" t="s">
        <v>121</v>
      </c>
      <c r="E36" s="15" t="s">
        <v>122</v>
      </c>
    </row>
    <row r="37" spans="1:5" x14ac:dyDescent="0.3">
      <c r="A37" s="15" t="s">
        <v>55</v>
      </c>
      <c r="B37" s="16">
        <v>1</v>
      </c>
      <c r="C37" s="16">
        <v>36</v>
      </c>
      <c r="D37" s="15" t="s">
        <v>123</v>
      </c>
      <c r="E37" s="15" t="s">
        <v>124</v>
      </c>
    </row>
    <row r="38" spans="1:5" x14ac:dyDescent="0.3">
      <c r="A38" s="15" t="s">
        <v>55</v>
      </c>
      <c r="B38" s="16">
        <v>1</v>
      </c>
      <c r="C38" s="16">
        <v>37</v>
      </c>
      <c r="D38" s="15" t="s">
        <v>125</v>
      </c>
      <c r="E38" s="15" t="s">
        <v>126</v>
      </c>
    </row>
    <row r="39" spans="1:5" x14ac:dyDescent="0.3">
      <c r="A39" s="15" t="s">
        <v>55</v>
      </c>
      <c r="B39" s="16">
        <v>1</v>
      </c>
      <c r="C39" s="16">
        <v>38</v>
      </c>
      <c r="D39" s="15" t="s">
        <v>127</v>
      </c>
      <c r="E39" s="15" t="s">
        <v>128</v>
      </c>
    </row>
    <row r="40" spans="1:5" x14ac:dyDescent="0.3">
      <c r="A40" s="15" t="s">
        <v>55</v>
      </c>
      <c r="B40" s="16">
        <v>1</v>
      </c>
      <c r="C40" s="16">
        <v>39</v>
      </c>
      <c r="D40" s="15" t="s">
        <v>129</v>
      </c>
      <c r="E40" s="15" t="s">
        <v>130</v>
      </c>
    </row>
    <row r="41" spans="1:5" x14ac:dyDescent="0.3">
      <c r="A41" s="15" t="s">
        <v>55</v>
      </c>
      <c r="B41" s="16">
        <v>1</v>
      </c>
      <c r="C41" s="16">
        <v>40</v>
      </c>
      <c r="D41" s="15" t="s">
        <v>131</v>
      </c>
      <c r="E41" s="15" t="s">
        <v>132</v>
      </c>
    </row>
    <row r="42" spans="1:5" x14ac:dyDescent="0.3">
      <c r="A42" s="15" t="s">
        <v>55</v>
      </c>
      <c r="B42" s="16">
        <v>1</v>
      </c>
      <c r="C42" s="16">
        <v>41</v>
      </c>
      <c r="D42" s="15" t="s">
        <v>133</v>
      </c>
      <c r="E42" s="15" t="s">
        <v>134</v>
      </c>
    </row>
    <row r="43" spans="1:5" x14ac:dyDescent="0.3">
      <c r="A43" s="15" t="s">
        <v>55</v>
      </c>
      <c r="B43" s="16">
        <v>1</v>
      </c>
      <c r="C43" s="16">
        <v>42</v>
      </c>
      <c r="D43" s="15" t="s">
        <v>135</v>
      </c>
      <c r="E43" s="15" t="s">
        <v>136</v>
      </c>
    </row>
    <row r="44" spans="1:5" x14ac:dyDescent="0.3">
      <c r="A44" s="17" t="s">
        <v>55</v>
      </c>
      <c r="B44" s="18">
        <v>1</v>
      </c>
      <c r="C44" s="18">
        <v>43</v>
      </c>
      <c r="D44" s="17" t="s">
        <v>137</v>
      </c>
      <c r="E44" s="17" t="s">
        <v>137</v>
      </c>
    </row>
    <row r="45" spans="1:5" x14ac:dyDescent="0.3">
      <c r="A45" s="15" t="s">
        <v>55</v>
      </c>
      <c r="B45" s="16">
        <v>1</v>
      </c>
      <c r="C45" s="16">
        <v>44</v>
      </c>
      <c r="D45" s="15" t="s">
        <v>138</v>
      </c>
      <c r="E45" s="15" t="s">
        <v>138</v>
      </c>
    </row>
    <row r="46" spans="1:5" x14ac:dyDescent="0.3">
      <c r="A46" s="15" t="s">
        <v>55</v>
      </c>
      <c r="B46" s="16">
        <v>1</v>
      </c>
      <c r="C46" s="16">
        <v>45</v>
      </c>
      <c r="D46" s="15" t="s">
        <v>139</v>
      </c>
      <c r="E46" s="15" t="s">
        <v>140</v>
      </c>
    </row>
    <row r="47" spans="1:5" x14ac:dyDescent="0.3">
      <c r="A47" s="15" t="s">
        <v>55</v>
      </c>
      <c r="B47" s="16">
        <v>1</v>
      </c>
      <c r="C47" s="16">
        <v>46</v>
      </c>
      <c r="D47" s="15" t="s">
        <v>141</v>
      </c>
      <c r="E47" s="15" t="s">
        <v>142</v>
      </c>
    </row>
    <row r="48" spans="1:5" x14ac:dyDescent="0.3">
      <c r="A48" s="15" t="s">
        <v>55</v>
      </c>
      <c r="B48" s="16">
        <v>1</v>
      </c>
      <c r="C48" s="16">
        <v>47</v>
      </c>
      <c r="D48" s="15" t="s">
        <v>143</v>
      </c>
      <c r="E48" s="15" t="s">
        <v>144</v>
      </c>
    </row>
    <row r="49" spans="1:5" x14ac:dyDescent="0.3">
      <c r="A49" s="15" t="s">
        <v>55</v>
      </c>
      <c r="B49" s="16">
        <v>1</v>
      </c>
      <c r="C49" s="16">
        <v>48</v>
      </c>
      <c r="D49" s="15" t="s">
        <v>145</v>
      </c>
      <c r="E49" s="15" t="s">
        <v>146</v>
      </c>
    </row>
    <row r="50" spans="1:5" x14ac:dyDescent="0.3">
      <c r="A50" s="15" t="s">
        <v>55</v>
      </c>
      <c r="B50" s="16">
        <v>1</v>
      </c>
      <c r="C50" s="16">
        <v>49</v>
      </c>
      <c r="D50" s="15" t="s">
        <v>147</v>
      </c>
      <c r="E50" s="15" t="s">
        <v>148</v>
      </c>
    </row>
    <row r="51" spans="1:5" x14ac:dyDescent="0.3">
      <c r="A51" s="15" t="s">
        <v>55</v>
      </c>
      <c r="B51" s="16">
        <v>1</v>
      </c>
      <c r="C51" s="16">
        <v>50</v>
      </c>
      <c r="D51" s="15" t="s">
        <v>149</v>
      </c>
      <c r="E51" s="15" t="s">
        <v>150</v>
      </c>
    </row>
    <row r="52" spans="1:5" x14ac:dyDescent="0.3">
      <c r="A52" s="17" t="s">
        <v>55</v>
      </c>
      <c r="B52" s="18">
        <v>1</v>
      </c>
      <c r="C52" s="18">
        <v>51</v>
      </c>
      <c r="D52" s="17" t="s">
        <v>151</v>
      </c>
      <c r="E52" s="17" t="s">
        <v>152</v>
      </c>
    </row>
    <row r="53" spans="1:5" x14ac:dyDescent="0.3">
      <c r="A53" s="15" t="s">
        <v>55</v>
      </c>
      <c r="B53" s="16">
        <v>1</v>
      </c>
      <c r="C53" s="16">
        <v>52</v>
      </c>
      <c r="D53" s="15" t="s">
        <v>153</v>
      </c>
      <c r="E53" s="15" t="s">
        <v>154</v>
      </c>
    </row>
    <row r="54" spans="1:5" x14ac:dyDescent="0.3">
      <c r="A54" s="15" t="s">
        <v>55</v>
      </c>
      <c r="B54" s="16">
        <v>1</v>
      </c>
      <c r="C54" s="16">
        <v>53</v>
      </c>
      <c r="D54" s="15" t="s">
        <v>155</v>
      </c>
      <c r="E54" s="15" t="s">
        <v>156</v>
      </c>
    </row>
    <row r="55" spans="1:5" x14ac:dyDescent="0.3">
      <c r="A55" s="15" t="s">
        <v>55</v>
      </c>
      <c r="B55" s="16">
        <v>1</v>
      </c>
      <c r="C55" s="16">
        <v>54</v>
      </c>
      <c r="D55" s="15" t="s">
        <v>157</v>
      </c>
      <c r="E55" s="15" t="s">
        <v>158</v>
      </c>
    </row>
    <row r="56" spans="1:5" x14ac:dyDescent="0.3">
      <c r="A56" s="15" t="s">
        <v>55</v>
      </c>
      <c r="B56" s="16">
        <v>1</v>
      </c>
      <c r="C56" s="16">
        <v>55</v>
      </c>
      <c r="D56" s="15" t="s">
        <v>159</v>
      </c>
      <c r="E56" s="15" t="s">
        <v>160</v>
      </c>
    </row>
    <row r="57" spans="1:5" x14ac:dyDescent="0.3">
      <c r="A57" s="15" t="s">
        <v>55</v>
      </c>
      <c r="B57" s="16">
        <v>1</v>
      </c>
      <c r="C57" s="16">
        <v>56</v>
      </c>
      <c r="D57" s="15" t="s">
        <v>161</v>
      </c>
      <c r="E57" s="15" t="s">
        <v>162</v>
      </c>
    </row>
    <row r="58" spans="1:5" x14ac:dyDescent="0.3">
      <c r="A58" s="15" t="s">
        <v>55</v>
      </c>
      <c r="B58" s="16">
        <v>1</v>
      </c>
      <c r="C58" s="16">
        <v>57</v>
      </c>
      <c r="D58" s="15" t="s">
        <v>163</v>
      </c>
      <c r="E58" s="15" t="s">
        <v>164</v>
      </c>
    </row>
    <row r="59" spans="1:5" x14ac:dyDescent="0.3">
      <c r="A59" s="15" t="s">
        <v>55</v>
      </c>
      <c r="B59" s="16">
        <v>1</v>
      </c>
      <c r="C59" s="16">
        <v>58</v>
      </c>
      <c r="D59" s="15" t="s">
        <v>165</v>
      </c>
      <c r="E59" s="15" t="s">
        <v>166</v>
      </c>
    </row>
    <row r="60" spans="1:5" x14ac:dyDescent="0.3">
      <c r="A60" s="15" t="s">
        <v>55</v>
      </c>
      <c r="B60" s="16">
        <v>1</v>
      </c>
      <c r="C60" s="16">
        <v>59</v>
      </c>
      <c r="D60" s="15" t="s">
        <v>167</v>
      </c>
      <c r="E60" s="15" t="s">
        <v>168</v>
      </c>
    </row>
    <row r="61" spans="1:5" x14ac:dyDescent="0.3">
      <c r="A61" s="17" t="s">
        <v>55</v>
      </c>
      <c r="B61" s="18">
        <v>1</v>
      </c>
      <c r="C61" s="18">
        <v>60</v>
      </c>
      <c r="D61" s="17" t="s">
        <v>169</v>
      </c>
      <c r="E61" s="17" t="s">
        <v>170</v>
      </c>
    </row>
    <row r="62" spans="1:5" x14ac:dyDescent="0.3">
      <c r="A62" s="15" t="s">
        <v>55</v>
      </c>
      <c r="B62" s="16">
        <v>1</v>
      </c>
      <c r="C62" s="16">
        <v>61</v>
      </c>
      <c r="D62" s="15" t="s">
        <v>171</v>
      </c>
      <c r="E62" s="15" t="s">
        <v>172</v>
      </c>
    </row>
    <row r="63" spans="1:5" x14ac:dyDescent="0.3">
      <c r="A63" s="15" t="s">
        <v>55</v>
      </c>
      <c r="B63" s="16">
        <v>1</v>
      </c>
      <c r="C63" s="16">
        <v>62</v>
      </c>
      <c r="D63" s="15" t="s">
        <v>173</v>
      </c>
      <c r="E63" s="15" t="s">
        <v>174</v>
      </c>
    </row>
    <row r="64" spans="1:5" x14ac:dyDescent="0.3">
      <c r="A64" s="15" t="s">
        <v>55</v>
      </c>
      <c r="B64" s="16">
        <v>1</v>
      </c>
      <c r="C64" s="16">
        <v>63</v>
      </c>
      <c r="D64" s="15" t="s">
        <v>175</v>
      </c>
      <c r="E64" s="15" t="s">
        <v>176</v>
      </c>
    </row>
    <row r="65" spans="1:5" x14ac:dyDescent="0.3">
      <c r="A65" s="15" t="s">
        <v>55</v>
      </c>
      <c r="B65" s="16">
        <v>1</v>
      </c>
      <c r="C65" s="16">
        <v>64</v>
      </c>
      <c r="D65" s="15" t="s">
        <v>177</v>
      </c>
      <c r="E65" s="15" t="s">
        <v>178</v>
      </c>
    </row>
    <row r="66" spans="1:5" x14ac:dyDescent="0.3">
      <c r="A66" s="15" t="s">
        <v>55</v>
      </c>
      <c r="B66" s="16">
        <v>1</v>
      </c>
      <c r="C66" s="16">
        <v>65</v>
      </c>
      <c r="D66" s="15" t="s">
        <v>179</v>
      </c>
      <c r="E66" s="15" t="s">
        <v>180</v>
      </c>
    </row>
    <row r="67" spans="1:5" x14ac:dyDescent="0.3">
      <c r="A67" s="15" t="s">
        <v>55</v>
      </c>
      <c r="B67" s="16">
        <v>1</v>
      </c>
      <c r="C67" s="16">
        <v>66</v>
      </c>
      <c r="D67" s="15" t="s">
        <v>181</v>
      </c>
      <c r="E67" s="15" t="s">
        <v>182</v>
      </c>
    </row>
    <row r="68" spans="1:5" x14ac:dyDescent="0.3">
      <c r="A68" s="15" t="s">
        <v>55</v>
      </c>
      <c r="B68" s="16">
        <v>1</v>
      </c>
      <c r="C68" s="16">
        <v>67</v>
      </c>
      <c r="D68" s="15" t="s">
        <v>183</v>
      </c>
      <c r="E68" s="15" t="s">
        <v>184</v>
      </c>
    </row>
    <row r="69" spans="1:5" x14ac:dyDescent="0.3">
      <c r="A69" s="17" t="s">
        <v>55</v>
      </c>
      <c r="B69" s="18">
        <v>1</v>
      </c>
      <c r="C69" s="18">
        <v>68</v>
      </c>
      <c r="D69" s="17" t="s">
        <v>185</v>
      </c>
      <c r="E69" s="17" t="s">
        <v>185</v>
      </c>
    </row>
    <row r="70" spans="1:5" x14ac:dyDescent="0.3">
      <c r="A70" s="15" t="s">
        <v>55</v>
      </c>
      <c r="B70" s="16">
        <v>1</v>
      </c>
      <c r="C70" s="16">
        <v>69</v>
      </c>
      <c r="D70" s="15" t="s">
        <v>186</v>
      </c>
      <c r="E70" s="15" t="s">
        <v>186</v>
      </c>
    </row>
    <row r="71" spans="1:5" x14ac:dyDescent="0.3">
      <c r="A71" s="17" t="s">
        <v>55</v>
      </c>
      <c r="B71" s="18">
        <v>1</v>
      </c>
      <c r="C71" s="18">
        <v>70</v>
      </c>
      <c r="D71" s="17" t="s">
        <v>187</v>
      </c>
      <c r="E71" s="17" t="s">
        <v>188</v>
      </c>
    </row>
    <row r="72" spans="1:5" x14ac:dyDescent="0.3">
      <c r="A72" s="15" t="s">
        <v>55</v>
      </c>
      <c r="B72" s="16">
        <v>1</v>
      </c>
      <c r="C72" s="16">
        <v>71</v>
      </c>
      <c r="D72" s="15" t="s">
        <v>189</v>
      </c>
      <c r="E72" s="15" t="s">
        <v>190</v>
      </c>
    </row>
    <row r="73" spans="1:5" x14ac:dyDescent="0.3">
      <c r="A73" s="15" t="s">
        <v>55</v>
      </c>
      <c r="B73" s="16">
        <v>1</v>
      </c>
      <c r="C73" s="16">
        <v>72</v>
      </c>
      <c r="D73" s="15" t="s">
        <v>191</v>
      </c>
      <c r="E73" s="15" t="s">
        <v>192</v>
      </c>
    </row>
    <row r="74" spans="1:5" x14ac:dyDescent="0.3">
      <c r="A74" s="15" t="s">
        <v>55</v>
      </c>
      <c r="B74" s="16">
        <v>1</v>
      </c>
      <c r="C74" s="16">
        <v>73</v>
      </c>
      <c r="D74" s="15" t="s">
        <v>193</v>
      </c>
      <c r="E74" s="15" t="s">
        <v>194</v>
      </c>
    </row>
    <row r="75" spans="1:5" x14ac:dyDescent="0.3">
      <c r="A75" s="17" t="s">
        <v>55</v>
      </c>
      <c r="B75" s="18">
        <v>1</v>
      </c>
      <c r="C75" s="18">
        <v>74</v>
      </c>
      <c r="D75" s="17" t="s">
        <v>195</v>
      </c>
      <c r="E75" s="17" t="s">
        <v>195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5"/>
  <sheetViews>
    <sheetView workbookViewId="0">
      <selection activeCell="E5" sqref="E5"/>
    </sheetView>
  </sheetViews>
  <sheetFormatPr defaultRowHeight="15.6" x14ac:dyDescent="0.3"/>
  <cols>
    <col min="1" max="1" width="5.09765625" bestFit="1" customWidth="1"/>
    <col min="2" max="2" width="13.09765625" bestFit="1" customWidth="1"/>
  </cols>
  <sheetData>
    <row r="1" spans="1:4" x14ac:dyDescent="0.3">
      <c r="A1" t="s">
        <v>378</v>
      </c>
      <c r="B1" t="s">
        <v>294</v>
      </c>
      <c r="C1" t="s">
        <v>379</v>
      </c>
      <c r="D1" t="s">
        <v>380</v>
      </c>
    </row>
    <row r="2" spans="1:4" x14ac:dyDescent="0.3">
      <c r="A2">
        <v>18</v>
      </c>
      <c r="B2" t="s">
        <v>381</v>
      </c>
      <c r="C2">
        <v>1</v>
      </c>
      <c r="D2">
        <v>0.77790000000000004</v>
      </c>
    </row>
    <row r="3" spans="1:4" x14ac:dyDescent="0.3">
      <c r="A3">
        <v>22</v>
      </c>
      <c r="B3" t="s">
        <v>382</v>
      </c>
      <c r="C3">
        <v>0.7792</v>
      </c>
      <c r="D3">
        <v>1</v>
      </c>
    </row>
    <row r="4" spans="1:4" x14ac:dyDescent="0.3">
      <c r="A4">
        <v>27</v>
      </c>
      <c r="B4" t="s">
        <v>108</v>
      </c>
      <c r="C4">
        <v>0.79259999999999997</v>
      </c>
      <c r="D4">
        <v>1</v>
      </c>
    </row>
    <row r="5" spans="1:4" x14ac:dyDescent="0.3">
      <c r="A5">
        <v>26</v>
      </c>
      <c r="B5" t="s">
        <v>383</v>
      </c>
      <c r="C5">
        <v>1</v>
      </c>
      <c r="D5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N38"/>
  <sheetViews>
    <sheetView workbookViewId="0">
      <pane ySplit="3" topLeftCell="A74" activePane="bottomLeft" state="frozenSplit"/>
      <selection pane="bottomLeft" activeCell="C24" sqref="C24"/>
    </sheetView>
  </sheetViews>
  <sheetFormatPr defaultColWidth="11" defaultRowHeight="15.6" x14ac:dyDescent="0.3"/>
  <cols>
    <col min="1" max="1" width="7.796875" customWidth="1"/>
    <col min="2" max="2" width="28.5" customWidth="1"/>
    <col min="3" max="13" width="10.796875" customWidth="1"/>
    <col min="15" max="15" width="24.296875" customWidth="1"/>
  </cols>
  <sheetData>
    <row r="1" spans="1:14" x14ac:dyDescent="0.3">
      <c r="B1" t="s">
        <v>44</v>
      </c>
      <c r="C1" t="s">
        <v>0</v>
      </c>
      <c r="G1" t="s">
        <v>1</v>
      </c>
      <c r="K1" s="2" t="s">
        <v>2</v>
      </c>
    </row>
    <row r="2" spans="1:14" x14ac:dyDescent="0.3">
      <c r="C2" t="s">
        <v>3</v>
      </c>
      <c r="D2" t="s">
        <v>4</v>
      </c>
      <c r="E2" t="s">
        <v>3</v>
      </c>
      <c r="F2" t="s">
        <v>4</v>
      </c>
      <c r="G2" t="s">
        <v>3</v>
      </c>
      <c r="H2" t="s">
        <v>4</v>
      </c>
      <c r="I2" t="s">
        <v>3</v>
      </c>
      <c r="J2" t="s">
        <v>4</v>
      </c>
      <c r="K2" t="s">
        <v>3</v>
      </c>
      <c r="N2" t="s">
        <v>4</v>
      </c>
    </row>
    <row r="3" spans="1:14" x14ac:dyDescent="0.3">
      <c r="B3" t="s">
        <v>5</v>
      </c>
      <c r="C3" t="s">
        <v>6</v>
      </c>
      <c r="D3" t="s">
        <v>6</v>
      </c>
      <c r="E3" t="s">
        <v>7</v>
      </c>
      <c r="F3" t="s">
        <v>7</v>
      </c>
      <c r="G3" t="s">
        <v>6</v>
      </c>
      <c r="H3" t="s">
        <v>6</v>
      </c>
      <c r="I3" t="s">
        <v>7</v>
      </c>
      <c r="J3" t="s">
        <v>8</v>
      </c>
      <c r="K3" t="s">
        <v>9</v>
      </c>
      <c r="L3" t="s">
        <v>10</v>
      </c>
      <c r="M3" t="s">
        <v>11</v>
      </c>
    </row>
    <row r="4" spans="1:14" hidden="1" x14ac:dyDescent="0.3">
      <c r="A4" t="s">
        <v>45</v>
      </c>
      <c r="B4" t="s">
        <v>12</v>
      </c>
      <c r="C4">
        <v>3.6379899497487455E-4</v>
      </c>
      <c r="E4">
        <v>8.6929729729729745E-4</v>
      </c>
      <c r="G4">
        <v>3.9179112426035488E-3</v>
      </c>
      <c r="I4">
        <v>2.4680020533880903E-3</v>
      </c>
      <c r="K4">
        <v>2.2404101123595505E-3</v>
      </c>
    </row>
    <row r="5" spans="1:14" x14ac:dyDescent="0.3">
      <c r="B5" t="s">
        <v>13</v>
      </c>
      <c r="C5" s="7">
        <v>0.17799273869346738</v>
      </c>
      <c r="D5" s="3">
        <v>1.2416650466711371E-2</v>
      </c>
      <c r="E5" s="7">
        <v>0.10057609909909911</v>
      </c>
      <c r="F5" s="3">
        <v>2.5982302575261875E-2</v>
      </c>
      <c r="G5" s="7">
        <v>0.19457383727810651</v>
      </c>
      <c r="H5" s="4">
        <v>0.11909502595427246</v>
      </c>
      <c r="I5" s="7">
        <v>0.19180558110882953</v>
      </c>
      <c r="J5" s="4">
        <v>0.16314936954087877</v>
      </c>
      <c r="K5">
        <v>0.17409608667736748</v>
      </c>
      <c r="N5" s="1"/>
    </row>
    <row r="6" spans="1:14" hidden="1" x14ac:dyDescent="0.3">
      <c r="A6" t="s">
        <v>45</v>
      </c>
      <c r="B6" t="s">
        <v>14</v>
      </c>
      <c r="C6">
        <v>0</v>
      </c>
      <c r="E6">
        <v>0</v>
      </c>
      <c r="G6">
        <v>0</v>
      </c>
      <c r="I6">
        <v>0</v>
      </c>
      <c r="K6" s="1">
        <v>0</v>
      </c>
      <c r="N6" s="1"/>
    </row>
    <row r="7" spans="1:14" hidden="1" x14ac:dyDescent="0.3">
      <c r="A7" t="s">
        <v>45</v>
      </c>
      <c r="B7" t="s">
        <v>15</v>
      </c>
      <c r="C7">
        <v>0</v>
      </c>
      <c r="E7">
        <v>0</v>
      </c>
      <c r="G7">
        <v>0</v>
      </c>
      <c r="I7">
        <v>0</v>
      </c>
      <c r="K7" s="1">
        <v>0</v>
      </c>
      <c r="N7" s="1"/>
    </row>
    <row r="8" spans="1:14" hidden="1" x14ac:dyDescent="0.3">
      <c r="A8" t="s">
        <v>45</v>
      </c>
      <c r="B8" t="s">
        <v>16</v>
      </c>
      <c r="C8">
        <v>9.842763819095479E-4</v>
      </c>
      <c r="E8">
        <v>3.8903603603603602E-4</v>
      </c>
      <c r="G8">
        <v>2.8524556213017755E-3</v>
      </c>
      <c r="I8">
        <v>3.8499999999999997E-3</v>
      </c>
      <c r="K8" s="1">
        <v>2.5050698234349925E-3</v>
      </c>
      <c r="N8" s="1"/>
    </row>
    <row r="9" spans="1:14" hidden="1" x14ac:dyDescent="0.3">
      <c r="A9" t="s">
        <v>45</v>
      </c>
      <c r="B9" t="s">
        <v>17</v>
      </c>
      <c r="C9">
        <v>3.2152512562814073E-3</v>
      </c>
      <c r="E9">
        <v>8.377927927927928E-5</v>
      </c>
      <c r="G9">
        <v>4.5159644970414192E-3</v>
      </c>
      <c r="I9">
        <v>7.054661190965091E-4</v>
      </c>
      <c r="K9" s="1">
        <v>2.0292070626003202E-3</v>
      </c>
      <c r="N9" s="1"/>
    </row>
    <row r="10" spans="1:14" hidden="1" x14ac:dyDescent="0.3">
      <c r="A10" t="s">
        <v>45</v>
      </c>
      <c r="B10" t="s">
        <v>18</v>
      </c>
      <c r="C10">
        <v>2.9081708542713562E-3</v>
      </c>
      <c r="E10">
        <v>7.9173423423423411E-4</v>
      </c>
      <c r="G10">
        <v>3.0480798816568035E-3</v>
      </c>
      <c r="I10">
        <v>7.3085626283367544E-3</v>
      </c>
      <c r="K10" s="1">
        <v>4.2889341894061022E-3</v>
      </c>
      <c r="N10" s="1"/>
    </row>
    <row r="11" spans="1:14" x14ac:dyDescent="0.3">
      <c r="B11" t="s">
        <v>19</v>
      </c>
      <c r="C11" s="7">
        <v>2.8120135678391965E-2</v>
      </c>
      <c r="D11" s="3">
        <v>9.9192569719158269E-3</v>
      </c>
      <c r="E11" s="7">
        <v>0.13910385135135142</v>
      </c>
      <c r="F11" s="3">
        <v>8.7722444124084167E-3</v>
      </c>
      <c r="G11" s="7">
        <v>1.4002124260355027E-2</v>
      </c>
      <c r="H11">
        <v>0</v>
      </c>
      <c r="I11" s="7">
        <v>5.6370983572895265E-2</v>
      </c>
      <c r="J11" s="4">
        <v>0</v>
      </c>
      <c r="K11">
        <v>5.510621910112351E-2</v>
      </c>
      <c r="N11" s="1"/>
    </row>
    <row r="12" spans="1:14" x14ac:dyDescent="0.3">
      <c r="B12" t="s">
        <v>282</v>
      </c>
      <c r="C12" s="7">
        <v>5.4110497487437195E-2</v>
      </c>
      <c r="E12" s="7">
        <v>0.12185839639639638</v>
      </c>
      <c r="G12" s="7">
        <v>6.9022065088757398E-2</v>
      </c>
      <c r="I12" s="7">
        <v>0.1118417453798768</v>
      </c>
      <c r="K12">
        <v>9.2790482343499042E-2</v>
      </c>
      <c r="N12" s="1"/>
    </row>
    <row r="13" spans="1:14" x14ac:dyDescent="0.3">
      <c r="B13" t="s">
        <v>20</v>
      </c>
      <c r="C13">
        <v>3.4556125628140713E-2</v>
      </c>
      <c r="D13" s="3">
        <v>2.1681010891991745E-2</v>
      </c>
      <c r="E13" s="7">
        <v>3.1294662162162167E-2</v>
      </c>
      <c r="F13" s="3">
        <v>6.8834476260600371E-3</v>
      </c>
      <c r="G13" s="7">
        <v>1.8874828402366869E-2</v>
      </c>
      <c r="H13" s="4">
        <v>2.6991404596941781E-2</v>
      </c>
      <c r="I13" s="7">
        <v>2.657602874743327E-2</v>
      </c>
      <c r="J13" s="4">
        <v>9.9718522552177322E-3</v>
      </c>
      <c r="K13">
        <v>2.6602168539325847E-2</v>
      </c>
      <c r="N13" s="1"/>
    </row>
    <row r="14" spans="1:14" x14ac:dyDescent="0.3">
      <c r="B14" t="s">
        <v>21</v>
      </c>
      <c r="C14">
        <v>7.2992819095477404E-2</v>
      </c>
      <c r="D14" s="3">
        <v>0.15294540720203925</v>
      </c>
      <c r="E14" s="7">
        <v>6.5166288288288285E-2</v>
      </c>
      <c r="F14" s="3">
        <v>0.36682975081550467</v>
      </c>
      <c r="G14" s="7">
        <v>8.7196934911242613E-2</v>
      </c>
      <c r="H14" s="4">
        <v>0.17732817449775701</v>
      </c>
      <c r="I14" s="7">
        <v>0.10342681519507185</v>
      </c>
      <c r="J14" s="4">
        <v>0.31936913464916911</v>
      </c>
      <c r="K14">
        <v>8.7346637239165151E-2</v>
      </c>
      <c r="N14" s="1"/>
    </row>
    <row r="15" spans="1:14" x14ac:dyDescent="0.3">
      <c r="B15" t="s">
        <v>22</v>
      </c>
      <c r="C15">
        <v>0.13864356281407036</v>
      </c>
      <c r="D15" s="3">
        <v>0.4441806349006151</v>
      </c>
      <c r="E15" s="7">
        <v>7.0947288288288266E-2</v>
      </c>
      <c r="F15" s="3">
        <v>0.20462685361896038</v>
      </c>
      <c r="G15" s="7">
        <v>0.196121523668639</v>
      </c>
      <c r="H15" s="4">
        <v>0.55485453710657084</v>
      </c>
      <c r="I15" s="7">
        <v>9.6088488706365521E-2</v>
      </c>
      <c r="J15" s="4">
        <v>0.23386484236609564</v>
      </c>
      <c r="K15">
        <v>0.12554136115569825</v>
      </c>
      <c r="N15" s="1"/>
    </row>
    <row r="16" spans="1:14" hidden="1" x14ac:dyDescent="0.3">
      <c r="A16" t="s">
        <v>45</v>
      </c>
      <c r="B16" t="s">
        <v>23</v>
      </c>
      <c r="C16">
        <v>0</v>
      </c>
      <c r="E16">
        <v>0</v>
      </c>
      <c r="G16">
        <v>0</v>
      </c>
      <c r="I16">
        <v>0</v>
      </c>
      <c r="K16" s="1">
        <v>0</v>
      </c>
      <c r="N16" s="1"/>
    </row>
    <row r="17" spans="1:14" x14ac:dyDescent="0.3">
      <c r="B17" t="s">
        <v>24</v>
      </c>
      <c r="C17" s="7">
        <v>0.21096551758793966</v>
      </c>
      <c r="D17" s="3">
        <v>6.1134485467082125E-2</v>
      </c>
      <c r="E17" s="7">
        <v>0.2493307072072071</v>
      </c>
      <c r="F17" s="3">
        <v>0.21835959872460312</v>
      </c>
      <c r="G17" s="7">
        <v>0.24593992011834306</v>
      </c>
      <c r="H17" s="4">
        <v>1.3824333040446748E-2</v>
      </c>
      <c r="I17" s="7">
        <v>0.2491220266940449</v>
      </c>
      <c r="J17" s="4">
        <v>0.21693351290447732</v>
      </c>
      <c r="K17">
        <v>0.24220198635634022</v>
      </c>
      <c r="N17" s="1"/>
    </row>
    <row r="18" spans="1:14" x14ac:dyDescent="0.3">
      <c r="B18" t="s">
        <v>25</v>
      </c>
      <c r="C18" s="7">
        <v>5.3856738693467306E-2</v>
      </c>
      <c r="D18" s="3">
        <v>4.2100408569924266E-2</v>
      </c>
      <c r="E18" s="7">
        <v>2.3669608108108101E-2</v>
      </c>
      <c r="F18" s="3">
        <v>4.6145745424122234E-3</v>
      </c>
      <c r="G18" s="7">
        <v>4.6292931952662701E-2</v>
      </c>
      <c r="H18" s="4">
        <v>4.2028449365452587E-2</v>
      </c>
      <c r="I18" s="7">
        <v>3.237775564681724E-2</v>
      </c>
      <c r="J18" s="4">
        <v>1.3398049588354765E-2</v>
      </c>
      <c r="K18">
        <v>3.8031398073836237E-2</v>
      </c>
      <c r="N18" s="1"/>
    </row>
    <row r="19" spans="1:14" hidden="1" x14ac:dyDescent="0.3">
      <c r="A19" t="s">
        <v>45</v>
      </c>
      <c r="B19" t="s">
        <v>26</v>
      </c>
      <c r="C19">
        <v>1.5327135678391962E-4</v>
      </c>
      <c r="E19">
        <v>2.3346846846846848E-5</v>
      </c>
      <c r="G19">
        <v>3.0374585798816564E-3</v>
      </c>
      <c r="I19">
        <v>4.5314168377823418E-4</v>
      </c>
      <c r="K19" s="1">
        <v>1.0297150882825038E-3</v>
      </c>
      <c r="N19" s="1"/>
    </row>
    <row r="20" spans="1:14" x14ac:dyDescent="0.3">
      <c r="B20" t="s">
        <v>27</v>
      </c>
      <c r="C20" s="7">
        <v>1.1952804020100502E-2</v>
      </c>
      <c r="D20" s="3">
        <v>4.6556606522483269E-4</v>
      </c>
      <c r="E20" s="7">
        <v>1.785455855855856E-2</v>
      </c>
      <c r="F20" s="3">
        <v>1.9730928898696468E-3</v>
      </c>
      <c r="G20" s="7">
        <v>1.1498639053254432E-3</v>
      </c>
      <c r="H20">
        <v>0</v>
      </c>
      <c r="I20" s="7">
        <v>1.5219390143737173E-2</v>
      </c>
      <c r="J20" s="4">
        <v>5.1659579403319049E-3</v>
      </c>
      <c r="K20">
        <v>1.1350575441412498E-2</v>
      </c>
      <c r="N20" s="1"/>
    </row>
    <row r="21" spans="1:14" x14ac:dyDescent="0.3">
      <c r="B21" t="s">
        <v>283</v>
      </c>
      <c r="C21">
        <v>1.7678391959798994E-5</v>
      </c>
      <c r="E21">
        <v>3.3033333333333352E-4</v>
      </c>
      <c r="G21">
        <v>5.967455621301774E-5</v>
      </c>
      <c r="I21">
        <v>8.9666324435318191E-4</v>
      </c>
      <c r="K21" s="1">
        <v>4.2832825040128381E-4</v>
      </c>
      <c r="N21" s="1"/>
    </row>
    <row r="22" spans="1:14" x14ac:dyDescent="0.3">
      <c r="B22" t="s">
        <v>28</v>
      </c>
      <c r="C22" s="7">
        <v>7.9195487437185935E-2</v>
      </c>
      <c r="D22" s="3">
        <v>0.19526851047176602</v>
      </c>
      <c r="E22" s="7">
        <v>5.7932959459459435E-2</v>
      </c>
      <c r="F22" s="3">
        <v>0.12297076364270121</v>
      </c>
      <c r="G22" s="7">
        <v>4.5530349112426025E-2</v>
      </c>
      <c r="H22" s="4">
        <v>5.072675447054472E-2</v>
      </c>
      <c r="I22" s="7">
        <v>3.8024991786447651E-2</v>
      </c>
      <c r="J22" s="4">
        <v>1.666135244952727E-2</v>
      </c>
      <c r="K22">
        <v>5.018334510433381E-2</v>
      </c>
      <c r="N22" s="1"/>
    </row>
    <row r="23" spans="1:14" x14ac:dyDescent="0.3">
      <c r="B23" t="s">
        <v>29</v>
      </c>
      <c r="C23" s="7">
        <v>1.7767839195979894E-3</v>
      </c>
      <c r="D23" s="3">
        <v>1.8779560397113881E-3</v>
      </c>
      <c r="E23" s="7">
        <v>3.2393243243243239E-3</v>
      </c>
      <c r="F23" s="3">
        <v>6.00359659110875E-4</v>
      </c>
      <c r="G23" s="7">
        <v>8.4258816568047352E-3</v>
      </c>
      <c r="H23" s="6">
        <v>0</v>
      </c>
      <c r="I23" s="7">
        <v>5.2192114989733076E-3</v>
      </c>
      <c r="J23" s="4">
        <v>0</v>
      </c>
      <c r="K23">
        <v>5.1865280898876478E-3</v>
      </c>
      <c r="N23" s="1"/>
    </row>
    <row r="24" spans="1:14" x14ac:dyDescent="0.3">
      <c r="B24" t="s">
        <v>30</v>
      </c>
      <c r="C24" s="7">
        <v>0.10373370854271352</v>
      </c>
      <c r="D24" s="3">
        <v>4.3231787829865476E-2</v>
      </c>
      <c r="E24" s="7">
        <v>0.11072540990990992</v>
      </c>
      <c r="F24" s="3">
        <v>2.3607067007821652E-2</v>
      </c>
      <c r="G24" s="7">
        <v>4.8116822485207073E-2</v>
      </c>
      <c r="H24" s="4">
        <v>3.7299584486107079E-4</v>
      </c>
      <c r="I24" s="7">
        <v>4.5794759753593449E-2</v>
      </c>
      <c r="J24" s="4">
        <v>6.7076031827946695E-3</v>
      </c>
      <c r="K24">
        <v>6.7246856340288902E-2</v>
      </c>
      <c r="N24" s="1"/>
    </row>
    <row r="25" spans="1:14" x14ac:dyDescent="0.3">
      <c r="B25" t="s">
        <v>393</v>
      </c>
      <c r="C25">
        <v>1.7454286432160803E-2</v>
      </c>
      <c r="E25">
        <v>7.3294144144144143E-4</v>
      </c>
      <c r="G25">
        <v>6.3831804733727798E-3</v>
      </c>
      <c r="I25">
        <v>9.7213347022587248E-4</v>
      </c>
      <c r="K25" s="1">
        <v>5.0297431781701442E-3</v>
      </c>
      <c r="N25" s="1"/>
    </row>
    <row r="26" spans="1:14" hidden="1" x14ac:dyDescent="0.3">
      <c r="A26" t="s">
        <v>45</v>
      </c>
      <c r="B26" t="s">
        <v>31</v>
      </c>
      <c r="C26">
        <v>5.7990603015075351E-3</v>
      </c>
      <c r="E26">
        <v>4.4198558558558561E-3</v>
      </c>
      <c r="G26">
        <v>5.6962130177514825E-4</v>
      </c>
      <c r="I26">
        <v>3.0361663244353175E-3</v>
      </c>
      <c r="K26" s="1">
        <v>3.0548683788121983E-3</v>
      </c>
      <c r="N26" s="1"/>
    </row>
    <row r="27" spans="1:14" hidden="1" x14ac:dyDescent="0.3">
      <c r="A27" t="s">
        <v>45</v>
      </c>
      <c r="B27" t="s">
        <v>32</v>
      </c>
      <c r="C27">
        <v>0</v>
      </c>
      <c r="E27">
        <v>0</v>
      </c>
      <c r="G27">
        <v>0</v>
      </c>
      <c r="I27">
        <v>0</v>
      </c>
      <c r="K27" s="1">
        <v>0</v>
      </c>
      <c r="N27" s="1"/>
    </row>
    <row r="28" spans="1:14" hidden="1" x14ac:dyDescent="0.3">
      <c r="A28" t="s">
        <v>45</v>
      </c>
      <c r="B28" t="s">
        <v>33</v>
      </c>
      <c r="C28">
        <v>0</v>
      </c>
      <c r="E28">
        <v>0</v>
      </c>
      <c r="G28">
        <v>0</v>
      </c>
      <c r="I28">
        <v>0</v>
      </c>
      <c r="K28" s="1">
        <v>0</v>
      </c>
      <c r="N28" s="1"/>
    </row>
    <row r="29" spans="1:14" hidden="1" x14ac:dyDescent="0.3">
      <c r="A29" t="s">
        <v>45</v>
      </c>
      <c r="B29" t="s">
        <v>34</v>
      </c>
      <c r="C29">
        <v>6.5457286432160807E-5</v>
      </c>
      <c r="E29">
        <v>8.302252252252253E-5</v>
      </c>
      <c r="G29">
        <v>1.0071597633136097E-4</v>
      </c>
      <c r="I29">
        <v>2.0145051334702255E-3</v>
      </c>
      <c r="K29" s="1">
        <v>8.3993820224719028E-4</v>
      </c>
      <c r="N29" s="1"/>
    </row>
    <row r="30" spans="1:14" hidden="1" x14ac:dyDescent="0.3">
      <c r="A30" t="s">
        <v>45</v>
      </c>
      <c r="B30" t="s">
        <v>35</v>
      </c>
      <c r="C30">
        <v>0</v>
      </c>
      <c r="E30">
        <v>0</v>
      </c>
      <c r="G30">
        <v>0</v>
      </c>
      <c r="I30">
        <v>0</v>
      </c>
      <c r="K30" s="1">
        <v>0</v>
      </c>
      <c r="N30" s="1"/>
    </row>
    <row r="31" spans="1:14" hidden="1" x14ac:dyDescent="0.3">
      <c r="A31" t="s">
        <v>45</v>
      </c>
      <c r="B31" t="s">
        <v>36</v>
      </c>
      <c r="C31">
        <v>0</v>
      </c>
      <c r="E31">
        <v>0</v>
      </c>
      <c r="G31">
        <v>0</v>
      </c>
      <c r="I31">
        <v>0</v>
      </c>
      <c r="K31" s="1">
        <v>0</v>
      </c>
      <c r="N31" s="1"/>
    </row>
    <row r="32" spans="1:14" hidden="1" x14ac:dyDescent="0.3">
      <c r="A32" t="s">
        <v>45</v>
      </c>
      <c r="B32" t="s">
        <v>37</v>
      </c>
      <c r="C32">
        <v>7.1010050251256267E-5</v>
      </c>
      <c r="E32">
        <v>1.0096396396396398E-4</v>
      </c>
      <c r="G32">
        <v>1.1773372781065092E-4</v>
      </c>
      <c r="I32">
        <v>1.8899158110882953E-3</v>
      </c>
      <c r="K32" s="1">
        <v>7.9994221508828181E-4</v>
      </c>
      <c r="N32" s="1"/>
    </row>
    <row r="33" spans="1:14" hidden="1" x14ac:dyDescent="0.3">
      <c r="A33" t="s">
        <v>45</v>
      </c>
      <c r="B33" t="s">
        <v>38</v>
      </c>
      <c r="C33">
        <v>1.0704974874371864E-3</v>
      </c>
      <c r="E33">
        <v>4.762342342342343E-4</v>
      </c>
      <c r="G33">
        <v>1.4989053254437873E-4</v>
      </c>
      <c r="I33">
        <v>4.5374661190965091E-3</v>
      </c>
      <c r="K33" s="1">
        <v>2.0699534510433401E-3</v>
      </c>
      <c r="N33" s="1"/>
    </row>
    <row r="34" spans="1:14" hidden="1" x14ac:dyDescent="0.3">
      <c r="A34" t="s">
        <v>45</v>
      </c>
      <c r="B34" t="s">
        <v>39</v>
      </c>
      <c r="C34">
        <v>0</v>
      </c>
      <c r="E34">
        <v>0</v>
      </c>
      <c r="G34">
        <v>0</v>
      </c>
      <c r="I34">
        <v>0</v>
      </c>
      <c r="K34" s="1">
        <v>0</v>
      </c>
      <c r="N34" s="1"/>
    </row>
    <row r="35" spans="1:14" hidden="1" x14ac:dyDescent="0.3">
      <c r="A35" t="s">
        <v>45</v>
      </c>
      <c r="B35" t="s">
        <v>40</v>
      </c>
      <c r="C35">
        <v>0</v>
      </c>
      <c r="E35">
        <v>0</v>
      </c>
      <c r="G35">
        <v>0</v>
      </c>
      <c r="I35">
        <v>0</v>
      </c>
      <c r="K35" s="1">
        <v>0</v>
      </c>
      <c r="N35" s="1"/>
    </row>
    <row r="36" spans="1:14" hidden="1" x14ac:dyDescent="0.3">
      <c r="A36" t="s">
        <v>45</v>
      </c>
      <c r="B36" t="s">
        <v>41</v>
      </c>
      <c r="C36">
        <v>0</v>
      </c>
      <c r="E36">
        <v>0</v>
      </c>
      <c r="G36">
        <v>0</v>
      </c>
      <c r="I36">
        <v>0</v>
      </c>
      <c r="K36" s="1">
        <v>0</v>
      </c>
      <c r="N36" s="1"/>
    </row>
    <row r="37" spans="1:14" hidden="1" x14ac:dyDescent="0.3">
      <c r="A37" t="s">
        <v>45</v>
      </c>
      <c r="B37" t="s">
        <v>42</v>
      </c>
      <c r="C37">
        <v>0</v>
      </c>
      <c r="E37">
        <v>0</v>
      </c>
      <c r="G37">
        <v>0</v>
      </c>
      <c r="I37">
        <v>0</v>
      </c>
      <c r="K37" s="1">
        <v>0</v>
      </c>
      <c r="N37" s="1"/>
    </row>
    <row r="38" spans="1:14" x14ac:dyDescent="0.3">
      <c r="B38" t="s">
        <v>43</v>
      </c>
      <c r="C38">
        <f>C4+SUM(C6:C10)+C16+C19+SUM(C26:C37)</f>
        <v>1.4630793969849242E-2</v>
      </c>
      <c r="D38" s="3">
        <v>1.4778325123152721E-2</v>
      </c>
      <c r="E38">
        <f>E4+SUM(E6:E10)+E16+E19+SUM(E26:E37)</f>
        <v>7.2372702702702719E-3</v>
      </c>
      <c r="F38" s="3">
        <v>1.4779944485285976E-2</v>
      </c>
      <c r="G38">
        <f>G4+SUM(G6:G10)+G16+G19+SUM(G26:G37)</f>
        <v>1.8309831360946743E-2</v>
      </c>
      <c r="H38" s="4">
        <v>1.4778325123152721E-2</v>
      </c>
      <c r="I38">
        <f>I4+SUM(I6:I10)+I16+I19+SUM(I26:I37)</f>
        <v>2.6263225872689935E-2</v>
      </c>
      <c r="J38" s="4">
        <v>1.4778325123152721E-2</v>
      </c>
      <c r="K38" s="1"/>
      <c r="N38" s="1"/>
    </row>
  </sheetData>
  <autoFilter ref="A3:N38" xr:uid="{00000000-0009-0000-0000-000001000000}">
    <filterColumn colId="0">
      <filters blank="1"/>
    </filterColumn>
  </autoFilter>
  <pageMargins left="0.75" right="0.75" top="1" bottom="1" header="0.5" footer="0.5"/>
  <pageSetup orientation="portrait" horizontalDpi="4294967292" verticalDpi="429496729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N38"/>
  <sheetViews>
    <sheetView workbookViewId="0">
      <pane xSplit="2" ySplit="3" topLeftCell="C4" activePane="bottomRight" state="frozenSplit"/>
      <selection pane="topRight" activeCell="C1" sqref="C1"/>
      <selection pane="bottomLeft" activeCell="A4" sqref="A4"/>
      <selection pane="bottomRight" activeCell="C5" sqref="C5"/>
    </sheetView>
  </sheetViews>
  <sheetFormatPr defaultColWidth="11" defaultRowHeight="15.6" x14ac:dyDescent="0.3"/>
  <cols>
    <col min="1" max="1" width="7.796875" customWidth="1"/>
    <col min="2" max="2" width="31.296875" customWidth="1"/>
    <col min="3" max="13" width="10.796875" customWidth="1"/>
    <col min="17" max="17" width="23.5" customWidth="1"/>
  </cols>
  <sheetData>
    <row r="1" spans="1:14" x14ac:dyDescent="0.3">
      <c r="B1" t="s">
        <v>44</v>
      </c>
      <c r="C1" t="s">
        <v>0</v>
      </c>
      <c r="G1" t="s">
        <v>1</v>
      </c>
      <c r="K1" s="2" t="s">
        <v>2</v>
      </c>
    </row>
    <row r="2" spans="1:14" x14ac:dyDescent="0.3">
      <c r="C2" t="s">
        <v>3</v>
      </c>
      <c r="D2" t="s">
        <v>4</v>
      </c>
      <c r="E2" t="s">
        <v>3</v>
      </c>
      <c r="F2" t="s">
        <v>4</v>
      </c>
      <c r="G2" t="s">
        <v>3</v>
      </c>
      <c r="H2" t="s">
        <v>4</v>
      </c>
      <c r="I2" t="s">
        <v>3</v>
      </c>
      <c r="J2" t="s">
        <v>4</v>
      </c>
      <c r="K2" t="s">
        <v>3</v>
      </c>
      <c r="N2" t="s">
        <v>4</v>
      </c>
    </row>
    <row r="3" spans="1:14" x14ac:dyDescent="0.3">
      <c r="B3" t="s">
        <v>5</v>
      </c>
      <c r="C3" t="s">
        <v>6</v>
      </c>
      <c r="D3" t="s">
        <v>6</v>
      </c>
      <c r="E3" t="s">
        <v>7</v>
      </c>
      <c r="F3" t="s">
        <v>7</v>
      </c>
      <c r="G3" t="s">
        <v>6</v>
      </c>
      <c r="H3" t="s">
        <v>6</v>
      </c>
      <c r="I3" t="s">
        <v>7</v>
      </c>
      <c r="J3" t="s">
        <v>8</v>
      </c>
      <c r="K3" t="s">
        <v>9</v>
      </c>
      <c r="L3" t="s">
        <v>10</v>
      </c>
      <c r="M3" t="s">
        <v>11</v>
      </c>
    </row>
    <row r="4" spans="1:14" hidden="1" x14ac:dyDescent="0.3">
      <c r="A4" t="s">
        <v>45</v>
      </c>
      <c r="B4" t="s">
        <v>12</v>
      </c>
      <c r="C4">
        <v>0</v>
      </c>
      <c r="K4">
        <v>0</v>
      </c>
    </row>
    <row r="5" spans="1:14" x14ac:dyDescent="0.3">
      <c r="B5" t="s">
        <v>13</v>
      </c>
      <c r="C5" s="7">
        <v>3.9709240860215059E-2</v>
      </c>
      <c r="D5" s="3">
        <v>8.3011722663468897E-3</v>
      </c>
      <c r="E5">
        <v>1.3590924731182789E-2</v>
      </c>
      <c r="F5" s="3">
        <v>2.101170923013972E-2</v>
      </c>
      <c r="G5">
        <v>7.7700576177285319E-2</v>
      </c>
      <c r="H5" s="4">
        <v>7.9193846712410892E-2</v>
      </c>
      <c r="I5">
        <v>8.9167422746781119E-2</v>
      </c>
      <c r="J5" s="4">
        <v>0.14190013645138458</v>
      </c>
      <c r="K5">
        <v>6.2560547935619285E-2</v>
      </c>
      <c r="N5" s="1"/>
    </row>
    <row r="6" spans="1:14" hidden="1" x14ac:dyDescent="0.3">
      <c r="A6" t="s">
        <v>45</v>
      </c>
      <c r="B6" t="s">
        <v>14</v>
      </c>
      <c r="C6" s="7">
        <v>0</v>
      </c>
      <c r="E6">
        <v>0</v>
      </c>
      <c r="G6">
        <v>0</v>
      </c>
      <c r="I6">
        <v>0</v>
      </c>
      <c r="K6">
        <v>0</v>
      </c>
      <c r="N6" s="1"/>
    </row>
    <row r="7" spans="1:14" hidden="1" x14ac:dyDescent="0.3">
      <c r="A7" t="s">
        <v>45</v>
      </c>
      <c r="B7" t="s">
        <v>15</v>
      </c>
      <c r="C7" s="7">
        <v>2.1822881720430102E-3</v>
      </c>
      <c r="E7">
        <v>3.659139784946237E-4</v>
      </c>
      <c r="G7">
        <v>1.6130193905817174E-5</v>
      </c>
      <c r="I7">
        <v>8.4699570815450639E-6</v>
      </c>
      <c r="K7">
        <v>7.407725682295307E-4</v>
      </c>
      <c r="N7" s="1"/>
    </row>
    <row r="8" spans="1:14" hidden="1" x14ac:dyDescent="0.3">
      <c r="A8" t="s">
        <v>45</v>
      </c>
      <c r="B8" t="s">
        <v>16</v>
      </c>
      <c r="C8" s="7">
        <v>8.3877311827956994E-3</v>
      </c>
      <c r="E8">
        <v>1.1827956989247311E-7</v>
      </c>
      <c r="G8">
        <v>2.7787922437673132E-3</v>
      </c>
      <c r="I8">
        <v>1.0506931330472101E-3</v>
      </c>
      <c r="K8">
        <v>3.7842029391182666E-3</v>
      </c>
      <c r="N8" s="1"/>
    </row>
    <row r="9" spans="1:14" hidden="1" x14ac:dyDescent="0.3">
      <c r="A9" t="s">
        <v>45</v>
      </c>
      <c r="B9" t="s">
        <v>17</v>
      </c>
      <c r="C9" s="7">
        <v>1.0653118279569892E-4</v>
      </c>
      <c r="E9">
        <v>4.4623655913978497E-6</v>
      </c>
      <c r="G9">
        <v>1.3972576177285321E-4</v>
      </c>
      <c r="I9">
        <v>2.5934334763948498E-3</v>
      </c>
      <c r="K9">
        <v>9.1653114065780284E-4</v>
      </c>
      <c r="N9" s="1"/>
    </row>
    <row r="10" spans="1:14" hidden="1" x14ac:dyDescent="0.3">
      <c r="A10" t="s">
        <v>45</v>
      </c>
      <c r="B10" t="s">
        <v>18</v>
      </c>
      <c r="C10" s="7">
        <v>4.9418279569892485E-4</v>
      </c>
      <c r="E10">
        <v>2.1129032258064516E-5</v>
      </c>
      <c r="G10">
        <v>7.2913850415512449E-4</v>
      </c>
      <c r="I10">
        <v>5.3965021459227453E-4</v>
      </c>
      <c r="K10">
        <v>6.3717494751574491E-4</v>
      </c>
      <c r="N10" s="1"/>
    </row>
    <row r="11" spans="1:14" x14ac:dyDescent="0.3">
      <c r="B11" t="s">
        <v>19</v>
      </c>
      <c r="C11" s="7">
        <v>4.7562526881720434E-2</v>
      </c>
      <c r="D11" s="3">
        <v>1.1556427980893971E-2</v>
      </c>
      <c r="E11">
        <v>9.7763870967741931E-2</v>
      </c>
      <c r="F11" s="3">
        <v>1.2518827077010446E-2</v>
      </c>
      <c r="G11">
        <v>1.5390379501385044E-2</v>
      </c>
      <c r="H11" s="4">
        <v>0</v>
      </c>
      <c r="I11">
        <v>2.5209092274678106E-2</v>
      </c>
      <c r="J11" s="4">
        <v>0</v>
      </c>
      <c r="K11">
        <v>3.3963184744576588E-2</v>
      </c>
      <c r="N11" s="1"/>
    </row>
    <row r="12" spans="1:14" x14ac:dyDescent="0.3">
      <c r="B12" t="s">
        <v>282</v>
      </c>
      <c r="C12" s="7">
        <v>9.0857427956989228E-2</v>
      </c>
      <c r="E12">
        <v>0.16579629032258067</v>
      </c>
      <c r="G12">
        <v>3.9435484764542943E-2</v>
      </c>
      <c r="H12" s="5"/>
      <c r="I12">
        <v>4.2632899141630903E-2</v>
      </c>
      <c r="K12">
        <v>6.6414400979706023E-2</v>
      </c>
      <c r="N12" s="1"/>
    </row>
    <row r="13" spans="1:14" x14ac:dyDescent="0.3">
      <c r="B13" t="s">
        <v>20</v>
      </c>
      <c r="C13" s="7">
        <v>2.4680709677419352E-2</v>
      </c>
      <c r="D13" s="3">
        <v>3.3066049554546548E-2</v>
      </c>
      <c r="E13">
        <v>1.4450956989247307E-2</v>
      </c>
      <c r="F13" s="3">
        <v>1.26263317210497E-2</v>
      </c>
      <c r="G13">
        <v>4.0064290858725732E-2</v>
      </c>
      <c r="H13" s="4">
        <v>3.4027759437277372E-2</v>
      </c>
      <c r="I13">
        <v>2.6161667381974254E-2</v>
      </c>
      <c r="J13" s="4">
        <v>2.3039563807240673E-2</v>
      </c>
      <c r="K13">
        <v>2.9392276417074883E-2</v>
      </c>
      <c r="N13" s="1"/>
    </row>
    <row r="14" spans="1:14" x14ac:dyDescent="0.3">
      <c r="B14" t="s">
        <v>21</v>
      </c>
      <c r="C14" s="7">
        <v>6.1916165591397843E-2</v>
      </c>
      <c r="D14" s="3">
        <v>0.16638107844353706</v>
      </c>
      <c r="E14">
        <v>7.010897849462365E-2</v>
      </c>
      <c r="F14" s="3">
        <v>0.33460634189502519</v>
      </c>
      <c r="G14">
        <v>6.9209653739612229E-2</v>
      </c>
      <c r="H14" s="4">
        <v>0.22029547743318162</v>
      </c>
      <c r="I14">
        <v>0.13043569313304709</v>
      </c>
      <c r="J14" s="4">
        <v>0.2840586111806882</v>
      </c>
      <c r="K14">
        <v>8.5778062981105643E-2</v>
      </c>
      <c r="N14" s="1"/>
    </row>
    <row r="15" spans="1:14" x14ac:dyDescent="0.3">
      <c r="B15" t="s">
        <v>22</v>
      </c>
      <c r="C15" s="7">
        <v>9.4936163440860186E-2</v>
      </c>
      <c r="D15" s="3">
        <v>0.43605422725656584</v>
      </c>
      <c r="E15">
        <v>4.2062548387096783E-2</v>
      </c>
      <c r="F15" s="3">
        <v>0.23654796334689704</v>
      </c>
      <c r="G15">
        <v>0.45547290304709154</v>
      </c>
      <c r="H15" s="4">
        <v>0.54986729713069649</v>
      </c>
      <c r="I15">
        <v>0.39707630257510751</v>
      </c>
      <c r="J15" s="4">
        <v>0.36203371249941441</v>
      </c>
      <c r="K15">
        <v>0.28665686703988774</v>
      </c>
      <c r="N15" s="1"/>
    </row>
    <row r="16" spans="1:14" hidden="1" x14ac:dyDescent="0.3">
      <c r="A16" t="s">
        <v>45</v>
      </c>
      <c r="B16" t="s">
        <v>23</v>
      </c>
      <c r="C16" s="7">
        <v>1.0967741935483872E-6</v>
      </c>
      <c r="E16">
        <v>0</v>
      </c>
      <c r="G16">
        <v>2.3313628808864268E-3</v>
      </c>
      <c r="I16">
        <v>6.437768240343348E-9</v>
      </c>
      <c r="K16">
        <v>5.8931770468859351E-4</v>
      </c>
      <c r="N16" s="1"/>
    </row>
    <row r="17" spans="1:14" x14ac:dyDescent="0.3">
      <c r="B17" t="s">
        <v>24</v>
      </c>
      <c r="C17" s="7">
        <v>0.22590489462365593</v>
      </c>
      <c r="D17" s="3">
        <v>7.093968863645353E-2</v>
      </c>
      <c r="E17">
        <v>0.28373347311827957</v>
      </c>
      <c r="F17" s="3">
        <v>0.17751402251219828</v>
      </c>
      <c r="G17">
        <v>0.14771288642659286</v>
      </c>
      <c r="H17" s="4">
        <v>1.5682967379431631E-2</v>
      </c>
      <c r="I17">
        <v>0.18148294635193141</v>
      </c>
      <c r="J17" s="4">
        <v>0.1298913470823761</v>
      </c>
      <c r="K17">
        <v>0.19631316165150417</v>
      </c>
      <c r="N17" s="1"/>
    </row>
    <row r="18" spans="1:14" x14ac:dyDescent="0.3">
      <c r="B18" t="s">
        <v>25</v>
      </c>
      <c r="C18" s="7">
        <v>8.1225184946236526E-2</v>
      </c>
      <c r="D18" s="3">
        <v>3.4422025559151956E-2</v>
      </c>
      <c r="E18">
        <v>5.4155827956989235E-2</v>
      </c>
      <c r="F18" s="3">
        <v>1.0499808551324563E-2</v>
      </c>
      <c r="G18">
        <v>5.0461387811634298E-2</v>
      </c>
      <c r="H18" s="4">
        <v>3.2327311055662097E-2</v>
      </c>
      <c r="I18">
        <v>3.2177433476394852E-2</v>
      </c>
      <c r="J18" s="4">
        <v>1.7949065330740612E-2</v>
      </c>
      <c r="K18">
        <v>5.4985160951714518E-2</v>
      </c>
      <c r="N18" s="1"/>
    </row>
    <row r="19" spans="1:14" hidden="1" x14ac:dyDescent="0.3">
      <c r="A19" t="s">
        <v>45</v>
      </c>
      <c r="B19" t="s">
        <v>26</v>
      </c>
      <c r="C19" s="7">
        <v>0</v>
      </c>
      <c r="E19">
        <v>0</v>
      </c>
      <c r="G19">
        <v>0</v>
      </c>
      <c r="I19">
        <v>0</v>
      </c>
      <c r="K19">
        <v>0</v>
      </c>
      <c r="N19" s="1"/>
    </row>
    <row r="20" spans="1:14" x14ac:dyDescent="0.3">
      <c r="B20" t="s">
        <v>27</v>
      </c>
      <c r="C20" s="7">
        <v>8.1187182795698903E-3</v>
      </c>
      <c r="D20" s="3">
        <v>9.101818990156856E-4</v>
      </c>
      <c r="E20">
        <v>3.294818279569893E-2</v>
      </c>
      <c r="F20" s="3">
        <v>2.134666489528043E-3</v>
      </c>
      <c r="G20">
        <v>4.1058088642659278E-3</v>
      </c>
      <c r="H20" s="4">
        <v>0</v>
      </c>
      <c r="I20">
        <v>6.8850343347639483E-3</v>
      </c>
      <c r="J20" s="4">
        <v>4.1830048025296527E-3</v>
      </c>
      <c r="K20">
        <v>8.0717361791462581E-3</v>
      </c>
      <c r="N20" s="1"/>
    </row>
    <row r="21" spans="1:14" x14ac:dyDescent="0.3">
      <c r="B21" t="s">
        <v>283</v>
      </c>
      <c r="C21" s="7">
        <v>7.0423010752688174E-4</v>
      </c>
      <c r="E21">
        <v>5.0556989247311829E-4</v>
      </c>
      <c r="G21">
        <v>2.6841911357340718E-3</v>
      </c>
      <c r="I21">
        <v>4.2571995708154502E-3</v>
      </c>
      <c r="K21">
        <v>2.3284387683694886E-3</v>
      </c>
      <c r="N21" s="1"/>
    </row>
    <row r="22" spans="1:14" x14ac:dyDescent="0.3">
      <c r="B22" t="s">
        <v>28</v>
      </c>
      <c r="C22" s="7">
        <v>6.140352688172044E-2</v>
      </c>
      <c r="D22" s="3">
        <v>0.15255638102803157</v>
      </c>
      <c r="E22">
        <v>2.3678505376344083E-2</v>
      </c>
      <c r="F22" s="3">
        <v>0.115929517922225</v>
      </c>
      <c r="G22">
        <v>3.6906146814404434E-2</v>
      </c>
      <c r="H22" s="4">
        <v>5.2785601061578591E-2</v>
      </c>
      <c r="I22">
        <v>2.8357630901287529E-2</v>
      </c>
      <c r="J22" s="4">
        <v>3.0322601544238475E-2</v>
      </c>
      <c r="K22">
        <v>4.4337995801259571E-2</v>
      </c>
      <c r="N22" s="1"/>
    </row>
    <row r="23" spans="1:14" x14ac:dyDescent="0.3">
      <c r="B23" t="s">
        <v>29</v>
      </c>
      <c r="C23" s="7">
        <v>1.2316802150537631E-2</v>
      </c>
      <c r="D23" s="3">
        <v>2.0026253572614952E-3</v>
      </c>
      <c r="E23">
        <v>1.0069526881720428E-2</v>
      </c>
      <c r="F23" s="3">
        <v>8.1897038206241125E-4</v>
      </c>
      <c r="G23">
        <v>6.9378559556786679E-3</v>
      </c>
      <c r="H23" s="4">
        <v>0</v>
      </c>
      <c r="I23">
        <v>1.39962017167382E-3</v>
      </c>
      <c r="J23" s="4">
        <v>0</v>
      </c>
      <c r="K23">
        <v>7.1271539538138411E-3</v>
      </c>
      <c r="N23" s="1"/>
    </row>
    <row r="24" spans="1:14" x14ac:dyDescent="0.3">
      <c r="B24" t="s">
        <v>30</v>
      </c>
      <c r="C24" s="7">
        <v>0.19913506236559128</v>
      </c>
      <c r="D24" s="3">
        <v>6.9031816895042619E-2</v>
      </c>
      <c r="E24">
        <v>0.18982846236559139</v>
      </c>
      <c r="F24" s="3">
        <v>6.1010101757478889E-2</v>
      </c>
      <c r="G24">
        <v>4.2641914127423797E-2</v>
      </c>
      <c r="H24" s="4">
        <v>1.0414146666088042E-3</v>
      </c>
      <c r="I24">
        <v>2.8634922746781082E-2</v>
      </c>
      <c r="J24" s="4">
        <v>9.1965361013457651E-3</v>
      </c>
      <c r="K24">
        <v>0.10024709517144853</v>
      </c>
      <c r="N24" s="1"/>
    </row>
    <row r="25" spans="1:14" x14ac:dyDescent="0.3">
      <c r="B25" t="s">
        <v>393</v>
      </c>
      <c r="C25" s="7">
        <v>3.3572862365591379E-2</v>
      </c>
      <c r="E25">
        <v>5.6533333333333338E-4</v>
      </c>
      <c r="G25">
        <v>2.1778947368421056E-4</v>
      </c>
      <c r="I25">
        <v>4.7081545064377687E-6</v>
      </c>
      <c r="K25">
        <v>1.1018066480055974E-2</v>
      </c>
      <c r="N25" s="1"/>
    </row>
    <row r="26" spans="1:14" hidden="1" x14ac:dyDescent="0.3">
      <c r="A26" t="s">
        <v>45</v>
      </c>
      <c r="B26" t="s">
        <v>31</v>
      </c>
      <c r="C26" s="7">
        <v>1.2804580645161285E-3</v>
      </c>
      <c r="E26">
        <v>5.055913978494624E-5</v>
      </c>
      <c r="G26">
        <v>2.4032686980609422E-4</v>
      </c>
      <c r="I26">
        <v>2.3057939914163092E-4</v>
      </c>
      <c r="K26">
        <v>5.5602519244226734E-4</v>
      </c>
      <c r="N26" s="1"/>
    </row>
    <row r="27" spans="1:14" hidden="1" x14ac:dyDescent="0.3">
      <c r="A27" t="s">
        <v>45</v>
      </c>
      <c r="B27" t="s">
        <v>32</v>
      </c>
      <c r="C27" s="7">
        <v>0</v>
      </c>
      <c r="E27">
        <v>0</v>
      </c>
      <c r="G27">
        <v>0</v>
      </c>
      <c r="I27">
        <v>0</v>
      </c>
      <c r="K27">
        <v>0</v>
      </c>
      <c r="N27" s="1"/>
    </row>
    <row r="28" spans="1:14" hidden="1" x14ac:dyDescent="0.3">
      <c r="A28" t="s">
        <v>45</v>
      </c>
      <c r="B28" t="s">
        <v>33</v>
      </c>
      <c r="C28" s="7">
        <v>0</v>
      </c>
      <c r="E28">
        <v>0</v>
      </c>
      <c r="G28">
        <v>0</v>
      </c>
      <c r="I28">
        <v>0</v>
      </c>
      <c r="K28">
        <v>0</v>
      </c>
      <c r="N28" s="1"/>
    </row>
    <row r="29" spans="1:14" hidden="1" x14ac:dyDescent="0.3">
      <c r="A29" t="s">
        <v>45</v>
      </c>
      <c r="B29" t="s">
        <v>34</v>
      </c>
      <c r="C29" s="7">
        <v>2.5519806451612895E-3</v>
      </c>
      <c r="E29">
        <v>1.2795698924731181E-6</v>
      </c>
      <c r="G29">
        <v>5.6476454293628797E-5</v>
      </c>
      <c r="I29">
        <v>5.476394849785408E-6</v>
      </c>
      <c r="K29">
        <v>8.4655703289013263E-4</v>
      </c>
      <c r="N29" s="1"/>
    </row>
    <row r="30" spans="1:14" hidden="1" x14ac:dyDescent="0.3">
      <c r="A30" t="s">
        <v>45</v>
      </c>
      <c r="B30" t="s">
        <v>35</v>
      </c>
      <c r="C30" s="7">
        <v>2.0469268817204294E-3</v>
      </c>
      <c r="E30">
        <v>2.1486021505376344E-4</v>
      </c>
      <c r="G30">
        <v>5.6869806094182829E-6</v>
      </c>
      <c r="I30">
        <v>2.696351931330472E-5</v>
      </c>
      <c r="K30">
        <v>6.9033449965010462E-4</v>
      </c>
      <c r="N30" s="1"/>
    </row>
    <row r="31" spans="1:14" hidden="1" x14ac:dyDescent="0.3">
      <c r="A31" t="s">
        <v>45</v>
      </c>
      <c r="B31" t="s">
        <v>36</v>
      </c>
      <c r="C31" s="7">
        <v>0</v>
      </c>
      <c r="E31">
        <v>0</v>
      </c>
      <c r="G31">
        <v>0</v>
      </c>
      <c r="I31">
        <v>0</v>
      </c>
      <c r="K31">
        <v>0</v>
      </c>
      <c r="N31" s="1"/>
    </row>
    <row r="32" spans="1:14" hidden="1" x14ac:dyDescent="0.3">
      <c r="A32" t="s">
        <v>45</v>
      </c>
      <c r="B32" t="s">
        <v>37</v>
      </c>
      <c r="C32" s="7">
        <v>4.2938924731182815E-4</v>
      </c>
      <c r="E32">
        <v>4.5333333333333335E-5</v>
      </c>
      <c r="G32">
        <v>4.6327036011080324E-3</v>
      </c>
      <c r="I32">
        <v>3.4570815450643781E-6</v>
      </c>
      <c r="K32">
        <v>1.3142491252624209E-3</v>
      </c>
      <c r="N32" s="1"/>
    </row>
    <row r="33" spans="1:14" hidden="1" x14ac:dyDescent="0.3">
      <c r="A33" t="s">
        <v>45</v>
      </c>
      <c r="B33" t="s">
        <v>38</v>
      </c>
      <c r="C33" s="7">
        <v>4.7565591397849468E-4</v>
      </c>
      <c r="E33">
        <v>3.763440860215054E-5</v>
      </c>
      <c r="G33">
        <v>1.2818559556786706E-4</v>
      </c>
      <c r="I33">
        <v>1.6584935622317592E-3</v>
      </c>
      <c r="K33">
        <v>7.3046745976207113E-4</v>
      </c>
      <c r="N33" s="1"/>
    </row>
    <row r="34" spans="1:14" hidden="1" x14ac:dyDescent="0.3">
      <c r="A34" t="s">
        <v>45</v>
      </c>
      <c r="B34" t="s">
        <v>39</v>
      </c>
      <c r="C34" s="7">
        <v>0</v>
      </c>
      <c r="E34">
        <v>0</v>
      </c>
      <c r="G34">
        <v>0</v>
      </c>
      <c r="I34">
        <v>0</v>
      </c>
      <c r="K34">
        <v>0</v>
      </c>
      <c r="N34" s="1"/>
    </row>
    <row r="35" spans="1:14" hidden="1" x14ac:dyDescent="0.3">
      <c r="A35" t="s">
        <v>45</v>
      </c>
      <c r="B35" t="s">
        <v>40</v>
      </c>
      <c r="C35" s="7">
        <v>0</v>
      </c>
      <c r="E35">
        <v>0</v>
      </c>
      <c r="G35">
        <v>0</v>
      </c>
      <c r="I35">
        <v>0</v>
      </c>
      <c r="K35">
        <v>0</v>
      </c>
      <c r="N35" s="1"/>
    </row>
    <row r="36" spans="1:14" hidden="1" x14ac:dyDescent="0.3">
      <c r="A36" t="s">
        <v>45</v>
      </c>
      <c r="B36" t="s">
        <v>41</v>
      </c>
      <c r="C36" s="7">
        <v>0</v>
      </c>
      <c r="E36">
        <v>0</v>
      </c>
      <c r="G36">
        <v>0</v>
      </c>
      <c r="I36">
        <v>0</v>
      </c>
      <c r="K36">
        <v>0</v>
      </c>
      <c r="N36" s="1"/>
    </row>
    <row r="37" spans="1:14" hidden="1" x14ac:dyDescent="0.3">
      <c r="A37" t="s">
        <v>45</v>
      </c>
      <c r="B37" t="s">
        <v>42</v>
      </c>
      <c r="C37" s="7">
        <v>0</v>
      </c>
      <c r="E37">
        <v>0</v>
      </c>
      <c r="G37">
        <v>0</v>
      </c>
      <c r="I37">
        <v>0</v>
      </c>
      <c r="K37">
        <v>0</v>
      </c>
      <c r="N37" s="1"/>
    </row>
    <row r="38" spans="1:14" x14ac:dyDescent="0.3">
      <c r="B38" t="s">
        <v>43</v>
      </c>
      <c r="C38">
        <f>C4+SUM(C6:C10)+C16+C19+SUM(C26:C37)</f>
        <v>1.795624086021505E-2</v>
      </c>
      <c r="D38" s="3">
        <v>1.47783251231527E-2</v>
      </c>
      <c r="E38">
        <f>E4+SUM(E6:E10)+E16+E19+SUM(E26:E37)</f>
        <v>7.4129032258064527E-4</v>
      </c>
      <c r="F38" s="3">
        <v>1.4781739115060824E-2</v>
      </c>
      <c r="G38">
        <f>G4+SUM(G6:G10)+G16+G19+SUM(G26:G37)</f>
        <v>1.1058529085872576E-2</v>
      </c>
      <c r="H38" s="4">
        <v>1.4778325123152728E-2</v>
      </c>
      <c r="I38">
        <f>I4+SUM(I6:I10)+I16+I19+SUM(I26:I37)</f>
        <v>6.1172231759656645E-3</v>
      </c>
      <c r="J38" s="4">
        <v>1.4778325123152721E-2</v>
      </c>
      <c r="K38">
        <f>K4+SUM(K6:K10)+K16+K19+K21+SUM(K25:K37)</f>
        <v>2.4152137858642397E-2</v>
      </c>
      <c r="N38" s="1"/>
    </row>
  </sheetData>
  <autoFilter ref="A3:N38" xr:uid="{00000000-0009-0000-0000-000002000000}">
    <filterColumn colId="0">
      <filters blank="1"/>
    </filterColumn>
  </autoFilter>
  <pageMargins left="0.75" right="0.75" top="1" bottom="1" header="0.5" footer="0.5"/>
  <pageSetup orientation="portrait" horizontalDpi="4294967292" verticalDpi="429496729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N36"/>
  <sheetViews>
    <sheetView topLeftCell="AS1" workbookViewId="0">
      <selection activeCell="V31" sqref="V31"/>
    </sheetView>
  </sheetViews>
  <sheetFormatPr defaultColWidth="9" defaultRowHeight="15.6" x14ac:dyDescent="0.3"/>
  <cols>
    <col min="1" max="1" width="1.796875" bestFit="1" customWidth="1"/>
    <col min="2" max="3" width="28.69921875" customWidth="1"/>
    <col min="4" max="4" width="6.19921875" style="33" customWidth="1"/>
    <col min="5" max="8" width="6.19921875" customWidth="1"/>
    <col min="9" max="10" width="8" customWidth="1"/>
    <col min="11" max="11" width="6.19921875" style="33" customWidth="1"/>
    <col min="12" max="15" width="6.19921875" customWidth="1"/>
    <col min="16" max="17" width="8" customWidth="1"/>
    <col min="18" max="18" width="6.19921875" style="33" customWidth="1"/>
    <col min="19" max="22" width="6.19921875" customWidth="1"/>
    <col min="23" max="24" width="7.796875" customWidth="1"/>
    <col min="25" max="25" width="6.19921875" style="33" customWidth="1"/>
    <col min="26" max="29" width="6.19921875" customWidth="1"/>
    <col min="30" max="31" width="7.796875" customWidth="1"/>
    <col min="32" max="32" width="6.19921875" style="33" customWidth="1"/>
    <col min="33" max="36" width="6.19921875" customWidth="1"/>
    <col min="37" max="38" width="7.796875" customWidth="1"/>
    <col min="39" max="39" width="6.19921875" style="33" customWidth="1"/>
    <col min="40" max="43" width="6.19921875" customWidth="1"/>
    <col min="44" max="45" width="7.796875" customWidth="1"/>
    <col min="46" max="46" width="6.19921875" style="33" customWidth="1"/>
    <col min="47" max="50" width="6.19921875" customWidth="1"/>
    <col min="51" max="52" width="7.796875" customWidth="1"/>
    <col min="53" max="53" width="6.19921875" style="33" customWidth="1"/>
    <col min="54" max="57" width="6.19921875" customWidth="1"/>
    <col min="58" max="59" width="7.796875" customWidth="1"/>
    <col min="60" max="60" width="6.19921875" style="33" customWidth="1"/>
    <col min="61" max="64" width="6.19921875" customWidth="1"/>
    <col min="65" max="66" width="7.796875" customWidth="1"/>
  </cols>
  <sheetData>
    <row r="1" spans="1:66" x14ac:dyDescent="0.3">
      <c r="D1"/>
      <c r="K1"/>
      <c r="R1"/>
      <c r="Y1"/>
      <c r="AF1"/>
      <c r="AM1"/>
      <c r="AT1"/>
      <c r="BA1"/>
      <c r="BH1"/>
    </row>
    <row r="2" spans="1:66" x14ac:dyDescent="0.3">
      <c r="D2" s="145" t="s">
        <v>345</v>
      </c>
      <c r="E2" s="145"/>
      <c r="F2" s="145"/>
      <c r="G2" s="145"/>
      <c r="H2" s="145"/>
      <c r="I2" s="145"/>
      <c r="J2" s="145"/>
      <c r="K2" s="145" t="s">
        <v>346</v>
      </c>
      <c r="L2" s="145"/>
      <c r="M2" s="145"/>
      <c r="N2" s="145"/>
      <c r="O2" s="145"/>
      <c r="P2" s="145"/>
      <c r="Q2" s="145"/>
      <c r="R2" s="145" t="s">
        <v>362</v>
      </c>
      <c r="S2" s="145"/>
      <c r="T2" s="145"/>
      <c r="U2" s="145"/>
      <c r="V2" s="145"/>
      <c r="W2" s="145"/>
      <c r="X2" s="145"/>
      <c r="Y2" s="145" t="s">
        <v>363</v>
      </c>
      <c r="Z2" s="145"/>
      <c r="AA2" s="145"/>
      <c r="AB2" s="145"/>
      <c r="AC2" s="145"/>
      <c r="AD2" s="145"/>
      <c r="AE2" s="145"/>
      <c r="AF2" s="145" t="s">
        <v>364</v>
      </c>
      <c r="AG2" s="145"/>
      <c r="AH2" s="145"/>
      <c r="AI2" s="145"/>
      <c r="AJ2" s="145"/>
      <c r="AK2" s="145"/>
      <c r="AL2" s="145"/>
      <c r="AM2" s="145" t="s">
        <v>365</v>
      </c>
      <c r="AN2" s="145"/>
      <c r="AO2" s="145"/>
      <c r="AP2" s="145"/>
      <c r="AQ2" s="145"/>
      <c r="AR2" s="145"/>
      <c r="AS2" s="145"/>
      <c r="AT2" s="145" t="s">
        <v>366</v>
      </c>
      <c r="AU2" s="145"/>
      <c r="AV2" s="145"/>
      <c r="AW2" s="145"/>
      <c r="AX2" s="145"/>
      <c r="AY2" s="145"/>
      <c r="AZ2" s="145"/>
      <c r="BA2" s="145" t="s">
        <v>367</v>
      </c>
      <c r="BB2" s="145"/>
      <c r="BC2" s="145"/>
      <c r="BD2" s="145"/>
      <c r="BE2" s="145"/>
      <c r="BF2" s="145"/>
      <c r="BG2" s="145"/>
      <c r="BH2" s="145" t="s">
        <v>368</v>
      </c>
      <c r="BI2" s="145"/>
      <c r="BJ2" s="145"/>
      <c r="BK2" s="145"/>
      <c r="BL2" s="145"/>
      <c r="BM2" s="145"/>
      <c r="BN2" s="145"/>
    </row>
    <row r="3" spans="1:66" s="34" customFormat="1" x14ac:dyDescent="0.3">
      <c r="B3" s="34" t="s">
        <v>46</v>
      </c>
      <c r="C3" s="34" t="s">
        <v>49</v>
      </c>
      <c r="D3" s="73" t="s">
        <v>340</v>
      </c>
      <c r="E3" s="72" t="s">
        <v>341</v>
      </c>
      <c r="F3" s="72" t="s">
        <v>342</v>
      </c>
      <c r="G3" s="72" t="s">
        <v>343</v>
      </c>
      <c r="H3" s="72" t="s">
        <v>344</v>
      </c>
      <c r="I3" s="72" t="s">
        <v>306</v>
      </c>
      <c r="J3" s="72" t="s">
        <v>8</v>
      </c>
      <c r="K3" s="73" t="s">
        <v>340</v>
      </c>
      <c r="L3" s="72" t="s">
        <v>341</v>
      </c>
      <c r="M3" s="72" t="s">
        <v>342</v>
      </c>
      <c r="N3" s="72" t="s">
        <v>343</v>
      </c>
      <c r="O3" s="72" t="s">
        <v>344</v>
      </c>
      <c r="P3" s="72" t="s">
        <v>306</v>
      </c>
      <c r="Q3" s="72" t="s">
        <v>8</v>
      </c>
      <c r="R3" s="73" t="s">
        <v>340</v>
      </c>
      <c r="S3" s="72" t="s">
        <v>341</v>
      </c>
      <c r="T3" s="72" t="s">
        <v>342</v>
      </c>
      <c r="U3" s="72" t="s">
        <v>343</v>
      </c>
      <c r="V3" s="72" t="s">
        <v>344</v>
      </c>
      <c r="W3" s="72" t="s">
        <v>306</v>
      </c>
      <c r="X3" s="72" t="s">
        <v>8</v>
      </c>
      <c r="Y3" s="73" t="s">
        <v>340</v>
      </c>
      <c r="Z3" s="72" t="s">
        <v>341</v>
      </c>
      <c r="AA3" s="72" t="s">
        <v>342</v>
      </c>
      <c r="AB3" s="72" t="s">
        <v>343</v>
      </c>
      <c r="AC3" s="72" t="s">
        <v>344</v>
      </c>
      <c r="AD3" s="72" t="s">
        <v>306</v>
      </c>
      <c r="AE3" s="72" t="s">
        <v>8</v>
      </c>
      <c r="AF3" s="73" t="s">
        <v>340</v>
      </c>
      <c r="AG3" s="72" t="s">
        <v>341</v>
      </c>
      <c r="AH3" s="72" t="s">
        <v>342</v>
      </c>
      <c r="AI3" s="72" t="s">
        <v>343</v>
      </c>
      <c r="AJ3" s="72" t="s">
        <v>344</v>
      </c>
      <c r="AK3" s="72" t="s">
        <v>306</v>
      </c>
      <c r="AL3" s="72" t="s">
        <v>8</v>
      </c>
      <c r="AM3" s="73" t="s">
        <v>340</v>
      </c>
      <c r="AN3" s="72" t="s">
        <v>341</v>
      </c>
      <c r="AO3" s="72" t="s">
        <v>342</v>
      </c>
      <c r="AP3" s="72" t="s">
        <v>343</v>
      </c>
      <c r="AQ3" s="72" t="s">
        <v>344</v>
      </c>
      <c r="AR3" s="72" t="s">
        <v>306</v>
      </c>
      <c r="AS3" s="72" t="s">
        <v>8</v>
      </c>
      <c r="AT3" s="73" t="s">
        <v>340</v>
      </c>
      <c r="AU3" s="72" t="s">
        <v>341</v>
      </c>
      <c r="AV3" s="72" t="s">
        <v>342</v>
      </c>
      <c r="AW3" s="72" t="s">
        <v>343</v>
      </c>
      <c r="AX3" s="72" t="s">
        <v>344</v>
      </c>
      <c r="AY3" s="72" t="s">
        <v>306</v>
      </c>
      <c r="AZ3" s="72" t="s">
        <v>8</v>
      </c>
      <c r="BA3" s="73" t="s">
        <v>340</v>
      </c>
      <c r="BB3" s="72" t="s">
        <v>341</v>
      </c>
      <c r="BC3" s="72" t="s">
        <v>342</v>
      </c>
      <c r="BD3" s="72" t="s">
        <v>343</v>
      </c>
      <c r="BE3" s="72" t="s">
        <v>344</v>
      </c>
      <c r="BF3" s="72" t="s">
        <v>306</v>
      </c>
      <c r="BG3" s="72" t="s">
        <v>8</v>
      </c>
      <c r="BH3" s="73" t="s">
        <v>340</v>
      </c>
      <c r="BI3" s="72" t="s">
        <v>341</v>
      </c>
      <c r="BJ3" s="72" t="s">
        <v>342</v>
      </c>
      <c r="BK3" s="72" t="s">
        <v>343</v>
      </c>
      <c r="BL3" s="72" t="s">
        <v>344</v>
      </c>
      <c r="BM3" s="72" t="s">
        <v>306</v>
      </c>
      <c r="BN3" s="72" t="s">
        <v>8</v>
      </c>
    </row>
    <row r="4" spans="1:66" s="66" customFormat="1" x14ac:dyDescent="0.3">
      <c r="A4" s="66" t="s">
        <v>45</v>
      </c>
      <c r="B4" s="67" t="s">
        <v>361</v>
      </c>
      <c r="C4" s="48" t="s">
        <v>43</v>
      </c>
      <c r="D4" s="83">
        <v>0</v>
      </c>
      <c r="E4" s="84">
        <v>0</v>
      </c>
      <c r="F4" s="84">
        <v>0</v>
      </c>
      <c r="G4" s="84">
        <v>0</v>
      </c>
      <c r="H4" s="84">
        <v>0</v>
      </c>
      <c r="I4" s="89">
        <f t="shared" ref="I4:I26" si="0">AVERAGE(D4:E4)</f>
        <v>0</v>
      </c>
      <c r="J4" s="89">
        <f t="shared" ref="J4:J26" si="1">AVERAGE(F4:H4)</f>
        <v>0</v>
      </c>
      <c r="K4" s="83">
        <v>0</v>
      </c>
      <c r="L4" s="84">
        <v>0</v>
      </c>
      <c r="M4" s="84">
        <v>0</v>
      </c>
      <c r="N4" s="84">
        <v>0</v>
      </c>
      <c r="O4" s="84">
        <v>0</v>
      </c>
      <c r="P4" s="89">
        <f t="shared" ref="P4:P26" si="2">AVERAGE(K4:L4)</f>
        <v>0</v>
      </c>
      <c r="Q4" s="89">
        <f t="shared" ref="Q4:Q26" si="3">AVERAGE(M4:O4)</f>
        <v>0</v>
      </c>
      <c r="R4" s="77"/>
      <c r="S4" s="70">
        <v>0</v>
      </c>
      <c r="T4" s="70">
        <v>0</v>
      </c>
      <c r="U4" s="70">
        <v>0</v>
      </c>
      <c r="V4" s="70">
        <v>0</v>
      </c>
      <c r="W4" s="79">
        <f t="shared" ref="W4:W26" si="4">AVERAGE(R4:S4)</f>
        <v>0</v>
      </c>
      <c r="X4" s="79">
        <f t="shared" ref="X4:X26" si="5">AVERAGE(T4:V4)</f>
        <v>0</v>
      </c>
      <c r="Y4" s="77"/>
      <c r="Z4" s="70">
        <v>0</v>
      </c>
      <c r="AA4" s="70">
        <v>0</v>
      </c>
      <c r="AB4" s="70">
        <v>0</v>
      </c>
      <c r="AC4" s="70">
        <v>0</v>
      </c>
      <c r="AD4" s="113">
        <f t="shared" ref="AD4:AD26" si="6">AVERAGE(Y4:Z4)</f>
        <v>0</v>
      </c>
      <c r="AE4" s="79">
        <f t="shared" ref="AE4:AE26" si="7">AVERAGE(AA4:AC4)</f>
        <v>0</v>
      </c>
      <c r="AF4" s="74">
        <v>0</v>
      </c>
      <c r="AG4" s="70">
        <v>0</v>
      </c>
      <c r="AH4" s="70">
        <v>0</v>
      </c>
      <c r="AI4" s="70">
        <v>0</v>
      </c>
      <c r="AJ4" s="70">
        <v>0</v>
      </c>
      <c r="AK4" s="113">
        <f t="shared" ref="AK4:AK26" si="8">AVERAGE(AF4:AG4)</f>
        <v>0</v>
      </c>
      <c r="AL4" s="113">
        <f t="shared" ref="AL4:AL26" si="9">AVERAGE(AH4:AJ4)</f>
        <v>0</v>
      </c>
      <c r="AM4" s="74">
        <v>0</v>
      </c>
      <c r="AN4" s="70">
        <v>0</v>
      </c>
      <c r="AO4" s="70">
        <v>0</v>
      </c>
      <c r="AP4" s="70">
        <v>0</v>
      </c>
      <c r="AQ4" s="70">
        <v>0</v>
      </c>
      <c r="AR4" s="113">
        <f t="shared" ref="AR4:AR26" si="10">AVERAGE(AM4:AN4)</f>
        <v>0</v>
      </c>
      <c r="AS4" s="113">
        <f t="shared" ref="AS4:AS26" si="11">AVERAGE(AO4:AQ4)</f>
        <v>0</v>
      </c>
      <c r="AT4" s="74">
        <v>0</v>
      </c>
      <c r="AU4" s="70">
        <v>0.01</v>
      </c>
      <c r="AV4" s="70">
        <v>0</v>
      </c>
      <c r="AW4" s="70">
        <v>0</v>
      </c>
      <c r="AX4" s="70">
        <v>0</v>
      </c>
      <c r="AY4" s="113">
        <f t="shared" ref="AY4:AY26" si="12">AVERAGE(AT4:AU4)</f>
        <v>5.0000000000000001E-3</v>
      </c>
      <c r="AZ4" s="113">
        <f t="shared" ref="AZ4:AZ26" si="13">AVERAGE(AV4:AX4)</f>
        <v>0</v>
      </c>
      <c r="BA4" s="74">
        <v>0</v>
      </c>
      <c r="BB4" s="70">
        <v>0</v>
      </c>
      <c r="BC4" s="70">
        <v>0</v>
      </c>
      <c r="BD4" s="70">
        <v>0.03</v>
      </c>
      <c r="BE4" s="70">
        <v>0.06</v>
      </c>
      <c r="BF4" s="113">
        <f t="shared" ref="BF4:BF26" si="14">AVERAGE(BA4:BB4)</f>
        <v>0</v>
      </c>
      <c r="BG4" s="113">
        <f t="shared" ref="BG4:BG26" si="15">AVERAGE(BC4:BE4)</f>
        <v>0.03</v>
      </c>
      <c r="BH4" s="74">
        <v>0</v>
      </c>
      <c r="BI4" s="70">
        <v>0</v>
      </c>
      <c r="BJ4" s="70">
        <v>0</v>
      </c>
      <c r="BK4" s="70">
        <v>0.78</v>
      </c>
      <c r="BL4" s="70">
        <v>0.56000000000000005</v>
      </c>
      <c r="BM4" s="79">
        <f t="shared" ref="BM4:BM26" si="16">AVERAGE(BH4:BI4)</f>
        <v>0</v>
      </c>
      <c r="BN4" s="79">
        <f t="shared" ref="BN4:BN26" si="17">AVERAGE(BJ4:BL4)</f>
        <v>0.44666666666666671</v>
      </c>
    </row>
    <row r="5" spans="1:66" s="66" customFormat="1" x14ac:dyDescent="0.3">
      <c r="A5" s="66" t="s">
        <v>45</v>
      </c>
      <c r="B5" s="67" t="s">
        <v>360</v>
      </c>
      <c r="C5" s="48" t="s">
        <v>43</v>
      </c>
      <c r="D5" s="83">
        <v>0</v>
      </c>
      <c r="E5" s="84">
        <v>0</v>
      </c>
      <c r="F5" s="84">
        <v>0</v>
      </c>
      <c r="G5" s="84">
        <v>0</v>
      </c>
      <c r="H5" s="84">
        <v>0</v>
      </c>
      <c r="I5" s="89">
        <f t="shared" si="0"/>
        <v>0</v>
      </c>
      <c r="J5" s="89">
        <f t="shared" si="1"/>
        <v>0</v>
      </c>
      <c r="K5" s="83">
        <v>0</v>
      </c>
      <c r="L5" s="84">
        <v>0</v>
      </c>
      <c r="M5" s="84">
        <v>0</v>
      </c>
      <c r="N5" s="84">
        <v>0.01</v>
      </c>
      <c r="O5" s="84">
        <v>0</v>
      </c>
      <c r="P5" s="89">
        <f t="shared" si="2"/>
        <v>0</v>
      </c>
      <c r="Q5" s="89">
        <f t="shared" si="3"/>
        <v>3.3333333333333335E-3</v>
      </c>
      <c r="R5" s="77"/>
      <c r="S5" s="70">
        <v>0.02</v>
      </c>
      <c r="T5" s="70">
        <v>0</v>
      </c>
      <c r="U5" s="70">
        <v>0</v>
      </c>
      <c r="V5" s="70">
        <v>0.01</v>
      </c>
      <c r="W5" s="79">
        <f t="shared" si="4"/>
        <v>0.02</v>
      </c>
      <c r="X5" s="79">
        <f t="shared" si="5"/>
        <v>3.3333333333333335E-3</v>
      </c>
      <c r="Y5" s="77"/>
      <c r="Z5" s="70">
        <v>0</v>
      </c>
      <c r="AA5" s="70">
        <v>0.02</v>
      </c>
      <c r="AB5" s="70">
        <v>0.01</v>
      </c>
      <c r="AC5" s="70">
        <v>0</v>
      </c>
      <c r="AD5" s="113">
        <f t="shared" si="6"/>
        <v>0</v>
      </c>
      <c r="AE5" s="79">
        <f t="shared" si="7"/>
        <v>0.01</v>
      </c>
      <c r="AF5" s="74">
        <v>0</v>
      </c>
      <c r="AG5" s="70">
        <v>0</v>
      </c>
      <c r="AH5" s="70">
        <v>0</v>
      </c>
      <c r="AI5" s="70">
        <v>0.01</v>
      </c>
      <c r="AJ5" s="70">
        <v>0.02</v>
      </c>
      <c r="AK5" s="113">
        <f t="shared" si="8"/>
        <v>0</v>
      </c>
      <c r="AL5" s="113">
        <f t="shared" si="9"/>
        <v>0.01</v>
      </c>
      <c r="AM5" s="74">
        <v>0</v>
      </c>
      <c r="AN5" s="70">
        <v>7.0000000000000007E-2</v>
      </c>
      <c r="AO5" s="70">
        <v>0.01</v>
      </c>
      <c r="AP5" s="70">
        <v>0.01</v>
      </c>
      <c r="AQ5" s="70">
        <v>0.05</v>
      </c>
      <c r="AR5" s="113">
        <f t="shared" si="10"/>
        <v>3.5000000000000003E-2</v>
      </c>
      <c r="AS5" s="113">
        <f t="shared" si="11"/>
        <v>2.3333333333333334E-2</v>
      </c>
      <c r="AT5" s="74">
        <v>0.06</v>
      </c>
      <c r="AU5" s="70">
        <v>0.04</v>
      </c>
      <c r="AV5" s="70">
        <v>0.01</v>
      </c>
      <c r="AW5" s="70">
        <v>0.01</v>
      </c>
      <c r="AX5" s="70">
        <v>0.04</v>
      </c>
      <c r="AY5" s="113">
        <f t="shared" si="12"/>
        <v>0.05</v>
      </c>
      <c r="AZ5" s="113">
        <f t="shared" si="13"/>
        <v>0.02</v>
      </c>
      <c r="BA5" s="74">
        <v>0</v>
      </c>
      <c r="BB5" s="70">
        <v>0.06</v>
      </c>
      <c r="BC5" s="70">
        <v>0.01</v>
      </c>
      <c r="BD5" s="70">
        <v>0.01</v>
      </c>
      <c r="BE5" s="70">
        <v>0.14000000000000001</v>
      </c>
      <c r="BF5" s="113">
        <f t="shared" si="14"/>
        <v>0.03</v>
      </c>
      <c r="BG5" s="113">
        <f t="shared" si="15"/>
        <v>5.3333333333333337E-2</v>
      </c>
      <c r="BH5" s="74">
        <v>0</v>
      </c>
      <c r="BI5" s="70">
        <v>0</v>
      </c>
      <c r="BJ5" s="70">
        <v>0</v>
      </c>
      <c r="BK5" s="70">
        <v>0</v>
      </c>
      <c r="BL5" s="70">
        <v>0.06</v>
      </c>
      <c r="BM5" s="79">
        <f t="shared" si="16"/>
        <v>0</v>
      </c>
      <c r="BN5" s="79">
        <f t="shared" si="17"/>
        <v>0.02</v>
      </c>
    </row>
    <row r="6" spans="1:66" x14ac:dyDescent="0.3">
      <c r="B6" s="65" t="s">
        <v>359</v>
      </c>
      <c r="C6" s="9" t="s">
        <v>13</v>
      </c>
      <c r="D6" s="85">
        <v>0.16</v>
      </c>
      <c r="E6" s="86">
        <v>0.13</v>
      </c>
      <c r="F6" s="86">
        <v>0.13</v>
      </c>
      <c r="G6" s="86">
        <v>0.12</v>
      </c>
      <c r="H6" s="86">
        <v>0.27</v>
      </c>
      <c r="I6" s="79">
        <f t="shared" si="0"/>
        <v>0.14500000000000002</v>
      </c>
      <c r="J6" s="79">
        <f t="shared" si="1"/>
        <v>0.17333333333333334</v>
      </c>
      <c r="K6" s="85">
        <v>0.27</v>
      </c>
      <c r="L6" s="86">
        <v>0.3</v>
      </c>
      <c r="M6" s="86">
        <v>0.33</v>
      </c>
      <c r="N6" s="86">
        <v>0.4</v>
      </c>
      <c r="O6" s="86">
        <v>0.48</v>
      </c>
      <c r="P6" s="79">
        <f t="shared" si="2"/>
        <v>0.28500000000000003</v>
      </c>
      <c r="Q6" s="79">
        <f t="shared" si="3"/>
        <v>0.40333333333333332</v>
      </c>
      <c r="R6" s="78"/>
      <c r="S6" s="71">
        <v>0.33</v>
      </c>
      <c r="T6" s="71">
        <v>0</v>
      </c>
      <c r="U6" s="71">
        <v>0.3</v>
      </c>
      <c r="V6" s="71">
        <v>0.09</v>
      </c>
      <c r="W6" s="79">
        <f t="shared" si="4"/>
        <v>0.33</v>
      </c>
      <c r="X6" s="79">
        <f t="shared" si="5"/>
        <v>0.13</v>
      </c>
      <c r="Y6" s="78"/>
      <c r="Z6" s="71">
        <v>0.69</v>
      </c>
      <c r="AA6" s="71">
        <v>0.42</v>
      </c>
      <c r="AB6" s="71">
        <v>0.32</v>
      </c>
      <c r="AC6" s="71">
        <v>0.16</v>
      </c>
      <c r="AD6" s="113">
        <f t="shared" si="6"/>
        <v>0.69</v>
      </c>
      <c r="AE6" s="79">
        <f t="shared" si="7"/>
        <v>0.3</v>
      </c>
      <c r="AF6" s="75">
        <v>0.18</v>
      </c>
      <c r="AG6" s="71">
        <v>0.18</v>
      </c>
      <c r="AH6" s="71">
        <v>0.35</v>
      </c>
      <c r="AI6" s="71">
        <v>0.5</v>
      </c>
      <c r="AJ6" s="71">
        <v>0.18</v>
      </c>
      <c r="AK6" s="113">
        <f t="shared" si="8"/>
        <v>0.18</v>
      </c>
      <c r="AL6" s="113">
        <f t="shared" si="9"/>
        <v>0.34333333333333332</v>
      </c>
      <c r="AM6" s="75">
        <v>0.31</v>
      </c>
      <c r="AN6" s="71">
        <v>0.62</v>
      </c>
      <c r="AO6" s="71">
        <v>0.28999999999999998</v>
      </c>
      <c r="AP6" s="71">
        <v>0.94</v>
      </c>
      <c r="AQ6" s="71">
        <v>0.92</v>
      </c>
      <c r="AR6" s="113">
        <f t="shared" si="10"/>
        <v>0.46499999999999997</v>
      </c>
      <c r="AS6" s="113">
        <f t="shared" si="11"/>
        <v>0.71666666666666667</v>
      </c>
      <c r="AT6" s="75">
        <v>0.76</v>
      </c>
      <c r="AU6" s="71">
        <v>0.85</v>
      </c>
      <c r="AV6" s="71">
        <v>0.8</v>
      </c>
      <c r="AW6" s="71">
        <v>0.98</v>
      </c>
      <c r="AX6" s="71">
        <v>0.91</v>
      </c>
      <c r="AY6" s="113">
        <f t="shared" si="12"/>
        <v>0.80499999999999994</v>
      </c>
      <c r="AZ6" s="113">
        <f t="shared" si="13"/>
        <v>0.89666666666666661</v>
      </c>
      <c r="BA6" s="75">
        <v>0.82</v>
      </c>
      <c r="BB6" s="71">
        <v>0.88</v>
      </c>
      <c r="BC6" s="71">
        <v>0.93</v>
      </c>
      <c r="BD6" s="71">
        <v>0.9</v>
      </c>
      <c r="BE6" s="71">
        <v>0.76</v>
      </c>
      <c r="BF6" s="113">
        <f t="shared" si="14"/>
        <v>0.85</v>
      </c>
      <c r="BG6" s="113">
        <f t="shared" si="15"/>
        <v>0.86333333333333329</v>
      </c>
      <c r="BH6" s="75">
        <v>1</v>
      </c>
      <c r="BI6" s="71">
        <v>1</v>
      </c>
      <c r="BJ6" s="71">
        <v>0.67</v>
      </c>
      <c r="BK6" s="71">
        <v>0.11</v>
      </c>
      <c r="BL6" s="71">
        <v>0.31</v>
      </c>
      <c r="BM6" s="79">
        <f t="shared" si="16"/>
        <v>1</v>
      </c>
      <c r="BN6" s="79">
        <f t="shared" si="17"/>
        <v>0.36333333333333334</v>
      </c>
    </row>
    <row r="7" spans="1:66" s="66" customFormat="1" x14ac:dyDescent="0.3">
      <c r="A7" s="66" t="s">
        <v>45</v>
      </c>
      <c r="B7" s="67" t="s">
        <v>337</v>
      </c>
      <c r="C7" s="48" t="s">
        <v>43</v>
      </c>
      <c r="D7" s="83">
        <v>0.01</v>
      </c>
      <c r="E7" s="84">
        <v>0.01</v>
      </c>
      <c r="F7" s="84">
        <v>0</v>
      </c>
      <c r="G7" s="84">
        <v>0.01</v>
      </c>
      <c r="H7" s="84">
        <v>0</v>
      </c>
      <c r="I7" s="89">
        <f t="shared" si="0"/>
        <v>0.01</v>
      </c>
      <c r="J7" s="89">
        <f t="shared" si="1"/>
        <v>3.3333333333333335E-3</v>
      </c>
      <c r="K7" s="83">
        <v>0.01</v>
      </c>
      <c r="L7" s="84">
        <v>0.01</v>
      </c>
      <c r="M7" s="84">
        <v>0</v>
      </c>
      <c r="N7" s="84">
        <v>0.02</v>
      </c>
      <c r="O7" s="84">
        <v>0</v>
      </c>
      <c r="P7" s="89">
        <f t="shared" si="2"/>
        <v>0.01</v>
      </c>
      <c r="Q7" s="89">
        <f t="shared" si="3"/>
        <v>6.6666666666666671E-3</v>
      </c>
      <c r="R7" s="77"/>
      <c r="S7" s="70">
        <v>0.02</v>
      </c>
      <c r="T7" s="70">
        <v>0</v>
      </c>
      <c r="U7" s="70">
        <v>0.02</v>
      </c>
      <c r="V7" s="70">
        <v>0.02</v>
      </c>
      <c r="W7" s="79">
        <f t="shared" si="4"/>
        <v>0.02</v>
      </c>
      <c r="X7" s="79">
        <f t="shared" si="5"/>
        <v>1.3333333333333334E-2</v>
      </c>
      <c r="Y7" s="77"/>
      <c r="Z7" s="70">
        <v>0.02</v>
      </c>
      <c r="AA7" s="70">
        <v>0.09</v>
      </c>
      <c r="AB7" s="70">
        <v>0.05</v>
      </c>
      <c r="AC7" s="70">
        <v>0.15</v>
      </c>
      <c r="AD7" s="113">
        <f t="shared" si="6"/>
        <v>0.02</v>
      </c>
      <c r="AE7" s="79">
        <f t="shared" si="7"/>
        <v>9.6666666666666679E-2</v>
      </c>
      <c r="AF7" s="74">
        <v>0.1</v>
      </c>
      <c r="AG7" s="70">
        <v>0.13</v>
      </c>
      <c r="AH7" s="70">
        <v>0.11</v>
      </c>
      <c r="AI7" s="70">
        <v>0.14000000000000001</v>
      </c>
      <c r="AJ7" s="70">
        <v>0.28000000000000003</v>
      </c>
      <c r="AK7" s="113">
        <f t="shared" si="8"/>
        <v>0.115</v>
      </c>
      <c r="AL7" s="113">
        <f t="shared" si="9"/>
        <v>0.17666666666666667</v>
      </c>
      <c r="AM7" s="74">
        <v>0.03</v>
      </c>
      <c r="AN7" s="70">
        <v>0.06</v>
      </c>
      <c r="AO7" s="70">
        <v>0.15</v>
      </c>
      <c r="AP7" s="70">
        <v>0.02</v>
      </c>
      <c r="AQ7" s="70">
        <v>0.03</v>
      </c>
      <c r="AR7" s="113">
        <f t="shared" si="10"/>
        <v>4.4999999999999998E-2</v>
      </c>
      <c r="AS7" s="113">
        <f t="shared" si="11"/>
        <v>6.6666666666666666E-2</v>
      </c>
      <c r="AT7" s="74">
        <v>0.02</v>
      </c>
      <c r="AU7" s="70">
        <v>0.01</v>
      </c>
      <c r="AV7" s="70">
        <v>0.06</v>
      </c>
      <c r="AW7" s="70">
        <v>0</v>
      </c>
      <c r="AX7" s="70">
        <v>0.03</v>
      </c>
      <c r="AY7" s="113">
        <f t="shared" si="12"/>
        <v>1.4999999999999999E-2</v>
      </c>
      <c r="AZ7" s="113">
        <f t="shared" si="13"/>
        <v>0.03</v>
      </c>
      <c r="BA7" s="74">
        <v>0.09</v>
      </c>
      <c r="BB7" s="70">
        <v>0</v>
      </c>
      <c r="BC7" s="70">
        <v>0.04</v>
      </c>
      <c r="BD7" s="70">
        <v>0.04</v>
      </c>
      <c r="BE7" s="70">
        <v>0.02</v>
      </c>
      <c r="BF7" s="113">
        <f t="shared" si="14"/>
        <v>4.4999999999999998E-2</v>
      </c>
      <c r="BG7" s="113">
        <f t="shared" si="15"/>
        <v>3.3333333333333333E-2</v>
      </c>
      <c r="BH7" s="74">
        <v>0</v>
      </c>
      <c r="BI7" s="70">
        <v>0</v>
      </c>
      <c r="BJ7" s="70">
        <v>0.08</v>
      </c>
      <c r="BK7" s="70">
        <v>0.11</v>
      </c>
      <c r="BL7" s="70">
        <v>0</v>
      </c>
      <c r="BM7" s="79">
        <f t="shared" si="16"/>
        <v>0</v>
      </c>
      <c r="BN7" s="79">
        <f t="shared" si="17"/>
        <v>6.3333333333333339E-2</v>
      </c>
    </row>
    <row r="8" spans="1:66" s="66" customFormat="1" x14ac:dyDescent="0.3">
      <c r="A8" s="66" t="s">
        <v>45</v>
      </c>
      <c r="B8" s="67" t="s">
        <v>358</v>
      </c>
      <c r="C8" s="48" t="s">
        <v>43</v>
      </c>
      <c r="D8" s="83">
        <v>0.05</v>
      </c>
      <c r="E8" s="84">
        <v>0.02</v>
      </c>
      <c r="F8" s="84">
        <v>0.02</v>
      </c>
      <c r="G8" s="84">
        <v>0.02</v>
      </c>
      <c r="H8" s="84">
        <v>0</v>
      </c>
      <c r="I8" s="89">
        <f t="shared" si="0"/>
        <v>3.5000000000000003E-2</v>
      </c>
      <c r="J8" s="89">
        <f t="shared" si="1"/>
        <v>1.3333333333333334E-2</v>
      </c>
      <c r="K8" s="83">
        <v>0.05</v>
      </c>
      <c r="L8" s="84">
        <v>0.05</v>
      </c>
      <c r="M8" s="84">
        <v>0.03</v>
      </c>
      <c r="N8" s="84">
        <v>0.12</v>
      </c>
      <c r="O8" s="84">
        <v>0.08</v>
      </c>
      <c r="P8" s="89">
        <f t="shared" si="2"/>
        <v>0.05</v>
      </c>
      <c r="Q8" s="89">
        <f t="shared" si="3"/>
        <v>7.6666666666666661E-2</v>
      </c>
      <c r="R8" s="77"/>
      <c r="S8" s="70">
        <v>0.05</v>
      </c>
      <c r="T8" s="70">
        <v>0</v>
      </c>
      <c r="U8" s="70">
        <v>0.27</v>
      </c>
      <c r="V8" s="70">
        <v>0.25</v>
      </c>
      <c r="W8" s="79">
        <f t="shared" si="4"/>
        <v>0.05</v>
      </c>
      <c r="X8" s="79">
        <f t="shared" si="5"/>
        <v>0.17333333333333334</v>
      </c>
      <c r="Y8" s="77"/>
      <c r="Z8" s="70">
        <v>0.11</v>
      </c>
      <c r="AA8" s="70">
        <v>0.17</v>
      </c>
      <c r="AB8" s="70">
        <v>0.24</v>
      </c>
      <c r="AC8" s="70">
        <v>0.13</v>
      </c>
      <c r="AD8" s="113">
        <f t="shared" si="6"/>
        <v>0.11</v>
      </c>
      <c r="AE8" s="79">
        <f t="shared" si="7"/>
        <v>0.18000000000000002</v>
      </c>
      <c r="AF8" s="74">
        <v>0.37</v>
      </c>
      <c r="AG8" s="70">
        <v>0.31</v>
      </c>
      <c r="AH8" s="70">
        <v>0.12</v>
      </c>
      <c r="AI8" s="70">
        <v>0.08</v>
      </c>
      <c r="AJ8" s="70">
        <v>0.05</v>
      </c>
      <c r="AK8" s="113">
        <f t="shared" si="8"/>
        <v>0.33999999999999997</v>
      </c>
      <c r="AL8" s="113">
        <f t="shared" si="9"/>
        <v>8.3333333333333329E-2</v>
      </c>
      <c r="AM8" s="74">
        <v>0.25</v>
      </c>
      <c r="AN8" s="70">
        <v>7.0000000000000007E-2</v>
      </c>
      <c r="AO8" s="70">
        <v>0.16</v>
      </c>
      <c r="AP8" s="70">
        <v>0.01</v>
      </c>
      <c r="AQ8" s="70">
        <v>0</v>
      </c>
      <c r="AR8" s="113">
        <f t="shared" si="10"/>
        <v>0.16</v>
      </c>
      <c r="AS8" s="113">
        <f t="shared" si="11"/>
        <v>5.6666666666666671E-2</v>
      </c>
      <c r="AT8" s="74">
        <v>0.01</v>
      </c>
      <c r="AU8" s="70">
        <v>0.03</v>
      </c>
      <c r="AV8" s="70">
        <v>0.03</v>
      </c>
      <c r="AW8" s="70">
        <v>0.01</v>
      </c>
      <c r="AX8" s="70">
        <v>0</v>
      </c>
      <c r="AY8" s="113">
        <f t="shared" si="12"/>
        <v>0.02</v>
      </c>
      <c r="AZ8" s="113">
        <f t="shared" si="13"/>
        <v>1.3333333333333334E-2</v>
      </c>
      <c r="BA8" s="74">
        <v>0</v>
      </c>
      <c r="BB8" s="70">
        <v>0.06</v>
      </c>
      <c r="BC8" s="70">
        <v>0</v>
      </c>
      <c r="BD8" s="70">
        <v>0</v>
      </c>
      <c r="BE8" s="70">
        <v>0</v>
      </c>
      <c r="BF8" s="113">
        <f t="shared" si="14"/>
        <v>0.03</v>
      </c>
      <c r="BG8" s="113">
        <f t="shared" si="15"/>
        <v>0</v>
      </c>
      <c r="BH8" s="74">
        <v>0</v>
      </c>
      <c r="BI8" s="70">
        <v>0</v>
      </c>
      <c r="BJ8" s="70">
        <v>0</v>
      </c>
      <c r="BK8" s="70">
        <v>0</v>
      </c>
      <c r="BL8" s="70">
        <v>0</v>
      </c>
      <c r="BM8" s="79">
        <f t="shared" si="16"/>
        <v>0</v>
      </c>
      <c r="BN8" s="79">
        <f t="shared" si="17"/>
        <v>0</v>
      </c>
    </row>
    <row r="9" spans="1:66" s="66" customFormat="1" x14ac:dyDescent="0.3">
      <c r="A9" s="66" t="s">
        <v>45</v>
      </c>
      <c r="B9" s="67" t="s">
        <v>357</v>
      </c>
      <c r="C9" s="48" t="s">
        <v>43</v>
      </c>
      <c r="D9" s="83">
        <v>0.03</v>
      </c>
      <c r="E9" s="84">
        <v>0</v>
      </c>
      <c r="F9" s="84">
        <v>0.01</v>
      </c>
      <c r="G9" s="84">
        <v>0.02</v>
      </c>
      <c r="H9" s="84">
        <v>0</v>
      </c>
      <c r="I9" s="89">
        <f t="shared" si="0"/>
        <v>1.4999999999999999E-2</v>
      </c>
      <c r="J9" s="89">
        <f t="shared" si="1"/>
        <v>0.01</v>
      </c>
      <c r="K9" s="83">
        <v>0.01</v>
      </c>
      <c r="L9" s="84">
        <v>0.02</v>
      </c>
      <c r="M9" s="84">
        <v>0</v>
      </c>
      <c r="N9" s="84">
        <v>0.02</v>
      </c>
      <c r="O9" s="84">
        <v>0</v>
      </c>
      <c r="P9" s="89">
        <f t="shared" si="2"/>
        <v>1.4999999999999999E-2</v>
      </c>
      <c r="Q9" s="89">
        <f t="shared" si="3"/>
        <v>6.6666666666666671E-3</v>
      </c>
      <c r="R9" s="77"/>
      <c r="S9" s="70">
        <v>0.05</v>
      </c>
      <c r="T9" s="70">
        <v>0.11</v>
      </c>
      <c r="U9" s="70">
        <v>0.09</v>
      </c>
      <c r="V9" s="70">
        <v>0.15</v>
      </c>
      <c r="W9" s="79">
        <f t="shared" si="4"/>
        <v>0.05</v>
      </c>
      <c r="X9" s="79">
        <f t="shared" si="5"/>
        <v>0.11666666666666665</v>
      </c>
      <c r="Y9" s="77"/>
      <c r="Z9" s="70">
        <v>0.05</v>
      </c>
      <c r="AA9" s="70">
        <v>0.09</v>
      </c>
      <c r="AB9" s="70">
        <v>0.06</v>
      </c>
      <c r="AC9" s="70">
        <v>0.21</v>
      </c>
      <c r="AD9" s="113">
        <f t="shared" si="6"/>
        <v>0.05</v>
      </c>
      <c r="AE9" s="79">
        <f t="shared" si="7"/>
        <v>0.12</v>
      </c>
      <c r="AF9" s="74">
        <v>0.09</v>
      </c>
      <c r="AG9" s="70">
        <v>0.21</v>
      </c>
      <c r="AH9" s="70">
        <v>0.16</v>
      </c>
      <c r="AI9" s="70">
        <v>0.09</v>
      </c>
      <c r="AJ9" s="70">
        <v>0.17</v>
      </c>
      <c r="AK9" s="113">
        <f t="shared" si="8"/>
        <v>0.15</v>
      </c>
      <c r="AL9" s="113">
        <f t="shared" si="9"/>
        <v>0.14000000000000001</v>
      </c>
      <c r="AM9" s="74">
        <v>0.06</v>
      </c>
      <c r="AN9" s="70">
        <v>0.08</v>
      </c>
      <c r="AO9" s="70">
        <v>0.13</v>
      </c>
      <c r="AP9" s="70">
        <v>0.01</v>
      </c>
      <c r="AQ9" s="70">
        <v>0</v>
      </c>
      <c r="AR9" s="113">
        <f t="shared" si="10"/>
        <v>7.0000000000000007E-2</v>
      </c>
      <c r="AS9" s="113">
        <f t="shared" si="11"/>
        <v>4.6666666666666669E-2</v>
      </c>
      <c r="AT9" s="74">
        <v>0.09</v>
      </c>
      <c r="AU9" s="70">
        <v>0.01</v>
      </c>
      <c r="AV9" s="70">
        <v>0.02</v>
      </c>
      <c r="AW9" s="70">
        <v>0</v>
      </c>
      <c r="AX9" s="70">
        <v>0</v>
      </c>
      <c r="AY9" s="113">
        <f t="shared" si="12"/>
        <v>4.9999999999999996E-2</v>
      </c>
      <c r="AZ9" s="113">
        <f t="shared" si="13"/>
        <v>6.6666666666666671E-3</v>
      </c>
      <c r="BA9" s="74">
        <v>0</v>
      </c>
      <c r="BB9" s="70">
        <v>0</v>
      </c>
      <c r="BC9" s="70">
        <v>0.01</v>
      </c>
      <c r="BD9" s="70">
        <v>0.01</v>
      </c>
      <c r="BE9" s="70">
        <v>0</v>
      </c>
      <c r="BF9" s="113">
        <f t="shared" si="14"/>
        <v>0</v>
      </c>
      <c r="BG9" s="113">
        <f t="shared" si="15"/>
        <v>6.6666666666666671E-3</v>
      </c>
      <c r="BH9" s="74">
        <v>0</v>
      </c>
      <c r="BI9" s="70">
        <v>0</v>
      </c>
      <c r="BJ9" s="70">
        <v>0.08</v>
      </c>
      <c r="BK9" s="70">
        <v>0</v>
      </c>
      <c r="BL9" s="70">
        <v>0</v>
      </c>
      <c r="BM9" s="79">
        <f t="shared" si="16"/>
        <v>0</v>
      </c>
      <c r="BN9" s="79">
        <f t="shared" si="17"/>
        <v>2.6666666666666668E-2</v>
      </c>
    </row>
    <row r="10" spans="1:66" s="66" customFormat="1" x14ac:dyDescent="0.3">
      <c r="A10" s="66" t="s">
        <v>45</v>
      </c>
      <c r="B10" s="67" t="s">
        <v>356</v>
      </c>
      <c r="C10" s="48" t="s">
        <v>43</v>
      </c>
      <c r="D10" s="83">
        <v>0.09</v>
      </c>
      <c r="E10" s="84">
        <v>0.03</v>
      </c>
      <c r="F10" s="84">
        <v>0.03</v>
      </c>
      <c r="G10" s="84">
        <v>0.01</v>
      </c>
      <c r="H10" s="84">
        <v>0</v>
      </c>
      <c r="I10" s="89">
        <f t="shared" si="0"/>
        <v>0.06</v>
      </c>
      <c r="J10" s="89">
        <f t="shared" si="1"/>
        <v>1.3333333333333334E-2</v>
      </c>
      <c r="K10" s="83">
        <v>0.08</v>
      </c>
      <c r="L10" s="84">
        <v>0.09</v>
      </c>
      <c r="M10" s="84">
        <v>0.03</v>
      </c>
      <c r="N10" s="84">
        <v>0.11</v>
      </c>
      <c r="O10" s="84">
        <v>0.11</v>
      </c>
      <c r="P10" s="89">
        <f t="shared" si="2"/>
        <v>8.4999999999999992E-2</v>
      </c>
      <c r="Q10" s="89">
        <f t="shared" si="3"/>
        <v>8.3333333333333329E-2</v>
      </c>
      <c r="R10" s="77"/>
      <c r="S10" s="70">
        <v>0.14000000000000001</v>
      </c>
      <c r="T10" s="70">
        <v>0.22</v>
      </c>
      <c r="U10" s="70">
        <v>0.2</v>
      </c>
      <c r="V10" s="70">
        <v>0.36</v>
      </c>
      <c r="W10" s="79">
        <f t="shared" si="4"/>
        <v>0.14000000000000001</v>
      </c>
      <c r="X10" s="79">
        <f t="shared" si="5"/>
        <v>0.26</v>
      </c>
      <c r="Y10" s="77"/>
      <c r="Z10" s="70">
        <v>0.09</v>
      </c>
      <c r="AA10" s="70">
        <v>0.16</v>
      </c>
      <c r="AB10" s="70">
        <v>0.28999999999999998</v>
      </c>
      <c r="AC10" s="70">
        <v>0.34</v>
      </c>
      <c r="AD10" s="113">
        <f t="shared" si="6"/>
        <v>0.09</v>
      </c>
      <c r="AE10" s="79">
        <f t="shared" si="7"/>
        <v>0.26333333333333336</v>
      </c>
      <c r="AF10" s="74">
        <v>0.2</v>
      </c>
      <c r="AG10" s="70">
        <v>0.16</v>
      </c>
      <c r="AH10" s="70">
        <v>0.22</v>
      </c>
      <c r="AI10" s="70">
        <v>0.17</v>
      </c>
      <c r="AJ10" s="70">
        <v>0.31</v>
      </c>
      <c r="AK10" s="113">
        <f t="shared" si="8"/>
        <v>0.18</v>
      </c>
      <c r="AL10" s="113">
        <f t="shared" si="9"/>
        <v>0.23333333333333331</v>
      </c>
      <c r="AM10" s="74">
        <v>0.28000000000000003</v>
      </c>
      <c r="AN10" s="70">
        <v>0.09</v>
      </c>
      <c r="AO10" s="70">
        <v>0.2</v>
      </c>
      <c r="AP10" s="70">
        <v>0</v>
      </c>
      <c r="AQ10" s="70">
        <v>0</v>
      </c>
      <c r="AR10" s="113">
        <f t="shared" si="10"/>
        <v>0.185</v>
      </c>
      <c r="AS10" s="113">
        <f t="shared" si="11"/>
        <v>6.6666666666666666E-2</v>
      </c>
      <c r="AT10" s="74">
        <v>0</v>
      </c>
      <c r="AU10" s="70">
        <v>0.03</v>
      </c>
      <c r="AV10" s="70">
        <v>0.03</v>
      </c>
      <c r="AW10" s="70">
        <v>0</v>
      </c>
      <c r="AX10" s="70">
        <v>0.01</v>
      </c>
      <c r="AY10" s="113">
        <f t="shared" si="12"/>
        <v>1.4999999999999999E-2</v>
      </c>
      <c r="AZ10" s="113">
        <f t="shared" si="13"/>
        <v>1.3333333333333334E-2</v>
      </c>
      <c r="BA10" s="74">
        <v>0.09</v>
      </c>
      <c r="BB10" s="70">
        <v>0</v>
      </c>
      <c r="BC10" s="70">
        <v>0.01</v>
      </c>
      <c r="BD10" s="70">
        <v>0</v>
      </c>
      <c r="BE10" s="70">
        <v>0.02</v>
      </c>
      <c r="BF10" s="113">
        <f t="shared" si="14"/>
        <v>4.4999999999999998E-2</v>
      </c>
      <c r="BG10" s="113">
        <f t="shared" si="15"/>
        <v>0.01</v>
      </c>
      <c r="BH10" s="74">
        <v>0</v>
      </c>
      <c r="BI10" s="70">
        <v>0</v>
      </c>
      <c r="BJ10" s="70">
        <v>0.17</v>
      </c>
      <c r="BK10" s="70">
        <v>0</v>
      </c>
      <c r="BL10" s="70">
        <v>0.06</v>
      </c>
      <c r="BM10" s="79">
        <f t="shared" si="16"/>
        <v>0</v>
      </c>
      <c r="BN10" s="79">
        <f t="shared" si="17"/>
        <v>7.6666666666666675E-2</v>
      </c>
    </row>
    <row r="11" spans="1:66" x14ac:dyDescent="0.3">
      <c r="B11" s="65" t="s">
        <v>355</v>
      </c>
      <c r="C11" s="9" t="s">
        <v>19</v>
      </c>
      <c r="D11" s="85">
        <v>0.01</v>
      </c>
      <c r="E11" s="86">
        <v>0</v>
      </c>
      <c r="F11" s="86">
        <v>0.01</v>
      </c>
      <c r="G11" s="86">
        <v>0.02</v>
      </c>
      <c r="H11" s="86">
        <v>0.18</v>
      </c>
      <c r="I11" s="79">
        <f t="shared" si="0"/>
        <v>5.0000000000000001E-3</v>
      </c>
      <c r="J11" s="79">
        <f t="shared" si="1"/>
        <v>6.9999999999999993E-2</v>
      </c>
      <c r="K11" s="85">
        <v>0</v>
      </c>
      <c r="L11" s="86">
        <v>0</v>
      </c>
      <c r="M11" s="86">
        <v>0.01</v>
      </c>
      <c r="N11" s="86">
        <v>0</v>
      </c>
      <c r="O11" s="86">
        <v>0.02</v>
      </c>
      <c r="P11" s="79">
        <f t="shared" si="2"/>
        <v>0</v>
      </c>
      <c r="Q11" s="79">
        <f t="shared" si="3"/>
        <v>0.01</v>
      </c>
      <c r="R11" s="78"/>
      <c r="S11" s="71">
        <v>0</v>
      </c>
      <c r="T11" s="71">
        <v>0</v>
      </c>
      <c r="U11" s="71">
        <v>0</v>
      </c>
      <c r="V11" s="71">
        <v>0.01</v>
      </c>
      <c r="W11" s="79">
        <f t="shared" si="4"/>
        <v>0</v>
      </c>
      <c r="X11" s="79">
        <f t="shared" si="5"/>
        <v>3.3333333333333335E-3</v>
      </c>
      <c r="Y11" s="78"/>
      <c r="Z11" s="71">
        <v>0</v>
      </c>
      <c r="AA11" s="71">
        <v>0.01</v>
      </c>
      <c r="AB11" s="71">
        <v>0</v>
      </c>
      <c r="AC11" s="71">
        <v>0</v>
      </c>
      <c r="AD11" s="113">
        <f t="shared" si="6"/>
        <v>0</v>
      </c>
      <c r="AE11" s="79">
        <f t="shared" si="7"/>
        <v>3.3333333333333335E-3</v>
      </c>
      <c r="AF11" s="75">
        <v>0</v>
      </c>
      <c r="AG11" s="71">
        <v>0</v>
      </c>
      <c r="AH11" s="71">
        <v>0</v>
      </c>
      <c r="AI11" s="71">
        <v>0</v>
      </c>
      <c r="AJ11" s="71">
        <v>0</v>
      </c>
      <c r="AK11" s="113">
        <f t="shared" si="8"/>
        <v>0</v>
      </c>
      <c r="AL11" s="113">
        <f t="shared" si="9"/>
        <v>0</v>
      </c>
      <c r="AM11" s="75">
        <v>0</v>
      </c>
      <c r="AN11" s="71">
        <v>0</v>
      </c>
      <c r="AO11" s="71">
        <v>0</v>
      </c>
      <c r="AP11" s="71">
        <v>0</v>
      </c>
      <c r="AQ11" s="71">
        <v>0</v>
      </c>
      <c r="AR11" s="113">
        <f t="shared" si="10"/>
        <v>0</v>
      </c>
      <c r="AS11" s="113">
        <f t="shared" si="11"/>
        <v>0</v>
      </c>
      <c r="AT11" s="75">
        <v>0</v>
      </c>
      <c r="AU11" s="71">
        <v>0</v>
      </c>
      <c r="AV11" s="71">
        <v>0</v>
      </c>
      <c r="AW11" s="71">
        <v>0</v>
      </c>
      <c r="AX11" s="71">
        <v>0</v>
      </c>
      <c r="AY11" s="113">
        <f t="shared" si="12"/>
        <v>0</v>
      </c>
      <c r="AZ11" s="113">
        <f t="shared" si="13"/>
        <v>0</v>
      </c>
      <c r="BA11" s="75">
        <v>0</v>
      </c>
      <c r="BB11" s="71">
        <v>0</v>
      </c>
      <c r="BC11" s="71">
        <v>0</v>
      </c>
      <c r="BD11" s="71">
        <v>0.01</v>
      </c>
      <c r="BE11" s="71">
        <v>0</v>
      </c>
      <c r="BF11" s="113">
        <f t="shared" si="14"/>
        <v>0</v>
      </c>
      <c r="BG11" s="113">
        <f t="shared" si="15"/>
        <v>3.3333333333333335E-3</v>
      </c>
      <c r="BH11" s="75">
        <v>0</v>
      </c>
      <c r="BI11" s="71">
        <v>0</v>
      </c>
      <c r="BJ11" s="71">
        <v>0</v>
      </c>
      <c r="BK11" s="71">
        <v>0</v>
      </c>
      <c r="BL11" s="71">
        <v>0</v>
      </c>
      <c r="BM11" s="79">
        <f t="shared" si="16"/>
        <v>0</v>
      </c>
      <c r="BN11" s="79">
        <f t="shared" si="17"/>
        <v>0</v>
      </c>
    </row>
    <row r="12" spans="1:66" x14ac:dyDescent="0.3">
      <c r="B12" s="65" t="s">
        <v>281</v>
      </c>
      <c r="C12" s="9" t="s">
        <v>282</v>
      </c>
      <c r="D12" s="85">
        <v>0.08</v>
      </c>
      <c r="E12" s="86">
        <v>0.1</v>
      </c>
      <c r="F12" s="86">
        <v>0.11</v>
      </c>
      <c r="G12" s="86">
        <v>0.12</v>
      </c>
      <c r="H12" s="86">
        <v>0.09</v>
      </c>
      <c r="I12" s="79">
        <f t="shared" si="0"/>
        <v>0.09</v>
      </c>
      <c r="J12" s="79">
        <f t="shared" si="1"/>
        <v>0.10666666666666665</v>
      </c>
      <c r="K12" s="85">
        <v>0.12</v>
      </c>
      <c r="L12" s="86">
        <v>0.14000000000000001</v>
      </c>
      <c r="M12" s="86">
        <v>0.16</v>
      </c>
      <c r="N12" s="86">
        <v>0.09</v>
      </c>
      <c r="O12" s="86">
        <v>0.2</v>
      </c>
      <c r="P12" s="79">
        <f t="shared" si="2"/>
        <v>0.13</v>
      </c>
      <c r="Q12" s="79">
        <f t="shared" si="3"/>
        <v>0.15</v>
      </c>
      <c r="R12" s="78"/>
      <c r="S12" s="71">
        <v>7.0000000000000007E-2</v>
      </c>
      <c r="T12" s="71">
        <v>0</v>
      </c>
      <c r="U12" s="71">
        <v>0.06</v>
      </c>
      <c r="V12" s="71">
        <v>0.08</v>
      </c>
      <c r="W12" s="79">
        <f t="shared" si="4"/>
        <v>7.0000000000000007E-2</v>
      </c>
      <c r="X12" s="79">
        <f t="shared" si="5"/>
        <v>4.6666666666666669E-2</v>
      </c>
      <c r="Y12" s="78"/>
      <c r="Z12" s="71">
        <v>0.02</v>
      </c>
      <c r="AA12" s="71">
        <v>0.01</v>
      </c>
      <c r="AB12" s="71">
        <v>0.01</v>
      </c>
      <c r="AC12" s="71">
        <v>0.01</v>
      </c>
      <c r="AD12" s="113">
        <f t="shared" si="6"/>
        <v>0.02</v>
      </c>
      <c r="AE12" s="79">
        <f t="shared" si="7"/>
        <v>0.01</v>
      </c>
      <c r="AF12" s="75">
        <v>0.04</v>
      </c>
      <c r="AG12" s="71">
        <v>0</v>
      </c>
      <c r="AH12" s="71">
        <v>0.02</v>
      </c>
      <c r="AI12" s="71">
        <v>0.01</v>
      </c>
      <c r="AJ12" s="71">
        <v>0</v>
      </c>
      <c r="AK12" s="113">
        <f t="shared" si="8"/>
        <v>0.02</v>
      </c>
      <c r="AL12" s="113">
        <f t="shared" si="9"/>
        <v>0.01</v>
      </c>
      <c r="AM12" s="75">
        <v>0.06</v>
      </c>
      <c r="AN12" s="71">
        <v>0.01</v>
      </c>
      <c r="AO12" s="71">
        <v>0.05</v>
      </c>
      <c r="AP12" s="71">
        <v>0</v>
      </c>
      <c r="AQ12" s="71">
        <v>0</v>
      </c>
      <c r="AR12" s="113">
        <f t="shared" si="10"/>
        <v>3.4999999999999996E-2</v>
      </c>
      <c r="AS12" s="113">
        <f t="shared" si="11"/>
        <v>1.6666666666666666E-2</v>
      </c>
      <c r="AT12" s="75">
        <v>0.03</v>
      </c>
      <c r="AU12" s="71">
        <v>0.02</v>
      </c>
      <c r="AV12" s="71">
        <v>0.04</v>
      </c>
      <c r="AW12" s="71">
        <v>0</v>
      </c>
      <c r="AX12" s="71">
        <v>0</v>
      </c>
      <c r="AY12" s="113">
        <f t="shared" si="12"/>
        <v>2.5000000000000001E-2</v>
      </c>
      <c r="AZ12" s="113">
        <f t="shared" si="13"/>
        <v>1.3333333333333334E-2</v>
      </c>
      <c r="BA12" s="75">
        <v>0</v>
      </c>
      <c r="BB12" s="71">
        <v>0</v>
      </c>
      <c r="BC12" s="71">
        <v>0</v>
      </c>
      <c r="BD12" s="71">
        <v>0</v>
      </c>
      <c r="BE12" s="71">
        <v>0</v>
      </c>
      <c r="BF12" s="113">
        <f t="shared" si="14"/>
        <v>0</v>
      </c>
      <c r="BG12" s="113">
        <f t="shared" si="15"/>
        <v>0</v>
      </c>
      <c r="BH12" s="75">
        <v>0</v>
      </c>
      <c r="BI12" s="71">
        <v>0</v>
      </c>
      <c r="BJ12" s="71">
        <v>0</v>
      </c>
      <c r="BK12" s="71">
        <v>0</v>
      </c>
      <c r="BL12" s="71">
        <v>0</v>
      </c>
      <c r="BM12" s="79">
        <f t="shared" si="16"/>
        <v>0</v>
      </c>
      <c r="BN12" s="79">
        <f t="shared" si="17"/>
        <v>0</v>
      </c>
    </row>
    <row r="13" spans="1:66" s="105" customFormat="1" x14ac:dyDescent="0.3">
      <c r="B13" s="106" t="s">
        <v>354</v>
      </c>
      <c r="C13" s="107" t="s">
        <v>21</v>
      </c>
      <c r="D13" s="108">
        <v>7.0000000000000007E-2</v>
      </c>
      <c r="E13" s="109">
        <v>0.12</v>
      </c>
      <c r="F13" s="109">
        <v>0.11</v>
      </c>
      <c r="G13" s="109">
        <v>0.16</v>
      </c>
      <c r="H13" s="109">
        <v>0</v>
      </c>
      <c r="I13" s="110">
        <f t="shared" si="0"/>
        <v>9.5000000000000001E-2</v>
      </c>
      <c r="J13" s="110">
        <f t="shared" si="1"/>
        <v>9.0000000000000011E-2</v>
      </c>
      <c r="K13" s="108">
        <v>0.08</v>
      </c>
      <c r="L13" s="109">
        <v>0.08</v>
      </c>
      <c r="M13" s="109">
        <v>0.06</v>
      </c>
      <c r="N13" s="109">
        <v>0.08</v>
      </c>
      <c r="O13" s="109">
        <v>7.0000000000000007E-2</v>
      </c>
      <c r="P13" s="110">
        <f t="shared" si="2"/>
        <v>0.08</v>
      </c>
      <c r="Q13" s="110">
        <f t="shared" si="3"/>
        <v>7.0000000000000007E-2</v>
      </c>
      <c r="R13" s="111"/>
      <c r="S13" s="109">
        <v>0.02</v>
      </c>
      <c r="T13" s="109">
        <v>0.22</v>
      </c>
      <c r="U13" s="109">
        <v>0</v>
      </c>
      <c r="V13" s="109">
        <v>0</v>
      </c>
      <c r="W13" s="110">
        <f t="shared" si="4"/>
        <v>0.02</v>
      </c>
      <c r="X13" s="110">
        <f t="shared" si="5"/>
        <v>7.3333333333333334E-2</v>
      </c>
      <c r="Y13" s="111"/>
      <c r="Z13" s="109">
        <v>0</v>
      </c>
      <c r="AA13" s="109">
        <v>0.01</v>
      </c>
      <c r="AB13" s="109">
        <v>0</v>
      </c>
      <c r="AC13" s="109">
        <v>0</v>
      </c>
      <c r="AD13" s="114">
        <f t="shared" si="6"/>
        <v>0</v>
      </c>
      <c r="AE13" s="110">
        <f t="shared" si="7"/>
        <v>3.3333333333333335E-3</v>
      </c>
      <c r="AF13" s="108">
        <v>0</v>
      </c>
      <c r="AG13" s="109">
        <v>0</v>
      </c>
      <c r="AH13" s="109">
        <v>0</v>
      </c>
      <c r="AI13" s="109">
        <v>0</v>
      </c>
      <c r="AJ13" s="109">
        <v>0</v>
      </c>
      <c r="AK13" s="114">
        <f t="shared" si="8"/>
        <v>0</v>
      </c>
      <c r="AL13" s="114">
        <f t="shared" si="9"/>
        <v>0</v>
      </c>
      <c r="AM13" s="108">
        <v>0</v>
      </c>
      <c r="AN13" s="109">
        <v>0</v>
      </c>
      <c r="AO13" s="109">
        <v>0</v>
      </c>
      <c r="AP13" s="109">
        <v>0</v>
      </c>
      <c r="AQ13" s="109">
        <v>0</v>
      </c>
      <c r="AR13" s="114">
        <f t="shared" si="10"/>
        <v>0</v>
      </c>
      <c r="AS13" s="114">
        <f t="shared" si="11"/>
        <v>0</v>
      </c>
      <c r="AT13" s="108">
        <v>0</v>
      </c>
      <c r="AU13" s="109">
        <v>0</v>
      </c>
      <c r="AV13" s="109">
        <v>0</v>
      </c>
      <c r="AW13" s="109">
        <v>0</v>
      </c>
      <c r="AX13" s="109">
        <v>0</v>
      </c>
      <c r="AY13" s="114">
        <f t="shared" si="12"/>
        <v>0</v>
      </c>
      <c r="AZ13" s="114">
        <f t="shared" si="13"/>
        <v>0</v>
      </c>
      <c r="BA13" s="108">
        <v>0</v>
      </c>
      <c r="BB13" s="109">
        <v>0</v>
      </c>
      <c r="BC13" s="109">
        <v>0</v>
      </c>
      <c r="BD13" s="109">
        <v>0</v>
      </c>
      <c r="BE13" s="109">
        <v>0</v>
      </c>
      <c r="BF13" s="114">
        <f t="shared" si="14"/>
        <v>0</v>
      </c>
      <c r="BG13" s="114">
        <f t="shared" si="15"/>
        <v>0</v>
      </c>
      <c r="BH13" s="108">
        <v>0</v>
      </c>
      <c r="BI13" s="109">
        <v>0</v>
      </c>
      <c r="BJ13" s="109">
        <v>0</v>
      </c>
      <c r="BK13" s="109">
        <v>0</v>
      </c>
      <c r="BL13" s="109">
        <v>0</v>
      </c>
      <c r="BM13" s="110">
        <f t="shared" si="16"/>
        <v>0</v>
      </c>
      <c r="BN13" s="110">
        <f t="shared" si="17"/>
        <v>0</v>
      </c>
    </row>
    <row r="14" spans="1:66" s="94" customFormat="1" x14ac:dyDescent="0.3">
      <c r="B14" s="99" t="s">
        <v>353</v>
      </c>
      <c r="C14" s="100" t="s">
        <v>20</v>
      </c>
      <c r="D14" s="101">
        <v>0.01</v>
      </c>
      <c r="E14" s="102">
        <v>0</v>
      </c>
      <c r="F14" s="102">
        <v>0</v>
      </c>
      <c r="G14" s="102">
        <v>0</v>
      </c>
      <c r="H14" s="102">
        <v>0.05</v>
      </c>
      <c r="I14" s="103">
        <f t="shared" si="0"/>
        <v>5.0000000000000001E-3</v>
      </c>
      <c r="J14" s="103">
        <f t="shared" si="1"/>
        <v>1.6666666666666666E-2</v>
      </c>
      <c r="K14" s="101">
        <v>0</v>
      </c>
      <c r="L14" s="102">
        <v>0</v>
      </c>
      <c r="M14" s="102">
        <v>0</v>
      </c>
      <c r="N14" s="102">
        <v>0</v>
      </c>
      <c r="O14" s="102">
        <v>0.02</v>
      </c>
      <c r="P14" s="103">
        <f t="shared" si="2"/>
        <v>0</v>
      </c>
      <c r="Q14" s="103">
        <f t="shared" si="3"/>
        <v>6.6666666666666671E-3</v>
      </c>
      <c r="R14" s="104"/>
      <c r="S14" s="102">
        <v>0</v>
      </c>
      <c r="T14" s="102">
        <v>0</v>
      </c>
      <c r="U14" s="102">
        <v>0</v>
      </c>
      <c r="V14" s="102">
        <v>0</v>
      </c>
      <c r="W14" s="103">
        <f t="shared" si="4"/>
        <v>0</v>
      </c>
      <c r="X14" s="103">
        <f t="shared" si="5"/>
        <v>0</v>
      </c>
      <c r="Y14" s="104"/>
      <c r="Z14" s="102">
        <v>0</v>
      </c>
      <c r="AA14" s="102">
        <v>0</v>
      </c>
      <c r="AB14" s="102">
        <v>0</v>
      </c>
      <c r="AC14" s="102">
        <v>0</v>
      </c>
      <c r="AD14" s="115">
        <f t="shared" si="6"/>
        <v>0</v>
      </c>
      <c r="AE14" s="103">
        <f t="shared" si="7"/>
        <v>0</v>
      </c>
      <c r="AF14" s="101">
        <v>0</v>
      </c>
      <c r="AG14" s="102">
        <v>0</v>
      </c>
      <c r="AH14" s="102">
        <v>0</v>
      </c>
      <c r="AI14" s="102">
        <v>0</v>
      </c>
      <c r="AJ14" s="102">
        <v>0</v>
      </c>
      <c r="AK14" s="115">
        <f t="shared" si="8"/>
        <v>0</v>
      </c>
      <c r="AL14" s="115">
        <f t="shared" si="9"/>
        <v>0</v>
      </c>
      <c r="AM14" s="101">
        <v>0</v>
      </c>
      <c r="AN14" s="102">
        <v>0</v>
      </c>
      <c r="AO14" s="102">
        <v>0</v>
      </c>
      <c r="AP14" s="102">
        <v>0</v>
      </c>
      <c r="AQ14" s="102">
        <v>0</v>
      </c>
      <c r="AR14" s="115">
        <f t="shared" si="10"/>
        <v>0</v>
      </c>
      <c r="AS14" s="115">
        <f t="shared" si="11"/>
        <v>0</v>
      </c>
      <c r="AT14" s="101">
        <v>0.01</v>
      </c>
      <c r="AU14" s="102">
        <v>0</v>
      </c>
      <c r="AV14" s="102">
        <v>0</v>
      </c>
      <c r="AW14" s="102">
        <v>0</v>
      </c>
      <c r="AX14" s="102">
        <v>0</v>
      </c>
      <c r="AY14" s="115">
        <f t="shared" si="12"/>
        <v>5.0000000000000001E-3</v>
      </c>
      <c r="AZ14" s="115">
        <f t="shared" si="13"/>
        <v>0</v>
      </c>
      <c r="BA14" s="101">
        <v>0</v>
      </c>
      <c r="BB14" s="102">
        <v>0</v>
      </c>
      <c r="BC14" s="102">
        <v>0</v>
      </c>
      <c r="BD14" s="102">
        <v>0</v>
      </c>
      <c r="BE14" s="102">
        <v>0</v>
      </c>
      <c r="BF14" s="115">
        <f t="shared" si="14"/>
        <v>0</v>
      </c>
      <c r="BG14" s="115">
        <f t="shared" si="15"/>
        <v>0</v>
      </c>
      <c r="BH14" s="101">
        <v>0</v>
      </c>
      <c r="BI14" s="102">
        <v>0</v>
      </c>
      <c r="BJ14" s="102">
        <v>0</v>
      </c>
      <c r="BK14" s="102">
        <v>0</v>
      </c>
      <c r="BL14" s="102">
        <v>0</v>
      </c>
      <c r="BM14" s="103">
        <f t="shared" si="16"/>
        <v>0</v>
      </c>
      <c r="BN14" s="103">
        <f t="shared" si="17"/>
        <v>0</v>
      </c>
    </row>
    <row r="15" spans="1:66" s="129" customFormat="1" x14ac:dyDescent="0.3">
      <c r="B15" s="80" t="s">
        <v>352</v>
      </c>
      <c r="C15" s="130" t="s">
        <v>24</v>
      </c>
      <c r="D15" s="131">
        <v>0.01</v>
      </c>
      <c r="E15" s="89">
        <v>0.01</v>
      </c>
      <c r="F15" s="89">
        <v>0.02</v>
      </c>
      <c r="G15" s="89">
        <v>0</v>
      </c>
      <c r="H15" s="89">
        <v>0.05</v>
      </c>
      <c r="I15" s="89">
        <f t="shared" si="0"/>
        <v>0.01</v>
      </c>
      <c r="J15" s="89">
        <f t="shared" si="1"/>
        <v>2.3333333333333334E-2</v>
      </c>
      <c r="K15" s="131">
        <v>0.01</v>
      </c>
      <c r="L15" s="89">
        <v>0.01</v>
      </c>
      <c r="M15" s="89">
        <v>0</v>
      </c>
      <c r="N15" s="89">
        <v>0.01</v>
      </c>
      <c r="O15" s="89">
        <v>0</v>
      </c>
      <c r="P15" s="89">
        <f t="shared" si="2"/>
        <v>0.01</v>
      </c>
      <c r="Q15" s="89">
        <f t="shared" si="3"/>
        <v>3.3333333333333335E-3</v>
      </c>
      <c r="R15" s="132"/>
      <c r="S15" s="79">
        <v>0</v>
      </c>
      <c r="T15" s="79">
        <v>0.11</v>
      </c>
      <c r="U15" s="79">
        <v>0</v>
      </c>
      <c r="V15" s="79">
        <v>0</v>
      </c>
      <c r="W15" s="79">
        <f t="shared" si="4"/>
        <v>0</v>
      </c>
      <c r="X15" s="79">
        <f t="shared" si="5"/>
        <v>3.6666666666666667E-2</v>
      </c>
      <c r="Y15" s="132"/>
      <c r="Z15" s="79">
        <v>0.02</v>
      </c>
      <c r="AA15" s="79">
        <v>0.01</v>
      </c>
      <c r="AB15" s="79">
        <v>0.01</v>
      </c>
      <c r="AC15" s="79">
        <v>0</v>
      </c>
      <c r="AD15" s="113">
        <f t="shared" si="6"/>
        <v>0.02</v>
      </c>
      <c r="AE15" s="79">
        <f t="shared" si="7"/>
        <v>6.6666666666666671E-3</v>
      </c>
      <c r="AF15" s="133">
        <v>0</v>
      </c>
      <c r="AG15" s="79">
        <v>0</v>
      </c>
      <c r="AH15" s="79">
        <v>0</v>
      </c>
      <c r="AI15" s="79">
        <v>0</v>
      </c>
      <c r="AJ15" s="79">
        <v>0</v>
      </c>
      <c r="AK15" s="113">
        <f t="shared" si="8"/>
        <v>0</v>
      </c>
      <c r="AL15" s="113">
        <f t="shared" si="9"/>
        <v>0</v>
      </c>
      <c r="AM15" s="133">
        <v>0</v>
      </c>
      <c r="AN15" s="79">
        <v>0</v>
      </c>
      <c r="AO15" s="79">
        <v>0</v>
      </c>
      <c r="AP15" s="79">
        <v>0</v>
      </c>
      <c r="AQ15" s="79">
        <v>0</v>
      </c>
      <c r="AR15" s="113">
        <f t="shared" si="10"/>
        <v>0</v>
      </c>
      <c r="AS15" s="113">
        <f t="shared" si="11"/>
        <v>0</v>
      </c>
      <c r="AT15" s="133">
        <v>0</v>
      </c>
      <c r="AU15" s="79">
        <v>0</v>
      </c>
      <c r="AV15" s="79">
        <v>0</v>
      </c>
      <c r="AW15" s="79">
        <v>0</v>
      </c>
      <c r="AX15" s="79">
        <v>0</v>
      </c>
      <c r="AY15" s="113">
        <f t="shared" si="12"/>
        <v>0</v>
      </c>
      <c r="AZ15" s="113">
        <f t="shared" si="13"/>
        <v>0</v>
      </c>
      <c r="BA15" s="133">
        <v>0</v>
      </c>
      <c r="BB15" s="79">
        <v>0</v>
      </c>
      <c r="BC15" s="79">
        <v>0</v>
      </c>
      <c r="BD15" s="79">
        <v>0</v>
      </c>
      <c r="BE15" s="79">
        <v>0</v>
      </c>
      <c r="BF15" s="113">
        <f t="shared" si="14"/>
        <v>0</v>
      </c>
      <c r="BG15" s="113">
        <f t="shared" si="15"/>
        <v>0</v>
      </c>
      <c r="BH15" s="133">
        <v>0</v>
      </c>
      <c r="BI15" s="79">
        <v>0</v>
      </c>
      <c r="BJ15" s="79">
        <v>0</v>
      </c>
      <c r="BK15" s="79">
        <v>0</v>
      </c>
      <c r="BL15" s="79">
        <v>0</v>
      </c>
      <c r="BM15" s="79">
        <f t="shared" si="16"/>
        <v>0</v>
      </c>
      <c r="BN15" s="79">
        <f t="shared" si="17"/>
        <v>0</v>
      </c>
    </row>
    <row r="16" spans="1:66" s="94" customFormat="1" x14ac:dyDescent="0.3">
      <c r="B16" s="99" t="s">
        <v>351</v>
      </c>
      <c r="C16" s="100" t="s">
        <v>20</v>
      </c>
      <c r="D16" s="101">
        <v>0.02</v>
      </c>
      <c r="E16" s="102">
        <v>0.01</v>
      </c>
      <c r="F16" s="102">
        <v>0</v>
      </c>
      <c r="G16" s="102">
        <v>0</v>
      </c>
      <c r="H16" s="102">
        <v>0.05</v>
      </c>
      <c r="I16" s="103">
        <f t="shared" si="0"/>
        <v>1.4999999999999999E-2</v>
      </c>
      <c r="J16" s="103">
        <f t="shared" si="1"/>
        <v>1.6666666666666666E-2</v>
      </c>
      <c r="K16" s="101">
        <v>0.01</v>
      </c>
      <c r="L16" s="102">
        <v>0</v>
      </c>
      <c r="M16" s="102">
        <v>0.01</v>
      </c>
      <c r="N16" s="102">
        <v>0</v>
      </c>
      <c r="O16" s="102">
        <v>0</v>
      </c>
      <c r="P16" s="103">
        <f t="shared" si="2"/>
        <v>5.0000000000000001E-3</v>
      </c>
      <c r="Q16" s="103">
        <f t="shared" si="3"/>
        <v>3.3333333333333335E-3</v>
      </c>
      <c r="R16" s="104"/>
      <c r="S16" s="102">
        <v>0.02</v>
      </c>
      <c r="T16" s="102">
        <v>0</v>
      </c>
      <c r="U16" s="102">
        <v>0</v>
      </c>
      <c r="V16" s="102">
        <v>0</v>
      </c>
      <c r="W16" s="103">
        <f t="shared" si="4"/>
        <v>0.02</v>
      </c>
      <c r="X16" s="103">
        <f t="shared" si="5"/>
        <v>0</v>
      </c>
      <c r="Y16" s="104"/>
      <c r="Z16" s="102">
        <v>0</v>
      </c>
      <c r="AA16" s="102">
        <v>0</v>
      </c>
      <c r="AB16" s="102">
        <v>0</v>
      </c>
      <c r="AC16" s="102">
        <v>0</v>
      </c>
      <c r="AD16" s="115">
        <f t="shared" si="6"/>
        <v>0</v>
      </c>
      <c r="AE16" s="103">
        <f t="shared" si="7"/>
        <v>0</v>
      </c>
      <c r="AF16" s="101">
        <v>0</v>
      </c>
      <c r="AG16" s="102">
        <v>0</v>
      </c>
      <c r="AH16" s="102">
        <v>0</v>
      </c>
      <c r="AI16" s="102">
        <v>0</v>
      </c>
      <c r="AJ16" s="102">
        <v>0</v>
      </c>
      <c r="AK16" s="115">
        <f t="shared" si="8"/>
        <v>0</v>
      </c>
      <c r="AL16" s="115">
        <f t="shared" si="9"/>
        <v>0</v>
      </c>
      <c r="AM16" s="101">
        <v>0</v>
      </c>
      <c r="AN16" s="102">
        <v>0</v>
      </c>
      <c r="AO16" s="102">
        <v>0</v>
      </c>
      <c r="AP16" s="102">
        <v>0</v>
      </c>
      <c r="AQ16" s="102">
        <v>0</v>
      </c>
      <c r="AR16" s="115">
        <f t="shared" si="10"/>
        <v>0</v>
      </c>
      <c r="AS16" s="115">
        <f t="shared" si="11"/>
        <v>0</v>
      </c>
      <c r="AT16" s="101">
        <v>0</v>
      </c>
      <c r="AU16" s="102">
        <v>0</v>
      </c>
      <c r="AV16" s="102">
        <v>0</v>
      </c>
      <c r="AW16" s="102">
        <v>0</v>
      </c>
      <c r="AX16" s="102">
        <v>0</v>
      </c>
      <c r="AY16" s="115">
        <f t="shared" si="12"/>
        <v>0</v>
      </c>
      <c r="AZ16" s="115">
        <f t="shared" si="13"/>
        <v>0</v>
      </c>
      <c r="BA16" s="101">
        <v>0</v>
      </c>
      <c r="BB16" s="102">
        <v>0</v>
      </c>
      <c r="BC16" s="102">
        <v>0</v>
      </c>
      <c r="BD16" s="102">
        <v>0</v>
      </c>
      <c r="BE16" s="102">
        <v>0</v>
      </c>
      <c r="BF16" s="115">
        <f t="shared" si="14"/>
        <v>0</v>
      </c>
      <c r="BG16" s="115">
        <f t="shared" si="15"/>
        <v>0</v>
      </c>
      <c r="BH16" s="101">
        <v>0</v>
      </c>
      <c r="BI16" s="102">
        <v>0</v>
      </c>
      <c r="BJ16" s="102">
        <v>0</v>
      </c>
      <c r="BK16" s="102">
        <v>0</v>
      </c>
      <c r="BL16" s="102">
        <v>0</v>
      </c>
      <c r="BM16" s="103">
        <f t="shared" si="16"/>
        <v>0</v>
      </c>
      <c r="BN16" s="103">
        <f t="shared" si="17"/>
        <v>0</v>
      </c>
    </row>
    <row r="17" spans="1:66" s="105" customFormat="1" x14ac:dyDescent="0.3">
      <c r="B17" s="106" t="s">
        <v>350</v>
      </c>
      <c r="C17" s="112" t="s">
        <v>22</v>
      </c>
      <c r="D17" s="108">
        <v>0.27</v>
      </c>
      <c r="E17" s="109">
        <v>0.33</v>
      </c>
      <c r="F17" s="109">
        <v>0.3</v>
      </c>
      <c r="G17" s="109">
        <v>0.31</v>
      </c>
      <c r="H17" s="109">
        <v>0</v>
      </c>
      <c r="I17" s="110">
        <f t="shared" si="0"/>
        <v>0.30000000000000004</v>
      </c>
      <c r="J17" s="110">
        <f t="shared" si="1"/>
        <v>0.20333333333333334</v>
      </c>
      <c r="K17" s="108">
        <v>0.13</v>
      </c>
      <c r="L17" s="109">
        <v>0.13</v>
      </c>
      <c r="M17" s="109">
        <v>0.22</v>
      </c>
      <c r="N17" s="109">
        <v>0.08</v>
      </c>
      <c r="O17" s="109">
        <v>0</v>
      </c>
      <c r="P17" s="110">
        <f t="shared" si="2"/>
        <v>0.13</v>
      </c>
      <c r="Q17" s="110">
        <f t="shared" si="3"/>
        <v>9.9999999999999992E-2</v>
      </c>
      <c r="R17" s="111"/>
      <c r="S17" s="109">
        <v>0.12</v>
      </c>
      <c r="T17" s="109">
        <v>0.11</v>
      </c>
      <c r="U17" s="109">
        <v>0</v>
      </c>
      <c r="V17" s="109">
        <v>0</v>
      </c>
      <c r="W17" s="110">
        <f t="shared" si="4"/>
        <v>0.12</v>
      </c>
      <c r="X17" s="110">
        <f t="shared" si="5"/>
        <v>3.6666666666666667E-2</v>
      </c>
      <c r="Y17" s="111"/>
      <c r="Z17" s="109">
        <v>0.02</v>
      </c>
      <c r="AA17" s="109">
        <v>0.01</v>
      </c>
      <c r="AB17" s="109">
        <v>0</v>
      </c>
      <c r="AC17" s="109">
        <v>0</v>
      </c>
      <c r="AD17" s="114">
        <f t="shared" si="6"/>
        <v>0.02</v>
      </c>
      <c r="AE17" s="110">
        <f t="shared" si="7"/>
        <v>3.3333333333333335E-3</v>
      </c>
      <c r="AF17" s="108">
        <v>0</v>
      </c>
      <c r="AG17" s="109">
        <v>0</v>
      </c>
      <c r="AH17" s="109">
        <v>0</v>
      </c>
      <c r="AI17" s="109">
        <v>0</v>
      </c>
      <c r="AJ17" s="109">
        <v>0</v>
      </c>
      <c r="AK17" s="114">
        <f t="shared" si="8"/>
        <v>0</v>
      </c>
      <c r="AL17" s="114">
        <f t="shared" si="9"/>
        <v>0</v>
      </c>
      <c r="AM17" s="108">
        <v>0</v>
      </c>
      <c r="AN17" s="109">
        <v>0</v>
      </c>
      <c r="AO17" s="109">
        <v>0</v>
      </c>
      <c r="AP17" s="109">
        <v>0</v>
      </c>
      <c r="AQ17" s="109">
        <v>0</v>
      </c>
      <c r="AR17" s="114">
        <f t="shared" si="10"/>
        <v>0</v>
      </c>
      <c r="AS17" s="114">
        <f t="shared" si="11"/>
        <v>0</v>
      </c>
      <c r="AT17" s="108">
        <v>0</v>
      </c>
      <c r="AU17" s="109">
        <v>0</v>
      </c>
      <c r="AV17" s="109">
        <v>0</v>
      </c>
      <c r="AW17" s="109">
        <v>0</v>
      </c>
      <c r="AX17" s="109">
        <v>0</v>
      </c>
      <c r="AY17" s="114">
        <f t="shared" si="12"/>
        <v>0</v>
      </c>
      <c r="AZ17" s="114">
        <f t="shared" si="13"/>
        <v>0</v>
      </c>
      <c r="BA17" s="108">
        <v>0</v>
      </c>
      <c r="BB17" s="109">
        <v>0</v>
      </c>
      <c r="BC17" s="109">
        <v>0</v>
      </c>
      <c r="BD17" s="109">
        <v>0</v>
      </c>
      <c r="BE17" s="109">
        <v>0</v>
      </c>
      <c r="BF17" s="114">
        <f t="shared" si="14"/>
        <v>0</v>
      </c>
      <c r="BG17" s="114">
        <f t="shared" si="15"/>
        <v>0</v>
      </c>
      <c r="BH17" s="108">
        <v>0</v>
      </c>
      <c r="BI17" s="109">
        <v>0</v>
      </c>
      <c r="BJ17" s="109">
        <v>0</v>
      </c>
      <c r="BK17" s="109">
        <v>0</v>
      </c>
      <c r="BL17" s="109">
        <v>0</v>
      </c>
      <c r="BM17" s="110">
        <f t="shared" si="16"/>
        <v>0</v>
      </c>
      <c r="BN17" s="110">
        <f t="shared" si="17"/>
        <v>0</v>
      </c>
    </row>
    <row r="18" spans="1:66" s="94" customFormat="1" x14ac:dyDescent="0.3">
      <c r="B18" s="99" t="s">
        <v>349</v>
      </c>
      <c r="C18" s="100" t="s">
        <v>24</v>
      </c>
      <c r="D18" s="101">
        <v>0.14000000000000001</v>
      </c>
      <c r="E18" s="102">
        <v>0.08</v>
      </c>
      <c r="F18" s="102">
        <v>7.0000000000000007E-2</v>
      </c>
      <c r="G18" s="102">
        <v>7.0000000000000007E-2</v>
      </c>
      <c r="H18" s="102">
        <v>0.05</v>
      </c>
      <c r="I18" s="103">
        <f t="shared" si="0"/>
        <v>0.11000000000000001</v>
      </c>
      <c r="J18" s="103">
        <f t="shared" si="1"/>
        <v>6.3333333333333339E-2</v>
      </c>
      <c r="K18" s="101">
        <v>0.14000000000000001</v>
      </c>
      <c r="L18" s="102">
        <v>0.08</v>
      </c>
      <c r="M18" s="102">
        <v>0.12</v>
      </c>
      <c r="N18" s="102">
        <v>0.03</v>
      </c>
      <c r="O18" s="102">
        <v>0.02</v>
      </c>
      <c r="P18" s="103">
        <f t="shared" si="2"/>
        <v>0.11000000000000001</v>
      </c>
      <c r="Q18" s="103">
        <f t="shared" si="3"/>
        <v>5.6666666666666664E-2</v>
      </c>
      <c r="R18" s="104"/>
      <c r="S18" s="102">
        <v>0.05</v>
      </c>
      <c r="T18" s="102">
        <v>0.11</v>
      </c>
      <c r="U18" s="102">
        <v>0.05</v>
      </c>
      <c r="V18" s="102">
        <v>0</v>
      </c>
      <c r="W18" s="103">
        <f t="shared" si="4"/>
        <v>0.05</v>
      </c>
      <c r="X18" s="103">
        <f t="shared" si="5"/>
        <v>5.3333333333333337E-2</v>
      </c>
      <c r="Y18" s="104"/>
      <c r="Z18" s="102">
        <v>0</v>
      </c>
      <c r="AA18" s="102">
        <v>0.02</v>
      </c>
      <c r="AB18" s="102">
        <v>0</v>
      </c>
      <c r="AC18" s="102">
        <v>0</v>
      </c>
      <c r="AD18" s="115">
        <f t="shared" si="6"/>
        <v>0</v>
      </c>
      <c r="AE18" s="103">
        <f t="shared" si="7"/>
        <v>6.6666666666666671E-3</v>
      </c>
      <c r="AF18" s="101">
        <v>0.02</v>
      </c>
      <c r="AG18" s="102">
        <v>0</v>
      </c>
      <c r="AH18" s="102">
        <v>0.01</v>
      </c>
      <c r="AI18" s="102">
        <v>0</v>
      </c>
      <c r="AJ18" s="102">
        <v>0</v>
      </c>
      <c r="AK18" s="115">
        <f t="shared" si="8"/>
        <v>0.01</v>
      </c>
      <c r="AL18" s="115">
        <f t="shared" si="9"/>
        <v>3.3333333333333335E-3</v>
      </c>
      <c r="AM18" s="101">
        <v>0.03</v>
      </c>
      <c r="AN18" s="102">
        <v>0</v>
      </c>
      <c r="AO18" s="102">
        <v>0</v>
      </c>
      <c r="AP18" s="102">
        <v>0</v>
      </c>
      <c r="AQ18" s="102">
        <v>0</v>
      </c>
      <c r="AR18" s="115">
        <f t="shared" si="10"/>
        <v>1.4999999999999999E-2</v>
      </c>
      <c r="AS18" s="115">
        <f t="shared" si="11"/>
        <v>0</v>
      </c>
      <c r="AT18" s="101">
        <v>0.01</v>
      </c>
      <c r="AU18" s="102">
        <v>0.01</v>
      </c>
      <c r="AV18" s="102">
        <v>0</v>
      </c>
      <c r="AW18" s="102">
        <v>0</v>
      </c>
      <c r="AX18" s="102">
        <v>0</v>
      </c>
      <c r="AY18" s="115">
        <f t="shared" si="12"/>
        <v>0.01</v>
      </c>
      <c r="AZ18" s="115">
        <f t="shared" si="13"/>
        <v>0</v>
      </c>
      <c r="BA18" s="101">
        <v>0</v>
      </c>
      <c r="BB18" s="102">
        <v>0</v>
      </c>
      <c r="BC18" s="102">
        <v>0</v>
      </c>
      <c r="BD18" s="102">
        <v>0</v>
      </c>
      <c r="BE18" s="102">
        <v>0</v>
      </c>
      <c r="BF18" s="115">
        <f t="shared" si="14"/>
        <v>0</v>
      </c>
      <c r="BG18" s="115">
        <f t="shared" si="15"/>
        <v>0</v>
      </c>
      <c r="BH18" s="101">
        <v>0</v>
      </c>
      <c r="BI18" s="102">
        <v>0</v>
      </c>
      <c r="BJ18" s="102">
        <v>0</v>
      </c>
      <c r="BK18" s="102">
        <v>0</v>
      </c>
      <c r="BL18" s="102">
        <v>0</v>
      </c>
      <c r="BM18" s="103">
        <f t="shared" si="16"/>
        <v>0</v>
      </c>
      <c r="BN18" s="103">
        <f t="shared" si="17"/>
        <v>0</v>
      </c>
    </row>
    <row r="19" spans="1:66" s="66" customFormat="1" x14ac:dyDescent="0.3">
      <c r="A19" s="66" t="s">
        <v>45</v>
      </c>
      <c r="B19" s="67" t="s">
        <v>348</v>
      </c>
      <c r="C19" s="48" t="s">
        <v>43</v>
      </c>
      <c r="D19" s="83">
        <v>0</v>
      </c>
      <c r="E19" s="84">
        <v>0</v>
      </c>
      <c r="F19" s="84">
        <v>0</v>
      </c>
      <c r="G19" s="84">
        <v>0</v>
      </c>
      <c r="H19" s="84">
        <v>0</v>
      </c>
      <c r="I19" s="89">
        <f t="shared" si="0"/>
        <v>0</v>
      </c>
      <c r="J19" s="89">
        <f t="shared" si="1"/>
        <v>0</v>
      </c>
      <c r="K19" s="83">
        <v>0</v>
      </c>
      <c r="L19" s="84">
        <v>0</v>
      </c>
      <c r="M19" s="84">
        <v>0</v>
      </c>
      <c r="N19" s="84">
        <v>0</v>
      </c>
      <c r="O19" s="84">
        <v>0</v>
      </c>
      <c r="P19" s="89">
        <f t="shared" si="2"/>
        <v>0</v>
      </c>
      <c r="Q19" s="89">
        <f t="shared" si="3"/>
        <v>0</v>
      </c>
      <c r="R19" s="77"/>
      <c r="S19" s="70">
        <v>0</v>
      </c>
      <c r="T19" s="70">
        <v>0</v>
      </c>
      <c r="U19" s="70">
        <v>0</v>
      </c>
      <c r="V19" s="70">
        <v>0</v>
      </c>
      <c r="W19" s="79">
        <f t="shared" si="4"/>
        <v>0</v>
      </c>
      <c r="X19" s="79">
        <f t="shared" si="5"/>
        <v>0</v>
      </c>
      <c r="Y19" s="77"/>
      <c r="Z19" s="70">
        <v>0</v>
      </c>
      <c r="AA19" s="70">
        <v>0</v>
      </c>
      <c r="AB19" s="70">
        <v>0</v>
      </c>
      <c r="AC19" s="70">
        <v>0</v>
      </c>
      <c r="AD19" s="113">
        <f t="shared" si="6"/>
        <v>0</v>
      </c>
      <c r="AE19" s="79">
        <f t="shared" si="7"/>
        <v>0</v>
      </c>
      <c r="AF19" s="74">
        <v>0</v>
      </c>
      <c r="AG19" s="70">
        <v>0</v>
      </c>
      <c r="AH19" s="70">
        <v>0</v>
      </c>
      <c r="AI19" s="70">
        <v>0</v>
      </c>
      <c r="AJ19" s="70">
        <v>0</v>
      </c>
      <c r="AK19" s="113">
        <f t="shared" si="8"/>
        <v>0</v>
      </c>
      <c r="AL19" s="113">
        <f t="shared" si="9"/>
        <v>0</v>
      </c>
      <c r="AM19" s="74">
        <v>0</v>
      </c>
      <c r="AN19" s="70">
        <v>0</v>
      </c>
      <c r="AO19" s="70">
        <v>0</v>
      </c>
      <c r="AP19" s="70">
        <v>0</v>
      </c>
      <c r="AQ19" s="70">
        <v>0</v>
      </c>
      <c r="AR19" s="113">
        <f t="shared" si="10"/>
        <v>0</v>
      </c>
      <c r="AS19" s="113">
        <f t="shared" si="11"/>
        <v>0</v>
      </c>
      <c r="AT19" s="74">
        <v>0</v>
      </c>
      <c r="AU19" s="70">
        <v>0</v>
      </c>
      <c r="AV19" s="70">
        <v>0</v>
      </c>
      <c r="AW19" s="70">
        <v>0</v>
      </c>
      <c r="AX19" s="70">
        <v>0</v>
      </c>
      <c r="AY19" s="113">
        <f t="shared" si="12"/>
        <v>0</v>
      </c>
      <c r="AZ19" s="113">
        <f t="shared" si="13"/>
        <v>0</v>
      </c>
      <c r="BA19" s="74">
        <v>0</v>
      </c>
      <c r="BB19" s="70">
        <v>0</v>
      </c>
      <c r="BC19" s="70">
        <v>0</v>
      </c>
      <c r="BD19" s="70">
        <v>0</v>
      </c>
      <c r="BE19" s="70">
        <v>0</v>
      </c>
      <c r="BF19" s="113">
        <f t="shared" si="14"/>
        <v>0</v>
      </c>
      <c r="BG19" s="113">
        <f t="shared" si="15"/>
        <v>0</v>
      </c>
      <c r="BH19" s="74">
        <v>0</v>
      </c>
      <c r="BI19" s="70">
        <v>0</v>
      </c>
      <c r="BJ19" s="70">
        <v>0</v>
      </c>
      <c r="BK19" s="70">
        <v>0</v>
      </c>
      <c r="BL19" s="70">
        <v>0</v>
      </c>
      <c r="BM19" s="79">
        <f t="shared" si="16"/>
        <v>0</v>
      </c>
      <c r="BN19" s="79">
        <f t="shared" si="17"/>
        <v>0</v>
      </c>
    </row>
    <row r="20" spans="1:66" s="94" customFormat="1" x14ac:dyDescent="0.3">
      <c r="B20" s="99" t="s">
        <v>347</v>
      </c>
      <c r="C20" s="100" t="s">
        <v>24</v>
      </c>
      <c r="D20" s="101">
        <v>0.02</v>
      </c>
      <c r="E20" s="102">
        <v>0.04</v>
      </c>
      <c r="F20" s="102">
        <v>0.11</v>
      </c>
      <c r="G20" s="102">
        <v>0.09</v>
      </c>
      <c r="H20" s="102">
        <v>0</v>
      </c>
      <c r="I20" s="103">
        <f t="shared" si="0"/>
        <v>0.03</v>
      </c>
      <c r="J20" s="103">
        <f t="shared" si="1"/>
        <v>6.6666666666666666E-2</v>
      </c>
      <c r="K20" s="101">
        <v>0.02</v>
      </c>
      <c r="L20" s="102">
        <v>0.03</v>
      </c>
      <c r="M20" s="102">
        <v>0.01</v>
      </c>
      <c r="N20" s="102">
        <v>0.02</v>
      </c>
      <c r="O20" s="102">
        <v>0.02</v>
      </c>
      <c r="P20" s="103">
        <f t="shared" si="2"/>
        <v>2.5000000000000001E-2</v>
      </c>
      <c r="Q20" s="103">
        <f t="shared" si="3"/>
        <v>1.6666666666666666E-2</v>
      </c>
      <c r="R20" s="104"/>
      <c r="S20" s="102">
        <v>0.1</v>
      </c>
      <c r="T20" s="102">
        <v>0</v>
      </c>
      <c r="U20" s="102">
        <v>0</v>
      </c>
      <c r="V20" s="102">
        <v>0</v>
      </c>
      <c r="W20" s="103">
        <f t="shared" si="4"/>
        <v>0.1</v>
      </c>
      <c r="X20" s="103">
        <f t="shared" si="5"/>
        <v>0</v>
      </c>
      <c r="Y20" s="104"/>
      <c r="Z20" s="102">
        <v>0</v>
      </c>
      <c r="AA20" s="102">
        <v>0.01</v>
      </c>
      <c r="AB20" s="102">
        <v>0.01</v>
      </c>
      <c r="AC20" s="102">
        <v>0</v>
      </c>
      <c r="AD20" s="115">
        <f t="shared" si="6"/>
        <v>0</v>
      </c>
      <c r="AE20" s="103">
        <f t="shared" si="7"/>
        <v>6.6666666666666671E-3</v>
      </c>
      <c r="AF20" s="101">
        <v>0</v>
      </c>
      <c r="AG20" s="102">
        <v>0</v>
      </c>
      <c r="AH20" s="102">
        <v>0</v>
      </c>
      <c r="AI20" s="102">
        <v>0</v>
      </c>
      <c r="AJ20" s="102">
        <v>0</v>
      </c>
      <c r="AK20" s="115">
        <f t="shared" si="8"/>
        <v>0</v>
      </c>
      <c r="AL20" s="115">
        <f t="shared" si="9"/>
        <v>0</v>
      </c>
      <c r="AM20" s="101">
        <v>0</v>
      </c>
      <c r="AN20" s="102">
        <v>0</v>
      </c>
      <c r="AO20" s="102">
        <v>0.01</v>
      </c>
      <c r="AP20" s="102">
        <v>0</v>
      </c>
      <c r="AQ20" s="102">
        <v>0</v>
      </c>
      <c r="AR20" s="115">
        <f t="shared" si="10"/>
        <v>0</v>
      </c>
      <c r="AS20" s="115">
        <f t="shared" si="11"/>
        <v>3.3333333333333335E-3</v>
      </c>
      <c r="AT20" s="101">
        <v>0</v>
      </c>
      <c r="AU20" s="102">
        <v>0</v>
      </c>
      <c r="AV20" s="102">
        <v>0</v>
      </c>
      <c r="AW20" s="102">
        <v>0</v>
      </c>
      <c r="AX20" s="102">
        <v>0</v>
      </c>
      <c r="AY20" s="115">
        <f t="shared" si="12"/>
        <v>0</v>
      </c>
      <c r="AZ20" s="115">
        <f t="shared" si="13"/>
        <v>0</v>
      </c>
      <c r="BA20" s="101">
        <v>0</v>
      </c>
      <c r="BB20" s="102">
        <v>0</v>
      </c>
      <c r="BC20" s="102">
        <v>0</v>
      </c>
      <c r="BD20" s="102">
        <v>0</v>
      </c>
      <c r="BE20" s="102">
        <v>0</v>
      </c>
      <c r="BF20" s="115">
        <f t="shared" si="14"/>
        <v>0</v>
      </c>
      <c r="BG20" s="115">
        <f t="shared" si="15"/>
        <v>0</v>
      </c>
      <c r="BH20" s="101">
        <v>0</v>
      </c>
      <c r="BI20" s="102">
        <v>0</v>
      </c>
      <c r="BJ20" s="102">
        <v>0</v>
      </c>
      <c r="BK20" s="102">
        <v>0</v>
      </c>
      <c r="BL20" s="102">
        <v>0</v>
      </c>
      <c r="BM20" s="103">
        <f t="shared" si="16"/>
        <v>0</v>
      </c>
      <c r="BN20" s="103">
        <f t="shared" si="17"/>
        <v>0</v>
      </c>
    </row>
    <row r="21" spans="1:66" x14ac:dyDescent="0.3">
      <c r="B21" s="65" t="s">
        <v>283</v>
      </c>
      <c r="C21" s="9" t="s">
        <v>283</v>
      </c>
      <c r="D21" s="85">
        <v>0.01</v>
      </c>
      <c r="E21" s="86">
        <v>0</v>
      </c>
      <c r="F21" s="86">
        <v>0</v>
      </c>
      <c r="G21" s="86">
        <v>0</v>
      </c>
      <c r="H21" s="86">
        <v>0</v>
      </c>
      <c r="I21" s="79">
        <f t="shared" si="0"/>
        <v>5.0000000000000001E-3</v>
      </c>
      <c r="J21" s="79">
        <f t="shared" si="1"/>
        <v>0</v>
      </c>
      <c r="K21" s="85">
        <v>0.01</v>
      </c>
      <c r="L21" s="86">
        <v>0</v>
      </c>
      <c r="M21" s="86">
        <v>0</v>
      </c>
      <c r="N21" s="86">
        <v>0</v>
      </c>
      <c r="O21" s="86">
        <v>0</v>
      </c>
      <c r="P21" s="79">
        <f t="shared" si="2"/>
        <v>5.0000000000000001E-3</v>
      </c>
      <c r="Q21" s="79">
        <f t="shared" si="3"/>
        <v>0</v>
      </c>
      <c r="R21" s="78"/>
      <c r="S21" s="71">
        <v>0</v>
      </c>
      <c r="T21" s="71">
        <v>0</v>
      </c>
      <c r="U21" s="71">
        <v>0</v>
      </c>
      <c r="V21" s="71">
        <v>0</v>
      </c>
      <c r="W21" s="79">
        <f t="shared" si="4"/>
        <v>0</v>
      </c>
      <c r="X21" s="79">
        <f t="shared" si="5"/>
        <v>0</v>
      </c>
      <c r="Y21" s="78"/>
      <c r="Z21" s="71">
        <v>0</v>
      </c>
      <c r="AA21" s="71">
        <v>0</v>
      </c>
      <c r="AB21" s="71">
        <v>0</v>
      </c>
      <c r="AC21" s="71">
        <v>0</v>
      </c>
      <c r="AD21" s="113">
        <f t="shared" si="6"/>
        <v>0</v>
      </c>
      <c r="AE21" s="79">
        <f t="shared" si="7"/>
        <v>0</v>
      </c>
      <c r="AF21" s="75">
        <v>0</v>
      </c>
      <c r="AG21" s="71">
        <v>0</v>
      </c>
      <c r="AH21" s="71">
        <v>0</v>
      </c>
      <c r="AI21" s="71">
        <v>0</v>
      </c>
      <c r="AJ21" s="71">
        <v>0</v>
      </c>
      <c r="AK21" s="113">
        <f t="shared" si="8"/>
        <v>0</v>
      </c>
      <c r="AL21" s="113">
        <f t="shared" si="9"/>
        <v>0</v>
      </c>
      <c r="AM21" s="75">
        <v>0</v>
      </c>
      <c r="AN21" s="71">
        <v>0</v>
      </c>
      <c r="AO21" s="71">
        <v>0</v>
      </c>
      <c r="AP21" s="71">
        <v>0</v>
      </c>
      <c r="AQ21" s="71">
        <v>0</v>
      </c>
      <c r="AR21" s="113">
        <f t="shared" si="10"/>
        <v>0</v>
      </c>
      <c r="AS21" s="113">
        <f t="shared" si="11"/>
        <v>0</v>
      </c>
      <c r="AT21" s="75">
        <v>0</v>
      </c>
      <c r="AU21" s="71">
        <v>0</v>
      </c>
      <c r="AV21" s="71">
        <v>0</v>
      </c>
      <c r="AW21" s="71">
        <v>0</v>
      </c>
      <c r="AX21" s="71">
        <v>0</v>
      </c>
      <c r="AY21" s="113">
        <f t="shared" si="12"/>
        <v>0</v>
      </c>
      <c r="AZ21" s="113">
        <f t="shared" si="13"/>
        <v>0</v>
      </c>
      <c r="BA21" s="75">
        <v>0</v>
      </c>
      <c r="BB21" s="71">
        <v>0</v>
      </c>
      <c r="BC21" s="71">
        <v>0</v>
      </c>
      <c r="BD21" s="71">
        <v>0</v>
      </c>
      <c r="BE21" s="71">
        <v>0</v>
      </c>
      <c r="BF21" s="113">
        <f t="shared" si="14"/>
        <v>0</v>
      </c>
      <c r="BG21" s="113">
        <f t="shared" si="15"/>
        <v>0</v>
      </c>
      <c r="BH21" s="75">
        <v>0</v>
      </c>
      <c r="BI21" s="71">
        <v>0</v>
      </c>
      <c r="BJ21" s="71">
        <v>0</v>
      </c>
      <c r="BK21" s="71">
        <v>0</v>
      </c>
      <c r="BL21" s="71">
        <v>0</v>
      </c>
      <c r="BM21" s="79">
        <f t="shared" si="16"/>
        <v>0</v>
      </c>
      <c r="BN21" s="79">
        <f t="shared" si="17"/>
        <v>0</v>
      </c>
    </row>
    <row r="22" spans="1:66" x14ac:dyDescent="0.3">
      <c r="B22" s="65" t="s">
        <v>325</v>
      </c>
      <c r="C22" s="12" t="s">
        <v>28</v>
      </c>
      <c r="D22" s="85">
        <v>0</v>
      </c>
      <c r="E22" s="86">
        <v>0</v>
      </c>
      <c r="F22" s="86">
        <v>0</v>
      </c>
      <c r="G22" s="86">
        <v>0</v>
      </c>
      <c r="H22" s="86">
        <v>0</v>
      </c>
      <c r="I22" s="79">
        <f t="shared" si="0"/>
        <v>0</v>
      </c>
      <c r="J22" s="79">
        <f t="shared" si="1"/>
        <v>0</v>
      </c>
      <c r="K22" s="85">
        <v>0</v>
      </c>
      <c r="L22" s="86">
        <v>0</v>
      </c>
      <c r="M22" s="86">
        <v>0</v>
      </c>
      <c r="N22" s="86">
        <v>0</v>
      </c>
      <c r="O22" s="86">
        <v>0</v>
      </c>
      <c r="P22" s="79">
        <f t="shared" si="2"/>
        <v>0</v>
      </c>
      <c r="Q22" s="79">
        <f t="shared" si="3"/>
        <v>0</v>
      </c>
      <c r="R22" s="78"/>
      <c r="S22" s="71">
        <v>0</v>
      </c>
      <c r="T22" s="71">
        <v>0</v>
      </c>
      <c r="U22" s="71">
        <v>0</v>
      </c>
      <c r="V22" s="71">
        <v>0</v>
      </c>
      <c r="W22" s="79">
        <f t="shared" si="4"/>
        <v>0</v>
      </c>
      <c r="X22" s="79">
        <f t="shared" si="5"/>
        <v>0</v>
      </c>
      <c r="Y22" s="78"/>
      <c r="Z22" s="71">
        <v>0</v>
      </c>
      <c r="AA22" s="71">
        <v>0</v>
      </c>
      <c r="AB22" s="71">
        <v>0</v>
      </c>
      <c r="AC22" s="71">
        <v>0</v>
      </c>
      <c r="AD22" s="113">
        <f t="shared" si="6"/>
        <v>0</v>
      </c>
      <c r="AE22" s="79">
        <f t="shared" si="7"/>
        <v>0</v>
      </c>
      <c r="AF22" s="75">
        <v>0</v>
      </c>
      <c r="AG22" s="71">
        <v>0</v>
      </c>
      <c r="AH22" s="71">
        <v>0</v>
      </c>
      <c r="AI22" s="71">
        <v>0</v>
      </c>
      <c r="AJ22" s="71">
        <v>0</v>
      </c>
      <c r="AK22" s="113">
        <f t="shared" si="8"/>
        <v>0</v>
      </c>
      <c r="AL22" s="113">
        <f t="shared" si="9"/>
        <v>0</v>
      </c>
      <c r="AM22" s="75">
        <v>0</v>
      </c>
      <c r="AN22" s="71">
        <v>0</v>
      </c>
      <c r="AO22" s="71">
        <v>0</v>
      </c>
      <c r="AP22" s="71">
        <v>0</v>
      </c>
      <c r="AQ22" s="71">
        <v>0</v>
      </c>
      <c r="AR22" s="113">
        <f t="shared" si="10"/>
        <v>0</v>
      </c>
      <c r="AS22" s="113">
        <f t="shared" si="11"/>
        <v>0</v>
      </c>
      <c r="AT22" s="75">
        <v>0</v>
      </c>
      <c r="AU22" s="71">
        <v>0</v>
      </c>
      <c r="AV22" s="71">
        <v>0</v>
      </c>
      <c r="AW22" s="71">
        <v>0</v>
      </c>
      <c r="AX22" s="71">
        <v>0</v>
      </c>
      <c r="AY22" s="113">
        <f t="shared" si="12"/>
        <v>0</v>
      </c>
      <c r="AZ22" s="113">
        <f t="shared" si="13"/>
        <v>0</v>
      </c>
      <c r="BA22" s="75">
        <v>0</v>
      </c>
      <c r="BB22" s="71">
        <v>0</v>
      </c>
      <c r="BC22" s="71">
        <v>0</v>
      </c>
      <c r="BD22" s="71">
        <v>0</v>
      </c>
      <c r="BE22" s="71">
        <v>0</v>
      </c>
      <c r="BF22" s="113">
        <f t="shared" si="14"/>
        <v>0</v>
      </c>
      <c r="BG22" s="113">
        <f t="shared" si="15"/>
        <v>0</v>
      </c>
      <c r="BH22" s="75">
        <v>0</v>
      </c>
      <c r="BI22" s="71">
        <v>0</v>
      </c>
      <c r="BJ22" s="71">
        <v>0</v>
      </c>
      <c r="BK22" s="71">
        <v>0</v>
      </c>
      <c r="BL22" s="71">
        <v>0</v>
      </c>
      <c r="BM22" s="79">
        <f t="shared" si="16"/>
        <v>0</v>
      </c>
      <c r="BN22" s="79">
        <f t="shared" si="17"/>
        <v>0</v>
      </c>
    </row>
    <row r="23" spans="1:66" x14ac:dyDescent="0.3">
      <c r="B23" s="65" t="s">
        <v>324</v>
      </c>
      <c r="C23" s="12" t="s">
        <v>28</v>
      </c>
      <c r="D23" s="85">
        <v>0.02</v>
      </c>
      <c r="E23" s="86">
        <v>0.06</v>
      </c>
      <c r="F23" s="86">
        <v>0.03</v>
      </c>
      <c r="G23" s="86">
        <v>0.02</v>
      </c>
      <c r="H23" s="86">
        <v>0.05</v>
      </c>
      <c r="I23" s="79">
        <f t="shared" si="0"/>
        <v>0.04</v>
      </c>
      <c r="J23" s="79">
        <f t="shared" si="1"/>
        <v>3.3333333333333333E-2</v>
      </c>
      <c r="K23" s="85">
        <v>0.01</v>
      </c>
      <c r="L23" s="86">
        <v>0.01</v>
      </c>
      <c r="M23" s="86">
        <v>0</v>
      </c>
      <c r="N23" s="86">
        <v>0.01</v>
      </c>
      <c r="O23" s="86">
        <v>0</v>
      </c>
      <c r="P23" s="79">
        <f t="shared" si="2"/>
        <v>0.01</v>
      </c>
      <c r="Q23" s="79">
        <f t="shared" si="3"/>
        <v>3.3333333333333335E-3</v>
      </c>
      <c r="R23" s="78"/>
      <c r="S23" s="71">
        <v>0</v>
      </c>
      <c r="T23" s="71">
        <v>0</v>
      </c>
      <c r="U23" s="71">
        <v>0</v>
      </c>
      <c r="V23" s="71">
        <v>0.01</v>
      </c>
      <c r="W23" s="79">
        <f t="shared" si="4"/>
        <v>0</v>
      </c>
      <c r="X23" s="79">
        <f t="shared" si="5"/>
        <v>3.3333333333333335E-3</v>
      </c>
      <c r="Y23" s="78"/>
      <c r="Z23" s="71">
        <v>0</v>
      </c>
      <c r="AA23" s="71">
        <v>0</v>
      </c>
      <c r="AB23" s="71">
        <v>0</v>
      </c>
      <c r="AC23" s="71">
        <v>0</v>
      </c>
      <c r="AD23" s="113">
        <f t="shared" si="6"/>
        <v>0</v>
      </c>
      <c r="AE23" s="79">
        <f t="shared" si="7"/>
        <v>0</v>
      </c>
      <c r="AF23" s="75">
        <v>0</v>
      </c>
      <c r="AG23" s="71">
        <v>0</v>
      </c>
      <c r="AH23" s="71">
        <v>0</v>
      </c>
      <c r="AI23" s="71">
        <v>0</v>
      </c>
      <c r="AJ23" s="71">
        <v>0</v>
      </c>
      <c r="AK23" s="113">
        <f t="shared" si="8"/>
        <v>0</v>
      </c>
      <c r="AL23" s="113">
        <f t="shared" si="9"/>
        <v>0</v>
      </c>
      <c r="AM23" s="75">
        <v>0</v>
      </c>
      <c r="AN23" s="71">
        <v>0</v>
      </c>
      <c r="AO23" s="71">
        <v>0</v>
      </c>
      <c r="AP23" s="71">
        <v>0</v>
      </c>
      <c r="AQ23" s="71">
        <v>0</v>
      </c>
      <c r="AR23" s="113">
        <f t="shared" si="10"/>
        <v>0</v>
      </c>
      <c r="AS23" s="113">
        <f t="shared" si="11"/>
        <v>0</v>
      </c>
      <c r="AT23" s="75">
        <v>0</v>
      </c>
      <c r="AU23" s="71">
        <v>0</v>
      </c>
      <c r="AV23" s="71">
        <v>0</v>
      </c>
      <c r="AW23" s="71">
        <v>0</v>
      </c>
      <c r="AX23" s="71">
        <v>0</v>
      </c>
      <c r="AY23" s="113">
        <f t="shared" si="12"/>
        <v>0</v>
      </c>
      <c r="AZ23" s="113">
        <f t="shared" si="13"/>
        <v>0</v>
      </c>
      <c r="BA23" s="75">
        <v>0</v>
      </c>
      <c r="BB23" s="71">
        <v>0</v>
      </c>
      <c r="BC23" s="71">
        <v>0</v>
      </c>
      <c r="BD23" s="71">
        <v>0</v>
      </c>
      <c r="BE23" s="71">
        <v>0</v>
      </c>
      <c r="BF23" s="113">
        <f t="shared" si="14"/>
        <v>0</v>
      </c>
      <c r="BG23" s="113">
        <f t="shared" si="15"/>
        <v>0</v>
      </c>
      <c r="BH23" s="75">
        <v>0</v>
      </c>
      <c r="BI23" s="71">
        <v>0</v>
      </c>
      <c r="BJ23" s="71">
        <v>0</v>
      </c>
      <c r="BK23" s="71">
        <v>0</v>
      </c>
      <c r="BL23" s="71">
        <v>0</v>
      </c>
      <c r="BM23" s="79">
        <f t="shared" si="16"/>
        <v>0</v>
      </c>
      <c r="BN23" s="79">
        <f t="shared" si="17"/>
        <v>0</v>
      </c>
    </row>
    <row r="24" spans="1:66" x14ac:dyDescent="0.3">
      <c r="B24" s="65" t="s">
        <v>323</v>
      </c>
      <c r="C24" t="s">
        <v>30</v>
      </c>
      <c r="D24" s="85">
        <v>0.02</v>
      </c>
      <c r="E24" s="86">
        <v>0.04</v>
      </c>
      <c r="F24" s="86">
        <v>0.05</v>
      </c>
      <c r="G24" s="86">
        <v>0.03</v>
      </c>
      <c r="H24" s="86">
        <v>0.14000000000000001</v>
      </c>
      <c r="I24" s="79">
        <f t="shared" si="0"/>
        <v>0.03</v>
      </c>
      <c r="J24" s="79">
        <f t="shared" si="1"/>
        <v>7.3333333333333348E-2</v>
      </c>
      <c r="K24" s="85">
        <v>0.01</v>
      </c>
      <c r="L24" s="86">
        <v>0.03</v>
      </c>
      <c r="M24" s="86">
        <v>0</v>
      </c>
      <c r="N24" s="86">
        <v>0.01</v>
      </c>
      <c r="O24" s="86">
        <v>0</v>
      </c>
      <c r="P24" s="79">
        <f t="shared" si="2"/>
        <v>0.02</v>
      </c>
      <c r="Q24" s="79">
        <f t="shared" si="3"/>
        <v>3.3333333333333335E-3</v>
      </c>
      <c r="R24" s="78"/>
      <c r="S24" s="71">
        <v>0</v>
      </c>
      <c r="T24" s="71">
        <v>0.11</v>
      </c>
      <c r="U24" s="71">
        <v>0</v>
      </c>
      <c r="V24" s="71">
        <v>0</v>
      </c>
      <c r="W24" s="79">
        <f t="shared" si="4"/>
        <v>0</v>
      </c>
      <c r="X24" s="79">
        <f t="shared" si="5"/>
        <v>3.6666666666666667E-2</v>
      </c>
      <c r="Y24" s="78"/>
      <c r="Z24" s="71">
        <v>0</v>
      </c>
      <c r="AA24" s="71">
        <v>0</v>
      </c>
      <c r="AB24" s="71">
        <v>0</v>
      </c>
      <c r="AC24" s="71">
        <v>0</v>
      </c>
      <c r="AD24" s="113">
        <f t="shared" si="6"/>
        <v>0</v>
      </c>
      <c r="AE24" s="79">
        <f t="shared" si="7"/>
        <v>0</v>
      </c>
      <c r="AF24" s="75">
        <v>0</v>
      </c>
      <c r="AG24" s="71">
        <v>0</v>
      </c>
      <c r="AH24" s="71">
        <v>0</v>
      </c>
      <c r="AI24" s="71">
        <v>0</v>
      </c>
      <c r="AJ24" s="71">
        <v>0</v>
      </c>
      <c r="AK24" s="113">
        <f t="shared" si="8"/>
        <v>0</v>
      </c>
      <c r="AL24" s="113">
        <f t="shared" si="9"/>
        <v>0</v>
      </c>
      <c r="AM24" s="75">
        <v>0</v>
      </c>
      <c r="AN24" s="71">
        <v>0</v>
      </c>
      <c r="AO24" s="71">
        <v>0</v>
      </c>
      <c r="AP24" s="71">
        <v>0</v>
      </c>
      <c r="AQ24" s="71">
        <v>0</v>
      </c>
      <c r="AR24" s="113">
        <f t="shared" si="10"/>
        <v>0</v>
      </c>
      <c r="AS24" s="113">
        <f t="shared" si="11"/>
        <v>0</v>
      </c>
      <c r="AT24" s="75">
        <v>0</v>
      </c>
      <c r="AU24" s="71">
        <v>0</v>
      </c>
      <c r="AV24" s="71">
        <v>0</v>
      </c>
      <c r="AW24" s="71">
        <v>0</v>
      </c>
      <c r="AX24" s="71">
        <v>0</v>
      </c>
      <c r="AY24" s="113">
        <f t="shared" si="12"/>
        <v>0</v>
      </c>
      <c r="AZ24" s="113">
        <f t="shared" si="13"/>
        <v>0</v>
      </c>
      <c r="BA24" s="75">
        <v>0</v>
      </c>
      <c r="BB24" s="71">
        <v>0</v>
      </c>
      <c r="BC24" s="71">
        <v>0</v>
      </c>
      <c r="BD24" s="71">
        <v>0</v>
      </c>
      <c r="BE24" s="71">
        <v>0</v>
      </c>
      <c r="BF24" s="113">
        <f t="shared" si="14"/>
        <v>0</v>
      </c>
      <c r="BG24" s="113">
        <f t="shared" si="15"/>
        <v>0</v>
      </c>
      <c r="BH24" s="75">
        <v>0</v>
      </c>
      <c r="BI24" s="71">
        <v>0</v>
      </c>
      <c r="BJ24" s="71">
        <v>0</v>
      </c>
      <c r="BK24" s="71">
        <v>0</v>
      </c>
      <c r="BL24" s="71">
        <v>0</v>
      </c>
      <c r="BM24" s="79">
        <f t="shared" si="16"/>
        <v>0</v>
      </c>
      <c r="BN24" s="79">
        <f t="shared" si="17"/>
        <v>0</v>
      </c>
    </row>
    <row r="25" spans="1:66" x14ac:dyDescent="0.3">
      <c r="B25" s="65" t="s">
        <v>322</v>
      </c>
      <c r="C25" t="s">
        <v>30</v>
      </c>
      <c r="D25" s="85">
        <v>0.01</v>
      </c>
      <c r="E25" s="86">
        <v>0</v>
      </c>
      <c r="F25" s="86">
        <v>0</v>
      </c>
      <c r="G25" s="86">
        <v>0</v>
      </c>
      <c r="H25" s="86">
        <v>0.05</v>
      </c>
      <c r="I25" s="79">
        <f t="shared" si="0"/>
        <v>5.0000000000000001E-3</v>
      </c>
      <c r="J25" s="79">
        <f t="shared" si="1"/>
        <v>1.6666666666666666E-2</v>
      </c>
      <c r="K25" s="85">
        <v>0</v>
      </c>
      <c r="L25" s="86">
        <v>0</v>
      </c>
      <c r="M25" s="86">
        <v>0</v>
      </c>
      <c r="N25" s="86">
        <v>0</v>
      </c>
      <c r="O25" s="86">
        <v>0</v>
      </c>
      <c r="P25" s="79">
        <f t="shared" si="2"/>
        <v>0</v>
      </c>
      <c r="Q25" s="79">
        <f t="shared" si="3"/>
        <v>0</v>
      </c>
      <c r="R25" s="78"/>
      <c r="S25" s="71">
        <v>0</v>
      </c>
      <c r="T25" s="71">
        <v>0</v>
      </c>
      <c r="U25" s="71">
        <v>0</v>
      </c>
      <c r="V25" s="71">
        <v>0</v>
      </c>
      <c r="W25" s="79">
        <f t="shared" si="4"/>
        <v>0</v>
      </c>
      <c r="X25" s="79">
        <f t="shared" si="5"/>
        <v>0</v>
      </c>
      <c r="Y25" s="78"/>
      <c r="Z25" s="71">
        <v>0</v>
      </c>
      <c r="AA25" s="71">
        <v>0</v>
      </c>
      <c r="AB25" s="71">
        <v>0</v>
      </c>
      <c r="AC25" s="71">
        <v>0</v>
      </c>
      <c r="AD25" s="113">
        <f t="shared" si="6"/>
        <v>0</v>
      </c>
      <c r="AE25" s="79">
        <f t="shared" si="7"/>
        <v>0</v>
      </c>
      <c r="AF25" s="75">
        <v>0</v>
      </c>
      <c r="AG25" s="71">
        <v>0</v>
      </c>
      <c r="AH25" s="71">
        <v>0</v>
      </c>
      <c r="AI25" s="71">
        <v>0</v>
      </c>
      <c r="AJ25" s="71">
        <v>0</v>
      </c>
      <c r="AK25" s="113">
        <f t="shared" si="8"/>
        <v>0</v>
      </c>
      <c r="AL25" s="113">
        <f t="shared" si="9"/>
        <v>0</v>
      </c>
      <c r="AM25" s="75">
        <v>0</v>
      </c>
      <c r="AN25" s="71">
        <v>0</v>
      </c>
      <c r="AO25" s="71">
        <v>0</v>
      </c>
      <c r="AP25" s="71">
        <v>0</v>
      </c>
      <c r="AQ25" s="71">
        <v>0</v>
      </c>
      <c r="AR25" s="113">
        <f t="shared" si="10"/>
        <v>0</v>
      </c>
      <c r="AS25" s="113">
        <f t="shared" si="11"/>
        <v>0</v>
      </c>
      <c r="AT25" s="75">
        <v>0</v>
      </c>
      <c r="AU25" s="71">
        <v>0.01</v>
      </c>
      <c r="AV25" s="71">
        <v>0</v>
      </c>
      <c r="AW25" s="71">
        <v>0</v>
      </c>
      <c r="AX25" s="71">
        <v>0</v>
      </c>
      <c r="AY25" s="113">
        <f t="shared" si="12"/>
        <v>5.0000000000000001E-3</v>
      </c>
      <c r="AZ25" s="113">
        <f t="shared" si="13"/>
        <v>0</v>
      </c>
      <c r="BA25" s="75">
        <v>0</v>
      </c>
      <c r="BB25" s="71">
        <v>0</v>
      </c>
      <c r="BC25" s="71">
        <v>0</v>
      </c>
      <c r="BD25" s="71">
        <v>0.01</v>
      </c>
      <c r="BE25" s="71">
        <v>0</v>
      </c>
      <c r="BF25" s="113">
        <f t="shared" si="14"/>
        <v>0</v>
      </c>
      <c r="BG25" s="113">
        <f t="shared" si="15"/>
        <v>3.3333333333333335E-3</v>
      </c>
      <c r="BH25" s="75">
        <v>0</v>
      </c>
      <c r="BI25" s="71">
        <v>0</v>
      </c>
      <c r="BJ25" s="71">
        <v>0</v>
      </c>
      <c r="BK25" s="71">
        <v>0</v>
      </c>
      <c r="BL25" s="71">
        <v>0</v>
      </c>
      <c r="BM25" s="79">
        <f t="shared" si="16"/>
        <v>0</v>
      </c>
      <c r="BN25" s="79">
        <f t="shared" si="17"/>
        <v>0</v>
      </c>
    </row>
    <row r="26" spans="1:66" s="66" customFormat="1" x14ac:dyDescent="0.3">
      <c r="A26" s="66" t="s">
        <v>45</v>
      </c>
      <c r="B26" s="67" t="s">
        <v>321</v>
      </c>
      <c r="C26" s="48" t="s">
        <v>43</v>
      </c>
      <c r="D26" s="83">
        <v>0</v>
      </c>
      <c r="E26" s="84">
        <v>0</v>
      </c>
      <c r="F26" s="84">
        <v>0</v>
      </c>
      <c r="G26" s="84">
        <v>0</v>
      </c>
      <c r="H26" s="84">
        <v>0</v>
      </c>
      <c r="I26" s="89">
        <f t="shared" si="0"/>
        <v>0</v>
      </c>
      <c r="J26" s="89">
        <f t="shared" si="1"/>
        <v>0</v>
      </c>
      <c r="K26" s="83">
        <v>0</v>
      </c>
      <c r="L26" s="84">
        <v>0</v>
      </c>
      <c r="M26" s="84">
        <v>0</v>
      </c>
      <c r="N26" s="84">
        <v>0</v>
      </c>
      <c r="O26" s="84">
        <v>0</v>
      </c>
      <c r="P26" s="89">
        <f t="shared" si="2"/>
        <v>0</v>
      </c>
      <c r="Q26" s="89">
        <f t="shared" si="3"/>
        <v>0</v>
      </c>
      <c r="R26" s="77"/>
      <c r="S26" s="70">
        <v>0</v>
      </c>
      <c r="T26" s="70">
        <v>0</v>
      </c>
      <c r="U26" s="70">
        <v>0.02</v>
      </c>
      <c r="V26" s="70">
        <v>0</v>
      </c>
      <c r="W26" s="79">
        <f t="shared" si="4"/>
        <v>0</v>
      </c>
      <c r="X26" s="79">
        <f t="shared" si="5"/>
        <v>6.6666666666666671E-3</v>
      </c>
      <c r="Y26" s="77"/>
      <c r="Z26" s="70">
        <v>0</v>
      </c>
      <c r="AA26" s="70">
        <v>0</v>
      </c>
      <c r="AB26" s="70">
        <v>0</v>
      </c>
      <c r="AC26" s="70">
        <v>0</v>
      </c>
      <c r="AD26" s="113">
        <f t="shared" si="6"/>
        <v>0</v>
      </c>
      <c r="AE26" s="79">
        <f t="shared" si="7"/>
        <v>0</v>
      </c>
      <c r="AF26" s="74">
        <v>0</v>
      </c>
      <c r="AG26" s="70">
        <v>0</v>
      </c>
      <c r="AH26" s="70">
        <v>0</v>
      </c>
      <c r="AI26" s="70">
        <v>0</v>
      </c>
      <c r="AJ26" s="70">
        <v>0</v>
      </c>
      <c r="AK26" s="113">
        <f t="shared" si="8"/>
        <v>0</v>
      </c>
      <c r="AL26" s="113">
        <f t="shared" si="9"/>
        <v>0</v>
      </c>
      <c r="AM26" s="74">
        <v>0</v>
      </c>
      <c r="AN26" s="70">
        <v>0</v>
      </c>
      <c r="AO26" s="70">
        <v>0</v>
      </c>
      <c r="AP26" s="70">
        <v>0</v>
      </c>
      <c r="AQ26" s="70">
        <v>0</v>
      </c>
      <c r="AR26" s="113">
        <f t="shared" si="10"/>
        <v>0</v>
      </c>
      <c r="AS26" s="113">
        <f t="shared" si="11"/>
        <v>0</v>
      </c>
      <c r="AT26" s="74">
        <v>0</v>
      </c>
      <c r="AU26" s="70">
        <v>0</v>
      </c>
      <c r="AV26" s="70">
        <v>0</v>
      </c>
      <c r="AW26" s="70">
        <v>0</v>
      </c>
      <c r="AX26" s="70">
        <v>0</v>
      </c>
      <c r="AY26" s="113">
        <f t="shared" si="12"/>
        <v>0</v>
      </c>
      <c r="AZ26" s="113">
        <f t="shared" si="13"/>
        <v>0</v>
      </c>
      <c r="BA26" s="74">
        <v>0</v>
      </c>
      <c r="BB26" s="70">
        <v>0</v>
      </c>
      <c r="BC26" s="70">
        <v>0</v>
      </c>
      <c r="BD26" s="70">
        <v>0</v>
      </c>
      <c r="BE26" s="70">
        <v>0</v>
      </c>
      <c r="BF26" s="113">
        <f t="shared" si="14"/>
        <v>0</v>
      </c>
      <c r="BG26" s="113">
        <f t="shared" si="15"/>
        <v>0</v>
      </c>
      <c r="BH26" s="74">
        <v>0</v>
      </c>
      <c r="BI26" s="70">
        <v>0</v>
      </c>
      <c r="BJ26" s="70">
        <v>0</v>
      </c>
      <c r="BK26" s="70">
        <v>0</v>
      </c>
      <c r="BL26" s="70">
        <v>0</v>
      </c>
      <c r="BM26" s="79">
        <f t="shared" si="16"/>
        <v>0</v>
      </c>
      <c r="BN26" s="79">
        <f t="shared" si="17"/>
        <v>0</v>
      </c>
    </row>
    <row r="27" spans="1:66" x14ac:dyDescent="0.3">
      <c r="B27" s="80" t="s">
        <v>371</v>
      </c>
      <c r="C27" s="80"/>
      <c r="D27" s="87">
        <f>SUM(D4:D5,D7:D10,D19,D26)</f>
        <v>0.18</v>
      </c>
      <c r="E27" s="88">
        <f t="shared" ref="E27:BN27" si="18">SUM(E4:E5,E7:E10,E19,E26)</f>
        <v>0.06</v>
      </c>
      <c r="F27" s="88">
        <f t="shared" si="18"/>
        <v>0.06</v>
      </c>
      <c r="G27" s="88">
        <f t="shared" si="18"/>
        <v>6.0000000000000005E-2</v>
      </c>
      <c r="H27" s="88">
        <f t="shared" si="18"/>
        <v>0</v>
      </c>
      <c r="I27" s="68">
        <f t="shared" si="18"/>
        <v>0.12</v>
      </c>
      <c r="J27" s="68">
        <f t="shared" si="18"/>
        <v>0.04</v>
      </c>
      <c r="K27" s="87">
        <f t="shared" si="18"/>
        <v>0.15000000000000002</v>
      </c>
      <c r="L27" s="88">
        <f t="shared" si="18"/>
        <v>0.16999999999999998</v>
      </c>
      <c r="M27" s="88">
        <f t="shared" si="18"/>
        <v>0.06</v>
      </c>
      <c r="N27" s="88">
        <f t="shared" si="18"/>
        <v>0.27999999999999997</v>
      </c>
      <c r="O27" s="88">
        <f t="shared" si="18"/>
        <v>0.19</v>
      </c>
      <c r="P27" s="68">
        <f t="shared" si="18"/>
        <v>0.16</v>
      </c>
      <c r="Q27" s="68">
        <f t="shared" si="18"/>
        <v>0.17666666666666664</v>
      </c>
      <c r="R27" s="81">
        <f t="shared" si="18"/>
        <v>0</v>
      </c>
      <c r="S27" s="68">
        <f t="shared" si="18"/>
        <v>0.28000000000000003</v>
      </c>
      <c r="T27" s="68">
        <f t="shared" si="18"/>
        <v>0.33</v>
      </c>
      <c r="U27" s="68">
        <f t="shared" si="18"/>
        <v>0.60000000000000009</v>
      </c>
      <c r="V27" s="68">
        <f t="shared" si="18"/>
        <v>0.79</v>
      </c>
      <c r="W27" s="68">
        <f t="shared" si="18"/>
        <v>0.28000000000000003</v>
      </c>
      <c r="X27" s="68">
        <f t="shared" si="18"/>
        <v>0.57333333333333336</v>
      </c>
      <c r="Y27" s="81">
        <f t="shared" si="18"/>
        <v>0</v>
      </c>
      <c r="Z27" s="68">
        <f t="shared" si="18"/>
        <v>0.27</v>
      </c>
      <c r="AA27" s="68">
        <f t="shared" si="18"/>
        <v>0.53</v>
      </c>
      <c r="AB27" s="68">
        <f t="shared" si="18"/>
        <v>0.64999999999999991</v>
      </c>
      <c r="AC27" s="68">
        <f t="shared" si="18"/>
        <v>0.83000000000000007</v>
      </c>
      <c r="AD27" s="1">
        <f t="shared" si="18"/>
        <v>0.27</v>
      </c>
      <c r="AE27" s="68">
        <f t="shared" si="18"/>
        <v>0.67</v>
      </c>
      <c r="AF27" s="81">
        <f t="shared" si="18"/>
        <v>0.76</v>
      </c>
      <c r="AG27" s="68">
        <f t="shared" si="18"/>
        <v>0.81</v>
      </c>
      <c r="AH27" s="68">
        <f t="shared" si="18"/>
        <v>0.61</v>
      </c>
      <c r="AI27" s="68">
        <f t="shared" si="18"/>
        <v>0.4900000000000001</v>
      </c>
      <c r="AJ27" s="68">
        <f t="shared" si="18"/>
        <v>0.83000000000000007</v>
      </c>
      <c r="AK27" s="68">
        <f t="shared" si="18"/>
        <v>0.78499999999999992</v>
      </c>
      <c r="AL27" s="68">
        <f t="shared" si="18"/>
        <v>0.64333333333333331</v>
      </c>
      <c r="AM27" s="81">
        <f t="shared" si="18"/>
        <v>0.62000000000000011</v>
      </c>
      <c r="AN27" s="68">
        <f t="shared" si="18"/>
        <v>0.37</v>
      </c>
      <c r="AO27" s="68">
        <f t="shared" si="18"/>
        <v>0.65</v>
      </c>
      <c r="AP27" s="68">
        <f t="shared" si="18"/>
        <v>0.05</v>
      </c>
      <c r="AQ27" s="68">
        <f t="shared" si="18"/>
        <v>0.08</v>
      </c>
      <c r="AR27" s="68">
        <f t="shared" si="18"/>
        <v>0.495</v>
      </c>
      <c r="AS27" s="68">
        <f t="shared" si="18"/>
        <v>0.26</v>
      </c>
      <c r="AT27" s="81">
        <f t="shared" si="18"/>
        <v>0.18</v>
      </c>
      <c r="AU27" s="68">
        <f t="shared" si="18"/>
        <v>0.13</v>
      </c>
      <c r="AV27" s="68">
        <f t="shared" si="18"/>
        <v>0.15</v>
      </c>
      <c r="AW27" s="68">
        <f t="shared" si="18"/>
        <v>0.02</v>
      </c>
      <c r="AX27" s="68">
        <f t="shared" si="18"/>
        <v>0.08</v>
      </c>
      <c r="AY27" s="68">
        <f t="shared" si="18"/>
        <v>0.15500000000000003</v>
      </c>
      <c r="AZ27" s="68">
        <f t="shared" si="18"/>
        <v>8.3333333333333343E-2</v>
      </c>
      <c r="BA27" s="81">
        <f t="shared" si="18"/>
        <v>0.18</v>
      </c>
      <c r="BB27" s="68">
        <f t="shared" si="18"/>
        <v>0.12</v>
      </c>
      <c r="BC27" s="68">
        <f t="shared" si="18"/>
        <v>7.0000000000000007E-2</v>
      </c>
      <c r="BD27" s="68">
        <f t="shared" si="18"/>
        <v>0.09</v>
      </c>
      <c r="BE27" s="68">
        <f t="shared" si="18"/>
        <v>0.24</v>
      </c>
      <c r="BF27" s="68">
        <f t="shared" si="18"/>
        <v>0.15</v>
      </c>
      <c r="BG27" s="68">
        <f t="shared" si="18"/>
        <v>0.13333333333333333</v>
      </c>
      <c r="BH27" s="81">
        <f t="shared" si="18"/>
        <v>0</v>
      </c>
      <c r="BI27" s="68">
        <f t="shared" si="18"/>
        <v>0</v>
      </c>
      <c r="BJ27" s="68">
        <f t="shared" si="18"/>
        <v>0.33</v>
      </c>
      <c r="BK27" s="68">
        <f>SUM(BK4:BK5,BK7:BK10,BK19,BK26)</f>
        <v>0.89</v>
      </c>
      <c r="BL27" s="68">
        <f t="shared" si="18"/>
        <v>0.68000000000000016</v>
      </c>
      <c r="BM27" s="68">
        <f t="shared" si="18"/>
        <v>0</v>
      </c>
      <c r="BN27" s="68">
        <f t="shared" si="18"/>
        <v>0.6333333333333333</v>
      </c>
    </row>
    <row r="28" spans="1:66" x14ac:dyDescent="0.3">
      <c r="B28" s="80"/>
      <c r="C28" s="80"/>
      <c r="D28" s="81"/>
      <c r="E28" s="68"/>
      <c r="F28" s="68"/>
      <c r="G28" s="68"/>
      <c r="H28" s="68"/>
      <c r="I28" s="68"/>
      <c r="J28" s="68"/>
      <c r="K28" s="81"/>
      <c r="L28" s="68"/>
      <c r="M28" s="68"/>
      <c r="N28" s="68"/>
      <c r="O28" s="68"/>
      <c r="P28" s="68"/>
      <c r="Q28" s="68"/>
      <c r="R28" s="81"/>
      <c r="S28" s="68"/>
      <c r="T28" s="68"/>
      <c r="U28" s="68"/>
      <c r="V28" s="68"/>
      <c r="W28" s="68"/>
      <c r="X28" s="68"/>
      <c r="Y28" s="81"/>
      <c r="Z28" s="68"/>
      <c r="AA28" s="68"/>
      <c r="AB28" s="68"/>
      <c r="AC28" s="68"/>
      <c r="AD28" s="68"/>
      <c r="AE28" s="68"/>
      <c r="AF28" s="81"/>
      <c r="AG28" s="68"/>
      <c r="AH28" s="68"/>
      <c r="AI28" s="68"/>
      <c r="AJ28" s="68"/>
      <c r="AK28" s="68"/>
      <c r="AL28" s="68"/>
      <c r="AM28" s="81"/>
      <c r="AN28" s="68"/>
      <c r="AO28" s="68"/>
      <c r="AP28" s="68"/>
      <c r="AQ28" s="68"/>
      <c r="AR28" s="68"/>
      <c r="AS28" s="68"/>
      <c r="AT28" s="81"/>
      <c r="AU28" s="68"/>
      <c r="AV28" s="68"/>
      <c r="AW28" s="68"/>
      <c r="AX28" s="68"/>
      <c r="AY28" s="68"/>
      <c r="AZ28" s="68"/>
      <c r="BA28" s="81"/>
      <c r="BB28" s="68"/>
      <c r="BC28" s="68"/>
      <c r="BD28" s="68"/>
      <c r="BE28" s="68"/>
      <c r="BF28" s="68"/>
      <c r="BG28" s="68"/>
      <c r="BH28" s="81"/>
      <c r="BI28" s="68"/>
      <c r="BJ28" s="68"/>
      <c r="BK28" s="68"/>
      <c r="BL28" s="68"/>
      <c r="BM28" s="68"/>
      <c r="BN28" s="68"/>
    </row>
    <row r="29" spans="1:66" x14ac:dyDescent="0.3">
      <c r="B29" s="80"/>
      <c r="C29" s="80" t="s">
        <v>389</v>
      </c>
      <c r="D29" s="33">
        <v>404</v>
      </c>
      <c r="E29">
        <v>1102</v>
      </c>
      <c r="F29">
        <v>403</v>
      </c>
      <c r="G29">
        <v>532</v>
      </c>
      <c r="H29">
        <v>23</v>
      </c>
      <c r="K29" s="33">
        <v>453</v>
      </c>
      <c r="L29">
        <v>616</v>
      </c>
      <c r="M29">
        <v>75</v>
      </c>
      <c r="N29">
        <v>601</v>
      </c>
      <c r="O29">
        <v>64</v>
      </c>
      <c r="R29" s="33">
        <v>0</v>
      </c>
      <c r="S29">
        <v>44</v>
      </c>
      <c r="T29">
        <v>10</v>
      </c>
      <c r="U29">
        <v>69</v>
      </c>
      <c r="V29">
        <v>86</v>
      </c>
      <c r="Y29" s="33">
        <v>0</v>
      </c>
      <c r="Z29">
        <v>64</v>
      </c>
      <c r="AA29">
        <v>127</v>
      </c>
      <c r="AB29">
        <v>382</v>
      </c>
      <c r="AC29">
        <v>247</v>
      </c>
      <c r="AF29" s="33">
        <v>91</v>
      </c>
      <c r="AG29">
        <v>159</v>
      </c>
      <c r="AH29">
        <v>483</v>
      </c>
      <c r="AI29">
        <v>533</v>
      </c>
      <c r="AJ29">
        <v>441</v>
      </c>
      <c r="AM29" s="33">
        <v>37</v>
      </c>
      <c r="AN29">
        <v>87</v>
      </c>
      <c r="AO29">
        <v>395</v>
      </c>
      <c r="AP29">
        <v>138</v>
      </c>
      <c r="AQ29">
        <v>37</v>
      </c>
      <c r="AT29" s="33">
        <v>86</v>
      </c>
      <c r="AU29">
        <v>198</v>
      </c>
      <c r="AV29">
        <v>99</v>
      </c>
      <c r="AW29">
        <v>114</v>
      </c>
      <c r="AX29">
        <v>70</v>
      </c>
      <c r="BA29" s="33">
        <v>11</v>
      </c>
      <c r="BB29">
        <v>17</v>
      </c>
      <c r="BC29">
        <v>377</v>
      </c>
      <c r="BD29">
        <v>114</v>
      </c>
      <c r="BE29">
        <v>50</v>
      </c>
      <c r="BH29" s="33">
        <v>2</v>
      </c>
      <c r="BI29">
        <v>5</v>
      </c>
      <c r="BJ29">
        <v>13</v>
      </c>
      <c r="BK29">
        <v>9</v>
      </c>
      <c r="BL29">
        <v>16</v>
      </c>
    </row>
    <row r="30" spans="1:66" x14ac:dyDescent="0.3">
      <c r="B30" s="80"/>
      <c r="C30" s="80"/>
      <c r="D30" s="81"/>
      <c r="E30" s="68"/>
      <c r="F30" s="68"/>
      <c r="G30" s="68"/>
      <c r="H30" s="68"/>
      <c r="I30" s="68"/>
      <c r="J30" s="68"/>
      <c r="K30" s="81"/>
      <c r="L30" s="68"/>
      <c r="M30" s="68"/>
      <c r="N30" s="68"/>
      <c r="O30" s="68"/>
      <c r="P30" s="68"/>
      <c r="Q30" s="68"/>
      <c r="R30" s="81"/>
      <c r="S30" s="68"/>
      <c r="T30" s="68"/>
      <c r="U30" s="68"/>
      <c r="V30" s="68"/>
      <c r="W30" s="68"/>
      <c r="X30" s="68"/>
      <c r="Y30" s="81"/>
      <c r="Z30" s="68"/>
      <c r="AA30" s="68"/>
      <c r="AB30" s="68"/>
      <c r="AC30" s="68"/>
      <c r="AD30" s="68"/>
      <c r="AE30" s="68"/>
      <c r="AF30" s="81"/>
      <c r="AG30" s="68"/>
      <c r="AH30" s="68"/>
      <c r="AI30" s="68"/>
      <c r="AJ30" s="68"/>
      <c r="AK30" s="68"/>
      <c r="AL30" s="68"/>
      <c r="AM30" s="81"/>
      <c r="AN30" s="68"/>
      <c r="AO30" s="68"/>
      <c r="AP30" s="68"/>
      <c r="AQ30" s="68"/>
      <c r="AR30" s="68"/>
      <c r="AS30" s="68"/>
      <c r="AT30" s="81"/>
      <c r="AU30" s="68"/>
      <c r="AV30" s="68"/>
      <c r="AW30" s="68"/>
      <c r="AX30" s="68"/>
      <c r="AY30" s="68"/>
      <c r="AZ30" s="68"/>
      <c r="BA30" s="81"/>
      <c r="BB30" s="68"/>
      <c r="BC30" s="68"/>
      <c r="BD30" s="68"/>
      <c r="BE30" s="68"/>
      <c r="BF30" s="68"/>
      <c r="BG30" s="68"/>
      <c r="BH30" s="81"/>
      <c r="BI30" s="68"/>
      <c r="BJ30" s="68"/>
      <c r="BK30" s="68"/>
      <c r="BL30" s="68"/>
      <c r="BM30" s="68"/>
      <c r="BN30" s="68"/>
    </row>
    <row r="31" spans="1:66" x14ac:dyDescent="0.3">
      <c r="D31" s="76">
        <f>SUM(D4:D26)</f>
        <v>1.03</v>
      </c>
      <c r="E31" s="69">
        <f t="shared" ref="E31:BN31" si="19">SUM(E4:E26)</f>
        <v>0.98</v>
      </c>
      <c r="F31" s="69">
        <f t="shared" si="19"/>
        <v>1</v>
      </c>
      <c r="G31" s="69">
        <f t="shared" si="19"/>
        <v>1</v>
      </c>
      <c r="H31" s="69">
        <f t="shared" si="19"/>
        <v>0.98000000000000032</v>
      </c>
      <c r="I31" s="69">
        <f t="shared" si="19"/>
        <v>1.0049999999999999</v>
      </c>
      <c r="J31" s="69">
        <f t="shared" si="19"/>
        <v>0.99333333333333351</v>
      </c>
      <c r="K31" s="76">
        <f t="shared" si="19"/>
        <v>0.96000000000000008</v>
      </c>
      <c r="L31" s="69">
        <f t="shared" si="19"/>
        <v>0.98</v>
      </c>
      <c r="M31" s="69">
        <f t="shared" si="19"/>
        <v>0.98000000000000009</v>
      </c>
      <c r="N31" s="69">
        <f t="shared" si="19"/>
        <v>1.01</v>
      </c>
      <c r="O31" s="69">
        <f t="shared" si="19"/>
        <v>1.02</v>
      </c>
      <c r="P31" s="69">
        <f t="shared" si="19"/>
        <v>0.97000000000000008</v>
      </c>
      <c r="Q31" s="69">
        <f t="shared" si="19"/>
        <v>1.0033333333333334</v>
      </c>
      <c r="R31" s="76">
        <f t="shared" si="19"/>
        <v>0</v>
      </c>
      <c r="S31" s="69">
        <f t="shared" si="19"/>
        <v>0.99000000000000021</v>
      </c>
      <c r="T31" s="69">
        <f t="shared" si="19"/>
        <v>0.99</v>
      </c>
      <c r="U31" s="69">
        <f t="shared" si="19"/>
        <v>1.0100000000000002</v>
      </c>
      <c r="V31" s="69">
        <f t="shared" si="19"/>
        <v>0.98</v>
      </c>
      <c r="W31" s="69">
        <f t="shared" si="19"/>
        <v>0.99000000000000021</v>
      </c>
      <c r="X31" s="69">
        <f t="shared" si="19"/>
        <v>0.99333333333333318</v>
      </c>
      <c r="Y31" s="76">
        <f t="shared" si="19"/>
        <v>0</v>
      </c>
      <c r="Z31" s="69">
        <f t="shared" si="19"/>
        <v>1.02</v>
      </c>
      <c r="AA31" s="69">
        <f t="shared" si="19"/>
        <v>1.03</v>
      </c>
      <c r="AB31" s="69">
        <f t="shared" si="19"/>
        <v>1</v>
      </c>
      <c r="AC31" s="69">
        <f t="shared" si="19"/>
        <v>1</v>
      </c>
      <c r="AD31" s="69">
        <f t="shared" si="19"/>
        <v>1.02</v>
      </c>
      <c r="AE31" s="69">
        <f t="shared" si="19"/>
        <v>1.0099999999999998</v>
      </c>
      <c r="AF31" s="76">
        <f t="shared" si="19"/>
        <v>1</v>
      </c>
      <c r="AG31" s="69">
        <f t="shared" si="19"/>
        <v>0.99</v>
      </c>
      <c r="AH31" s="69">
        <f t="shared" si="19"/>
        <v>0.99</v>
      </c>
      <c r="AI31" s="69">
        <f t="shared" si="19"/>
        <v>1</v>
      </c>
      <c r="AJ31" s="69">
        <f t="shared" si="19"/>
        <v>1.01</v>
      </c>
      <c r="AK31" s="69">
        <f t="shared" si="19"/>
        <v>0.99500000000000011</v>
      </c>
      <c r="AL31" s="69">
        <f t="shared" si="19"/>
        <v>1</v>
      </c>
      <c r="AM31" s="76">
        <f t="shared" si="19"/>
        <v>1.02</v>
      </c>
      <c r="AN31" s="69">
        <f t="shared" si="19"/>
        <v>1</v>
      </c>
      <c r="AO31" s="69">
        <f t="shared" si="19"/>
        <v>1</v>
      </c>
      <c r="AP31" s="69">
        <f t="shared" si="19"/>
        <v>0.99</v>
      </c>
      <c r="AQ31" s="69">
        <f t="shared" si="19"/>
        <v>1</v>
      </c>
      <c r="AR31" s="69">
        <f t="shared" si="19"/>
        <v>1.0100000000000002</v>
      </c>
      <c r="AS31" s="69">
        <f t="shared" si="19"/>
        <v>0.99666666666666659</v>
      </c>
      <c r="AT31" s="76">
        <f t="shared" si="19"/>
        <v>0.9900000000000001</v>
      </c>
      <c r="AU31" s="69">
        <f t="shared" si="19"/>
        <v>1.02</v>
      </c>
      <c r="AV31" s="69">
        <f t="shared" si="19"/>
        <v>0.99000000000000021</v>
      </c>
      <c r="AW31" s="69">
        <f t="shared" si="19"/>
        <v>1</v>
      </c>
      <c r="AX31" s="69">
        <f t="shared" si="19"/>
        <v>0.9900000000000001</v>
      </c>
      <c r="AY31" s="69">
        <f t="shared" si="19"/>
        <v>1.0049999999999999</v>
      </c>
      <c r="AZ31" s="69">
        <f t="shared" si="19"/>
        <v>0.99333333333333329</v>
      </c>
      <c r="BA31" s="76">
        <f t="shared" si="19"/>
        <v>0.99999999999999989</v>
      </c>
      <c r="BB31" s="69">
        <f t="shared" si="19"/>
        <v>1</v>
      </c>
      <c r="BC31" s="69">
        <f t="shared" si="19"/>
        <v>1</v>
      </c>
      <c r="BD31" s="69">
        <f t="shared" si="19"/>
        <v>1.01</v>
      </c>
      <c r="BE31" s="69">
        <f t="shared" si="19"/>
        <v>1</v>
      </c>
      <c r="BF31" s="69">
        <f t="shared" si="19"/>
        <v>1</v>
      </c>
      <c r="BG31" s="69">
        <f t="shared" si="19"/>
        <v>1.0033333333333334</v>
      </c>
      <c r="BH31" s="76">
        <f t="shared" si="19"/>
        <v>1</v>
      </c>
      <c r="BI31" s="69">
        <f t="shared" si="19"/>
        <v>1</v>
      </c>
      <c r="BJ31" s="69">
        <f t="shared" si="19"/>
        <v>1</v>
      </c>
      <c r="BK31" s="69">
        <f t="shared" si="19"/>
        <v>1</v>
      </c>
      <c r="BL31" s="69">
        <f t="shared" si="19"/>
        <v>0.99000000000000021</v>
      </c>
      <c r="BM31" s="69">
        <f t="shared" si="19"/>
        <v>1</v>
      </c>
      <c r="BN31" s="69">
        <f t="shared" si="19"/>
        <v>0.9966666666666667</v>
      </c>
    </row>
    <row r="32" spans="1:66" x14ac:dyDescent="0.3">
      <c r="D32" s="76">
        <f>SUM(D20:D25,D11:D18,D6,D27)</f>
        <v>1.03</v>
      </c>
      <c r="E32" s="69">
        <f t="shared" ref="E32:BN32" si="20">SUM(E20:E25,E11:E18,E6,E27)</f>
        <v>0.98</v>
      </c>
      <c r="F32" s="69">
        <f t="shared" si="20"/>
        <v>1</v>
      </c>
      <c r="G32" s="69">
        <f t="shared" si="20"/>
        <v>1</v>
      </c>
      <c r="H32" s="69">
        <f t="shared" si="20"/>
        <v>0.9800000000000002</v>
      </c>
      <c r="I32" s="69">
        <f t="shared" si="20"/>
        <v>1.0050000000000001</v>
      </c>
      <c r="J32" s="69">
        <f t="shared" si="20"/>
        <v>0.9933333333333334</v>
      </c>
      <c r="K32" s="76">
        <f t="shared" si="20"/>
        <v>0.96000000000000008</v>
      </c>
      <c r="L32" s="69">
        <f t="shared" si="20"/>
        <v>0.98</v>
      </c>
      <c r="M32" s="69">
        <f t="shared" si="20"/>
        <v>0.98</v>
      </c>
      <c r="N32" s="69">
        <f t="shared" si="20"/>
        <v>1.01</v>
      </c>
      <c r="O32" s="69">
        <f t="shared" si="20"/>
        <v>1.02</v>
      </c>
      <c r="P32" s="69">
        <f t="shared" si="20"/>
        <v>0.97000000000000008</v>
      </c>
      <c r="Q32" s="69">
        <f t="shared" si="20"/>
        <v>1.0033333333333334</v>
      </c>
      <c r="R32" s="76">
        <f t="shared" si="20"/>
        <v>0</v>
      </c>
      <c r="S32" s="69">
        <f t="shared" si="20"/>
        <v>0.99</v>
      </c>
      <c r="T32" s="69">
        <f t="shared" si="20"/>
        <v>0.99</v>
      </c>
      <c r="U32" s="69">
        <f t="shared" si="20"/>
        <v>1.01</v>
      </c>
      <c r="V32" s="69">
        <f t="shared" si="20"/>
        <v>0.98</v>
      </c>
      <c r="W32" s="69">
        <f t="shared" si="20"/>
        <v>0.99</v>
      </c>
      <c r="X32" s="69">
        <f t="shared" si="20"/>
        <v>0.9933333333333334</v>
      </c>
      <c r="Y32" s="76">
        <f t="shared" si="20"/>
        <v>0</v>
      </c>
      <c r="Z32" s="69">
        <f t="shared" si="20"/>
        <v>1.02</v>
      </c>
      <c r="AA32" s="69">
        <f t="shared" si="20"/>
        <v>1.03</v>
      </c>
      <c r="AB32" s="69">
        <f t="shared" si="20"/>
        <v>0.99999999999999989</v>
      </c>
      <c r="AC32" s="69">
        <f t="shared" si="20"/>
        <v>1</v>
      </c>
      <c r="AD32" s="69">
        <f t="shared" si="20"/>
        <v>1.02</v>
      </c>
      <c r="AE32" s="69">
        <f t="shared" si="20"/>
        <v>1.01</v>
      </c>
      <c r="AF32" s="76">
        <f t="shared" si="20"/>
        <v>1</v>
      </c>
      <c r="AG32" s="69">
        <f t="shared" si="20"/>
        <v>0.99</v>
      </c>
      <c r="AH32" s="69">
        <f t="shared" si="20"/>
        <v>0.99</v>
      </c>
      <c r="AI32" s="69">
        <f t="shared" si="20"/>
        <v>1</v>
      </c>
      <c r="AJ32" s="69">
        <f t="shared" si="20"/>
        <v>1.01</v>
      </c>
      <c r="AK32" s="69">
        <f t="shared" si="20"/>
        <v>0.99499999999999988</v>
      </c>
      <c r="AL32" s="69">
        <f t="shared" si="20"/>
        <v>1</v>
      </c>
      <c r="AM32" s="76">
        <f t="shared" si="20"/>
        <v>1.02</v>
      </c>
      <c r="AN32" s="69">
        <f t="shared" si="20"/>
        <v>1</v>
      </c>
      <c r="AO32" s="69">
        <f t="shared" si="20"/>
        <v>1</v>
      </c>
      <c r="AP32" s="69">
        <f t="shared" si="20"/>
        <v>0.99</v>
      </c>
      <c r="AQ32" s="69">
        <f t="shared" si="20"/>
        <v>1</v>
      </c>
      <c r="AR32" s="69">
        <f t="shared" si="20"/>
        <v>1.01</v>
      </c>
      <c r="AS32" s="69">
        <f t="shared" si="20"/>
        <v>0.9966666666666667</v>
      </c>
      <c r="AT32" s="76">
        <f t="shared" si="20"/>
        <v>0.99</v>
      </c>
      <c r="AU32" s="69">
        <f t="shared" si="20"/>
        <v>1.02</v>
      </c>
      <c r="AV32" s="69">
        <f t="shared" si="20"/>
        <v>0.9900000000000001</v>
      </c>
      <c r="AW32" s="69">
        <f t="shared" si="20"/>
        <v>1</v>
      </c>
      <c r="AX32" s="69">
        <f t="shared" si="20"/>
        <v>0.99</v>
      </c>
      <c r="AY32" s="69">
        <f t="shared" si="20"/>
        <v>1.0049999999999999</v>
      </c>
      <c r="AZ32" s="69">
        <f t="shared" si="20"/>
        <v>0.99333333333333329</v>
      </c>
      <c r="BA32" s="76">
        <f t="shared" si="20"/>
        <v>1</v>
      </c>
      <c r="BB32" s="69">
        <f t="shared" si="20"/>
        <v>1</v>
      </c>
      <c r="BC32" s="69">
        <f t="shared" si="20"/>
        <v>1</v>
      </c>
      <c r="BD32" s="69">
        <f t="shared" si="20"/>
        <v>1.01</v>
      </c>
      <c r="BE32" s="69">
        <f t="shared" si="20"/>
        <v>1</v>
      </c>
      <c r="BF32" s="69">
        <f t="shared" si="20"/>
        <v>1</v>
      </c>
      <c r="BG32" s="69">
        <f t="shared" si="20"/>
        <v>1.0033333333333334</v>
      </c>
      <c r="BH32" s="76">
        <f t="shared" si="20"/>
        <v>1</v>
      </c>
      <c r="BI32" s="69">
        <f t="shared" si="20"/>
        <v>1</v>
      </c>
      <c r="BJ32" s="69">
        <f t="shared" si="20"/>
        <v>1</v>
      </c>
      <c r="BK32" s="69">
        <f t="shared" si="20"/>
        <v>1</v>
      </c>
      <c r="BL32" s="69">
        <f t="shared" si="20"/>
        <v>0.99000000000000021</v>
      </c>
      <c r="BM32" s="69">
        <f t="shared" si="20"/>
        <v>1</v>
      </c>
      <c r="BN32" s="69">
        <f t="shared" si="20"/>
        <v>0.99666666666666659</v>
      </c>
    </row>
    <row r="33" spans="4:66" x14ac:dyDescent="0.3">
      <c r="D33" s="33" t="str">
        <f>IF(D32=D31," ","!!!")</f>
        <v xml:space="preserve"> </v>
      </c>
      <c r="E33" t="str">
        <f>IF(E32=E31," ","!!!")</f>
        <v xml:space="preserve"> </v>
      </c>
      <c r="F33" t="str">
        <f t="shared" ref="F33:BN33" si="21">IF(F32=F31," ","!!!")</f>
        <v xml:space="preserve"> </v>
      </c>
      <c r="G33" t="str">
        <f t="shared" si="21"/>
        <v xml:space="preserve"> </v>
      </c>
      <c r="H33" t="str">
        <f t="shared" si="21"/>
        <v xml:space="preserve"> </v>
      </c>
      <c r="I33" t="str">
        <f t="shared" si="21"/>
        <v xml:space="preserve"> </v>
      </c>
      <c r="J33" t="str">
        <f t="shared" si="21"/>
        <v>!!!</v>
      </c>
      <c r="K33" s="33" t="str">
        <f t="shared" si="21"/>
        <v xml:space="preserve"> </v>
      </c>
      <c r="L33" t="str">
        <f t="shared" si="21"/>
        <v xml:space="preserve"> </v>
      </c>
      <c r="M33" t="str">
        <f t="shared" si="21"/>
        <v xml:space="preserve"> </v>
      </c>
      <c r="N33" t="str">
        <f t="shared" si="21"/>
        <v xml:space="preserve"> </v>
      </c>
      <c r="O33" t="str">
        <f t="shared" si="21"/>
        <v xml:space="preserve"> </v>
      </c>
      <c r="P33" t="str">
        <f t="shared" si="21"/>
        <v xml:space="preserve"> </v>
      </c>
      <c r="Q33" t="str">
        <f t="shared" si="21"/>
        <v xml:space="preserve"> </v>
      </c>
      <c r="R33" s="33" t="str">
        <f t="shared" si="21"/>
        <v xml:space="preserve"> </v>
      </c>
      <c r="S33" t="str">
        <f t="shared" si="21"/>
        <v xml:space="preserve"> </v>
      </c>
      <c r="T33" t="str">
        <f t="shared" si="21"/>
        <v xml:space="preserve"> </v>
      </c>
      <c r="U33" t="str">
        <f t="shared" si="21"/>
        <v xml:space="preserve"> </v>
      </c>
      <c r="V33" t="str">
        <f t="shared" si="21"/>
        <v xml:space="preserve"> </v>
      </c>
      <c r="W33" t="str">
        <f t="shared" si="21"/>
        <v xml:space="preserve"> </v>
      </c>
      <c r="X33" t="str">
        <f t="shared" si="21"/>
        <v xml:space="preserve"> </v>
      </c>
      <c r="Y33" s="33" t="str">
        <f t="shared" si="21"/>
        <v xml:space="preserve"> </v>
      </c>
      <c r="Z33" t="str">
        <f t="shared" si="21"/>
        <v xml:space="preserve"> </v>
      </c>
      <c r="AA33" t="str">
        <f t="shared" si="21"/>
        <v xml:space="preserve"> </v>
      </c>
      <c r="AB33" t="str">
        <f t="shared" si="21"/>
        <v xml:space="preserve"> </v>
      </c>
      <c r="AC33" t="str">
        <f t="shared" si="21"/>
        <v xml:space="preserve"> </v>
      </c>
      <c r="AD33" t="str">
        <f t="shared" si="21"/>
        <v xml:space="preserve"> </v>
      </c>
      <c r="AE33" t="str">
        <f t="shared" si="21"/>
        <v xml:space="preserve"> </v>
      </c>
      <c r="AF33" s="33" t="str">
        <f t="shared" si="21"/>
        <v xml:space="preserve"> </v>
      </c>
      <c r="AG33" t="str">
        <f t="shared" si="21"/>
        <v xml:space="preserve"> </v>
      </c>
      <c r="AH33" t="str">
        <f t="shared" si="21"/>
        <v xml:space="preserve"> </v>
      </c>
      <c r="AI33" t="str">
        <f t="shared" si="21"/>
        <v xml:space="preserve"> </v>
      </c>
      <c r="AJ33" t="str">
        <f t="shared" si="21"/>
        <v xml:space="preserve"> </v>
      </c>
      <c r="AK33" t="str">
        <f t="shared" si="21"/>
        <v xml:space="preserve"> </v>
      </c>
      <c r="AL33" t="str">
        <f t="shared" si="21"/>
        <v xml:space="preserve"> </v>
      </c>
      <c r="AM33" s="33" t="str">
        <f t="shared" si="21"/>
        <v xml:space="preserve"> </v>
      </c>
      <c r="AN33" t="str">
        <f t="shared" si="21"/>
        <v xml:space="preserve"> </v>
      </c>
      <c r="AO33" t="str">
        <f t="shared" si="21"/>
        <v xml:space="preserve"> </v>
      </c>
      <c r="AP33" t="str">
        <f t="shared" si="21"/>
        <v xml:space="preserve"> </v>
      </c>
      <c r="AQ33" t="str">
        <f t="shared" si="21"/>
        <v xml:space="preserve"> </v>
      </c>
      <c r="AR33" t="str">
        <f t="shared" si="21"/>
        <v xml:space="preserve"> </v>
      </c>
      <c r="AS33" t="str">
        <f t="shared" si="21"/>
        <v xml:space="preserve"> </v>
      </c>
      <c r="AT33" s="33" t="str">
        <f t="shared" si="21"/>
        <v xml:space="preserve"> </v>
      </c>
      <c r="AU33" t="str">
        <f t="shared" si="21"/>
        <v xml:space="preserve"> </v>
      </c>
      <c r="AV33" t="str">
        <f t="shared" si="21"/>
        <v xml:space="preserve"> </v>
      </c>
      <c r="AW33" t="str">
        <f t="shared" si="21"/>
        <v xml:space="preserve"> </v>
      </c>
      <c r="AX33" t="str">
        <f t="shared" si="21"/>
        <v xml:space="preserve"> </v>
      </c>
      <c r="AY33" t="str">
        <f t="shared" si="21"/>
        <v xml:space="preserve"> </v>
      </c>
      <c r="AZ33" t="str">
        <f t="shared" si="21"/>
        <v xml:space="preserve"> </v>
      </c>
      <c r="BA33" s="33" t="str">
        <f t="shared" si="21"/>
        <v xml:space="preserve"> </v>
      </c>
      <c r="BB33" t="str">
        <f t="shared" si="21"/>
        <v xml:space="preserve"> </v>
      </c>
      <c r="BC33" t="str">
        <f t="shared" si="21"/>
        <v xml:space="preserve"> </v>
      </c>
      <c r="BD33" t="str">
        <f t="shared" si="21"/>
        <v xml:space="preserve"> </v>
      </c>
      <c r="BE33" t="str">
        <f t="shared" si="21"/>
        <v xml:space="preserve"> </v>
      </c>
      <c r="BF33" t="str">
        <f t="shared" si="21"/>
        <v xml:space="preserve"> </v>
      </c>
      <c r="BG33" t="str">
        <f t="shared" si="21"/>
        <v xml:space="preserve"> </v>
      </c>
      <c r="BH33" s="33" t="str">
        <f t="shared" si="21"/>
        <v xml:space="preserve"> </v>
      </c>
      <c r="BI33" t="str">
        <f t="shared" si="21"/>
        <v xml:space="preserve"> </v>
      </c>
      <c r="BJ33" t="str">
        <f t="shared" si="21"/>
        <v xml:space="preserve"> </v>
      </c>
      <c r="BK33" t="str">
        <f t="shared" si="21"/>
        <v xml:space="preserve"> </v>
      </c>
      <c r="BL33" t="str">
        <f t="shared" si="21"/>
        <v xml:space="preserve"> </v>
      </c>
      <c r="BM33" t="str">
        <f t="shared" si="21"/>
        <v xml:space="preserve"> </v>
      </c>
      <c r="BN33" t="str">
        <f t="shared" si="21"/>
        <v xml:space="preserve"> </v>
      </c>
    </row>
    <row r="34" spans="4:66" x14ac:dyDescent="0.3">
      <c r="J34" s="82"/>
    </row>
    <row r="35" spans="4:66" x14ac:dyDescent="0.3">
      <c r="M35" s="68">
        <f>AVERAGE(D27:H27,K27:O27)</f>
        <v>0.121</v>
      </c>
      <c r="AB35" s="68">
        <f>AVERAGE(S27:V27,Z27:AC27)</f>
        <v>0.53499999999999992</v>
      </c>
    </row>
    <row r="36" spans="4:66" x14ac:dyDescent="0.3">
      <c r="M36" s="68">
        <f>1-M35</f>
        <v>0.879</v>
      </c>
      <c r="AB36" s="68">
        <f>1-AB35</f>
        <v>0.46500000000000008</v>
      </c>
    </row>
  </sheetData>
  <autoFilter ref="A3:BN27" xr:uid="{00000000-0009-0000-0000-000003000000}"/>
  <mergeCells count="9">
    <mergeCell ref="AM2:AS2"/>
    <mergeCell ref="AT2:AZ2"/>
    <mergeCell ref="BA2:BG2"/>
    <mergeCell ref="BH2:BN2"/>
    <mergeCell ref="D2:J2"/>
    <mergeCell ref="K2:Q2"/>
    <mergeCell ref="R2:X2"/>
    <mergeCell ref="Y2:AE2"/>
    <mergeCell ref="AF2:AL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A37"/>
  <sheetViews>
    <sheetView topLeftCell="E12" workbookViewId="0">
      <selection activeCell="D18" sqref="D18"/>
    </sheetView>
  </sheetViews>
  <sheetFormatPr defaultColWidth="9" defaultRowHeight="15.6" x14ac:dyDescent="0.3"/>
  <cols>
    <col min="1" max="1" width="1.796875" bestFit="1" customWidth="1"/>
    <col min="2" max="3" width="28.69921875" customWidth="1"/>
    <col min="4" max="4" width="6.19921875" style="33" customWidth="1"/>
    <col min="5" max="8" width="6.19921875" customWidth="1"/>
    <col min="9" max="10" width="8" customWidth="1"/>
    <col min="11" max="11" width="6.19921875" style="33" customWidth="1"/>
    <col min="12" max="15" width="6.19921875" customWidth="1"/>
    <col min="16" max="17" width="8" customWidth="1"/>
    <col min="18" max="18" width="6.19921875" style="33" customWidth="1"/>
    <col min="19" max="22" width="6.19921875" customWidth="1"/>
    <col min="23" max="24" width="7.796875" customWidth="1"/>
    <col min="25" max="25" width="6.19921875" style="33" customWidth="1"/>
    <col min="26" max="29" width="6.19921875" customWidth="1"/>
    <col min="30" max="31" width="7.796875" customWidth="1"/>
    <col min="32" max="32" width="6.19921875" style="33" customWidth="1"/>
    <col min="33" max="36" width="6.19921875" customWidth="1"/>
    <col min="37" max="38" width="7.796875" customWidth="1"/>
    <col min="39" max="39" width="6.19921875" style="33" customWidth="1"/>
    <col min="40" max="43" width="6.19921875" customWidth="1"/>
    <col min="44" max="45" width="7.796875" customWidth="1"/>
    <col min="46" max="46" width="6.19921875" style="33" customWidth="1"/>
    <col min="47" max="50" width="6.19921875" customWidth="1"/>
    <col min="51" max="52" width="7.796875" customWidth="1"/>
    <col min="53" max="53" width="6.19921875" style="33" customWidth="1"/>
    <col min="54" max="57" width="6.19921875" customWidth="1"/>
    <col min="58" max="59" width="7.796875" customWidth="1"/>
    <col min="60" max="60" width="6.19921875" style="33" customWidth="1"/>
    <col min="61" max="64" width="6.19921875" customWidth="1"/>
    <col min="65" max="66" width="7.796875" customWidth="1"/>
  </cols>
  <sheetData>
    <row r="1" spans="1:79" x14ac:dyDescent="0.3">
      <c r="D1"/>
      <c r="K1"/>
      <c r="R1"/>
      <c r="Y1"/>
      <c r="AF1"/>
      <c r="AM1"/>
      <c r="AT1"/>
      <c r="BA1"/>
      <c r="BH1"/>
      <c r="BP1" s="146" t="s">
        <v>386</v>
      </c>
      <c r="BQ1" s="146"/>
      <c r="BR1" s="146" t="s">
        <v>386</v>
      </c>
      <c r="BS1" s="146"/>
      <c r="BT1" s="146" t="s">
        <v>386</v>
      </c>
      <c r="BU1" s="146"/>
      <c r="BV1" s="146" t="s">
        <v>117</v>
      </c>
      <c r="BW1" s="146"/>
      <c r="BX1" s="146" t="s">
        <v>399</v>
      </c>
      <c r="BY1" s="146"/>
      <c r="BZ1" s="146" t="s">
        <v>400</v>
      </c>
      <c r="CA1" s="146"/>
    </row>
    <row r="2" spans="1:79" x14ac:dyDescent="0.3">
      <c r="D2" s="145" t="s">
        <v>345</v>
      </c>
      <c r="E2" s="145"/>
      <c r="F2" s="145"/>
      <c r="G2" s="145"/>
      <c r="H2" s="145"/>
      <c r="I2" s="145"/>
      <c r="J2" s="145"/>
      <c r="K2" s="145" t="s">
        <v>346</v>
      </c>
      <c r="L2" s="145"/>
      <c r="M2" s="145"/>
      <c r="N2" s="145"/>
      <c r="O2" s="145"/>
      <c r="P2" s="145"/>
      <c r="Q2" s="145"/>
      <c r="R2" s="145" t="s">
        <v>362</v>
      </c>
      <c r="S2" s="145"/>
      <c r="T2" s="145"/>
      <c r="U2" s="145"/>
      <c r="V2" s="145"/>
      <c r="W2" s="145"/>
      <c r="X2" s="145"/>
      <c r="Y2" s="145" t="s">
        <v>363</v>
      </c>
      <c r="Z2" s="145"/>
      <c r="AA2" s="145"/>
      <c r="AB2" s="145"/>
      <c r="AC2" s="145"/>
      <c r="AD2" s="145"/>
      <c r="AE2" s="145"/>
      <c r="AF2" s="145" t="s">
        <v>364</v>
      </c>
      <c r="AG2" s="145"/>
      <c r="AH2" s="145"/>
      <c r="AI2" s="145"/>
      <c r="AJ2" s="145"/>
      <c r="AK2" s="145"/>
      <c r="AL2" s="145"/>
      <c r="AM2" s="145" t="s">
        <v>365</v>
      </c>
      <c r="AN2" s="145"/>
      <c r="AO2" s="145"/>
      <c r="AP2" s="145"/>
      <c r="AQ2" s="145"/>
      <c r="AR2" s="145"/>
      <c r="AS2" s="145"/>
      <c r="AT2" s="145" t="s">
        <v>366</v>
      </c>
      <c r="AU2" s="145"/>
      <c r="AV2" s="145"/>
      <c r="AW2" s="145"/>
      <c r="AX2" s="145"/>
      <c r="AY2" s="145"/>
      <c r="AZ2" s="145"/>
      <c r="BA2" s="145" t="s">
        <v>367</v>
      </c>
      <c r="BB2" s="145"/>
      <c r="BC2" s="145"/>
      <c r="BD2" s="145"/>
      <c r="BE2" s="145"/>
      <c r="BF2" s="145"/>
      <c r="BG2" s="145"/>
      <c r="BH2" s="145" t="s">
        <v>368</v>
      </c>
      <c r="BI2" s="145"/>
      <c r="BJ2" s="145"/>
      <c r="BK2" s="145"/>
      <c r="BL2" s="145"/>
      <c r="BM2" s="145"/>
      <c r="BN2" s="145"/>
      <c r="BP2" s="146" t="s">
        <v>306</v>
      </c>
      <c r="BQ2" s="146"/>
      <c r="BR2" s="146" t="s">
        <v>8</v>
      </c>
      <c r="BS2" s="146"/>
      <c r="BT2" s="146" t="s">
        <v>390</v>
      </c>
      <c r="BU2" s="146"/>
      <c r="BV2" s="146" t="s">
        <v>390</v>
      </c>
      <c r="BW2" s="146"/>
      <c r="BX2" s="146" t="s">
        <v>390</v>
      </c>
      <c r="BY2" s="146"/>
      <c r="BZ2" s="146" t="s">
        <v>390</v>
      </c>
      <c r="CA2" s="146"/>
    </row>
    <row r="3" spans="1:79" s="34" customFormat="1" x14ac:dyDescent="0.3">
      <c r="B3" s="34" t="s">
        <v>46</v>
      </c>
      <c r="C3" s="34" t="s">
        <v>49</v>
      </c>
      <c r="D3" s="73" t="s">
        <v>340</v>
      </c>
      <c r="E3" s="72" t="s">
        <v>341</v>
      </c>
      <c r="F3" s="72" t="s">
        <v>342</v>
      </c>
      <c r="G3" s="72" t="s">
        <v>343</v>
      </c>
      <c r="H3" s="72" t="s">
        <v>344</v>
      </c>
      <c r="I3" s="72" t="s">
        <v>306</v>
      </c>
      <c r="J3" s="72" t="s">
        <v>8</v>
      </c>
      <c r="K3" s="73" t="s">
        <v>340</v>
      </c>
      <c r="L3" s="72" t="s">
        <v>341</v>
      </c>
      <c r="M3" s="72" t="s">
        <v>342</v>
      </c>
      <c r="N3" s="72" t="s">
        <v>343</v>
      </c>
      <c r="O3" s="72" t="s">
        <v>344</v>
      </c>
      <c r="P3" s="72" t="s">
        <v>306</v>
      </c>
      <c r="Q3" s="72" t="s">
        <v>8</v>
      </c>
      <c r="R3" s="73" t="s">
        <v>340</v>
      </c>
      <c r="S3" s="72" t="s">
        <v>341</v>
      </c>
      <c r="T3" s="72" t="s">
        <v>342</v>
      </c>
      <c r="U3" s="72" t="s">
        <v>343</v>
      </c>
      <c r="V3" s="72" t="s">
        <v>344</v>
      </c>
      <c r="W3" s="72" t="s">
        <v>306</v>
      </c>
      <c r="X3" s="72" t="s">
        <v>8</v>
      </c>
      <c r="Y3" s="73" t="s">
        <v>340</v>
      </c>
      <c r="Z3" s="72" t="s">
        <v>341</v>
      </c>
      <c r="AA3" s="72" t="s">
        <v>342</v>
      </c>
      <c r="AB3" s="72" t="s">
        <v>343</v>
      </c>
      <c r="AC3" s="72" t="s">
        <v>344</v>
      </c>
      <c r="AD3" s="72" t="s">
        <v>306</v>
      </c>
      <c r="AE3" s="72" t="s">
        <v>8</v>
      </c>
      <c r="AF3" s="73" t="s">
        <v>340</v>
      </c>
      <c r="AG3" s="72" t="s">
        <v>341</v>
      </c>
      <c r="AH3" s="72" t="s">
        <v>342</v>
      </c>
      <c r="AI3" s="72" t="s">
        <v>343</v>
      </c>
      <c r="AJ3" s="72" t="s">
        <v>344</v>
      </c>
      <c r="AK3" s="72" t="s">
        <v>306</v>
      </c>
      <c r="AL3" s="72" t="s">
        <v>8</v>
      </c>
      <c r="AM3" s="73" t="s">
        <v>340</v>
      </c>
      <c r="AN3" s="72" t="s">
        <v>341</v>
      </c>
      <c r="AO3" s="72" t="s">
        <v>342</v>
      </c>
      <c r="AP3" s="72" t="s">
        <v>343</v>
      </c>
      <c r="AQ3" s="72" t="s">
        <v>344</v>
      </c>
      <c r="AR3" s="72" t="s">
        <v>306</v>
      </c>
      <c r="AS3" s="72" t="s">
        <v>8</v>
      </c>
      <c r="AT3" s="73" t="s">
        <v>340</v>
      </c>
      <c r="AU3" s="72" t="s">
        <v>341</v>
      </c>
      <c r="AV3" s="72" t="s">
        <v>342</v>
      </c>
      <c r="AW3" s="72" t="s">
        <v>343</v>
      </c>
      <c r="AX3" s="72" t="s">
        <v>344</v>
      </c>
      <c r="AY3" s="72" t="s">
        <v>306</v>
      </c>
      <c r="AZ3" s="72" t="s">
        <v>8</v>
      </c>
      <c r="BA3" s="73" t="s">
        <v>340</v>
      </c>
      <c r="BB3" s="72" t="s">
        <v>341</v>
      </c>
      <c r="BC3" s="72" t="s">
        <v>342</v>
      </c>
      <c r="BD3" s="72" t="s">
        <v>343</v>
      </c>
      <c r="BE3" s="72" t="s">
        <v>344</v>
      </c>
      <c r="BF3" s="72" t="s">
        <v>306</v>
      </c>
      <c r="BG3" s="72" t="s">
        <v>8</v>
      </c>
      <c r="BH3" s="73" t="s">
        <v>340</v>
      </c>
      <c r="BI3" s="72" t="s">
        <v>341</v>
      </c>
      <c r="BJ3" s="72" t="s">
        <v>342</v>
      </c>
      <c r="BK3" s="72" t="s">
        <v>343</v>
      </c>
      <c r="BL3" s="72" t="s">
        <v>344</v>
      </c>
      <c r="BM3" s="72" t="s">
        <v>306</v>
      </c>
      <c r="BN3" s="72" t="s">
        <v>8</v>
      </c>
      <c r="BP3" s="34" t="s">
        <v>391</v>
      </c>
      <c r="BQ3" s="34" t="s">
        <v>392</v>
      </c>
      <c r="BR3" s="34" t="s">
        <v>391</v>
      </c>
      <c r="BS3" s="34" t="s">
        <v>392</v>
      </c>
      <c r="BT3" s="34" t="s">
        <v>391</v>
      </c>
      <c r="BU3" s="34" t="s">
        <v>392</v>
      </c>
      <c r="BV3" s="34" t="s">
        <v>391</v>
      </c>
      <c r="BW3" s="34" t="s">
        <v>392</v>
      </c>
      <c r="BX3" s="34" t="s">
        <v>391</v>
      </c>
      <c r="BY3" s="34" t="s">
        <v>392</v>
      </c>
      <c r="BZ3" s="34" t="s">
        <v>391</v>
      </c>
      <c r="CA3" s="34" t="s">
        <v>392</v>
      </c>
    </row>
    <row r="4" spans="1:79" s="66" customFormat="1" x14ac:dyDescent="0.3">
      <c r="A4" s="66" t="s">
        <v>45</v>
      </c>
      <c r="B4" s="67" t="s">
        <v>361</v>
      </c>
      <c r="C4" s="48" t="s">
        <v>43</v>
      </c>
      <c r="D4" s="83">
        <f>'SoF GSI'!D4*'SoF GSI'!D$29*(1/'SoF GSI'!D$31)</f>
        <v>0</v>
      </c>
      <c r="E4" s="84">
        <f>'SoF GSI'!E4*'SoF GSI'!E$29*(1/'SoF GSI'!E$31)</f>
        <v>0</v>
      </c>
      <c r="F4" s="84">
        <f>'SoF GSI'!F4*'SoF GSI'!F$29*(1/'SoF GSI'!F$31)</f>
        <v>0</v>
      </c>
      <c r="G4" s="84">
        <f>'SoF GSI'!G4*'SoF GSI'!G$29*(1/'SoF GSI'!G$31)</f>
        <v>0</v>
      </c>
      <c r="H4" s="84">
        <f>'SoF GSI'!H4*'SoF GSI'!H$29*(1/'SoF GSI'!H$31)</f>
        <v>0</v>
      </c>
      <c r="I4" s="89">
        <f t="shared" ref="I4:I26" si="0">AVERAGE(D4:E4)</f>
        <v>0</v>
      </c>
      <c r="J4" s="89">
        <f t="shared" ref="J4:J26" si="1">AVERAGE(F4:H4)</f>
        <v>0</v>
      </c>
      <c r="K4" s="83">
        <f>'SoF GSI'!K4*'SoF GSI'!K$29*(1/'SoF GSI'!K$31)</f>
        <v>0</v>
      </c>
      <c r="L4" s="84">
        <f>'SoF GSI'!L4*'SoF GSI'!L$29*(1/'SoF GSI'!L$31)</f>
        <v>0</v>
      </c>
      <c r="M4" s="84">
        <f>'SoF GSI'!M4*'SoF GSI'!M$29*(1/'SoF GSI'!M$31)</f>
        <v>0</v>
      </c>
      <c r="N4" s="84">
        <f>'SoF GSI'!N4*'SoF GSI'!N$29*(1/'SoF GSI'!N$31)</f>
        <v>0</v>
      </c>
      <c r="O4" s="84">
        <f>'SoF GSI'!O4*'SoF GSI'!O$29*(1/'SoF GSI'!O$31)</f>
        <v>0</v>
      </c>
      <c r="P4" s="89">
        <f t="shared" ref="P4:P26" si="2">AVERAGE(K4:L4)</f>
        <v>0</v>
      </c>
      <c r="Q4" s="89">
        <f t="shared" ref="Q4:Q26" si="3">AVERAGE(M4:O4)</f>
        <v>0</v>
      </c>
      <c r="R4" s="77" t="e">
        <f>'SoF GSI'!R4*'SoF GSI'!R$29*(1/'SoF GSI'!R$31)</f>
        <v>#DIV/0!</v>
      </c>
      <c r="S4" s="70">
        <f>'SoF GSI'!S4*'SoF GSI'!S$29*(1/'SoF GSI'!S$31)</f>
        <v>0</v>
      </c>
      <c r="T4" s="70">
        <f>'SoF GSI'!T4*'SoF GSI'!T$29*(1/'SoF GSI'!T$31)</f>
        <v>0</v>
      </c>
      <c r="U4" s="70">
        <f>'SoF GSI'!U4*'SoF GSI'!U$29*(1/'SoF GSI'!U$31)</f>
        <v>0</v>
      </c>
      <c r="V4" s="70">
        <f>'SoF GSI'!V4*'SoF GSI'!V$29*(1/'SoF GSI'!V$31)</f>
        <v>0</v>
      </c>
      <c r="W4" s="79" t="e">
        <f t="shared" ref="W4:W26" si="4">AVERAGE(R4:S4)</f>
        <v>#DIV/0!</v>
      </c>
      <c r="X4" s="79">
        <f t="shared" ref="X4:X26" si="5">AVERAGE(T4:V4)</f>
        <v>0</v>
      </c>
      <c r="Y4" s="77" t="e">
        <f>'SoF GSI'!Y4*'SoF GSI'!Y$29*(1/'SoF GSI'!Y$31)</f>
        <v>#DIV/0!</v>
      </c>
      <c r="Z4" s="70">
        <f>'SoF GSI'!Z4*'SoF GSI'!Z$29*(1/'SoF GSI'!Z$31)</f>
        <v>0</v>
      </c>
      <c r="AA4" s="70">
        <f>'SoF GSI'!AA4*'SoF GSI'!AA$29*(1/'SoF GSI'!AA$31)</f>
        <v>0</v>
      </c>
      <c r="AB4" s="70">
        <f>'SoF GSI'!AB4*'SoF GSI'!AB$29*(1/'SoF GSI'!AB$31)</f>
        <v>0</v>
      </c>
      <c r="AC4" s="70">
        <f>'SoF GSI'!AC4*'SoF GSI'!AC$29*(1/'SoF GSI'!AC$31)</f>
        <v>0</v>
      </c>
      <c r="AD4" s="113" t="e">
        <f t="shared" ref="AD4:AD26" si="6">AVERAGE(Y4:Z4)</f>
        <v>#DIV/0!</v>
      </c>
      <c r="AE4" s="79">
        <f t="shared" ref="AE4:AE26" si="7">AVERAGE(AA4:AC4)</f>
        <v>0</v>
      </c>
      <c r="AF4" s="74">
        <f>'SoF GSI'!AF4*'SoF GSI'!AF$29*(1/'SoF GSI'!AF$31)</f>
        <v>0</v>
      </c>
      <c r="AG4" s="70">
        <f>'SoF GSI'!AG4*'SoF GSI'!AG$29*(1/'SoF GSI'!AG$31)</f>
        <v>0</v>
      </c>
      <c r="AH4" s="70">
        <f>'SoF GSI'!AH4*'SoF GSI'!AH$29*(1/'SoF GSI'!AH$31)</f>
        <v>0</v>
      </c>
      <c r="AI4" s="70">
        <f>'SoF GSI'!AI4*'SoF GSI'!AI$29*(1/'SoF GSI'!AI$31)</f>
        <v>0</v>
      </c>
      <c r="AJ4" s="70">
        <f>'SoF GSI'!AJ4*'SoF GSI'!AJ$29*(1/'SoF GSI'!AJ$31)</f>
        <v>0</v>
      </c>
      <c r="AK4" s="113">
        <f t="shared" ref="AK4:AK26" si="8">AVERAGE(AF4:AG4)</f>
        <v>0</v>
      </c>
      <c r="AL4" s="113">
        <f t="shared" ref="AL4:AL26" si="9">AVERAGE(AH4:AJ4)</f>
        <v>0</v>
      </c>
      <c r="AM4" s="74">
        <f>'SoF GSI'!AM4*'SoF GSI'!AM$29*(1/'SoF GSI'!AM$31)</f>
        <v>0</v>
      </c>
      <c r="AN4" s="70">
        <f>'SoF GSI'!AN4*'SoF GSI'!AN$29*(1/'SoF GSI'!AN$31)</f>
        <v>0</v>
      </c>
      <c r="AO4" s="70">
        <f>'SoF GSI'!AO4*'SoF GSI'!AO$29*(1/'SoF GSI'!AO$31)</f>
        <v>0</v>
      </c>
      <c r="AP4" s="70">
        <f>'SoF GSI'!AP4*'SoF GSI'!AP$29*(1/'SoF GSI'!AP$31)</f>
        <v>0</v>
      </c>
      <c r="AQ4" s="70">
        <f>'SoF GSI'!AQ4*'SoF GSI'!AQ$29*(1/'SoF GSI'!AQ$31)</f>
        <v>0</v>
      </c>
      <c r="AR4" s="113">
        <f t="shared" ref="AR4:AR26" si="10">AVERAGE(AM4:AN4)</f>
        <v>0</v>
      </c>
      <c r="AS4" s="113">
        <f t="shared" ref="AS4:AS26" si="11">AVERAGE(AO4:AQ4)</f>
        <v>0</v>
      </c>
      <c r="AT4" s="74">
        <f>'SoF GSI'!AT4*'SoF GSI'!AT$29*(1/'SoF GSI'!AT$31)</f>
        <v>0</v>
      </c>
      <c r="AU4" s="70">
        <f>'SoF GSI'!AU4*'SoF GSI'!AU$29*(1/'SoF GSI'!AU$31)</f>
        <v>1.9411764705882353</v>
      </c>
      <c r="AV4" s="70">
        <f>'SoF GSI'!AV4*'SoF GSI'!AV$29*(1/'SoF GSI'!AV$31)</f>
        <v>0</v>
      </c>
      <c r="AW4" s="70">
        <f>'SoF GSI'!AW4*'SoF GSI'!AW$29*(1/'SoF GSI'!AW$31)</f>
        <v>0</v>
      </c>
      <c r="AX4" s="70">
        <f>'SoF GSI'!AX4*'SoF GSI'!AX$29*(1/'SoF GSI'!AX$31)</f>
        <v>0</v>
      </c>
      <c r="AY4" s="113">
        <f t="shared" ref="AY4:AY26" si="12">AVERAGE(AT4:AU4)</f>
        <v>0.97058823529411764</v>
      </c>
      <c r="AZ4" s="113">
        <f t="shared" ref="AZ4:AZ26" si="13">AVERAGE(AV4:AX4)</f>
        <v>0</v>
      </c>
      <c r="BA4" s="74">
        <f>'SoF GSI'!BA4*'SoF GSI'!BA$29*(1/'SoF GSI'!BA$31)</f>
        <v>0</v>
      </c>
      <c r="BB4" s="70">
        <f>'SoF GSI'!BB4*'SoF GSI'!BB$29*(1/'SoF GSI'!BB$31)</f>
        <v>0</v>
      </c>
      <c r="BC4" s="70">
        <f>'SoF GSI'!BC4*'SoF GSI'!BC$29*(1/'SoF GSI'!BC$31)</f>
        <v>0</v>
      </c>
      <c r="BD4" s="70">
        <f>'SoF GSI'!BD4*'SoF GSI'!BD$29*(1/'SoF GSI'!BD$31)</f>
        <v>3.386138613861386</v>
      </c>
      <c r="BE4" s="70">
        <f>'SoF GSI'!BE4*'SoF GSI'!BE$29*(1/'SoF GSI'!BE$31)</f>
        <v>3</v>
      </c>
      <c r="BF4" s="113">
        <f t="shared" ref="BF4:BF26" si="14">AVERAGE(BA4:BB4)</f>
        <v>0</v>
      </c>
      <c r="BG4" s="113">
        <f t="shared" ref="BG4:BG26" si="15">AVERAGE(BC4:BE4)</f>
        <v>2.1287128712871284</v>
      </c>
      <c r="BH4" s="74">
        <f>'SoF GSI'!BH4*'SoF GSI'!BH$29*(1/'SoF GSI'!BH$31)</f>
        <v>0</v>
      </c>
      <c r="BI4" s="70">
        <f>'SoF GSI'!BI4*'SoF GSI'!BI$29*(1/'SoF GSI'!BI$31)</f>
        <v>0</v>
      </c>
      <c r="BJ4" s="70">
        <f>'SoF GSI'!BJ4*'SoF GSI'!BJ$29*(1/'SoF GSI'!BJ$31)</f>
        <v>0</v>
      </c>
      <c r="BK4" s="70">
        <f>'SoF GSI'!BK4*'SoF GSI'!BK$29*(1/'SoF GSI'!BK$31)</f>
        <v>7.0200000000000005</v>
      </c>
      <c r="BL4" s="70">
        <f>'SoF GSI'!BL4*'SoF GSI'!BL$29*(1/'SoF GSI'!BL$31)</f>
        <v>9.0505050505050502</v>
      </c>
      <c r="BM4" s="79">
        <f t="shared" ref="BM4:BM26" si="16">AVERAGE(BH4:BI4)</f>
        <v>0</v>
      </c>
      <c r="BN4" s="79">
        <f t="shared" ref="BN4:BN26" si="17">AVERAGE(BJ4:BL4)</f>
        <v>5.3568350168350172</v>
      </c>
      <c r="BP4" s="74">
        <f>SUM(D4:E4,K4:L4)</f>
        <v>0</v>
      </c>
      <c r="BQ4" s="117">
        <f>BP4/$BP$29</f>
        <v>0</v>
      </c>
      <c r="BR4" s="74">
        <f>SUM(F4:H4,M4:O4)</f>
        <v>0</v>
      </c>
      <c r="BS4" s="117">
        <f>BR4/$BR$29</f>
        <v>0</v>
      </c>
      <c r="BT4" s="74">
        <f t="shared" ref="BT4:BT27" si="18">SUM(D4:H4,K4:O4)</f>
        <v>0</v>
      </c>
      <c r="BU4" s="117">
        <f t="shared" ref="BU4:BU27" si="19">BT4/BT$32</f>
        <v>0</v>
      </c>
      <c r="BV4" s="74">
        <f>SUM(S4:V4,Z4:AC4)</f>
        <v>0</v>
      </c>
      <c r="BW4" s="117">
        <f t="shared" ref="BW4:BW27" si="20">BV4/BV$32</f>
        <v>0</v>
      </c>
      <c r="BX4" s="74">
        <f>SUM(AF4:AJ4,AM4:AQ4,AT4:AX4,BA4:BE4,BH4:BL4)</f>
        <v>24.397820134954671</v>
      </c>
      <c r="BY4" s="117">
        <f t="shared" ref="BY4:CA27" si="21">BX4/BX$32</f>
        <v>6.811228401718222E-3</v>
      </c>
      <c r="BZ4" s="74">
        <f>SUM(AF4:AJ4,AM4:AQ4,AT4:AX4)</f>
        <v>1.9411764705882353</v>
      </c>
      <c r="CA4" s="117">
        <f t="shared" si="21"/>
        <v>6.7191985828599348E-4</v>
      </c>
    </row>
    <row r="5" spans="1:79" s="66" customFormat="1" x14ac:dyDescent="0.3">
      <c r="A5" s="66" t="s">
        <v>45</v>
      </c>
      <c r="B5" s="67" t="s">
        <v>360</v>
      </c>
      <c r="C5" s="48" t="s">
        <v>43</v>
      </c>
      <c r="D5" s="83">
        <f>'SoF GSI'!D5*'SoF GSI'!D$29*(1/'SoF GSI'!D$31)</f>
        <v>0</v>
      </c>
      <c r="E5" s="84">
        <f>'SoF GSI'!E5*'SoF GSI'!E$29*(1/'SoF GSI'!E$31)</f>
        <v>0</v>
      </c>
      <c r="F5" s="84">
        <f>'SoF GSI'!F5*'SoF GSI'!F$29*(1/'SoF GSI'!F$31)</f>
        <v>0</v>
      </c>
      <c r="G5" s="84">
        <f>'SoF GSI'!G5*'SoF GSI'!G$29*(1/'SoF GSI'!G$31)</f>
        <v>0</v>
      </c>
      <c r="H5" s="84">
        <f>'SoF GSI'!H5*'SoF GSI'!H$29*(1/'SoF GSI'!H$31)</f>
        <v>0</v>
      </c>
      <c r="I5" s="89">
        <f t="shared" si="0"/>
        <v>0</v>
      </c>
      <c r="J5" s="89">
        <f t="shared" si="1"/>
        <v>0</v>
      </c>
      <c r="K5" s="83">
        <f>'SoF GSI'!K5*'SoF GSI'!K$29*(1/'SoF GSI'!K$31)</f>
        <v>0</v>
      </c>
      <c r="L5" s="84">
        <f>'SoF GSI'!L5*'SoF GSI'!L$29*(1/'SoF GSI'!L$31)</f>
        <v>0</v>
      </c>
      <c r="M5" s="84">
        <f>'SoF GSI'!M5*'SoF GSI'!M$29*(1/'SoF GSI'!M$31)</f>
        <v>0</v>
      </c>
      <c r="N5" s="84">
        <f>'SoF GSI'!N5*'SoF GSI'!N$29*(1/'SoF GSI'!N$31)</f>
        <v>5.9504950495049505</v>
      </c>
      <c r="O5" s="84">
        <f>'SoF GSI'!O5*'SoF GSI'!O$29*(1/'SoF GSI'!O$31)</f>
        <v>0</v>
      </c>
      <c r="P5" s="89">
        <f t="shared" si="2"/>
        <v>0</v>
      </c>
      <c r="Q5" s="89">
        <f t="shared" si="3"/>
        <v>1.9834983498349834</v>
      </c>
      <c r="R5" s="77" t="e">
        <f>'SoF GSI'!R5*'SoF GSI'!R$29*(1/'SoF GSI'!R$31)</f>
        <v>#DIV/0!</v>
      </c>
      <c r="S5" s="70">
        <f>'SoF GSI'!S5*'SoF GSI'!S$29*(1/'SoF GSI'!S$31)</f>
        <v>0.88888888888888873</v>
      </c>
      <c r="T5" s="70">
        <f>'SoF GSI'!T5*'SoF GSI'!T$29*(1/'SoF GSI'!T$31)</f>
        <v>0</v>
      </c>
      <c r="U5" s="70">
        <f>'SoF GSI'!U5*'SoF GSI'!U$29*(1/'SoF GSI'!U$31)</f>
        <v>0</v>
      </c>
      <c r="V5" s="70">
        <f>'SoF GSI'!V5*'SoF GSI'!V$29*(1/'SoF GSI'!V$31)</f>
        <v>0.87755102040816324</v>
      </c>
      <c r="W5" s="79" t="e">
        <f t="shared" si="4"/>
        <v>#DIV/0!</v>
      </c>
      <c r="X5" s="79">
        <f t="shared" si="5"/>
        <v>0.29251700680272108</v>
      </c>
      <c r="Y5" s="77" t="e">
        <f>'SoF GSI'!Y5*'SoF GSI'!Y$29*(1/'SoF GSI'!Y$31)</f>
        <v>#DIV/0!</v>
      </c>
      <c r="Z5" s="70">
        <f>'SoF GSI'!Z5*'SoF GSI'!Z$29*(1/'SoF GSI'!Z$31)</f>
        <v>0</v>
      </c>
      <c r="AA5" s="70">
        <f>'SoF GSI'!AA5*'SoF GSI'!AA$29*(1/'SoF GSI'!AA$31)</f>
        <v>2.4660194174757284</v>
      </c>
      <c r="AB5" s="70">
        <f>'SoF GSI'!AB5*'SoF GSI'!AB$29*(1/'SoF GSI'!AB$31)</f>
        <v>3.8200000000000003</v>
      </c>
      <c r="AC5" s="70">
        <f>'SoF GSI'!AC5*'SoF GSI'!AC$29*(1/'SoF GSI'!AC$31)</f>
        <v>0</v>
      </c>
      <c r="AD5" s="113" t="e">
        <f t="shared" si="6"/>
        <v>#DIV/0!</v>
      </c>
      <c r="AE5" s="79">
        <f t="shared" si="7"/>
        <v>2.0953398058252426</v>
      </c>
      <c r="AF5" s="74">
        <f>'SoF GSI'!AF5*'SoF GSI'!AF$29*(1/'SoF GSI'!AF$31)</f>
        <v>0</v>
      </c>
      <c r="AG5" s="70">
        <f>'SoF GSI'!AG5*'SoF GSI'!AG$29*(1/'SoF GSI'!AG$31)</f>
        <v>0</v>
      </c>
      <c r="AH5" s="70">
        <f>'SoF GSI'!AH5*'SoF GSI'!AH$29*(1/'SoF GSI'!AH$31)</f>
        <v>0</v>
      </c>
      <c r="AI5" s="70">
        <f>'SoF GSI'!AI5*'SoF GSI'!AI$29*(1/'SoF GSI'!AI$31)</f>
        <v>5.33</v>
      </c>
      <c r="AJ5" s="70">
        <f>'SoF GSI'!AJ5*'SoF GSI'!AJ$29*(1/'SoF GSI'!AJ$31)</f>
        <v>8.7326732673267333</v>
      </c>
      <c r="AK5" s="113">
        <f t="shared" si="8"/>
        <v>0</v>
      </c>
      <c r="AL5" s="113">
        <f t="shared" si="9"/>
        <v>4.6875577557755781</v>
      </c>
      <c r="AM5" s="74">
        <f>'SoF GSI'!AM5*'SoF GSI'!AM$29*(1/'SoF GSI'!AM$31)</f>
        <v>0</v>
      </c>
      <c r="AN5" s="70">
        <f>'SoF GSI'!AN5*'SoF GSI'!AN$29*(1/'SoF GSI'!AN$31)</f>
        <v>6.0900000000000007</v>
      </c>
      <c r="AO5" s="70">
        <f>'SoF GSI'!AO5*'SoF GSI'!AO$29*(1/'SoF GSI'!AO$31)</f>
        <v>3.95</v>
      </c>
      <c r="AP5" s="70">
        <f>'SoF GSI'!AP5*'SoF GSI'!AP$29*(1/'SoF GSI'!AP$31)</f>
        <v>1.3939393939393943</v>
      </c>
      <c r="AQ5" s="70">
        <f>'SoF GSI'!AQ5*'SoF GSI'!AQ$29*(1/'SoF GSI'!AQ$31)</f>
        <v>1.85</v>
      </c>
      <c r="AR5" s="113">
        <f t="shared" si="10"/>
        <v>3.0450000000000004</v>
      </c>
      <c r="AS5" s="113">
        <f t="shared" si="11"/>
        <v>2.3979797979797985</v>
      </c>
      <c r="AT5" s="74">
        <f>'SoF GSI'!AT5*'SoF GSI'!AT$29*(1/'SoF GSI'!AT$31)</f>
        <v>5.212121212121211</v>
      </c>
      <c r="AU5" s="70">
        <f>'SoF GSI'!AU5*'SoF GSI'!AU$29*(1/'SoF GSI'!AU$31)</f>
        <v>7.7647058823529411</v>
      </c>
      <c r="AV5" s="70">
        <f>'SoF GSI'!AV5*'SoF GSI'!AV$29*(1/'SoF GSI'!AV$31)</f>
        <v>0.99999999999999989</v>
      </c>
      <c r="AW5" s="70">
        <f>'SoF GSI'!AW5*'SoF GSI'!AW$29*(1/'SoF GSI'!AW$31)</f>
        <v>1.1400000000000001</v>
      </c>
      <c r="AX5" s="70">
        <f>'SoF GSI'!AX5*'SoF GSI'!AX$29*(1/'SoF GSI'!AX$31)</f>
        <v>2.8282828282828283</v>
      </c>
      <c r="AY5" s="113">
        <f t="shared" si="12"/>
        <v>6.4884135472370765</v>
      </c>
      <c r="AZ5" s="113">
        <f t="shared" si="13"/>
        <v>1.6560942760942761</v>
      </c>
      <c r="BA5" s="74">
        <f>'SoF GSI'!BA5*'SoF GSI'!BA$29*(1/'SoF GSI'!BA$31)</f>
        <v>0</v>
      </c>
      <c r="BB5" s="70">
        <f>'SoF GSI'!BB5*'SoF GSI'!BB$29*(1/'SoF GSI'!BB$31)</f>
        <v>1.02</v>
      </c>
      <c r="BC5" s="70">
        <f>'SoF GSI'!BC5*'SoF GSI'!BC$29*(1/'SoF GSI'!BC$31)</f>
        <v>3.77</v>
      </c>
      <c r="BD5" s="70">
        <f>'SoF GSI'!BD5*'SoF GSI'!BD$29*(1/'SoF GSI'!BD$31)</f>
        <v>1.1287128712871288</v>
      </c>
      <c r="BE5" s="70">
        <f>'SoF GSI'!BE5*'SoF GSI'!BE$29*(1/'SoF GSI'!BE$31)</f>
        <v>7.0000000000000009</v>
      </c>
      <c r="BF5" s="113">
        <f t="shared" si="14"/>
        <v>0.51</v>
      </c>
      <c r="BG5" s="113">
        <f>AVERAGE(BC5:BE5)</f>
        <v>3.9662376237623769</v>
      </c>
      <c r="BH5" s="74">
        <f>'SoF GSI'!BH5*'SoF GSI'!BH$29*(1/'SoF GSI'!BH$31)</f>
        <v>0</v>
      </c>
      <c r="BI5" s="70">
        <f>'SoF GSI'!BI5*'SoF GSI'!BI$29*(1/'SoF GSI'!BI$31)</f>
        <v>0</v>
      </c>
      <c r="BJ5" s="70">
        <f>'SoF GSI'!BJ5*'SoF GSI'!BJ$29*(1/'SoF GSI'!BJ$31)</f>
        <v>0</v>
      </c>
      <c r="BK5" s="70">
        <f>'SoF GSI'!BK5*'SoF GSI'!BK$29*(1/'SoF GSI'!BK$31)</f>
        <v>0</v>
      </c>
      <c r="BL5" s="70">
        <f>'SoF GSI'!BL5*'SoF GSI'!BL$29*(1/'SoF GSI'!BL$31)</f>
        <v>0.9696969696969695</v>
      </c>
      <c r="BM5" s="79">
        <f t="shared" si="16"/>
        <v>0</v>
      </c>
      <c r="BN5" s="79">
        <f t="shared" si="17"/>
        <v>0.32323232323232315</v>
      </c>
      <c r="BP5" s="74">
        <f t="shared" ref="BP5:BP27" si="22">SUM(D5:E5,K5:L5)</f>
        <v>0</v>
      </c>
      <c r="BQ5" s="118">
        <f t="shared" ref="BQ5:BQ27" si="23">BP5/$BP$29</f>
        <v>0</v>
      </c>
      <c r="BR5" s="74">
        <f t="shared" ref="BR5:BR27" si="24">SUM(F5:H5,M5:O5)</f>
        <v>5.9504950495049505</v>
      </c>
      <c r="BS5" s="118">
        <f t="shared" ref="BS5:BS27" si="25">BR5/$BR$29</f>
        <v>3.5044140456448472E-3</v>
      </c>
      <c r="BT5" s="74">
        <f t="shared" si="18"/>
        <v>5.9504950495049505</v>
      </c>
      <c r="BU5" s="118">
        <f t="shared" si="19"/>
        <v>1.3925801660437515E-3</v>
      </c>
      <c r="BV5" s="74">
        <f t="shared" ref="BV5:BV26" si="26">SUM(S5:V5,Z5:AC5)</f>
        <v>8.0524593267727802</v>
      </c>
      <c r="BW5" s="118">
        <f t="shared" si="20"/>
        <v>7.8255192680007583E-3</v>
      </c>
      <c r="BX5" s="74">
        <f t="shared" ref="BX5:BX26" si="27">SUM(AF5:AJ5,AM5:AQ5,AT5:AX5,BA5:BE5,BH5:BL5)</f>
        <v>59.180132425007216</v>
      </c>
      <c r="BY5" s="118">
        <f t="shared" si="21"/>
        <v>1.6521533340314688E-2</v>
      </c>
      <c r="BZ5" s="74">
        <f t="shared" ref="BZ5:BZ27" si="28">SUM(AF5:AJ5,AM5:AQ5,AT5:AX5)</f>
        <v>45.291722584023113</v>
      </c>
      <c r="CA5" s="118">
        <f t="shared" si="21"/>
        <v>1.5677300998277296E-2</v>
      </c>
    </row>
    <row r="6" spans="1:79" s="2" customFormat="1" x14ac:dyDescent="0.3">
      <c r="B6" s="136" t="s">
        <v>359</v>
      </c>
      <c r="C6" s="137" t="s">
        <v>13</v>
      </c>
      <c r="D6" s="138">
        <f>'SoF GSI'!D6*'SoF GSI'!D$29*(1/'SoF GSI'!D$31)</f>
        <v>62.757281553398059</v>
      </c>
      <c r="E6" s="139">
        <f>'SoF GSI'!E6*'SoF GSI'!E$29*(1/'SoF GSI'!E$31)</f>
        <v>146.18367346938774</v>
      </c>
      <c r="F6" s="139">
        <f>'SoF GSI'!F6*'SoF GSI'!F$29*(1/'SoF GSI'!F$31)</f>
        <v>52.39</v>
      </c>
      <c r="G6" s="139">
        <f>'SoF GSI'!G6*'SoF GSI'!G$29*(1/'SoF GSI'!G$31)</f>
        <v>63.839999999999996</v>
      </c>
      <c r="H6" s="139">
        <f>'SoF GSI'!H6*'SoF GSI'!H$29*(1/'SoF GSI'!H$31)</f>
        <v>6.3367346938775491</v>
      </c>
      <c r="I6" s="140">
        <f t="shared" si="0"/>
        <v>104.4704775113929</v>
      </c>
      <c r="J6" s="140">
        <f t="shared" si="1"/>
        <v>40.855578231292512</v>
      </c>
      <c r="K6" s="138">
        <f>'SoF GSI'!K6*'SoF GSI'!K$29*(1/'SoF GSI'!K$31)</f>
        <v>127.40624999999999</v>
      </c>
      <c r="L6" s="139">
        <f>'SoF GSI'!L6*'SoF GSI'!L$29*(1/'SoF GSI'!L$31)</f>
        <v>188.57142857142856</v>
      </c>
      <c r="M6" s="139">
        <f>'SoF GSI'!M6*'SoF GSI'!M$29*(1/'SoF GSI'!M$31)</f>
        <v>25.255102040816322</v>
      </c>
      <c r="N6" s="139">
        <f>'SoF GSI'!N6*'SoF GSI'!N$29*(1/'SoF GSI'!N$31)</f>
        <v>238.01980198019803</v>
      </c>
      <c r="O6" s="139">
        <f>'SoF GSI'!O6*'SoF GSI'!O$29*(1/'SoF GSI'!O$31)</f>
        <v>30.117647058823525</v>
      </c>
      <c r="P6" s="140">
        <f t="shared" si="2"/>
        <v>157.98883928571428</v>
      </c>
      <c r="Q6" s="140">
        <f t="shared" si="3"/>
        <v>97.797517026612624</v>
      </c>
      <c r="R6" s="141" t="e">
        <f>'SoF GSI'!R6*'SoF GSI'!R$29*(1/'SoF GSI'!R$31)</f>
        <v>#DIV/0!</v>
      </c>
      <c r="S6" s="139">
        <f>'SoF GSI'!S6*'SoF GSI'!S$29*(1/'SoF GSI'!S$31)</f>
        <v>14.666666666666666</v>
      </c>
      <c r="T6" s="139">
        <f>'SoF GSI'!T6*'SoF GSI'!T$29*(1/'SoF GSI'!T$31)</f>
        <v>0</v>
      </c>
      <c r="U6" s="139">
        <f>'SoF GSI'!U6*'SoF GSI'!U$29*(1/'SoF GSI'!U$31)</f>
        <v>20.49504950495049</v>
      </c>
      <c r="V6" s="139">
        <f>'SoF GSI'!V6*'SoF GSI'!V$29*(1/'SoF GSI'!V$31)</f>
        <v>7.8979591836734686</v>
      </c>
      <c r="W6" s="140" t="e">
        <f t="shared" si="4"/>
        <v>#DIV/0!</v>
      </c>
      <c r="X6" s="140">
        <f t="shared" si="5"/>
        <v>9.4643362295413187</v>
      </c>
      <c r="Y6" s="141" t="e">
        <f>'SoF GSI'!Y6*'SoF GSI'!Y$29*(1/'SoF GSI'!Y$31)</f>
        <v>#DIV/0!</v>
      </c>
      <c r="Z6" s="139">
        <f>'SoF GSI'!Z6*'SoF GSI'!Z$29*(1/'SoF GSI'!Z$31)</f>
        <v>43.294117647058819</v>
      </c>
      <c r="AA6" s="139">
        <f>'SoF GSI'!AA6*'SoF GSI'!AA$29*(1/'SoF GSI'!AA$31)</f>
        <v>51.786407766990287</v>
      </c>
      <c r="AB6" s="139">
        <f>'SoF GSI'!AB6*'SoF GSI'!AB$29*(1/'SoF GSI'!AB$31)</f>
        <v>122.24000000000001</v>
      </c>
      <c r="AC6" s="139">
        <f>'SoF GSI'!AC6*'SoF GSI'!AC$29*(1/'SoF GSI'!AC$31)</f>
        <v>39.520000000000003</v>
      </c>
      <c r="AD6" s="142" t="e">
        <f t="shared" si="6"/>
        <v>#DIV/0!</v>
      </c>
      <c r="AE6" s="140">
        <f t="shared" si="7"/>
        <v>71.182135922330104</v>
      </c>
      <c r="AF6" s="138">
        <f>'SoF GSI'!AF6*'SoF GSI'!AF$29*(1/'SoF GSI'!AF$31)</f>
        <v>16.38</v>
      </c>
      <c r="AG6" s="139">
        <f>'SoF GSI'!AG6*'SoF GSI'!AG$29*(1/'SoF GSI'!AG$31)</f>
        <v>28.90909090909091</v>
      </c>
      <c r="AH6" s="139">
        <f>'SoF GSI'!AH6*'SoF GSI'!AH$29*(1/'SoF GSI'!AH$31)</f>
        <v>170.75757575757575</v>
      </c>
      <c r="AI6" s="139">
        <f>'SoF GSI'!AI6*'SoF GSI'!AI$29*(1/'SoF GSI'!AI$31)</f>
        <v>266.5</v>
      </c>
      <c r="AJ6" s="139">
        <f>'SoF GSI'!AJ6*'SoF GSI'!AJ$29*(1/'SoF GSI'!AJ$31)</f>
        <v>78.594059405940584</v>
      </c>
      <c r="AK6" s="142">
        <f t="shared" si="8"/>
        <v>22.644545454545455</v>
      </c>
      <c r="AL6" s="142">
        <f t="shared" si="9"/>
        <v>171.95054505450545</v>
      </c>
      <c r="AM6" s="138">
        <f>'SoF GSI'!AM6*'SoF GSI'!AM$29*(1/'SoF GSI'!AM$31)</f>
        <v>11.245098039215687</v>
      </c>
      <c r="AN6" s="139">
        <f>'SoF GSI'!AN6*'SoF GSI'!AN$29*(1/'SoF GSI'!AN$31)</f>
        <v>53.94</v>
      </c>
      <c r="AO6" s="139">
        <f>'SoF GSI'!AO6*'SoF GSI'!AO$29*(1/'SoF GSI'!AO$31)</f>
        <v>114.55</v>
      </c>
      <c r="AP6" s="139">
        <f>'SoF GSI'!AP6*'SoF GSI'!AP$29*(1/'SoF GSI'!AP$31)</f>
        <v>131.03030303030303</v>
      </c>
      <c r="AQ6" s="139">
        <f>'SoF GSI'!AQ6*'SoF GSI'!AQ$29*(1/'SoF GSI'!AQ$31)</f>
        <v>34.04</v>
      </c>
      <c r="AR6" s="142">
        <f t="shared" si="10"/>
        <v>32.592549019607844</v>
      </c>
      <c r="AS6" s="142">
        <f t="shared" si="11"/>
        <v>93.206767676767683</v>
      </c>
      <c r="AT6" s="138">
        <f>'SoF GSI'!AT6*'SoF GSI'!AT$29*(1/'SoF GSI'!AT$31)</f>
        <v>66.020202020202007</v>
      </c>
      <c r="AU6" s="139">
        <f>'SoF GSI'!AU6*'SoF GSI'!AU$29*(1/'SoF GSI'!AU$31)</f>
        <v>164.99999999999997</v>
      </c>
      <c r="AV6" s="139">
        <f>'SoF GSI'!AV6*'SoF GSI'!AV$29*(1/'SoF GSI'!AV$31)</f>
        <v>79.999999999999986</v>
      </c>
      <c r="AW6" s="139">
        <f>'SoF GSI'!AW6*'SoF GSI'!AW$29*(1/'SoF GSI'!AW$31)</f>
        <v>111.72</v>
      </c>
      <c r="AX6" s="139">
        <f>'SoF GSI'!AX6*'SoF GSI'!AX$29*(1/'SoF GSI'!AX$31)</f>
        <v>64.343434343434339</v>
      </c>
      <c r="AY6" s="142">
        <f t="shared" si="12"/>
        <v>115.51010101010098</v>
      </c>
      <c r="AZ6" s="142">
        <f t="shared" si="13"/>
        <v>85.354478114478113</v>
      </c>
      <c r="BA6" s="138">
        <f>'SoF GSI'!BA6*'SoF GSI'!BA$29*(1/'SoF GSI'!BA$31)</f>
        <v>9.02</v>
      </c>
      <c r="BB6" s="139">
        <f>'SoF GSI'!BB6*'SoF GSI'!BB$29*(1/'SoF GSI'!BB$31)</f>
        <v>14.96</v>
      </c>
      <c r="BC6" s="139">
        <f>'SoF GSI'!BC6*'SoF GSI'!BC$29*(1/'SoF GSI'!BC$31)</f>
        <v>350.61</v>
      </c>
      <c r="BD6" s="139">
        <f>'SoF GSI'!BD6*'SoF GSI'!BD$29*(1/'SoF GSI'!BD$31)</f>
        <v>101.58415841584159</v>
      </c>
      <c r="BE6" s="139">
        <f>'SoF GSI'!BE6*'SoF GSI'!BE$29*(1/'SoF GSI'!BE$31)</f>
        <v>38</v>
      </c>
      <c r="BF6" s="142">
        <f t="shared" si="14"/>
        <v>11.99</v>
      </c>
      <c r="BG6" s="142">
        <f t="shared" si="15"/>
        <v>163.39805280528051</v>
      </c>
      <c r="BH6" s="138">
        <f>'SoF GSI'!BH6*'SoF GSI'!BH$29*(1/'SoF GSI'!BH$31)</f>
        <v>2</v>
      </c>
      <c r="BI6" s="139">
        <f>'SoF GSI'!BI6*'SoF GSI'!BI$29*(1/'SoF GSI'!BI$31)</f>
        <v>5</v>
      </c>
      <c r="BJ6" s="139">
        <f>'SoF GSI'!BJ6*'SoF GSI'!BJ$29*(1/'SoF GSI'!BJ$31)</f>
        <v>8.7100000000000009</v>
      </c>
      <c r="BK6" s="139">
        <f>'SoF GSI'!BK6*'SoF GSI'!BK$29*(1/'SoF GSI'!BK$31)</f>
        <v>0.99</v>
      </c>
      <c r="BL6" s="139">
        <f>'SoF GSI'!BL6*'SoF GSI'!BL$29*(1/'SoF GSI'!BL$31)</f>
        <v>5.0101010101010095</v>
      </c>
      <c r="BM6" s="140">
        <f t="shared" si="16"/>
        <v>3.5</v>
      </c>
      <c r="BN6" s="140">
        <f t="shared" si="17"/>
        <v>4.9033670033670029</v>
      </c>
      <c r="BP6" s="138">
        <f t="shared" si="22"/>
        <v>524.91863359421427</v>
      </c>
      <c r="BQ6" s="143">
        <f t="shared" si="23"/>
        <v>0.20385189654144242</v>
      </c>
      <c r="BR6" s="138">
        <f t="shared" si="24"/>
        <v>415.95928577371541</v>
      </c>
      <c r="BS6" s="143">
        <f t="shared" si="25"/>
        <v>0.24497013296449671</v>
      </c>
      <c r="BT6" s="138">
        <f t="shared" si="18"/>
        <v>940.87791936792974</v>
      </c>
      <c r="BU6" s="143">
        <f t="shared" si="19"/>
        <v>0.22019141571915041</v>
      </c>
      <c r="BV6" s="138">
        <f t="shared" si="26"/>
        <v>299.90020076933973</v>
      </c>
      <c r="BW6" s="143">
        <f t="shared" si="20"/>
        <v>0.2914482028856557</v>
      </c>
      <c r="BX6" s="138">
        <f t="shared" si="27"/>
        <v>1928.9140229317045</v>
      </c>
      <c r="BY6" s="143">
        <f t="shared" si="21"/>
        <v>0.53850196061744959</v>
      </c>
      <c r="BZ6" s="138">
        <f t="shared" si="28"/>
        <v>1393.029763505762</v>
      </c>
      <c r="CA6" s="143">
        <f t="shared" si="21"/>
        <v>0.48218406490334442</v>
      </c>
    </row>
    <row r="7" spans="1:79" s="66" customFormat="1" x14ac:dyDescent="0.3">
      <c r="A7" s="66" t="s">
        <v>45</v>
      </c>
      <c r="B7" s="67" t="s">
        <v>337</v>
      </c>
      <c r="C7" s="48" t="s">
        <v>43</v>
      </c>
      <c r="D7" s="83">
        <f>'SoF GSI'!D7*'SoF GSI'!D$29*(1/'SoF GSI'!D$31)</f>
        <v>3.9223300970873787</v>
      </c>
      <c r="E7" s="84">
        <f>'SoF GSI'!E7*'SoF GSI'!E$29*(1/'SoF GSI'!E$31)</f>
        <v>11.244897959183673</v>
      </c>
      <c r="F7" s="84">
        <f>'SoF GSI'!F7*'SoF GSI'!F$29*(1/'SoF GSI'!F$31)</f>
        <v>0</v>
      </c>
      <c r="G7" s="84">
        <f>'SoF GSI'!G7*'SoF GSI'!G$29*(1/'SoF GSI'!G$31)</f>
        <v>5.32</v>
      </c>
      <c r="H7" s="84">
        <f>'SoF GSI'!H7*'SoF GSI'!H$29*(1/'SoF GSI'!H$31)</f>
        <v>0</v>
      </c>
      <c r="I7" s="89">
        <f t="shared" si="0"/>
        <v>7.5836140281355258</v>
      </c>
      <c r="J7" s="89">
        <f t="shared" si="1"/>
        <v>1.7733333333333334</v>
      </c>
      <c r="K7" s="83">
        <f>'SoF GSI'!K7*'SoF GSI'!K$29*(1/'SoF GSI'!K$31)</f>
        <v>4.71875</v>
      </c>
      <c r="L7" s="84">
        <f>'SoF GSI'!L7*'SoF GSI'!L$29*(1/'SoF GSI'!L$31)</f>
        <v>6.2857142857142856</v>
      </c>
      <c r="M7" s="84">
        <f>'SoF GSI'!M7*'SoF GSI'!M$29*(1/'SoF GSI'!M$31)</f>
        <v>0</v>
      </c>
      <c r="N7" s="84">
        <f>'SoF GSI'!N7*'SoF GSI'!N$29*(1/'SoF GSI'!N$31)</f>
        <v>11.900990099009901</v>
      </c>
      <c r="O7" s="84">
        <f>'SoF GSI'!O7*'SoF GSI'!O$29*(1/'SoF GSI'!O$31)</f>
        <v>0</v>
      </c>
      <c r="P7" s="89">
        <f t="shared" si="2"/>
        <v>5.5022321428571423</v>
      </c>
      <c r="Q7" s="89">
        <f t="shared" si="3"/>
        <v>3.9669966996699668</v>
      </c>
      <c r="R7" s="77" t="e">
        <f>'SoF GSI'!R7*'SoF GSI'!R$29*(1/'SoF GSI'!R$31)</f>
        <v>#DIV/0!</v>
      </c>
      <c r="S7" s="70">
        <f>'SoF GSI'!S7*'SoF GSI'!S$29*(1/'SoF GSI'!S$31)</f>
        <v>0.88888888888888873</v>
      </c>
      <c r="T7" s="70">
        <f>'SoF GSI'!T7*'SoF GSI'!T$29*(1/'SoF GSI'!T$31)</f>
        <v>0</v>
      </c>
      <c r="U7" s="70">
        <f>'SoF GSI'!U7*'SoF GSI'!U$29*(1/'SoF GSI'!U$31)</f>
        <v>1.3663366336633662</v>
      </c>
      <c r="V7" s="70">
        <f>'SoF GSI'!V7*'SoF GSI'!V$29*(1/'SoF GSI'!V$31)</f>
        <v>1.7551020408163265</v>
      </c>
      <c r="W7" s="79" t="e">
        <f t="shared" si="4"/>
        <v>#DIV/0!</v>
      </c>
      <c r="X7" s="79">
        <f t="shared" si="5"/>
        <v>1.0404795581598976</v>
      </c>
      <c r="Y7" s="77" t="e">
        <f>'SoF GSI'!Y7*'SoF GSI'!Y$29*(1/'SoF GSI'!Y$31)</f>
        <v>#DIV/0!</v>
      </c>
      <c r="Z7" s="70">
        <f>'SoF GSI'!Z7*'SoF GSI'!Z$29*(1/'SoF GSI'!Z$31)</f>
        <v>1.2549019607843137</v>
      </c>
      <c r="AA7" s="70">
        <f>'SoF GSI'!AA7*'SoF GSI'!AA$29*(1/'SoF GSI'!AA$31)</f>
        <v>11.097087378640776</v>
      </c>
      <c r="AB7" s="70">
        <f>'SoF GSI'!AB7*'SoF GSI'!AB$29*(1/'SoF GSI'!AB$31)</f>
        <v>19.100000000000001</v>
      </c>
      <c r="AC7" s="70">
        <f>'SoF GSI'!AC7*'SoF GSI'!AC$29*(1/'SoF GSI'!AC$31)</f>
        <v>37.049999999999997</v>
      </c>
      <c r="AD7" s="113" t="e">
        <f t="shared" si="6"/>
        <v>#DIV/0!</v>
      </c>
      <c r="AE7" s="79">
        <f t="shared" si="7"/>
        <v>22.415695792880257</v>
      </c>
      <c r="AF7" s="74">
        <f>'SoF GSI'!AF7*'SoF GSI'!AF$29*(1/'SoF GSI'!AF$31)</f>
        <v>9.1</v>
      </c>
      <c r="AG7" s="70">
        <f>'SoF GSI'!AG7*'SoF GSI'!AG$29*(1/'SoF GSI'!AG$31)</f>
        <v>20.878787878787882</v>
      </c>
      <c r="AH7" s="70">
        <f>'SoF GSI'!AH7*'SoF GSI'!AH$29*(1/'SoF GSI'!AH$31)</f>
        <v>53.666666666666671</v>
      </c>
      <c r="AI7" s="70">
        <f>'SoF GSI'!AI7*'SoF GSI'!AI$29*(1/'SoF GSI'!AI$31)</f>
        <v>74.62</v>
      </c>
      <c r="AJ7" s="70">
        <f>'SoF GSI'!AJ7*'SoF GSI'!AJ$29*(1/'SoF GSI'!AJ$31)</f>
        <v>122.25742574257427</v>
      </c>
      <c r="AK7" s="113">
        <f t="shared" si="8"/>
        <v>14.989393939393942</v>
      </c>
      <c r="AL7" s="113">
        <f t="shared" si="9"/>
        <v>83.514697469746991</v>
      </c>
      <c r="AM7" s="74">
        <f>'SoF GSI'!AM7*'SoF GSI'!AM$29*(1/'SoF GSI'!AM$31)</f>
        <v>1.088235294117647</v>
      </c>
      <c r="AN7" s="70">
        <f>'SoF GSI'!AN7*'SoF GSI'!AN$29*(1/'SoF GSI'!AN$31)</f>
        <v>5.22</v>
      </c>
      <c r="AO7" s="70">
        <f>'SoF GSI'!AO7*'SoF GSI'!AO$29*(1/'SoF GSI'!AO$31)</f>
        <v>59.25</v>
      </c>
      <c r="AP7" s="70">
        <f>'SoF GSI'!AP7*'SoF GSI'!AP$29*(1/'SoF GSI'!AP$31)</f>
        <v>2.7878787878787885</v>
      </c>
      <c r="AQ7" s="70">
        <f>'SoF GSI'!AQ7*'SoF GSI'!AQ$29*(1/'SoF GSI'!AQ$31)</f>
        <v>1.1099999999999999</v>
      </c>
      <c r="AR7" s="113">
        <f t="shared" si="10"/>
        <v>3.1541176470588232</v>
      </c>
      <c r="AS7" s="113">
        <f t="shared" si="11"/>
        <v>21.049292929292928</v>
      </c>
      <c r="AT7" s="74">
        <f>'SoF GSI'!AT7*'SoF GSI'!AT$29*(1/'SoF GSI'!AT$31)</f>
        <v>1.737373737373737</v>
      </c>
      <c r="AU7" s="70">
        <f>'SoF GSI'!AU7*'SoF GSI'!AU$29*(1/'SoF GSI'!AU$31)</f>
        <v>1.9411764705882353</v>
      </c>
      <c r="AV7" s="70">
        <f>'SoF GSI'!AV7*'SoF GSI'!AV$29*(1/'SoF GSI'!AV$31)</f>
        <v>5.9999999999999982</v>
      </c>
      <c r="AW7" s="70">
        <f>'SoF GSI'!AW7*'SoF GSI'!AW$29*(1/'SoF GSI'!AW$31)</f>
        <v>0</v>
      </c>
      <c r="AX7" s="70">
        <f>'SoF GSI'!AX7*'SoF GSI'!AX$29*(1/'SoF GSI'!AX$31)</f>
        <v>2.1212121212121211</v>
      </c>
      <c r="AY7" s="113">
        <f t="shared" si="12"/>
        <v>1.8392751039809863</v>
      </c>
      <c r="AZ7" s="113">
        <f t="shared" si="13"/>
        <v>2.7070707070707063</v>
      </c>
      <c r="BA7" s="74">
        <f>'SoF GSI'!BA7*'SoF GSI'!BA$29*(1/'SoF GSI'!BA$31)</f>
        <v>0.99</v>
      </c>
      <c r="BB7" s="70">
        <f>'SoF GSI'!BB7*'SoF GSI'!BB$29*(1/'SoF GSI'!BB$31)</f>
        <v>0</v>
      </c>
      <c r="BC7" s="70">
        <f>'SoF GSI'!BC7*'SoF GSI'!BC$29*(1/'SoF GSI'!BC$31)</f>
        <v>15.08</v>
      </c>
      <c r="BD7" s="70">
        <f>'SoF GSI'!BD7*'SoF GSI'!BD$29*(1/'SoF GSI'!BD$31)</f>
        <v>4.5148514851485153</v>
      </c>
      <c r="BE7" s="70">
        <f>'SoF GSI'!BE7*'SoF GSI'!BE$29*(1/'SoF GSI'!BE$31)</f>
        <v>1</v>
      </c>
      <c r="BF7" s="113">
        <f t="shared" si="14"/>
        <v>0.495</v>
      </c>
      <c r="BG7" s="113">
        <f>AVERAGE(BC7:BE7)</f>
        <v>6.8649504950495057</v>
      </c>
      <c r="BH7" s="74">
        <f>'SoF GSI'!BH7*'SoF GSI'!BH$29*(1/'SoF GSI'!BH$31)</f>
        <v>0</v>
      </c>
      <c r="BI7" s="70">
        <f>'SoF GSI'!BI7*'SoF GSI'!BI$29*(1/'SoF GSI'!BI$31)</f>
        <v>0</v>
      </c>
      <c r="BJ7" s="70">
        <f>'SoF GSI'!BJ7*'SoF GSI'!BJ$29*(1/'SoF GSI'!BJ$31)</f>
        <v>1.04</v>
      </c>
      <c r="BK7" s="70">
        <f>'SoF GSI'!BK7*'SoF GSI'!BK$29*(1/'SoF GSI'!BK$31)</f>
        <v>0.99</v>
      </c>
      <c r="BL7" s="70">
        <f>'SoF GSI'!BL7*'SoF GSI'!BL$29*(1/'SoF GSI'!BL$31)</f>
        <v>0</v>
      </c>
      <c r="BM7" s="79">
        <f t="shared" si="16"/>
        <v>0</v>
      </c>
      <c r="BN7" s="79">
        <f t="shared" si="17"/>
        <v>0.67666666666666675</v>
      </c>
      <c r="BP7" s="74">
        <f t="shared" si="22"/>
        <v>26.171692341985334</v>
      </c>
      <c r="BQ7" s="118">
        <f t="shared" si="23"/>
        <v>1.0163764016304984E-2</v>
      </c>
      <c r="BR7" s="74">
        <f t="shared" si="24"/>
        <v>17.220990099009903</v>
      </c>
      <c r="BS7" s="118">
        <f t="shared" si="25"/>
        <v>1.0141925853362722E-2</v>
      </c>
      <c r="BT7" s="74">
        <f t="shared" si="18"/>
        <v>43.392682440995237</v>
      </c>
      <c r="BU7" s="118">
        <f t="shared" si="19"/>
        <v>1.0155085991339864E-2</v>
      </c>
      <c r="BV7" s="74">
        <f t="shared" si="26"/>
        <v>72.512316902793671</v>
      </c>
      <c r="BW7" s="118">
        <f t="shared" si="20"/>
        <v>7.046872390942048E-2</v>
      </c>
      <c r="BX7" s="74">
        <f t="shared" si="27"/>
        <v>385.39360818434795</v>
      </c>
      <c r="BY7" s="118">
        <f t="shared" si="21"/>
        <v>0.10759173874493243</v>
      </c>
      <c r="BZ7" s="74">
        <f t="shared" si="28"/>
        <v>361.77875669919939</v>
      </c>
      <c r="CA7" s="118">
        <f t="shared" si="21"/>
        <v>0.12522629169235008</v>
      </c>
    </row>
    <row r="8" spans="1:79" s="66" customFormat="1" x14ac:dyDescent="0.3">
      <c r="A8" s="66" t="s">
        <v>45</v>
      </c>
      <c r="B8" s="67" t="s">
        <v>358</v>
      </c>
      <c r="C8" s="48" t="s">
        <v>43</v>
      </c>
      <c r="D8" s="83">
        <f>'SoF GSI'!D8*'SoF GSI'!D$29*(1/'SoF GSI'!D$31)</f>
        <v>19.611650485436897</v>
      </c>
      <c r="E8" s="84">
        <f>'SoF GSI'!E8*'SoF GSI'!E$29*(1/'SoF GSI'!E$31)</f>
        <v>22.489795918367346</v>
      </c>
      <c r="F8" s="84">
        <f>'SoF GSI'!F8*'SoF GSI'!F$29*(1/'SoF GSI'!F$31)</f>
        <v>8.06</v>
      </c>
      <c r="G8" s="84">
        <f>'SoF GSI'!G8*'SoF GSI'!G$29*(1/'SoF GSI'!G$31)</f>
        <v>10.64</v>
      </c>
      <c r="H8" s="84">
        <f>'SoF GSI'!H8*'SoF GSI'!H$29*(1/'SoF GSI'!H$31)</f>
        <v>0</v>
      </c>
      <c r="I8" s="89">
        <f t="shared" si="0"/>
        <v>21.050723201902123</v>
      </c>
      <c r="J8" s="89">
        <f t="shared" si="1"/>
        <v>6.2333333333333343</v>
      </c>
      <c r="K8" s="83">
        <f>'SoF GSI'!K8*'SoF GSI'!K$29*(1/'SoF GSI'!K$31)</f>
        <v>23.59375</v>
      </c>
      <c r="L8" s="84">
        <f>'SoF GSI'!L8*'SoF GSI'!L$29*(1/'SoF GSI'!L$31)</f>
        <v>31.428571428571431</v>
      </c>
      <c r="M8" s="84">
        <f>'SoF GSI'!M8*'SoF GSI'!M$29*(1/'SoF GSI'!M$31)</f>
        <v>2.2959183673469381</v>
      </c>
      <c r="N8" s="84">
        <f>'SoF GSI'!N8*'SoF GSI'!N$29*(1/'SoF GSI'!N$31)</f>
        <v>71.405940594059402</v>
      </c>
      <c r="O8" s="84">
        <f>'SoF GSI'!O8*'SoF GSI'!O$29*(1/'SoF GSI'!O$31)</f>
        <v>5.0196078431372548</v>
      </c>
      <c r="P8" s="89">
        <f t="shared" si="2"/>
        <v>27.511160714285715</v>
      </c>
      <c r="Q8" s="89">
        <f t="shared" si="3"/>
        <v>26.240488934847864</v>
      </c>
      <c r="R8" s="77" t="e">
        <f>'SoF GSI'!R8*'SoF GSI'!R$29*(1/'SoF GSI'!R$31)</f>
        <v>#DIV/0!</v>
      </c>
      <c r="S8" s="70">
        <f>'SoF GSI'!S8*'SoF GSI'!S$29*(1/'SoF GSI'!S$31)</f>
        <v>2.2222222222222219</v>
      </c>
      <c r="T8" s="70">
        <f>'SoF GSI'!T8*'SoF GSI'!T$29*(1/'SoF GSI'!T$31)</f>
        <v>0</v>
      </c>
      <c r="U8" s="70">
        <f>'SoF GSI'!U8*'SoF GSI'!U$29*(1/'SoF GSI'!U$31)</f>
        <v>18.445544554455445</v>
      </c>
      <c r="V8" s="70">
        <f>'SoF GSI'!V8*'SoF GSI'!V$29*(1/'SoF GSI'!V$31)</f>
        <v>21.938775510204081</v>
      </c>
      <c r="W8" s="79" t="e">
        <f t="shared" si="4"/>
        <v>#DIV/0!</v>
      </c>
      <c r="X8" s="79">
        <f t="shared" si="5"/>
        <v>13.461440021553175</v>
      </c>
      <c r="Y8" s="77" t="e">
        <f>'SoF GSI'!Y8*'SoF GSI'!Y$29*(1/'SoF GSI'!Y$31)</f>
        <v>#DIV/0!</v>
      </c>
      <c r="Z8" s="70">
        <f>'SoF GSI'!Z8*'SoF GSI'!Z$29*(1/'SoF GSI'!Z$31)</f>
        <v>6.901960784313725</v>
      </c>
      <c r="AA8" s="70">
        <f>'SoF GSI'!AA8*'SoF GSI'!AA$29*(1/'SoF GSI'!AA$31)</f>
        <v>20.961165048543691</v>
      </c>
      <c r="AB8" s="70">
        <f>'SoF GSI'!AB8*'SoF GSI'!AB$29*(1/'SoF GSI'!AB$31)</f>
        <v>91.679999999999993</v>
      </c>
      <c r="AC8" s="70">
        <f>'SoF GSI'!AC8*'SoF GSI'!AC$29*(1/'SoF GSI'!AC$31)</f>
        <v>32.11</v>
      </c>
      <c r="AD8" s="113" t="e">
        <f t="shared" si="6"/>
        <v>#DIV/0!</v>
      </c>
      <c r="AE8" s="79">
        <f t="shared" si="7"/>
        <v>48.250388349514559</v>
      </c>
      <c r="AF8" s="74">
        <f>'SoF GSI'!AF8*'SoF GSI'!AF$29*(1/'SoF GSI'!AF$31)</f>
        <v>33.67</v>
      </c>
      <c r="AG8" s="70">
        <f>'SoF GSI'!AG8*'SoF GSI'!AG$29*(1/'SoF GSI'!AG$31)</f>
        <v>49.787878787878789</v>
      </c>
      <c r="AH8" s="70">
        <f>'SoF GSI'!AH8*'SoF GSI'!AH$29*(1/'SoF GSI'!AH$31)</f>
        <v>58.545454545454547</v>
      </c>
      <c r="AI8" s="70">
        <f>'SoF GSI'!AI8*'SoF GSI'!AI$29*(1/'SoF GSI'!AI$31)</f>
        <v>42.64</v>
      </c>
      <c r="AJ8" s="70">
        <f>'SoF GSI'!AJ8*'SoF GSI'!AJ$29*(1/'SoF GSI'!AJ$31)</f>
        <v>21.831683168316832</v>
      </c>
      <c r="AK8" s="113">
        <f t="shared" si="8"/>
        <v>41.728939393939399</v>
      </c>
      <c r="AL8" s="113">
        <f t="shared" si="9"/>
        <v>41.005712571257128</v>
      </c>
      <c r="AM8" s="74">
        <f>'SoF GSI'!AM8*'SoF GSI'!AM$29*(1/'SoF GSI'!AM$31)</f>
        <v>9.0686274509803919</v>
      </c>
      <c r="AN8" s="70">
        <f>'SoF GSI'!AN8*'SoF GSI'!AN$29*(1/'SoF GSI'!AN$31)</f>
        <v>6.0900000000000007</v>
      </c>
      <c r="AO8" s="70">
        <f>'SoF GSI'!AO8*'SoF GSI'!AO$29*(1/'SoF GSI'!AO$31)</f>
        <v>63.2</v>
      </c>
      <c r="AP8" s="70">
        <f>'SoF GSI'!AP8*'SoF GSI'!AP$29*(1/'SoF GSI'!AP$31)</f>
        <v>1.3939393939393943</v>
      </c>
      <c r="AQ8" s="70">
        <f>'SoF GSI'!AQ8*'SoF GSI'!AQ$29*(1/'SoF GSI'!AQ$31)</f>
        <v>0</v>
      </c>
      <c r="AR8" s="113">
        <f t="shared" si="10"/>
        <v>7.5793137254901968</v>
      </c>
      <c r="AS8" s="113">
        <f t="shared" si="11"/>
        <v>21.53131313131313</v>
      </c>
      <c r="AT8" s="74">
        <f>'SoF GSI'!AT8*'SoF GSI'!AT$29*(1/'SoF GSI'!AT$31)</f>
        <v>0.86868686868686851</v>
      </c>
      <c r="AU8" s="70">
        <f>'SoF GSI'!AU8*'SoF GSI'!AU$29*(1/'SoF GSI'!AU$31)</f>
        <v>5.8235294117647047</v>
      </c>
      <c r="AV8" s="70">
        <f>'SoF GSI'!AV8*'SoF GSI'!AV$29*(1/'SoF GSI'!AV$31)</f>
        <v>2.9999999999999991</v>
      </c>
      <c r="AW8" s="70">
        <f>'SoF GSI'!AW8*'SoF GSI'!AW$29*(1/'SoF GSI'!AW$31)</f>
        <v>1.1400000000000001</v>
      </c>
      <c r="AX8" s="70">
        <f>'SoF GSI'!AX8*'SoF GSI'!AX$29*(1/'SoF GSI'!AX$31)</f>
        <v>0</v>
      </c>
      <c r="AY8" s="113">
        <f t="shared" si="12"/>
        <v>3.3461081402257866</v>
      </c>
      <c r="AZ8" s="113">
        <f t="shared" si="13"/>
        <v>1.3799999999999997</v>
      </c>
      <c r="BA8" s="74">
        <f>'SoF GSI'!BA8*'SoF GSI'!BA$29*(1/'SoF GSI'!BA$31)</f>
        <v>0</v>
      </c>
      <c r="BB8" s="70">
        <f>'SoF GSI'!BB8*'SoF GSI'!BB$29*(1/'SoF GSI'!BB$31)</f>
        <v>1.02</v>
      </c>
      <c r="BC8" s="70">
        <f>'SoF GSI'!BC8*'SoF GSI'!BC$29*(1/'SoF GSI'!BC$31)</f>
        <v>0</v>
      </c>
      <c r="BD8" s="70">
        <f>'SoF GSI'!BD8*'SoF GSI'!BD$29*(1/'SoF GSI'!BD$31)</f>
        <v>0</v>
      </c>
      <c r="BE8" s="70">
        <f>'SoF GSI'!BE8*'SoF GSI'!BE$29*(1/'SoF GSI'!BE$31)</f>
        <v>0</v>
      </c>
      <c r="BF8" s="113">
        <f t="shared" si="14"/>
        <v>0.51</v>
      </c>
      <c r="BG8" s="113">
        <f t="shared" si="15"/>
        <v>0</v>
      </c>
      <c r="BH8" s="74">
        <f>'SoF GSI'!BH8*'SoF GSI'!BH$29*(1/'SoF GSI'!BH$31)</f>
        <v>0</v>
      </c>
      <c r="BI8" s="70">
        <f>'SoF GSI'!BI8*'SoF GSI'!BI$29*(1/'SoF GSI'!BI$31)</f>
        <v>0</v>
      </c>
      <c r="BJ8" s="70">
        <f>'SoF GSI'!BJ8*'SoF GSI'!BJ$29*(1/'SoF GSI'!BJ$31)</f>
        <v>0</v>
      </c>
      <c r="BK8" s="70">
        <f>'SoF GSI'!BK8*'SoF GSI'!BK$29*(1/'SoF GSI'!BK$31)</f>
        <v>0</v>
      </c>
      <c r="BL8" s="70">
        <f>'SoF GSI'!BL8*'SoF GSI'!BL$29*(1/'SoF GSI'!BL$31)</f>
        <v>0</v>
      </c>
      <c r="BM8" s="79">
        <f t="shared" si="16"/>
        <v>0</v>
      </c>
      <c r="BN8" s="79">
        <f t="shared" si="17"/>
        <v>0</v>
      </c>
      <c r="BP8" s="74">
        <f t="shared" si="22"/>
        <v>97.123767832375677</v>
      </c>
      <c r="BQ8" s="118">
        <f t="shared" si="23"/>
        <v>3.7717968090242984E-2</v>
      </c>
      <c r="BR8" s="74">
        <f t="shared" si="24"/>
        <v>97.421466804543599</v>
      </c>
      <c r="BS8" s="118">
        <f t="shared" si="25"/>
        <v>5.737424429007279E-2</v>
      </c>
      <c r="BT8" s="74">
        <f t="shared" si="18"/>
        <v>194.54523463691928</v>
      </c>
      <c r="BU8" s="118">
        <f t="shared" si="19"/>
        <v>4.5528957322003107E-2</v>
      </c>
      <c r="BV8" s="74">
        <f t="shared" si="26"/>
        <v>194.25966811973916</v>
      </c>
      <c r="BW8" s="118">
        <f t="shared" si="20"/>
        <v>0.18878490585008664</v>
      </c>
      <c r="BX8" s="74">
        <f t="shared" si="27"/>
        <v>298.07979962702149</v>
      </c>
      <c r="BY8" s="118">
        <f t="shared" si="21"/>
        <v>8.3216024463155083E-2</v>
      </c>
      <c r="BZ8" s="74">
        <f t="shared" si="28"/>
        <v>297.0597996270215</v>
      </c>
      <c r="CA8" s="118">
        <f t="shared" si="21"/>
        <v>0.1028244373925308</v>
      </c>
    </row>
    <row r="9" spans="1:79" s="66" customFormat="1" x14ac:dyDescent="0.3">
      <c r="A9" s="66" t="s">
        <v>45</v>
      </c>
      <c r="B9" s="67" t="s">
        <v>357</v>
      </c>
      <c r="C9" s="48" t="s">
        <v>43</v>
      </c>
      <c r="D9" s="83">
        <f>'SoF GSI'!D9*'SoF GSI'!D$29*(1/'SoF GSI'!D$31)</f>
        <v>11.766990291262136</v>
      </c>
      <c r="E9" s="84">
        <f>'SoF GSI'!E9*'SoF GSI'!E$29*(1/'SoF GSI'!E$31)</f>
        <v>0</v>
      </c>
      <c r="F9" s="84">
        <f>'SoF GSI'!F9*'SoF GSI'!F$29*(1/'SoF GSI'!F$31)</f>
        <v>4.03</v>
      </c>
      <c r="G9" s="84">
        <f>'SoF GSI'!G9*'SoF GSI'!G$29*(1/'SoF GSI'!G$31)</f>
        <v>10.64</v>
      </c>
      <c r="H9" s="84">
        <f>'SoF GSI'!H9*'SoF GSI'!H$29*(1/'SoF GSI'!H$31)</f>
        <v>0</v>
      </c>
      <c r="I9" s="89">
        <f t="shared" si="0"/>
        <v>5.883495145631068</v>
      </c>
      <c r="J9" s="89">
        <f t="shared" si="1"/>
        <v>4.8900000000000006</v>
      </c>
      <c r="K9" s="83">
        <f>'SoF GSI'!K9*'SoF GSI'!K$29*(1/'SoF GSI'!K$31)</f>
        <v>4.71875</v>
      </c>
      <c r="L9" s="84">
        <f>'SoF GSI'!L9*'SoF GSI'!L$29*(1/'SoF GSI'!L$31)</f>
        <v>12.571428571428571</v>
      </c>
      <c r="M9" s="84">
        <f>'SoF GSI'!M9*'SoF GSI'!M$29*(1/'SoF GSI'!M$31)</f>
        <v>0</v>
      </c>
      <c r="N9" s="84">
        <f>'SoF GSI'!N9*'SoF GSI'!N$29*(1/'SoF GSI'!N$31)</f>
        <v>11.900990099009901</v>
      </c>
      <c r="O9" s="84">
        <f>'SoF GSI'!O9*'SoF GSI'!O$29*(1/'SoF GSI'!O$31)</f>
        <v>0</v>
      </c>
      <c r="P9" s="89">
        <f t="shared" si="2"/>
        <v>8.6450892857142847</v>
      </c>
      <c r="Q9" s="89">
        <f t="shared" si="3"/>
        <v>3.9669966996699668</v>
      </c>
      <c r="R9" s="77" t="e">
        <f>'SoF GSI'!R9*'SoF GSI'!R$29*(1/'SoF GSI'!R$31)</f>
        <v>#DIV/0!</v>
      </c>
      <c r="S9" s="70">
        <f>'SoF GSI'!S9*'SoF GSI'!S$29*(1/'SoF GSI'!S$31)</f>
        <v>2.2222222222222219</v>
      </c>
      <c r="T9" s="70">
        <f>'SoF GSI'!T9*'SoF GSI'!T$29*(1/'SoF GSI'!T$31)</f>
        <v>1.1111111111111114</v>
      </c>
      <c r="U9" s="70">
        <f>'SoF GSI'!U9*'SoF GSI'!U$29*(1/'SoF GSI'!U$31)</f>
        <v>6.1485148514851469</v>
      </c>
      <c r="V9" s="70">
        <f>'SoF GSI'!V9*'SoF GSI'!V$29*(1/'SoF GSI'!V$31)</f>
        <v>13.163265306122449</v>
      </c>
      <c r="W9" s="79" t="e">
        <f t="shared" si="4"/>
        <v>#DIV/0!</v>
      </c>
      <c r="X9" s="79">
        <f t="shared" si="5"/>
        <v>6.8076304229062359</v>
      </c>
      <c r="Y9" s="77" t="e">
        <f>'SoF GSI'!Y9*'SoF GSI'!Y$29*(1/'SoF GSI'!Y$31)</f>
        <v>#DIV/0!</v>
      </c>
      <c r="Z9" s="70">
        <f>'SoF GSI'!Z9*'SoF GSI'!Z$29*(1/'SoF GSI'!Z$31)</f>
        <v>3.1372549019607843</v>
      </c>
      <c r="AA9" s="70">
        <f>'SoF GSI'!AA9*'SoF GSI'!AA$29*(1/'SoF GSI'!AA$31)</f>
        <v>11.097087378640776</v>
      </c>
      <c r="AB9" s="70">
        <f>'SoF GSI'!AB9*'SoF GSI'!AB$29*(1/'SoF GSI'!AB$31)</f>
        <v>22.919999999999998</v>
      </c>
      <c r="AC9" s="70">
        <f>'SoF GSI'!AC9*'SoF GSI'!AC$29*(1/'SoF GSI'!AC$31)</f>
        <v>51.87</v>
      </c>
      <c r="AD9" s="113" t="e">
        <f t="shared" si="6"/>
        <v>#DIV/0!</v>
      </c>
      <c r="AE9" s="79">
        <f t="shared" si="7"/>
        <v>28.629029126213592</v>
      </c>
      <c r="AF9" s="74">
        <f>'SoF GSI'!AF9*'SoF GSI'!AF$29*(1/'SoF GSI'!AF$31)</f>
        <v>8.19</v>
      </c>
      <c r="AG9" s="70">
        <f>'SoF GSI'!AG9*'SoF GSI'!AG$29*(1/'SoF GSI'!AG$31)</f>
        <v>33.727272727272727</v>
      </c>
      <c r="AH9" s="70">
        <f>'SoF GSI'!AH9*'SoF GSI'!AH$29*(1/'SoF GSI'!AH$31)</f>
        <v>78.060606060606062</v>
      </c>
      <c r="AI9" s="70">
        <f>'SoF GSI'!AI9*'SoF GSI'!AI$29*(1/'SoF GSI'!AI$31)</f>
        <v>47.97</v>
      </c>
      <c r="AJ9" s="70">
        <f>'SoF GSI'!AJ9*'SoF GSI'!AJ$29*(1/'SoF GSI'!AJ$31)</f>
        <v>74.227722772277232</v>
      </c>
      <c r="AK9" s="113">
        <f t="shared" si="8"/>
        <v>20.958636363636362</v>
      </c>
      <c r="AL9" s="113">
        <f t="shared" si="9"/>
        <v>66.752776277627774</v>
      </c>
      <c r="AM9" s="74">
        <f>'SoF GSI'!AM9*'SoF GSI'!AM$29*(1/'SoF GSI'!AM$31)</f>
        <v>2.1764705882352939</v>
      </c>
      <c r="AN9" s="70">
        <f>'SoF GSI'!AN9*'SoF GSI'!AN$29*(1/'SoF GSI'!AN$31)</f>
        <v>6.96</v>
      </c>
      <c r="AO9" s="70">
        <f>'SoF GSI'!AO9*'SoF GSI'!AO$29*(1/'SoF GSI'!AO$31)</f>
        <v>51.35</v>
      </c>
      <c r="AP9" s="70">
        <f>'SoF GSI'!AP9*'SoF GSI'!AP$29*(1/'SoF GSI'!AP$31)</f>
        <v>1.3939393939393943</v>
      </c>
      <c r="AQ9" s="70">
        <f>'SoF GSI'!AQ9*'SoF GSI'!AQ$29*(1/'SoF GSI'!AQ$31)</f>
        <v>0</v>
      </c>
      <c r="AR9" s="113">
        <f t="shared" si="10"/>
        <v>4.5682352941176472</v>
      </c>
      <c r="AS9" s="113">
        <f t="shared" si="11"/>
        <v>17.581313131313131</v>
      </c>
      <c r="AT9" s="74">
        <f>'SoF GSI'!AT9*'SoF GSI'!AT$29*(1/'SoF GSI'!AT$31)</f>
        <v>7.8181818181818166</v>
      </c>
      <c r="AU9" s="70">
        <f>'SoF GSI'!AU9*'SoF GSI'!AU$29*(1/'SoF GSI'!AU$31)</f>
        <v>1.9411764705882353</v>
      </c>
      <c r="AV9" s="70">
        <f>'SoF GSI'!AV9*'SoF GSI'!AV$29*(1/'SoF GSI'!AV$31)</f>
        <v>1.9999999999999998</v>
      </c>
      <c r="AW9" s="70">
        <f>'SoF GSI'!AW9*'SoF GSI'!AW$29*(1/'SoF GSI'!AW$31)</f>
        <v>0</v>
      </c>
      <c r="AX9" s="70">
        <f>'SoF GSI'!AX9*'SoF GSI'!AX$29*(1/'SoF GSI'!AX$31)</f>
        <v>0</v>
      </c>
      <c r="AY9" s="113">
        <f t="shared" si="12"/>
        <v>4.879679144385026</v>
      </c>
      <c r="AZ9" s="113">
        <f t="shared" si="13"/>
        <v>0.66666666666666663</v>
      </c>
      <c r="BA9" s="74">
        <f>'SoF GSI'!BA9*'SoF GSI'!BA$29*(1/'SoF GSI'!BA$31)</f>
        <v>0</v>
      </c>
      <c r="BB9" s="70">
        <f>'SoF GSI'!BB9*'SoF GSI'!BB$29*(1/'SoF GSI'!BB$31)</f>
        <v>0</v>
      </c>
      <c r="BC9" s="70">
        <f>'SoF GSI'!BC9*'SoF GSI'!BC$29*(1/'SoF GSI'!BC$31)</f>
        <v>3.77</v>
      </c>
      <c r="BD9" s="70">
        <f>'SoF GSI'!BD9*'SoF GSI'!BD$29*(1/'SoF GSI'!BD$31)</f>
        <v>1.1287128712871288</v>
      </c>
      <c r="BE9" s="70">
        <f>'SoF GSI'!BE9*'SoF GSI'!BE$29*(1/'SoF GSI'!BE$31)</f>
        <v>0</v>
      </c>
      <c r="BF9" s="113">
        <f t="shared" si="14"/>
        <v>0</v>
      </c>
      <c r="BG9" s="113">
        <f t="shared" si="15"/>
        <v>1.6329042904290432</v>
      </c>
      <c r="BH9" s="74">
        <f>'SoF GSI'!BH9*'SoF GSI'!BH$29*(1/'SoF GSI'!BH$31)</f>
        <v>0</v>
      </c>
      <c r="BI9" s="70">
        <f>'SoF GSI'!BI9*'SoF GSI'!BI$29*(1/'SoF GSI'!BI$31)</f>
        <v>0</v>
      </c>
      <c r="BJ9" s="70">
        <f>'SoF GSI'!BJ9*'SoF GSI'!BJ$29*(1/'SoF GSI'!BJ$31)</f>
        <v>1.04</v>
      </c>
      <c r="BK9" s="70">
        <f>'SoF GSI'!BK9*'SoF GSI'!BK$29*(1/'SoF GSI'!BK$31)</f>
        <v>0</v>
      </c>
      <c r="BL9" s="70">
        <f>'SoF GSI'!BL9*'SoF GSI'!BL$29*(1/'SoF GSI'!BL$31)</f>
        <v>0</v>
      </c>
      <c r="BM9" s="79">
        <f t="shared" si="16"/>
        <v>0</v>
      </c>
      <c r="BN9" s="79">
        <f t="shared" si="17"/>
        <v>0.34666666666666668</v>
      </c>
      <c r="BP9" s="74">
        <f t="shared" si="22"/>
        <v>29.057168862690709</v>
      </c>
      <c r="BQ9" s="118">
        <f t="shared" si="23"/>
        <v>1.1284337422404159E-2</v>
      </c>
      <c r="BR9" s="74">
        <f t="shared" si="24"/>
        <v>26.570990099009904</v>
      </c>
      <c r="BS9" s="118">
        <f t="shared" si="25"/>
        <v>1.5648404063021145E-2</v>
      </c>
      <c r="BT9" s="74">
        <f t="shared" si="18"/>
        <v>55.628158961700613</v>
      </c>
      <c r="BU9" s="118">
        <f t="shared" si="19"/>
        <v>1.3018525383033141E-2</v>
      </c>
      <c r="BV9" s="74">
        <f t="shared" si="26"/>
        <v>111.66945577154249</v>
      </c>
      <c r="BW9" s="118">
        <f t="shared" si="20"/>
        <v>0.10852230881588192</v>
      </c>
      <c r="BX9" s="74">
        <f t="shared" si="27"/>
        <v>321.75408270238785</v>
      </c>
      <c r="BY9" s="118">
        <f t="shared" si="21"/>
        <v>8.9825260385926253E-2</v>
      </c>
      <c r="BZ9" s="74">
        <f t="shared" si="28"/>
        <v>315.81536983110072</v>
      </c>
      <c r="CA9" s="118">
        <f t="shared" si="21"/>
        <v>0.10931650046074791</v>
      </c>
    </row>
    <row r="10" spans="1:79" s="66" customFormat="1" x14ac:dyDescent="0.3">
      <c r="A10" s="66" t="s">
        <v>45</v>
      </c>
      <c r="B10" s="67" t="s">
        <v>356</v>
      </c>
      <c r="C10" s="48" t="s">
        <v>43</v>
      </c>
      <c r="D10" s="83">
        <f>'SoF GSI'!D10*'SoF GSI'!D$29*(1/'SoF GSI'!D$31)</f>
        <v>35.300970873786405</v>
      </c>
      <c r="E10" s="84">
        <f>'SoF GSI'!E10*'SoF GSI'!E$29*(1/'SoF GSI'!E$31)</f>
        <v>33.734693877551024</v>
      </c>
      <c r="F10" s="84">
        <f>'SoF GSI'!F10*'SoF GSI'!F$29*(1/'SoF GSI'!F$31)</f>
        <v>12.09</v>
      </c>
      <c r="G10" s="84">
        <f>'SoF GSI'!G10*'SoF GSI'!G$29*(1/'SoF GSI'!G$31)</f>
        <v>5.32</v>
      </c>
      <c r="H10" s="84">
        <f>'SoF GSI'!H10*'SoF GSI'!H$29*(1/'SoF GSI'!H$31)</f>
        <v>0</v>
      </c>
      <c r="I10" s="89">
        <f t="shared" si="0"/>
        <v>34.517832375668718</v>
      </c>
      <c r="J10" s="89">
        <f t="shared" si="1"/>
        <v>5.8033333333333337</v>
      </c>
      <c r="K10" s="83">
        <f>'SoF GSI'!K10*'SoF GSI'!K$29*(1/'SoF GSI'!K$31)</f>
        <v>37.75</v>
      </c>
      <c r="L10" s="84">
        <f>'SoF GSI'!L10*'SoF GSI'!L$29*(1/'SoF GSI'!L$31)</f>
        <v>56.571428571428569</v>
      </c>
      <c r="M10" s="84">
        <f>'SoF GSI'!M10*'SoF GSI'!M$29*(1/'SoF GSI'!M$31)</f>
        <v>2.2959183673469381</v>
      </c>
      <c r="N10" s="84">
        <f>'SoF GSI'!N10*'SoF GSI'!N$29*(1/'SoF GSI'!N$31)</f>
        <v>65.455445544554451</v>
      </c>
      <c r="O10" s="84">
        <f>'SoF GSI'!O10*'SoF GSI'!O$29*(1/'SoF GSI'!O$31)</f>
        <v>6.901960784313725</v>
      </c>
      <c r="P10" s="89">
        <f t="shared" si="2"/>
        <v>47.160714285714285</v>
      </c>
      <c r="Q10" s="89">
        <f t="shared" si="3"/>
        <v>24.884441565405041</v>
      </c>
      <c r="R10" s="77" t="e">
        <f>'SoF GSI'!R10*'SoF GSI'!R$29*(1/'SoF GSI'!R$31)</f>
        <v>#DIV/0!</v>
      </c>
      <c r="S10" s="70">
        <f>'SoF GSI'!S10*'SoF GSI'!S$29*(1/'SoF GSI'!S$31)</f>
        <v>6.2222222222222214</v>
      </c>
      <c r="T10" s="70">
        <f>'SoF GSI'!T10*'SoF GSI'!T$29*(1/'SoF GSI'!T$31)</f>
        <v>2.2222222222222228</v>
      </c>
      <c r="U10" s="70">
        <f>'SoF GSI'!U10*'SoF GSI'!U$29*(1/'SoF GSI'!U$31)</f>
        <v>13.663366336633661</v>
      </c>
      <c r="V10" s="70">
        <f>'SoF GSI'!V10*'SoF GSI'!V$29*(1/'SoF GSI'!V$31)</f>
        <v>31.591836734693874</v>
      </c>
      <c r="W10" s="79" t="e">
        <f t="shared" si="4"/>
        <v>#DIV/0!</v>
      </c>
      <c r="X10" s="79">
        <f t="shared" si="5"/>
        <v>15.825808431183253</v>
      </c>
      <c r="Y10" s="77" t="e">
        <f>'SoF GSI'!Y10*'SoF GSI'!Y$29*(1/'SoF GSI'!Y$31)</f>
        <v>#DIV/0!</v>
      </c>
      <c r="Z10" s="70">
        <f>'SoF GSI'!Z10*'SoF GSI'!Z$29*(1/'SoF GSI'!Z$31)</f>
        <v>5.6470588235294112</v>
      </c>
      <c r="AA10" s="70">
        <f>'SoF GSI'!AA10*'SoF GSI'!AA$29*(1/'SoF GSI'!AA$31)</f>
        <v>19.728155339805827</v>
      </c>
      <c r="AB10" s="70">
        <f>'SoF GSI'!AB10*'SoF GSI'!AB$29*(1/'SoF GSI'!AB$31)</f>
        <v>110.77999999999999</v>
      </c>
      <c r="AC10" s="70">
        <f>'SoF GSI'!AC10*'SoF GSI'!AC$29*(1/'SoF GSI'!AC$31)</f>
        <v>83.98</v>
      </c>
      <c r="AD10" s="113" t="e">
        <f t="shared" si="6"/>
        <v>#DIV/0!</v>
      </c>
      <c r="AE10" s="79">
        <f t="shared" si="7"/>
        <v>71.496051779935271</v>
      </c>
      <c r="AF10" s="74">
        <f>'SoF GSI'!AF10*'SoF GSI'!AF$29*(1/'SoF GSI'!AF$31)</f>
        <v>18.2</v>
      </c>
      <c r="AG10" s="70">
        <f>'SoF GSI'!AG10*'SoF GSI'!AG$29*(1/'SoF GSI'!AG$31)</f>
        <v>25.696969696969699</v>
      </c>
      <c r="AH10" s="70">
        <f>'SoF GSI'!AH10*'SoF GSI'!AH$29*(1/'SoF GSI'!AH$31)</f>
        <v>107.33333333333334</v>
      </c>
      <c r="AI10" s="70">
        <f>'SoF GSI'!AI10*'SoF GSI'!AI$29*(1/'SoF GSI'!AI$31)</f>
        <v>90.61</v>
      </c>
      <c r="AJ10" s="70">
        <f>'SoF GSI'!AJ10*'SoF GSI'!AJ$29*(1/'SoF GSI'!AJ$31)</f>
        <v>135.35643564356437</v>
      </c>
      <c r="AK10" s="113">
        <f t="shared" si="8"/>
        <v>21.948484848484849</v>
      </c>
      <c r="AL10" s="113">
        <f t="shared" si="9"/>
        <v>111.09992299229923</v>
      </c>
      <c r="AM10" s="74">
        <f>'SoF GSI'!AM10*'SoF GSI'!AM$29*(1/'SoF GSI'!AM$31)</f>
        <v>10.15686274509804</v>
      </c>
      <c r="AN10" s="70">
        <f>'SoF GSI'!AN10*'SoF GSI'!AN$29*(1/'SoF GSI'!AN$31)</f>
        <v>7.83</v>
      </c>
      <c r="AO10" s="70">
        <f>'SoF GSI'!AO10*'SoF GSI'!AO$29*(1/'SoF GSI'!AO$31)</f>
        <v>79</v>
      </c>
      <c r="AP10" s="70">
        <f>'SoF GSI'!AP10*'SoF GSI'!AP$29*(1/'SoF GSI'!AP$31)</f>
        <v>0</v>
      </c>
      <c r="AQ10" s="70">
        <f>'SoF GSI'!AQ10*'SoF GSI'!AQ$29*(1/'SoF GSI'!AQ$31)</f>
        <v>0</v>
      </c>
      <c r="AR10" s="113">
        <f t="shared" si="10"/>
        <v>8.9934313725490203</v>
      </c>
      <c r="AS10" s="113">
        <f t="shared" si="11"/>
        <v>26.333333333333332</v>
      </c>
      <c r="AT10" s="74">
        <f>'SoF GSI'!AT10*'SoF GSI'!AT$29*(1/'SoF GSI'!AT$31)</f>
        <v>0</v>
      </c>
      <c r="AU10" s="70">
        <f>'SoF GSI'!AU10*'SoF GSI'!AU$29*(1/'SoF GSI'!AU$31)</f>
        <v>5.8235294117647047</v>
      </c>
      <c r="AV10" s="70">
        <f>'SoF GSI'!AV10*'SoF GSI'!AV$29*(1/'SoF GSI'!AV$31)</f>
        <v>2.9999999999999991</v>
      </c>
      <c r="AW10" s="70">
        <f>'SoF GSI'!AW10*'SoF GSI'!AW$29*(1/'SoF GSI'!AW$31)</f>
        <v>0</v>
      </c>
      <c r="AX10" s="70">
        <f>'SoF GSI'!AX10*'SoF GSI'!AX$29*(1/'SoF GSI'!AX$31)</f>
        <v>0.70707070707070707</v>
      </c>
      <c r="AY10" s="113">
        <f t="shared" si="12"/>
        <v>2.9117647058823524</v>
      </c>
      <c r="AZ10" s="113">
        <f t="shared" si="13"/>
        <v>1.2356902356902355</v>
      </c>
      <c r="BA10" s="74">
        <f>'SoF GSI'!BA10*'SoF GSI'!BA$29*(1/'SoF GSI'!BA$31)</f>
        <v>0.99</v>
      </c>
      <c r="BB10" s="70">
        <f>'SoF GSI'!BB10*'SoF GSI'!BB$29*(1/'SoF GSI'!BB$31)</f>
        <v>0</v>
      </c>
      <c r="BC10" s="70">
        <f>'SoF GSI'!BC10*'SoF GSI'!BC$29*(1/'SoF GSI'!BC$31)</f>
        <v>3.77</v>
      </c>
      <c r="BD10" s="70">
        <f>'SoF GSI'!BD10*'SoF GSI'!BD$29*(1/'SoF GSI'!BD$31)</f>
        <v>0</v>
      </c>
      <c r="BE10" s="70">
        <f>'SoF GSI'!BE10*'SoF GSI'!BE$29*(1/'SoF GSI'!BE$31)</f>
        <v>1</v>
      </c>
      <c r="BF10" s="113">
        <f t="shared" si="14"/>
        <v>0.495</v>
      </c>
      <c r="BG10" s="113">
        <f t="shared" si="15"/>
        <v>1.5899999999999999</v>
      </c>
      <c r="BH10" s="74">
        <f>'SoF GSI'!BH10*'SoF GSI'!BH$29*(1/'SoF GSI'!BH$31)</f>
        <v>0</v>
      </c>
      <c r="BI10" s="70">
        <f>'SoF GSI'!BI10*'SoF GSI'!BI$29*(1/'SoF GSI'!BI$31)</f>
        <v>0</v>
      </c>
      <c r="BJ10" s="70">
        <f>'SoF GSI'!BJ10*'SoF GSI'!BJ$29*(1/'SoF GSI'!BJ$31)</f>
        <v>2.21</v>
      </c>
      <c r="BK10" s="70">
        <f>'SoF GSI'!BK10*'SoF GSI'!BK$29*(1/'SoF GSI'!BK$31)</f>
        <v>0</v>
      </c>
      <c r="BL10" s="70">
        <f>'SoF GSI'!BL10*'SoF GSI'!BL$29*(1/'SoF GSI'!BL$31)</f>
        <v>0.9696969696969695</v>
      </c>
      <c r="BM10" s="79">
        <f t="shared" si="16"/>
        <v>0</v>
      </c>
      <c r="BN10" s="79">
        <f t="shared" si="17"/>
        <v>1.0598989898989899</v>
      </c>
      <c r="BP10" s="74">
        <f t="shared" si="22"/>
        <v>163.35709332276599</v>
      </c>
      <c r="BQ10" s="118">
        <f t="shared" si="23"/>
        <v>6.3439647892336304E-2</v>
      </c>
      <c r="BR10" s="74">
        <f t="shared" si="24"/>
        <v>92.063324696215119</v>
      </c>
      <c r="BS10" s="118">
        <f t="shared" si="25"/>
        <v>5.4218683566675571E-2</v>
      </c>
      <c r="BT10" s="74">
        <f t="shared" si="18"/>
        <v>255.42041801898111</v>
      </c>
      <c r="BU10" s="118">
        <f t="shared" si="19"/>
        <v>5.9775431317337029E-2</v>
      </c>
      <c r="BV10" s="74">
        <f t="shared" si="26"/>
        <v>273.83486167910723</v>
      </c>
      <c r="BW10" s="118">
        <f t="shared" si="20"/>
        <v>0.26611745547046378</v>
      </c>
      <c r="BX10" s="74">
        <f t="shared" si="27"/>
        <v>492.6538985074979</v>
      </c>
      <c r="BY10" s="118">
        <f t="shared" si="21"/>
        <v>0.13753598506630316</v>
      </c>
      <c r="BZ10" s="74">
        <f t="shared" si="28"/>
        <v>483.71420153780093</v>
      </c>
      <c r="CA10" s="118">
        <f t="shared" si="21"/>
        <v>0.16743309156725542</v>
      </c>
    </row>
    <row r="11" spans="1:79" x14ac:dyDescent="0.3">
      <c r="B11" s="65" t="s">
        <v>355</v>
      </c>
      <c r="C11" s="9" t="s">
        <v>19</v>
      </c>
      <c r="D11" s="85">
        <f>'SoF GSI'!D11*'SoF GSI'!D$29*(1/'SoF GSI'!D$31)</f>
        <v>3.9223300970873787</v>
      </c>
      <c r="E11" s="86">
        <f>'SoF GSI'!E11*'SoF GSI'!E$29*(1/'SoF GSI'!E$31)</f>
        <v>0</v>
      </c>
      <c r="F11" s="86">
        <f>'SoF GSI'!F11*'SoF GSI'!F$29*(1/'SoF GSI'!F$31)</f>
        <v>4.03</v>
      </c>
      <c r="G11" s="86">
        <f>'SoF GSI'!G11*'SoF GSI'!G$29*(1/'SoF GSI'!G$31)</f>
        <v>10.64</v>
      </c>
      <c r="H11" s="86">
        <f>'SoF GSI'!H11*'SoF GSI'!H$29*(1/'SoF GSI'!H$31)</f>
        <v>4.2244897959183652</v>
      </c>
      <c r="I11" s="79">
        <f t="shared" si="0"/>
        <v>1.9611650485436893</v>
      </c>
      <c r="J11" s="79">
        <f t="shared" si="1"/>
        <v>6.2981632653061226</v>
      </c>
      <c r="K11" s="85">
        <f>'SoF GSI'!K11*'SoF GSI'!K$29*(1/'SoF GSI'!K$31)</f>
        <v>0</v>
      </c>
      <c r="L11" s="86">
        <f>'SoF GSI'!L11*'SoF GSI'!L$29*(1/'SoF GSI'!L$31)</f>
        <v>0</v>
      </c>
      <c r="M11" s="86">
        <f>'SoF GSI'!M11*'SoF GSI'!M$29*(1/'SoF GSI'!M$31)</f>
        <v>0.76530612244897944</v>
      </c>
      <c r="N11" s="86">
        <f>'SoF GSI'!N11*'SoF GSI'!N$29*(1/'SoF GSI'!N$31)</f>
        <v>0</v>
      </c>
      <c r="O11" s="86">
        <f>'SoF GSI'!O11*'SoF GSI'!O$29*(1/'SoF GSI'!O$31)</f>
        <v>1.2549019607843137</v>
      </c>
      <c r="P11" s="79">
        <f t="shared" si="2"/>
        <v>0</v>
      </c>
      <c r="Q11" s="79">
        <f t="shared" si="3"/>
        <v>0.67340269441109779</v>
      </c>
      <c r="R11" s="78" t="e">
        <f>'SoF GSI'!R11*'SoF GSI'!R$29*(1/'SoF GSI'!R$31)</f>
        <v>#DIV/0!</v>
      </c>
      <c r="S11" s="71">
        <f>'SoF GSI'!S11*'SoF GSI'!S$29*(1/'SoF GSI'!S$31)</f>
        <v>0</v>
      </c>
      <c r="T11" s="71">
        <f>'SoF GSI'!T11*'SoF GSI'!T$29*(1/'SoF GSI'!T$31)</f>
        <v>0</v>
      </c>
      <c r="U11" s="71">
        <f>'SoF GSI'!U11*'SoF GSI'!U$29*(1/'SoF GSI'!U$31)</f>
        <v>0</v>
      </c>
      <c r="V11" s="71">
        <f>'SoF GSI'!V11*'SoF GSI'!V$29*(1/'SoF GSI'!V$31)</f>
        <v>0.87755102040816324</v>
      </c>
      <c r="W11" s="79" t="e">
        <f t="shared" si="4"/>
        <v>#DIV/0!</v>
      </c>
      <c r="X11" s="79">
        <f t="shared" si="5"/>
        <v>0.29251700680272108</v>
      </c>
      <c r="Y11" s="78" t="e">
        <f>'SoF GSI'!Y11*'SoF GSI'!Y$29*(1/'SoF GSI'!Y$31)</f>
        <v>#DIV/0!</v>
      </c>
      <c r="Z11" s="71">
        <f>'SoF GSI'!Z11*'SoF GSI'!Z$29*(1/'SoF GSI'!Z$31)</f>
        <v>0</v>
      </c>
      <c r="AA11" s="71">
        <f>'SoF GSI'!AA11*'SoF GSI'!AA$29*(1/'SoF GSI'!AA$31)</f>
        <v>1.2330097087378642</v>
      </c>
      <c r="AB11" s="71">
        <f>'SoF GSI'!AB11*'SoF GSI'!AB$29*(1/'SoF GSI'!AB$31)</f>
        <v>0</v>
      </c>
      <c r="AC11" s="71">
        <f>'SoF GSI'!AC11*'SoF GSI'!AC$29*(1/'SoF GSI'!AC$31)</f>
        <v>0</v>
      </c>
      <c r="AD11" s="113" t="e">
        <f t="shared" si="6"/>
        <v>#DIV/0!</v>
      </c>
      <c r="AE11" s="79">
        <f t="shared" si="7"/>
        <v>0.41100323624595475</v>
      </c>
      <c r="AF11" s="75">
        <f>'SoF GSI'!AF11*'SoF GSI'!AF$29*(1/'SoF GSI'!AF$31)</f>
        <v>0</v>
      </c>
      <c r="AG11" s="71">
        <f>'SoF GSI'!AG11*'SoF GSI'!AG$29*(1/'SoF GSI'!AG$31)</f>
        <v>0</v>
      </c>
      <c r="AH11" s="71">
        <f>'SoF GSI'!AH11*'SoF GSI'!AH$29*(1/'SoF GSI'!AH$31)</f>
        <v>0</v>
      </c>
      <c r="AI11" s="71">
        <f>'SoF GSI'!AI11*'SoF GSI'!AI$29*(1/'SoF GSI'!AI$31)</f>
        <v>0</v>
      </c>
      <c r="AJ11" s="71">
        <f>'SoF GSI'!AJ11*'SoF GSI'!AJ$29*(1/'SoF GSI'!AJ$31)</f>
        <v>0</v>
      </c>
      <c r="AK11" s="113">
        <f t="shared" si="8"/>
        <v>0</v>
      </c>
      <c r="AL11" s="113">
        <f t="shared" si="9"/>
        <v>0</v>
      </c>
      <c r="AM11" s="75">
        <f>'SoF GSI'!AM11*'SoF GSI'!AM$29*(1/'SoF GSI'!AM$31)</f>
        <v>0</v>
      </c>
      <c r="AN11" s="71">
        <f>'SoF GSI'!AN11*'SoF GSI'!AN$29*(1/'SoF GSI'!AN$31)</f>
        <v>0</v>
      </c>
      <c r="AO11" s="71">
        <f>'SoF GSI'!AO11*'SoF GSI'!AO$29*(1/'SoF GSI'!AO$31)</f>
        <v>0</v>
      </c>
      <c r="AP11" s="71">
        <f>'SoF GSI'!AP11*'SoF GSI'!AP$29*(1/'SoF GSI'!AP$31)</f>
        <v>0</v>
      </c>
      <c r="AQ11" s="71">
        <f>'SoF GSI'!AQ11*'SoF GSI'!AQ$29*(1/'SoF GSI'!AQ$31)</f>
        <v>0</v>
      </c>
      <c r="AR11" s="113">
        <f t="shared" si="10"/>
        <v>0</v>
      </c>
      <c r="AS11" s="113">
        <f t="shared" si="11"/>
        <v>0</v>
      </c>
      <c r="AT11" s="75">
        <f>'SoF GSI'!AT11*'SoF GSI'!AT$29*(1/'SoF GSI'!AT$31)</f>
        <v>0</v>
      </c>
      <c r="AU11" s="71">
        <f>'SoF GSI'!AU11*'SoF GSI'!AU$29*(1/'SoF GSI'!AU$31)</f>
        <v>0</v>
      </c>
      <c r="AV11" s="71">
        <f>'SoF GSI'!AV11*'SoF GSI'!AV$29*(1/'SoF GSI'!AV$31)</f>
        <v>0</v>
      </c>
      <c r="AW11" s="71">
        <f>'SoF GSI'!AW11*'SoF GSI'!AW$29*(1/'SoF GSI'!AW$31)</f>
        <v>0</v>
      </c>
      <c r="AX11" s="71">
        <f>'SoF GSI'!AX11*'SoF GSI'!AX$29*(1/'SoF GSI'!AX$31)</f>
        <v>0</v>
      </c>
      <c r="AY11" s="113">
        <f t="shared" si="12"/>
        <v>0</v>
      </c>
      <c r="AZ11" s="113">
        <f t="shared" si="13"/>
        <v>0</v>
      </c>
      <c r="BA11" s="75">
        <f>'SoF GSI'!BA11*'SoF GSI'!BA$29*(1/'SoF GSI'!BA$31)</f>
        <v>0</v>
      </c>
      <c r="BB11" s="71">
        <f>'SoF GSI'!BB11*'SoF GSI'!BB$29*(1/'SoF GSI'!BB$31)</f>
        <v>0</v>
      </c>
      <c r="BC11" s="71">
        <f>'SoF GSI'!BC11*'SoF GSI'!BC$29*(1/'SoF GSI'!BC$31)</f>
        <v>0</v>
      </c>
      <c r="BD11" s="71">
        <f>'SoF GSI'!BD11*'SoF GSI'!BD$29*(1/'SoF GSI'!BD$31)</f>
        <v>1.1287128712871288</v>
      </c>
      <c r="BE11" s="71">
        <f>'SoF GSI'!BE11*'SoF GSI'!BE$29*(1/'SoF GSI'!BE$31)</f>
        <v>0</v>
      </c>
      <c r="BF11" s="113">
        <f t="shared" si="14"/>
        <v>0</v>
      </c>
      <c r="BG11" s="113">
        <f t="shared" si="15"/>
        <v>0.37623762376237629</v>
      </c>
      <c r="BH11" s="75">
        <f>'SoF GSI'!BH11*'SoF GSI'!BH$29*(1/'SoF GSI'!BH$31)</f>
        <v>0</v>
      </c>
      <c r="BI11" s="71">
        <f>'SoF GSI'!BI11*'SoF GSI'!BI$29*(1/'SoF GSI'!BI$31)</f>
        <v>0</v>
      </c>
      <c r="BJ11" s="71">
        <f>'SoF GSI'!BJ11*'SoF GSI'!BJ$29*(1/'SoF GSI'!BJ$31)</f>
        <v>0</v>
      </c>
      <c r="BK11" s="71">
        <f>'SoF GSI'!BK11*'SoF GSI'!BK$29*(1/'SoF GSI'!BK$31)</f>
        <v>0</v>
      </c>
      <c r="BL11" s="71">
        <f>'SoF GSI'!BL11*'SoF GSI'!BL$29*(1/'SoF GSI'!BL$31)</f>
        <v>0</v>
      </c>
      <c r="BM11" s="79">
        <f t="shared" si="16"/>
        <v>0</v>
      </c>
      <c r="BN11" s="79">
        <f t="shared" si="17"/>
        <v>0</v>
      </c>
      <c r="BP11" s="75">
        <f t="shared" si="22"/>
        <v>3.9223300970873787</v>
      </c>
      <c r="BQ11" s="119">
        <f t="shared" si="23"/>
        <v>1.5232349891601471E-3</v>
      </c>
      <c r="BR11" s="75">
        <f t="shared" si="24"/>
        <v>20.91469787915166</v>
      </c>
      <c r="BS11" s="119">
        <f t="shared" si="25"/>
        <v>1.2317254345790141E-2</v>
      </c>
      <c r="BT11" s="75">
        <f t="shared" si="18"/>
        <v>24.837027976239039</v>
      </c>
      <c r="BU11" s="119">
        <f t="shared" si="19"/>
        <v>5.8125504273903675E-3</v>
      </c>
      <c r="BV11" s="75">
        <f t="shared" si="26"/>
        <v>2.1105607291460275</v>
      </c>
      <c r="BW11" s="119">
        <f t="shared" si="20"/>
        <v>2.0510794257978886E-3</v>
      </c>
      <c r="BX11" s="75">
        <f t="shared" si="27"/>
        <v>1.1287128712871288</v>
      </c>
      <c r="BY11" s="119">
        <f t="shared" si="21"/>
        <v>3.1510688757317945E-4</v>
      </c>
      <c r="BZ11" s="75">
        <f t="shared" si="28"/>
        <v>0</v>
      </c>
      <c r="CA11" s="119">
        <f t="shared" si="21"/>
        <v>0</v>
      </c>
    </row>
    <row r="12" spans="1:79" x14ac:dyDescent="0.3">
      <c r="B12" s="65" t="s">
        <v>281</v>
      </c>
      <c r="C12" s="9" t="s">
        <v>282</v>
      </c>
      <c r="D12" s="85">
        <f>'SoF GSI'!D12*'SoF GSI'!D$29*(1/'SoF GSI'!D$31)</f>
        <v>31.378640776699029</v>
      </c>
      <c r="E12" s="86">
        <f>'SoF GSI'!E12*'SoF GSI'!E$29*(1/'SoF GSI'!E$31)</f>
        <v>112.44897959183675</v>
      </c>
      <c r="F12" s="86">
        <f>'SoF GSI'!F12*'SoF GSI'!F$29*(1/'SoF GSI'!F$31)</f>
        <v>44.33</v>
      </c>
      <c r="G12" s="86">
        <f>'SoF GSI'!G12*'SoF GSI'!G$29*(1/'SoF GSI'!G$31)</f>
        <v>63.839999999999996</v>
      </c>
      <c r="H12" s="86">
        <f>'SoF GSI'!H12*'SoF GSI'!H$29*(1/'SoF GSI'!H$31)</f>
        <v>2.1122448979591826</v>
      </c>
      <c r="I12" s="79">
        <f t="shared" si="0"/>
        <v>71.913810184267888</v>
      </c>
      <c r="J12" s="79">
        <f t="shared" si="1"/>
        <v>36.760748299319722</v>
      </c>
      <c r="K12" s="85">
        <f>'SoF GSI'!K12*'SoF GSI'!K$29*(1/'SoF GSI'!K$31)</f>
        <v>56.624999999999993</v>
      </c>
      <c r="L12" s="86">
        <f>'SoF GSI'!L12*'SoF GSI'!L$29*(1/'SoF GSI'!L$31)</f>
        <v>88.000000000000014</v>
      </c>
      <c r="M12" s="86">
        <f>'SoF GSI'!M12*'SoF GSI'!M$29*(1/'SoF GSI'!M$31)</f>
        <v>12.244897959183671</v>
      </c>
      <c r="N12" s="86">
        <f>'SoF GSI'!N12*'SoF GSI'!N$29*(1/'SoF GSI'!N$31)</f>
        <v>53.554455445544548</v>
      </c>
      <c r="O12" s="86">
        <f>'SoF GSI'!O12*'SoF GSI'!O$29*(1/'SoF GSI'!O$31)</f>
        <v>12.549019607843137</v>
      </c>
      <c r="P12" s="79">
        <f t="shared" si="2"/>
        <v>72.3125</v>
      </c>
      <c r="Q12" s="79">
        <f t="shared" si="3"/>
        <v>26.116124337523786</v>
      </c>
      <c r="R12" s="78" t="e">
        <f>'SoF GSI'!R12*'SoF GSI'!R$29*(1/'SoF GSI'!R$31)</f>
        <v>#DIV/0!</v>
      </c>
      <c r="S12" s="71">
        <f>'SoF GSI'!S12*'SoF GSI'!S$29*(1/'SoF GSI'!S$31)</f>
        <v>3.1111111111111107</v>
      </c>
      <c r="T12" s="71">
        <f>'SoF GSI'!T12*'SoF GSI'!T$29*(1/'SoF GSI'!T$31)</f>
        <v>0</v>
      </c>
      <c r="U12" s="71">
        <f>'SoF GSI'!U12*'SoF GSI'!U$29*(1/'SoF GSI'!U$31)</f>
        <v>4.0990099009900973</v>
      </c>
      <c r="V12" s="71">
        <f>'SoF GSI'!V12*'SoF GSI'!V$29*(1/'SoF GSI'!V$31)</f>
        <v>7.0204081632653059</v>
      </c>
      <c r="W12" s="79" t="e">
        <f t="shared" si="4"/>
        <v>#DIV/0!</v>
      </c>
      <c r="X12" s="79">
        <f t="shared" si="5"/>
        <v>3.706472688085134</v>
      </c>
      <c r="Y12" s="78" t="e">
        <f>'SoF GSI'!Y12*'SoF GSI'!Y$29*(1/'SoF GSI'!Y$31)</f>
        <v>#DIV/0!</v>
      </c>
      <c r="Z12" s="71">
        <f>'SoF GSI'!Z12*'SoF GSI'!Z$29*(1/'SoF GSI'!Z$31)</f>
        <v>1.2549019607843137</v>
      </c>
      <c r="AA12" s="71">
        <f>'SoF GSI'!AA12*'SoF GSI'!AA$29*(1/'SoF GSI'!AA$31)</f>
        <v>1.2330097087378642</v>
      </c>
      <c r="AB12" s="71">
        <f>'SoF GSI'!AB12*'SoF GSI'!AB$29*(1/'SoF GSI'!AB$31)</f>
        <v>3.8200000000000003</v>
      </c>
      <c r="AC12" s="71">
        <f>'SoF GSI'!AC12*'SoF GSI'!AC$29*(1/'SoF GSI'!AC$31)</f>
        <v>2.4700000000000002</v>
      </c>
      <c r="AD12" s="113" t="e">
        <f t="shared" si="6"/>
        <v>#DIV/0!</v>
      </c>
      <c r="AE12" s="79">
        <f t="shared" si="7"/>
        <v>2.5076699029126215</v>
      </c>
      <c r="AF12" s="75">
        <f>'SoF GSI'!AF12*'SoF GSI'!AF$29*(1/'SoF GSI'!AF$31)</f>
        <v>3.64</v>
      </c>
      <c r="AG12" s="71">
        <f>'SoF GSI'!AG12*'SoF GSI'!AG$29*(1/'SoF GSI'!AG$31)</f>
        <v>0</v>
      </c>
      <c r="AH12" s="71">
        <f>'SoF GSI'!AH12*'SoF GSI'!AH$29*(1/'SoF GSI'!AH$31)</f>
        <v>9.7575757575757578</v>
      </c>
      <c r="AI12" s="71">
        <f>'SoF GSI'!AI12*'SoF GSI'!AI$29*(1/'SoF GSI'!AI$31)</f>
        <v>5.33</v>
      </c>
      <c r="AJ12" s="71">
        <f>'SoF GSI'!AJ12*'SoF GSI'!AJ$29*(1/'SoF GSI'!AJ$31)</f>
        <v>0</v>
      </c>
      <c r="AK12" s="113">
        <f t="shared" si="8"/>
        <v>1.82</v>
      </c>
      <c r="AL12" s="113">
        <f t="shared" si="9"/>
        <v>5.029191919191919</v>
      </c>
      <c r="AM12" s="75">
        <f>'SoF GSI'!AM12*'SoF GSI'!AM$29*(1/'SoF GSI'!AM$31)</f>
        <v>2.1764705882352939</v>
      </c>
      <c r="AN12" s="71">
        <f>'SoF GSI'!AN12*'SoF GSI'!AN$29*(1/'SoF GSI'!AN$31)</f>
        <v>0.87</v>
      </c>
      <c r="AO12" s="71">
        <f>'SoF GSI'!AO12*'SoF GSI'!AO$29*(1/'SoF GSI'!AO$31)</f>
        <v>19.75</v>
      </c>
      <c r="AP12" s="71">
        <f>'SoF GSI'!AP12*'SoF GSI'!AP$29*(1/'SoF GSI'!AP$31)</f>
        <v>0</v>
      </c>
      <c r="AQ12" s="71">
        <f>'SoF GSI'!AQ12*'SoF GSI'!AQ$29*(1/'SoF GSI'!AQ$31)</f>
        <v>0</v>
      </c>
      <c r="AR12" s="113">
        <f t="shared" si="10"/>
        <v>1.523235294117647</v>
      </c>
      <c r="AS12" s="113">
        <f t="shared" si="11"/>
        <v>6.583333333333333</v>
      </c>
      <c r="AT12" s="75">
        <f>'SoF GSI'!AT12*'SoF GSI'!AT$29*(1/'SoF GSI'!AT$31)</f>
        <v>2.6060606060606055</v>
      </c>
      <c r="AU12" s="71">
        <f>'SoF GSI'!AU12*'SoF GSI'!AU$29*(1/'SoF GSI'!AU$31)</f>
        <v>3.8823529411764706</v>
      </c>
      <c r="AV12" s="71">
        <f>'SoF GSI'!AV12*'SoF GSI'!AV$29*(1/'SoF GSI'!AV$31)</f>
        <v>3.9999999999999996</v>
      </c>
      <c r="AW12" s="71">
        <f>'SoF GSI'!AW12*'SoF GSI'!AW$29*(1/'SoF GSI'!AW$31)</f>
        <v>0</v>
      </c>
      <c r="AX12" s="71">
        <f>'SoF GSI'!AX12*'SoF GSI'!AX$29*(1/'SoF GSI'!AX$31)</f>
        <v>0</v>
      </c>
      <c r="AY12" s="113">
        <f t="shared" si="12"/>
        <v>3.2442067736185383</v>
      </c>
      <c r="AZ12" s="113">
        <f t="shared" si="13"/>
        <v>1.3333333333333333</v>
      </c>
      <c r="BA12" s="75">
        <f>'SoF GSI'!BA12*'SoF GSI'!BA$29*(1/'SoF GSI'!BA$31)</f>
        <v>0</v>
      </c>
      <c r="BB12" s="71">
        <f>'SoF GSI'!BB12*'SoF GSI'!BB$29*(1/'SoF GSI'!BB$31)</f>
        <v>0</v>
      </c>
      <c r="BC12" s="71">
        <f>'SoF GSI'!BC12*'SoF GSI'!BC$29*(1/'SoF GSI'!BC$31)</f>
        <v>0</v>
      </c>
      <c r="BD12" s="71">
        <f>'SoF GSI'!BD12*'SoF GSI'!BD$29*(1/'SoF GSI'!BD$31)</f>
        <v>0</v>
      </c>
      <c r="BE12" s="71">
        <f>'SoF GSI'!BE12*'SoF GSI'!BE$29*(1/'SoF GSI'!BE$31)</f>
        <v>0</v>
      </c>
      <c r="BF12" s="113">
        <f t="shared" si="14"/>
        <v>0</v>
      </c>
      <c r="BG12" s="113">
        <f t="shared" si="15"/>
        <v>0</v>
      </c>
      <c r="BH12" s="75">
        <f>'SoF GSI'!BH12*'SoF GSI'!BH$29*(1/'SoF GSI'!BH$31)</f>
        <v>0</v>
      </c>
      <c r="BI12" s="71">
        <f>'SoF GSI'!BI12*'SoF GSI'!BI$29*(1/'SoF GSI'!BI$31)</f>
        <v>0</v>
      </c>
      <c r="BJ12" s="71">
        <f>'SoF GSI'!BJ12*'SoF GSI'!BJ$29*(1/'SoF GSI'!BJ$31)</f>
        <v>0</v>
      </c>
      <c r="BK12" s="71">
        <f>'SoF GSI'!BK12*'SoF GSI'!BK$29*(1/'SoF GSI'!BK$31)</f>
        <v>0</v>
      </c>
      <c r="BL12" s="71">
        <f>'SoF GSI'!BL12*'SoF GSI'!BL$29*(1/'SoF GSI'!BL$31)</f>
        <v>0</v>
      </c>
      <c r="BM12" s="79">
        <f t="shared" si="16"/>
        <v>0</v>
      </c>
      <c r="BN12" s="79">
        <f t="shared" si="17"/>
        <v>0</v>
      </c>
      <c r="BP12" s="75">
        <f t="shared" si="22"/>
        <v>288.4526203685358</v>
      </c>
      <c r="BQ12" s="119">
        <f t="shared" si="23"/>
        <v>0.11202043509457701</v>
      </c>
      <c r="BR12" s="75">
        <f t="shared" si="24"/>
        <v>188.63061791053053</v>
      </c>
      <c r="BS12" s="119">
        <f t="shared" si="25"/>
        <v>0.11108988098382246</v>
      </c>
      <c r="BT12" s="75">
        <f t="shared" si="18"/>
        <v>477.08323827906634</v>
      </c>
      <c r="BU12" s="119">
        <f t="shared" si="19"/>
        <v>0.11165065253430057</v>
      </c>
      <c r="BV12" s="75">
        <f t="shared" si="26"/>
        <v>23.008440844888689</v>
      </c>
      <c r="BW12" s="119">
        <f t="shared" si="20"/>
        <v>2.2360000821077444E-2</v>
      </c>
      <c r="BX12" s="75">
        <f t="shared" si="27"/>
        <v>52.012459893048124</v>
      </c>
      <c r="BY12" s="119">
        <f t="shared" si="21"/>
        <v>1.4520508066177589E-2</v>
      </c>
      <c r="BZ12" s="75">
        <f t="shared" si="28"/>
        <v>52.012459893048124</v>
      </c>
      <c r="CA12" s="119">
        <f t="shared" si="21"/>
        <v>1.8003620592955391E-2</v>
      </c>
    </row>
    <row r="13" spans="1:79" s="105" customFormat="1" x14ac:dyDescent="0.3">
      <c r="B13" s="106" t="s">
        <v>354</v>
      </c>
      <c r="C13" s="107" t="s">
        <v>21</v>
      </c>
      <c r="D13" s="108">
        <f>'SoF GSI'!D13*'SoF GSI'!D$29*(1/'SoF GSI'!D$31)</f>
        <v>27.456310679611651</v>
      </c>
      <c r="E13" s="109">
        <f>'SoF GSI'!E13*'SoF GSI'!E$29*(1/'SoF GSI'!E$31)</f>
        <v>134.9387755102041</v>
      </c>
      <c r="F13" s="109">
        <f>'SoF GSI'!F13*'SoF GSI'!F$29*(1/'SoF GSI'!F$31)</f>
        <v>44.33</v>
      </c>
      <c r="G13" s="109">
        <f>'SoF GSI'!G13*'SoF GSI'!G$29*(1/'SoF GSI'!G$31)</f>
        <v>85.12</v>
      </c>
      <c r="H13" s="109">
        <f>'SoF GSI'!H13*'SoF GSI'!H$29*(1/'SoF GSI'!H$31)</f>
        <v>0</v>
      </c>
      <c r="I13" s="110">
        <f t="shared" si="0"/>
        <v>81.197543094907871</v>
      </c>
      <c r="J13" s="110">
        <f t="shared" si="1"/>
        <v>43.15</v>
      </c>
      <c r="K13" s="108">
        <f>'SoF GSI'!K13*'SoF GSI'!K$29*(1/'SoF GSI'!K$31)</f>
        <v>37.75</v>
      </c>
      <c r="L13" s="109">
        <f>'SoF GSI'!L13*'SoF GSI'!L$29*(1/'SoF GSI'!L$31)</f>
        <v>50.285714285714285</v>
      </c>
      <c r="M13" s="109">
        <f>'SoF GSI'!M13*'SoF GSI'!M$29*(1/'SoF GSI'!M$31)</f>
        <v>4.5918367346938762</v>
      </c>
      <c r="N13" s="109">
        <f>'SoF GSI'!N13*'SoF GSI'!N$29*(1/'SoF GSI'!N$31)</f>
        <v>47.603960396039604</v>
      </c>
      <c r="O13" s="109">
        <f>'SoF GSI'!O13*'SoF GSI'!O$29*(1/'SoF GSI'!O$31)</f>
        <v>4.3921568627450984</v>
      </c>
      <c r="P13" s="110">
        <f t="shared" si="2"/>
        <v>44.017857142857139</v>
      </c>
      <c r="Q13" s="110">
        <f t="shared" si="3"/>
        <v>18.862651331159526</v>
      </c>
      <c r="R13" s="111" t="e">
        <f>'SoF GSI'!R13*'SoF GSI'!R$29*(1/'SoF GSI'!R$31)</f>
        <v>#DIV/0!</v>
      </c>
      <c r="S13" s="109">
        <f>'SoF GSI'!S13*'SoF GSI'!S$29*(1/'SoF GSI'!S$31)</f>
        <v>0.88888888888888873</v>
      </c>
      <c r="T13" s="109">
        <f>'SoF GSI'!T13*'SoF GSI'!T$29*(1/'SoF GSI'!T$31)</f>
        <v>2.2222222222222228</v>
      </c>
      <c r="U13" s="109">
        <f>'SoF GSI'!U13*'SoF GSI'!U$29*(1/'SoF GSI'!U$31)</f>
        <v>0</v>
      </c>
      <c r="V13" s="109">
        <f>'SoF GSI'!V13*'SoF GSI'!V$29*(1/'SoF GSI'!V$31)</f>
        <v>0</v>
      </c>
      <c r="W13" s="110" t="e">
        <f t="shared" si="4"/>
        <v>#DIV/0!</v>
      </c>
      <c r="X13" s="110">
        <f t="shared" si="5"/>
        <v>0.74074074074074092</v>
      </c>
      <c r="Y13" s="111" t="e">
        <f>'SoF GSI'!Y13*'SoF GSI'!Y$29*(1/'SoF GSI'!Y$31)</f>
        <v>#DIV/0!</v>
      </c>
      <c r="Z13" s="109">
        <f>'SoF GSI'!Z13*'SoF GSI'!Z$29*(1/'SoF GSI'!Z$31)</f>
        <v>0</v>
      </c>
      <c r="AA13" s="109">
        <f>'SoF GSI'!AA13*'SoF GSI'!AA$29*(1/'SoF GSI'!AA$31)</f>
        <v>1.2330097087378642</v>
      </c>
      <c r="AB13" s="109">
        <f>'SoF GSI'!AB13*'SoF GSI'!AB$29*(1/'SoF GSI'!AB$31)</f>
        <v>0</v>
      </c>
      <c r="AC13" s="109">
        <f>'SoF GSI'!AC13*'SoF GSI'!AC$29*(1/'SoF GSI'!AC$31)</f>
        <v>0</v>
      </c>
      <c r="AD13" s="114" t="e">
        <f t="shared" si="6"/>
        <v>#DIV/0!</v>
      </c>
      <c r="AE13" s="110">
        <f t="shared" si="7"/>
        <v>0.41100323624595475</v>
      </c>
      <c r="AF13" s="108">
        <f>'SoF GSI'!AF13*'SoF GSI'!AF$29*(1/'SoF GSI'!AF$31)</f>
        <v>0</v>
      </c>
      <c r="AG13" s="109">
        <f>'SoF GSI'!AG13*'SoF GSI'!AG$29*(1/'SoF GSI'!AG$31)</f>
        <v>0</v>
      </c>
      <c r="AH13" s="109">
        <f>'SoF GSI'!AH13*'SoF GSI'!AH$29*(1/'SoF GSI'!AH$31)</f>
        <v>0</v>
      </c>
      <c r="AI13" s="109">
        <f>'SoF GSI'!AI13*'SoF GSI'!AI$29*(1/'SoF GSI'!AI$31)</f>
        <v>0</v>
      </c>
      <c r="AJ13" s="109">
        <f>'SoF GSI'!AJ13*'SoF GSI'!AJ$29*(1/'SoF GSI'!AJ$31)</f>
        <v>0</v>
      </c>
      <c r="AK13" s="114">
        <f t="shared" si="8"/>
        <v>0</v>
      </c>
      <c r="AL13" s="114">
        <f t="shared" si="9"/>
        <v>0</v>
      </c>
      <c r="AM13" s="108">
        <f>'SoF GSI'!AM13*'SoF GSI'!AM$29*(1/'SoF GSI'!AM$31)</f>
        <v>0</v>
      </c>
      <c r="AN13" s="109">
        <f>'SoF GSI'!AN13*'SoF GSI'!AN$29*(1/'SoF GSI'!AN$31)</f>
        <v>0</v>
      </c>
      <c r="AO13" s="109">
        <f>'SoF GSI'!AO13*'SoF GSI'!AO$29*(1/'SoF GSI'!AO$31)</f>
        <v>0</v>
      </c>
      <c r="AP13" s="109">
        <f>'SoF GSI'!AP13*'SoF GSI'!AP$29*(1/'SoF GSI'!AP$31)</f>
        <v>0</v>
      </c>
      <c r="AQ13" s="109">
        <f>'SoF GSI'!AQ13*'SoF GSI'!AQ$29*(1/'SoF GSI'!AQ$31)</f>
        <v>0</v>
      </c>
      <c r="AR13" s="114">
        <f t="shared" si="10"/>
        <v>0</v>
      </c>
      <c r="AS13" s="114">
        <f t="shared" si="11"/>
        <v>0</v>
      </c>
      <c r="AT13" s="108">
        <f>'SoF GSI'!AT13*'SoF GSI'!AT$29*(1/'SoF GSI'!AT$31)</f>
        <v>0</v>
      </c>
      <c r="AU13" s="109">
        <f>'SoF GSI'!AU13*'SoF GSI'!AU$29*(1/'SoF GSI'!AU$31)</f>
        <v>0</v>
      </c>
      <c r="AV13" s="109">
        <f>'SoF GSI'!AV13*'SoF GSI'!AV$29*(1/'SoF GSI'!AV$31)</f>
        <v>0</v>
      </c>
      <c r="AW13" s="109">
        <f>'SoF GSI'!AW13*'SoF GSI'!AW$29*(1/'SoF GSI'!AW$31)</f>
        <v>0</v>
      </c>
      <c r="AX13" s="109">
        <f>'SoF GSI'!AX13*'SoF GSI'!AX$29*(1/'SoF GSI'!AX$31)</f>
        <v>0</v>
      </c>
      <c r="AY13" s="114">
        <f t="shared" si="12"/>
        <v>0</v>
      </c>
      <c r="AZ13" s="114">
        <f t="shared" si="13"/>
        <v>0</v>
      </c>
      <c r="BA13" s="108">
        <f>'SoF GSI'!BA13*'SoF GSI'!BA$29*(1/'SoF GSI'!BA$31)</f>
        <v>0</v>
      </c>
      <c r="BB13" s="109">
        <f>'SoF GSI'!BB13*'SoF GSI'!BB$29*(1/'SoF GSI'!BB$31)</f>
        <v>0</v>
      </c>
      <c r="BC13" s="109">
        <f>'SoF GSI'!BC13*'SoF GSI'!BC$29*(1/'SoF GSI'!BC$31)</f>
        <v>0</v>
      </c>
      <c r="BD13" s="109">
        <f>'SoF GSI'!BD13*'SoF GSI'!BD$29*(1/'SoF GSI'!BD$31)</f>
        <v>0</v>
      </c>
      <c r="BE13" s="109">
        <f>'SoF GSI'!BE13*'SoF GSI'!BE$29*(1/'SoF GSI'!BE$31)</f>
        <v>0</v>
      </c>
      <c r="BF13" s="114">
        <f t="shared" si="14"/>
        <v>0</v>
      </c>
      <c r="BG13" s="114">
        <f t="shared" si="15"/>
        <v>0</v>
      </c>
      <c r="BH13" s="108">
        <f>'SoF GSI'!BH13*'SoF GSI'!BH$29*(1/'SoF GSI'!BH$31)</f>
        <v>0</v>
      </c>
      <c r="BI13" s="109">
        <f>'SoF GSI'!BI13*'SoF GSI'!BI$29*(1/'SoF GSI'!BI$31)</f>
        <v>0</v>
      </c>
      <c r="BJ13" s="109">
        <f>'SoF GSI'!BJ13*'SoF GSI'!BJ$29*(1/'SoF GSI'!BJ$31)</f>
        <v>0</v>
      </c>
      <c r="BK13" s="109">
        <f>'SoF GSI'!BK13*'SoF GSI'!BK$29*(1/'SoF GSI'!BK$31)</f>
        <v>0</v>
      </c>
      <c r="BL13" s="109">
        <f>'SoF GSI'!BL13*'SoF GSI'!BL$29*(1/'SoF GSI'!BL$31)</f>
        <v>0</v>
      </c>
      <c r="BM13" s="110">
        <f t="shared" si="16"/>
        <v>0</v>
      </c>
      <c r="BN13" s="110">
        <f t="shared" si="17"/>
        <v>0</v>
      </c>
      <c r="BP13" s="108">
        <f t="shared" si="22"/>
        <v>250.43080047553002</v>
      </c>
      <c r="BQ13" s="120">
        <f t="shared" si="23"/>
        <v>9.7254679796322338E-2</v>
      </c>
      <c r="BR13" s="108">
        <f t="shared" si="24"/>
        <v>186.0379539934786</v>
      </c>
      <c r="BS13" s="120">
        <f t="shared" si="25"/>
        <v>0.10956298821759634</v>
      </c>
      <c r="BT13" s="108">
        <f t="shared" si="18"/>
        <v>436.46875446900856</v>
      </c>
      <c r="BU13" s="120">
        <f t="shared" si="19"/>
        <v>0.1021457417432737</v>
      </c>
      <c r="BV13" s="108">
        <f t="shared" si="26"/>
        <v>4.3441208198489756</v>
      </c>
      <c r="BW13" s="120">
        <f t="shared" si="20"/>
        <v>4.2216917588425423E-3</v>
      </c>
      <c r="BX13" s="108">
        <f t="shared" si="27"/>
        <v>0</v>
      </c>
      <c r="BY13" s="120">
        <f t="shared" si="21"/>
        <v>0</v>
      </c>
      <c r="BZ13" s="108">
        <f t="shared" si="28"/>
        <v>0</v>
      </c>
      <c r="CA13" s="120">
        <f t="shared" si="21"/>
        <v>0</v>
      </c>
    </row>
    <row r="14" spans="1:79" s="94" customFormat="1" x14ac:dyDescent="0.3">
      <c r="B14" s="99" t="s">
        <v>353</v>
      </c>
      <c r="C14" s="100" t="s">
        <v>20</v>
      </c>
      <c r="D14" s="101">
        <f>'SoF GSI'!D14*'SoF GSI'!D$29*(1/'SoF GSI'!D$31)</f>
        <v>3.9223300970873787</v>
      </c>
      <c r="E14" s="102">
        <f>'SoF GSI'!E14*'SoF GSI'!E$29*(1/'SoF GSI'!E$31)</f>
        <v>0</v>
      </c>
      <c r="F14" s="102">
        <f>'SoF GSI'!F14*'SoF GSI'!F$29*(1/'SoF GSI'!F$31)</f>
        <v>0</v>
      </c>
      <c r="G14" s="102">
        <f>'SoF GSI'!G14*'SoF GSI'!G$29*(1/'SoF GSI'!G$31)</f>
        <v>0</v>
      </c>
      <c r="H14" s="102">
        <f>'SoF GSI'!H14*'SoF GSI'!H$29*(1/'SoF GSI'!H$31)</f>
        <v>1.1734693877551017</v>
      </c>
      <c r="I14" s="103">
        <f t="shared" si="0"/>
        <v>1.9611650485436893</v>
      </c>
      <c r="J14" s="103">
        <f t="shared" si="1"/>
        <v>0.39115646258503389</v>
      </c>
      <c r="K14" s="101">
        <f>'SoF GSI'!K14*'SoF GSI'!K$29*(1/'SoF GSI'!K$31)</f>
        <v>0</v>
      </c>
      <c r="L14" s="102">
        <f>'SoF GSI'!L14*'SoF GSI'!L$29*(1/'SoF GSI'!L$31)</f>
        <v>0</v>
      </c>
      <c r="M14" s="102">
        <f>'SoF GSI'!M14*'SoF GSI'!M$29*(1/'SoF GSI'!M$31)</f>
        <v>0</v>
      </c>
      <c r="N14" s="102">
        <f>'SoF GSI'!N14*'SoF GSI'!N$29*(1/'SoF GSI'!N$31)</f>
        <v>0</v>
      </c>
      <c r="O14" s="102">
        <f>'SoF GSI'!O14*'SoF GSI'!O$29*(1/'SoF GSI'!O$31)</f>
        <v>1.2549019607843137</v>
      </c>
      <c r="P14" s="103">
        <f t="shared" si="2"/>
        <v>0</v>
      </c>
      <c r="Q14" s="103">
        <f t="shared" si="3"/>
        <v>0.41830065359477125</v>
      </c>
      <c r="R14" s="104" t="e">
        <f>'SoF GSI'!R14*'SoF GSI'!R$29*(1/'SoF GSI'!R$31)</f>
        <v>#DIV/0!</v>
      </c>
      <c r="S14" s="102">
        <f>'SoF GSI'!S14*'SoF GSI'!S$29*(1/'SoF GSI'!S$31)</f>
        <v>0</v>
      </c>
      <c r="T14" s="102">
        <f>'SoF GSI'!T14*'SoF GSI'!T$29*(1/'SoF GSI'!T$31)</f>
        <v>0</v>
      </c>
      <c r="U14" s="102">
        <f>'SoF GSI'!U14*'SoF GSI'!U$29*(1/'SoF GSI'!U$31)</f>
        <v>0</v>
      </c>
      <c r="V14" s="102">
        <f>'SoF GSI'!V14*'SoF GSI'!V$29*(1/'SoF GSI'!V$31)</f>
        <v>0</v>
      </c>
      <c r="W14" s="103" t="e">
        <f t="shared" si="4"/>
        <v>#DIV/0!</v>
      </c>
      <c r="X14" s="103">
        <f t="shared" si="5"/>
        <v>0</v>
      </c>
      <c r="Y14" s="104" t="e">
        <f>'SoF GSI'!Y14*'SoF GSI'!Y$29*(1/'SoF GSI'!Y$31)</f>
        <v>#DIV/0!</v>
      </c>
      <c r="Z14" s="102">
        <f>'SoF GSI'!Z14*'SoF GSI'!Z$29*(1/'SoF GSI'!Z$31)</f>
        <v>0</v>
      </c>
      <c r="AA14" s="102">
        <f>'SoF GSI'!AA14*'SoF GSI'!AA$29*(1/'SoF GSI'!AA$31)</f>
        <v>0</v>
      </c>
      <c r="AB14" s="102">
        <f>'SoF GSI'!AB14*'SoF GSI'!AB$29*(1/'SoF GSI'!AB$31)</f>
        <v>0</v>
      </c>
      <c r="AC14" s="102">
        <f>'SoF GSI'!AC14*'SoF GSI'!AC$29*(1/'SoF GSI'!AC$31)</f>
        <v>0</v>
      </c>
      <c r="AD14" s="115" t="e">
        <f t="shared" si="6"/>
        <v>#DIV/0!</v>
      </c>
      <c r="AE14" s="103">
        <f t="shared" si="7"/>
        <v>0</v>
      </c>
      <c r="AF14" s="101">
        <f>'SoF GSI'!AF14*'SoF GSI'!AF$29*(1/'SoF GSI'!AF$31)</f>
        <v>0</v>
      </c>
      <c r="AG14" s="102">
        <f>'SoF GSI'!AG14*'SoF GSI'!AG$29*(1/'SoF GSI'!AG$31)</f>
        <v>0</v>
      </c>
      <c r="AH14" s="102">
        <f>'SoF GSI'!AH14*'SoF GSI'!AH$29*(1/'SoF GSI'!AH$31)</f>
        <v>0</v>
      </c>
      <c r="AI14" s="102">
        <f>'SoF GSI'!AI14*'SoF GSI'!AI$29*(1/'SoF GSI'!AI$31)</f>
        <v>0</v>
      </c>
      <c r="AJ14" s="102">
        <f>'SoF GSI'!AJ14*'SoF GSI'!AJ$29*(1/'SoF GSI'!AJ$31)</f>
        <v>0</v>
      </c>
      <c r="AK14" s="115">
        <f t="shared" si="8"/>
        <v>0</v>
      </c>
      <c r="AL14" s="115">
        <f t="shared" si="9"/>
        <v>0</v>
      </c>
      <c r="AM14" s="101">
        <f>'SoF GSI'!AM14*'SoF GSI'!AM$29*(1/'SoF GSI'!AM$31)</f>
        <v>0</v>
      </c>
      <c r="AN14" s="102">
        <f>'SoF GSI'!AN14*'SoF GSI'!AN$29*(1/'SoF GSI'!AN$31)</f>
        <v>0</v>
      </c>
      <c r="AO14" s="102">
        <f>'SoF GSI'!AO14*'SoF GSI'!AO$29*(1/'SoF GSI'!AO$31)</f>
        <v>0</v>
      </c>
      <c r="AP14" s="102">
        <f>'SoF GSI'!AP14*'SoF GSI'!AP$29*(1/'SoF GSI'!AP$31)</f>
        <v>0</v>
      </c>
      <c r="AQ14" s="102">
        <f>'SoF GSI'!AQ14*'SoF GSI'!AQ$29*(1/'SoF GSI'!AQ$31)</f>
        <v>0</v>
      </c>
      <c r="AR14" s="115">
        <f t="shared" si="10"/>
        <v>0</v>
      </c>
      <c r="AS14" s="115">
        <f t="shared" si="11"/>
        <v>0</v>
      </c>
      <c r="AT14" s="101">
        <f>'SoF GSI'!AT14*'SoF GSI'!AT$29*(1/'SoF GSI'!AT$31)</f>
        <v>0.86868686868686851</v>
      </c>
      <c r="AU14" s="102">
        <f>'SoF GSI'!AU14*'SoF GSI'!AU$29*(1/'SoF GSI'!AU$31)</f>
        <v>0</v>
      </c>
      <c r="AV14" s="102">
        <f>'SoF GSI'!AV14*'SoF GSI'!AV$29*(1/'SoF GSI'!AV$31)</f>
        <v>0</v>
      </c>
      <c r="AW14" s="102">
        <f>'SoF GSI'!AW14*'SoF GSI'!AW$29*(1/'SoF GSI'!AW$31)</f>
        <v>0</v>
      </c>
      <c r="AX14" s="102">
        <f>'SoF GSI'!AX14*'SoF GSI'!AX$29*(1/'SoF GSI'!AX$31)</f>
        <v>0</v>
      </c>
      <c r="AY14" s="115">
        <f t="shared" si="12"/>
        <v>0.43434343434343425</v>
      </c>
      <c r="AZ14" s="115">
        <f t="shared" si="13"/>
        <v>0</v>
      </c>
      <c r="BA14" s="101">
        <f>'SoF GSI'!BA14*'SoF GSI'!BA$29*(1/'SoF GSI'!BA$31)</f>
        <v>0</v>
      </c>
      <c r="BB14" s="102">
        <f>'SoF GSI'!BB14*'SoF GSI'!BB$29*(1/'SoF GSI'!BB$31)</f>
        <v>0</v>
      </c>
      <c r="BC14" s="102">
        <f>'SoF GSI'!BC14*'SoF GSI'!BC$29*(1/'SoF GSI'!BC$31)</f>
        <v>0</v>
      </c>
      <c r="BD14" s="102">
        <f>'SoF GSI'!BD14*'SoF GSI'!BD$29*(1/'SoF GSI'!BD$31)</f>
        <v>0</v>
      </c>
      <c r="BE14" s="102">
        <f>'SoF GSI'!BE14*'SoF GSI'!BE$29*(1/'SoF GSI'!BE$31)</f>
        <v>0</v>
      </c>
      <c r="BF14" s="115">
        <f t="shared" si="14"/>
        <v>0</v>
      </c>
      <c r="BG14" s="115">
        <f t="shared" si="15"/>
        <v>0</v>
      </c>
      <c r="BH14" s="101">
        <f>'SoF GSI'!BH14*'SoF GSI'!BH$29*(1/'SoF GSI'!BH$31)</f>
        <v>0</v>
      </c>
      <c r="BI14" s="102">
        <f>'SoF GSI'!BI14*'SoF GSI'!BI$29*(1/'SoF GSI'!BI$31)</f>
        <v>0</v>
      </c>
      <c r="BJ14" s="102">
        <f>'SoF GSI'!BJ14*'SoF GSI'!BJ$29*(1/'SoF GSI'!BJ$31)</f>
        <v>0</v>
      </c>
      <c r="BK14" s="102">
        <f>'SoF GSI'!BK14*'SoF GSI'!BK$29*(1/'SoF GSI'!BK$31)</f>
        <v>0</v>
      </c>
      <c r="BL14" s="102">
        <f>'SoF GSI'!BL14*'SoF GSI'!BL$29*(1/'SoF GSI'!BL$31)</f>
        <v>0</v>
      </c>
      <c r="BM14" s="103">
        <f t="shared" si="16"/>
        <v>0</v>
      </c>
      <c r="BN14" s="103">
        <f t="shared" si="17"/>
        <v>0</v>
      </c>
      <c r="BP14" s="101">
        <f t="shared" si="22"/>
        <v>3.9223300970873787</v>
      </c>
      <c r="BQ14" s="121">
        <f t="shared" si="23"/>
        <v>1.5232349891601471E-3</v>
      </c>
      <c r="BR14" s="101">
        <f t="shared" si="24"/>
        <v>2.4283713485394154</v>
      </c>
      <c r="BS14" s="121">
        <f t="shared" si="25"/>
        <v>1.4301362476675003E-3</v>
      </c>
      <c r="BT14" s="101">
        <f t="shared" si="18"/>
        <v>6.3507014456267941</v>
      </c>
      <c r="BU14" s="121">
        <f t="shared" si="19"/>
        <v>1.4862395145393854E-3</v>
      </c>
      <c r="BV14" s="101">
        <f t="shared" si="26"/>
        <v>0</v>
      </c>
      <c r="BW14" s="121">
        <f t="shared" si="20"/>
        <v>0</v>
      </c>
      <c r="BX14" s="101">
        <f t="shared" si="27"/>
        <v>0.86868686868686851</v>
      </c>
      <c r="BY14" s="121">
        <f t="shared" si="21"/>
        <v>2.4251448037042672E-4</v>
      </c>
      <c r="BZ14" s="101">
        <f t="shared" si="28"/>
        <v>0.86868686868686851</v>
      </c>
      <c r="CA14" s="121">
        <f t="shared" si="21"/>
        <v>3.0068773578638576E-4</v>
      </c>
    </row>
    <row r="15" spans="1:79" s="129" customFormat="1" x14ac:dyDescent="0.3">
      <c r="A15" s="129" t="s">
        <v>45</v>
      </c>
      <c r="B15" s="80" t="s">
        <v>352</v>
      </c>
      <c r="C15" s="130" t="s">
        <v>43</v>
      </c>
      <c r="D15" s="131">
        <f>'SoF GSI'!D15*'SoF GSI'!D$29*(1/'SoF GSI'!D$31)</f>
        <v>3.9223300970873787</v>
      </c>
      <c r="E15" s="89">
        <f>'SoF GSI'!E15*'SoF GSI'!E$29*(1/'SoF GSI'!E$31)</f>
        <v>11.244897959183673</v>
      </c>
      <c r="F15" s="89">
        <f>'SoF GSI'!F15*'SoF GSI'!F$29*(1/'SoF GSI'!F$31)</f>
        <v>8.06</v>
      </c>
      <c r="G15" s="89">
        <f>'SoF GSI'!G15*'SoF GSI'!G$29*(1/'SoF GSI'!G$31)</f>
        <v>0</v>
      </c>
      <c r="H15" s="89">
        <f>'SoF GSI'!H15*'SoF GSI'!H$29*(1/'SoF GSI'!H$31)</f>
        <v>1.1734693877551017</v>
      </c>
      <c r="I15" s="89">
        <f t="shared" si="0"/>
        <v>7.5836140281355258</v>
      </c>
      <c r="J15" s="89">
        <f t="shared" si="1"/>
        <v>3.0778231292517009</v>
      </c>
      <c r="K15" s="131">
        <f>'SoF GSI'!K15*'SoF GSI'!K$29*(1/'SoF GSI'!K$31)</f>
        <v>4.71875</v>
      </c>
      <c r="L15" s="89">
        <f>'SoF GSI'!L15*'SoF GSI'!L$29*(1/'SoF GSI'!L$31)</f>
        <v>6.2857142857142856</v>
      </c>
      <c r="M15" s="89">
        <f>'SoF GSI'!M15*'SoF GSI'!M$29*(1/'SoF GSI'!M$31)</f>
        <v>0</v>
      </c>
      <c r="N15" s="89">
        <f>'SoF GSI'!N15*'SoF GSI'!N$29*(1/'SoF GSI'!N$31)</f>
        <v>5.9504950495049505</v>
      </c>
      <c r="O15" s="89">
        <f>'SoF GSI'!O15*'SoF GSI'!O$29*(1/'SoF GSI'!O$31)</f>
        <v>0</v>
      </c>
      <c r="P15" s="89">
        <f t="shared" si="2"/>
        <v>5.5022321428571423</v>
      </c>
      <c r="Q15" s="89">
        <f t="shared" si="3"/>
        <v>1.9834983498349834</v>
      </c>
      <c r="R15" s="132" t="e">
        <f>'SoF GSI'!R15*'SoF GSI'!R$29*(1/'SoF GSI'!R$31)</f>
        <v>#DIV/0!</v>
      </c>
      <c r="S15" s="79">
        <f>'SoF GSI'!S15*'SoF GSI'!S$29*(1/'SoF GSI'!S$31)</f>
        <v>0</v>
      </c>
      <c r="T15" s="79">
        <f>'SoF GSI'!T15*'SoF GSI'!T$29*(1/'SoF GSI'!T$31)</f>
        <v>1.1111111111111114</v>
      </c>
      <c r="U15" s="79">
        <f>'SoF GSI'!U15*'SoF GSI'!U$29*(1/'SoF GSI'!U$31)</f>
        <v>0</v>
      </c>
      <c r="V15" s="79">
        <f>'SoF GSI'!V15*'SoF GSI'!V$29*(1/'SoF GSI'!V$31)</f>
        <v>0</v>
      </c>
      <c r="W15" s="79" t="e">
        <f t="shared" si="4"/>
        <v>#DIV/0!</v>
      </c>
      <c r="X15" s="79">
        <f t="shared" si="5"/>
        <v>0.37037037037037046</v>
      </c>
      <c r="Y15" s="132" t="e">
        <f>'SoF GSI'!Y15*'SoF GSI'!Y$29*(1/'SoF GSI'!Y$31)</f>
        <v>#DIV/0!</v>
      </c>
      <c r="Z15" s="79">
        <f>'SoF GSI'!Z15*'SoF GSI'!Z$29*(1/'SoF GSI'!Z$31)</f>
        <v>1.2549019607843137</v>
      </c>
      <c r="AA15" s="79">
        <f>'SoF GSI'!AA15*'SoF GSI'!AA$29*(1/'SoF GSI'!AA$31)</f>
        <v>1.2330097087378642</v>
      </c>
      <c r="AB15" s="79">
        <f>'SoF GSI'!AB15*'SoF GSI'!AB$29*(1/'SoF GSI'!AB$31)</f>
        <v>3.8200000000000003</v>
      </c>
      <c r="AC15" s="79">
        <f>'SoF GSI'!AC15*'SoF GSI'!AC$29*(1/'SoF GSI'!AC$31)</f>
        <v>0</v>
      </c>
      <c r="AD15" s="113" t="e">
        <f t="shared" si="6"/>
        <v>#DIV/0!</v>
      </c>
      <c r="AE15" s="79">
        <f t="shared" si="7"/>
        <v>1.684336569579288</v>
      </c>
      <c r="AF15" s="133">
        <f>'SoF GSI'!AF15*'SoF GSI'!AF$29*(1/'SoF GSI'!AF$31)</f>
        <v>0</v>
      </c>
      <c r="AG15" s="79">
        <f>'SoF GSI'!AG15*'SoF GSI'!AG$29*(1/'SoF GSI'!AG$31)</f>
        <v>0</v>
      </c>
      <c r="AH15" s="79">
        <f>'SoF GSI'!AH15*'SoF GSI'!AH$29*(1/'SoF GSI'!AH$31)</f>
        <v>0</v>
      </c>
      <c r="AI15" s="79">
        <f>'SoF GSI'!AI15*'SoF GSI'!AI$29*(1/'SoF GSI'!AI$31)</f>
        <v>0</v>
      </c>
      <c r="AJ15" s="79">
        <f>'SoF GSI'!AJ15*'SoF GSI'!AJ$29*(1/'SoF GSI'!AJ$31)</f>
        <v>0</v>
      </c>
      <c r="AK15" s="113">
        <f t="shared" si="8"/>
        <v>0</v>
      </c>
      <c r="AL15" s="113">
        <f t="shared" si="9"/>
        <v>0</v>
      </c>
      <c r="AM15" s="133">
        <f>'SoF GSI'!AM15*'SoF GSI'!AM$29*(1/'SoF GSI'!AM$31)</f>
        <v>0</v>
      </c>
      <c r="AN15" s="79">
        <f>'SoF GSI'!AN15*'SoF GSI'!AN$29*(1/'SoF GSI'!AN$31)</f>
        <v>0</v>
      </c>
      <c r="AO15" s="79">
        <f>'SoF GSI'!AO15*'SoF GSI'!AO$29*(1/'SoF GSI'!AO$31)</f>
        <v>0</v>
      </c>
      <c r="AP15" s="79">
        <f>'SoF GSI'!AP15*'SoF GSI'!AP$29*(1/'SoF GSI'!AP$31)</f>
        <v>0</v>
      </c>
      <c r="AQ15" s="79">
        <f>'SoF GSI'!AQ15*'SoF GSI'!AQ$29*(1/'SoF GSI'!AQ$31)</f>
        <v>0</v>
      </c>
      <c r="AR15" s="113">
        <f t="shared" si="10"/>
        <v>0</v>
      </c>
      <c r="AS15" s="113">
        <f t="shared" si="11"/>
        <v>0</v>
      </c>
      <c r="AT15" s="133">
        <f>'SoF GSI'!AT15*'SoF GSI'!AT$29*(1/'SoF GSI'!AT$31)</f>
        <v>0</v>
      </c>
      <c r="AU15" s="79">
        <f>'SoF GSI'!AU15*'SoF GSI'!AU$29*(1/'SoF GSI'!AU$31)</f>
        <v>0</v>
      </c>
      <c r="AV15" s="79">
        <f>'SoF GSI'!AV15*'SoF GSI'!AV$29*(1/'SoF GSI'!AV$31)</f>
        <v>0</v>
      </c>
      <c r="AW15" s="79">
        <f>'SoF GSI'!AW15*'SoF GSI'!AW$29*(1/'SoF GSI'!AW$31)</f>
        <v>0</v>
      </c>
      <c r="AX15" s="79">
        <f>'SoF GSI'!AX15*'SoF GSI'!AX$29*(1/'SoF GSI'!AX$31)</f>
        <v>0</v>
      </c>
      <c r="AY15" s="113">
        <f t="shared" si="12"/>
        <v>0</v>
      </c>
      <c r="AZ15" s="113">
        <f t="shared" si="13"/>
        <v>0</v>
      </c>
      <c r="BA15" s="133">
        <f>'SoF GSI'!BA15*'SoF GSI'!BA$29*(1/'SoF GSI'!BA$31)</f>
        <v>0</v>
      </c>
      <c r="BB15" s="79">
        <f>'SoF GSI'!BB15*'SoF GSI'!BB$29*(1/'SoF GSI'!BB$31)</f>
        <v>0</v>
      </c>
      <c r="BC15" s="79">
        <f>'SoF GSI'!BC15*'SoF GSI'!BC$29*(1/'SoF GSI'!BC$31)</f>
        <v>0</v>
      </c>
      <c r="BD15" s="79">
        <f>'SoF GSI'!BD15*'SoF GSI'!BD$29*(1/'SoF GSI'!BD$31)</f>
        <v>0</v>
      </c>
      <c r="BE15" s="79">
        <f>'SoF GSI'!BE15*'SoF GSI'!BE$29*(1/'SoF GSI'!BE$31)</f>
        <v>0</v>
      </c>
      <c r="BF15" s="113">
        <f t="shared" si="14"/>
        <v>0</v>
      </c>
      <c r="BG15" s="113">
        <f t="shared" si="15"/>
        <v>0</v>
      </c>
      <c r="BH15" s="133">
        <f>'SoF GSI'!BH15*'SoF GSI'!BH$29*(1/'SoF GSI'!BH$31)</f>
        <v>0</v>
      </c>
      <c r="BI15" s="79">
        <f>'SoF GSI'!BI15*'SoF GSI'!BI$29*(1/'SoF GSI'!BI$31)</f>
        <v>0</v>
      </c>
      <c r="BJ15" s="79">
        <f>'SoF GSI'!BJ15*'SoF GSI'!BJ$29*(1/'SoF GSI'!BJ$31)</f>
        <v>0</v>
      </c>
      <c r="BK15" s="79">
        <f>'SoF GSI'!BK15*'SoF GSI'!BK$29*(1/'SoF GSI'!BK$31)</f>
        <v>0</v>
      </c>
      <c r="BL15" s="79">
        <f>'SoF GSI'!BL15*'SoF GSI'!BL$29*(1/'SoF GSI'!BL$31)</f>
        <v>0</v>
      </c>
      <c r="BM15" s="79">
        <f t="shared" si="16"/>
        <v>0</v>
      </c>
      <c r="BN15" s="79">
        <f t="shared" si="17"/>
        <v>0</v>
      </c>
      <c r="BP15" s="133">
        <f t="shared" si="22"/>
        <v>26.171692341985334</v>
      </c>
      <c r="BQ15" s="134">
        <f t="shared" si="23"/>
        <v>1.0163764016304984E-2</v>
      </c>
      <c r="BR15" s="133">
        <f t="shared" si="24"/>
        <v>15.183964437260052</v>
      </c>
      <c r="BS15" s="134">
        <f t="shared" si="25"/>
        <v>8.9422640973262964E-3</v>
      </c>
      <c r="BT15" s="133">
        <f t="shared" si="18"/>
        <v>41.355656779245393</v>
      </c>
      <c r="BU15" s="134">
        <f t="shared" si="19"/>
        <v>9.6783657334999756E-3</v>
      </c>
      <c r="BV15" s="133">
        <f t="shared" si="26"/>
        <v>7.4190227806332896</v>
      </c>
      <c r="BW15" s="134">
        <f t="shared" si="20"/>
        <v>7.2099346750566472E-3</v>
      </c>
      <c r="BX15" s="133">
        <f t="shared" si="27"/>
        <v>0</v>
      </c>
      <c r="BY15" s="134">
        <f t="shared" si="21"/>
        <v>0</v>
      </c>
      <c r="BZ15" s="133">
        <f t="shared" si="28"/>
        <v>0</v>
      </c>
      <c r="CA15" s="134">
        <f t="shared" si="21"/>
        <v>0</v>
      </c>
    </row>
    <row r="16" spans="1:79" s="94" customFormat="1" x14ac:dyDescent="0.3">
      <c r="B16" s="99" t="s">
        <v>351</v>
      </c>
      <c r="C16" s="100" t="s">
        <v>20</v>
      </c>
      <c r="D16" s="101">
        <f>'SoF GSI'!D16*'SoF GSI'!D$29*(1/'SoF GSI'!D$31)</f>
        <v>7.8446601941747574</v>
      </c>
      <c r="E16" s="102">
        <f>'SoF GSI'!E16*'SoF GSI'!E$29*(1/'SoF GSI'!E$31)</f>
        <v>11.244897959183673</v>
      </c>
      <c r="F16" s="102">
        <f>'SoF GSI'!F16*'SoF GSI'!F$29*(1/'SoF GSI'!F$31)</f>
        <v>0</v>
      </c>
      <c r="G16" s="102">
        <f>'SoF GSI'!G16*'SoF GSI'!G$29*(1/'SoF GSI'!G$31)</f>
        <v>0</v>
      </c>
      <c r="H16" s="102">
        <f>'SoF GSI'!H16*'SoF GSI'!H$29*(1/'SoF GSI'!H$31)</f>
        <v>1.1734693877551017</v>
      </c>
      <c r="I16" s="103">
        <f t="shared" si="0"/>
        <v>9.544779076679216</v>
      </c>
      <c r="J16" s="103">
        <f t="shared" si="1"/>
        <v>0.39115646258503389</v>
      </c>
      <c r="K16" s="101">
        <f>'SoF GSI'!K16*'SoF GSI'!K$29*(1/'SoF GSI'!K$31)</f>
        <v>4.71875</v>
      </c>
      <c r="L16" s="102">
        <f>'SoF GSI'!L16*'SoF GSI'!L$29*(1/'SoF GSI'!L$31)</f>
        <v>0</v>
      </c>
      <c r="M16" s="102">
        <f>'SoF GSI'!M16*'SoF GSI'!M$29*(1/'SoF GSI'!M$31)</f>
        <v>0.76530612244897944</v>
      </c>
      <c r="N16" s="102">
        <f>'SoF GSI'!N16*'SoF GSI'!N$29*(1/'SoF GSI'!N$31)</f>
        <v>0</v>
      </c>
      <c r="O16" s="102">
        <f>'SoF GSI'!O16*'SoF GSI'!O$29*(1/'SoF GSI'!O$31)</f>
        <v>0</v>
      </c>
      <c r="P16" s="103">
        <f t="shared" si="2"/>
        <v>2.359375</v>
      </c>
      <c r="Q16" s="103">
        <f t="shared" si="3"/>
        <v>0.25510204081632648</v>
      </c>
      <c r="R16" s="104" t="e">
        <f>'SoF GSI'!R16*'SoF GSI'!R$29*(1/'SoF GSI'!R$31)</f>
        <v>#DIV/0!</v>
      </c>
      <c r="S16" s="102">
        <f>'SoF GSI'!S16*'SoF GSI'!S$29*(1/'SoF GSI'!S$31)</f>
        <v>0.88888888888888873</v>
      </c>
      <c r="T16" s="102">
        <f>'SoF GSI'!T16*'SoF GSI'!T$29*(1/'SoF GSI'!T$31)</f>
        <v>0</v>
      </c>
      <c r="U16" s="102">
        <f>'SoF GSI'!U16*'SoF GSI'!U$29*(1/'SoF GSI'!U$31)</f>
        <v>0</v>
      </c>
      <c r="V16" s="102">
        <f>'SoF GSI'!V16*'SoF GSI'!V$29*(1/'SoF GSI'!V$31)</f>
        <v>0</v>
      </c>
      <c r="W16" s="103" t="e">
        <f t="shared" si="4"/>
        <v>#DIV/0!</v>
      </c>
      <c r="X16" s="103">
        <f t="shared" si="5"/>
        <v>0</v>
      </c>
      <c r="Y16" s="104" t="e">
        <f>'SoF GSI'!Y16*'SoF GSI'!Y$29*(1/'SoF GSI'!Y$31)</f>
        <v>#DIV/0!</v>
      </c>
      <c r="Z16" s="102">
        <f>'SoF GSI'!Z16*'SoF GSI'!Z$29*(1/'SoF GSI'!Z$31)</f>
        <v>0</v>
      </c>
      <c r="AA16" s="102">
        <f>'SoF GSI'!AA16*'SoF GSI'!AA$29*(1/'SoF GSI'!AA$31)</f>
        <v>0</v>
      </c>
      <c r="AB16" s="102">
        <f>'SoF GSI'!AB16*'SoF GSI'!AB$29*(1/'SoF GSI'!AB$31)</f>
        <v>0</v>
      </c>
      <c r="AC16" s="102">
        <f>'SoF GSI'!AC16*'SoF GSI'!AC$29*(1/'SoF GSI'!AC$31)</f>
        <v>0</v>
      </c>
      <c r="AD16" s="115" t="e">
        <f t="shared" si="6"/>
        <v>#DIV/0!</v>
      </c>
      <c r="AE16" s="103">
        <f t="shared" si="7"/>
        <v>0</v>
      </c>
      <c r="AF16" s="101">
        <f>'SoF GSI'!AF16*'SoF GSI'!AF$29*(1/'SoF GSI'!AF$31)</f>
        <v>0</v>
      </c>
      <c r="AG16" s="102">
        <f>'SoF GSI'!AG16*'SoF GSI'!AG$29*(1/'SoF GSI'!AG$31)</f>
        <v>0</v>
      </c>
      <c r="AH16" s="102">
        <f>'SoF GSI'!AH16*'SoF GSI'!AH$29*(1/'SoF GSI'!AH$31)</f>
        <v>0</v>
      </c>
      <c r="AI16" s="102">
        <f>'SoF GSI'!AI16*'SoF GSI'!AI$29*(1/'SoF GSI'!AI$31)</f>
        <v>0</v>
      </c>
      <c r="AJ16" s="102">
        <f>'SoF GSI'!AJ16*'SoF GSI'!AJ$29*(1/'SoF GSI'!AJ$31)</f>
        <v>0</v>
      </c>
      <c r="AK16" s="115">
        <f t="shared" si="8"/>
        <v>0</v>
      </c>
      <c r="AL16" s="115">
        <f t="shared" si="9"/>
        <v>0</v>
      </c>
      <c r="AM16" s="101">
        <f>'SoF GSI'!AM16*'SoF GSI'!AM$29*(1/'SoF GSI'!AM$31)</f>
        <v>0</v>
      </c>
      <c r="AN16" s="102">
        <f>'SoF GSI'!AN16*'SoF GSI'!AN$29*(1/'SoF GSI'!AN$31)</f>
        <v>0</v>
      </c>
      <c r="AO16" s="102">
        <f>'SoF GSI'!AO16*'SoF GSI'!AO$29*(1/'SoF GSI'!AO$31)</f>
        <v>0</v>
      </c>
      <c r="AP16" s="102">
        <f>'SoF GSI'!AP16*'SoF GSI'!AP$29*(1/'SoF GSI'!AP$31)</f>
        <v>0</v>
      </c>
      <c r="AQ16" s="102">
        <f>'SoF GSI'!AQ16*'SoF GSI'!AQ$29*(1/'SoF GSI'!AQ$31)</f>
        <v>0</v>
      </c>
      <c r="AR16" s="115">
        <f t="shared" si="10"/>
        <v>0</v>
      </c>
      <c r="AS16" s="115">
        <f t="shared" si="11"/>
        <v>0</v>
      </c>
      <c r="AT16" s="101">
        <f>'SoF GSI'!AT16*'SoF GSI'!AT$29*(1/'SoF GSI'!AT$31)</f>
        <v>0</v>
      </c>
      <c r="AU16" s="102">
        <f>'SoF GSI'!AU16*'SoF GSI'!AU$29*(1/'SoF GSI'!AU$31)</f>
        <v>0</v>
      </c>
      <c r="AV16" s="102">
        <f>'SoF GSI'!AV16*'SoF GSI'!AV$29*(1/'SoF GSI'!AV$31)</f>
        <v>0</v>
      </c>
      <c r="AW16" s="102">
        <f>'SoF GSI'!AW16*'SoF GSI'!AW$29*(1/'SoF GSI'!AW$31)</f>
        <v>0</v>
      </c>
      <c r="AX16" s="102">
        <f>'SoF GSI'!AX16*'SoF GSI'!AX$29*(1/'SoF GSI'!AX$31)</f>
        <v>0</v>
      </c>
      <c r="AY16" s="115">
        <f t="shared" si="12"/>
        <v>0</v>
      </c>
      <c r="AZ16" s="115">
        <f t="shared" si="13"/>
        <v>0</v>
      </c>
      <c r="BA16" s="101">
        <f>'SoF GSI'!BA16*'SoF GSI'!BA$29*(1/'SoF GSI'!BA$31)</f>
        <v>0</v>
      </c>
      <c r="BB16" s="102">
        <f>'SoF GSI'!BB16*'SoF GSI'!BB$29*(1/'SoF GSI'!BB$31)</f>
        <v>0</v>
      </c>
      <c r="BC16" s="102">
        <f>'SoF GSI'!BC16*'SoF GSI'!BC$29*(1/'SoF GSI'!BC$31)</f>
        <v>0</v>
      </c>
      <c r="BD16" s="102">
        <f>'SoF GSI'!BD16*'SoF GSI'!BD$29*(1/'SoF GSI'!BD$31)</f>
        <v>0</v>
      </c>
      <c r="BE16" s="102">
        <f>'SoF GSI'!BE16*'SoF GSI'!BE$29*(1/'SoF GSI'!BE$31)</f>
        <v>0</v>
      </c>
      <c r="BF16" s="115">
        <f t="shared" si="14"/>
        <v>0</v>
      </c>
      <c r="BG16" s="115">
        <f t="shared" si="15"/>
        <v>0</v>
      </c>
      <c r="BH16" s="101">
        <f>'SoF GSI'!BH16*'SoF GSI'!BH$29*(1/'SoF GSI'!BH$31)</f>
        <v>0</v>
      </c>
      <c r="BI16" s="102">
        <f>'SoF GSI'!BI16*'SoF GSI'!BI$29*(1/'SoF GSI'!BI$31)</f>
        <v>0</v>
      </c>
      <c r="BJ16" s="102">
        <f>'SoF GSI'!BJ16*'SoF GSI'!BJ$29*(1/'SoF GSI'!BJ$31)</f>
        <v>0</v>
      </c>
      <c r="BK16" s="102">
        <f>'SoF GSI'!BK16*'SoF GSI'!BK$29*(1/'SoF GSI'!BK$31)</f>
        <v>0</v>
      </c>
      <c r="BL16" s="102">
        <f>'SoF GSI'!BL16*'SoF GSI'!BL$29*(1/'SoF GSI'!BL$31)</f>
        <v>0</v>
      </c>
      <c r="BM16" s="103">
        <f t="shared" si="16"/>
        <v>0</v>
      </c>
      <c r="BN16" s="103">
        <f t="shared" si="17"/>
        <v>0</v>
      </c>
      <c r="BP16" s="101">
        <f t="shared" si="22"/>
        <v>23.808308153358432</v>
      </c>
      <c r="BQ16" s="121">
        <f t="shared" si="23"/>
        <v>9.2459449139256043E-3</v>
      </c>
      <c r="BR16" s="101">
        <f t="shared" si="24"/>
        <v>1.9387755102040811</v>
      </c>
      <c r="BS16" s="121">
        <f t="shared" si="25"/>
        <v>1.1417994759741349E-3</v>
      </c>
      <c r="BT16" s="101">
        <f t="shared" si="18"/>
        <v>25.747083663562513</v>
      </c>
      <c r="BU16" s="121">
        <f t="shared" si="19"/>
        <v>6.0255285896472065E-3</v>
      </c>
      <c r="BV16" s="101">
        <f t="shared" si="26"/>
        <v>0.88888888888888873</v>
      </c>
      <c r="BW16" s="121">
        <f t="shared" si="20"/>
        <v>8.638375985314759E-4</v>
      </c>
      <c r="BX16" s="101">
        <f t="shared" si="27"/>
        <v>0</v>
      </c>
      <c r="BY16" s="121">
        <f t="shared" si="21"/>
        <v>0</v>
      </c>
      <c r="BZ16" s="101">
        <f t="shared" si="28"/>
        <v>0</v>
      </c>
      <c r="CA16" s="121">
        <f t="shared" si="21"/>
        <v>0</v>
      </c>
    </row>
    <row r="17" spans="1:79" s="105" customFormat="1" x14ac:dyDescent="0.3">
      <c r="B17" s="106" t="s">
        <v>350</v>
      </c>
      <c r="C17" s="112" t="s">
        <v>22</v>
      </c>
      <c r="D17" s="108">
        <f>'SoF GSI'!D17*'SoF GSI'!D$29*(1/'SoF GSI'!D$31)</f>
        <v>105.90291262135923</v>
      </c>
      <c r="E17" s="109">
        <f>'SoF GSI'!E17*'SoF GSI'!E$29*(1/'SoF GSI'!E$31)</f>
        <v>371.08163265306126</v>
      </c>
      <c r="F17" s="109">
        <f>'SoF GSI'!F17*'SoF GSI'!F$29*(1/'SoF GSI'!F$31)</f>
        <v>120.89999999999999</v>
      </c>
      <c r="G17" s="109">
        <f>'SoF GSI'!G17*'SoF GSI'!G$29*(1/'SoF GSI'!G$31)</f>
        <v>164.92</v>
      </c>
      <c r="H17" s="109">
        <f>'SoF GSI'!H17*'SoF GSI'!H$29*(1/'SoF GSI'!H$31)</f>
        <v>0</v>
      </c>
      <c r="I17" s="110">
        <f t="shared" si="0"/>
        <v>238.49227263721025</v>
      </c>
      <c r="J17" s="110">
        <f t="shared" si="1"/>
        <v>95.273333333333326</v>
      </c>
      <c r="K17" s="108">
        <f>'SoF GSI'!K17*'SoF GSI'!K$29*(1/'SoF GSI'!K$31)</f>
        <v>61.343749999999993</v>
      </c>
      <c r="L17" s="109">
        <f>'SoF GSI'!L17*'SoF GSI'!L$29*(1/'SoF GSI'!L$31)</f>
        <v>81.714285714285708</v>
      </c>
      <c r="M17" s="109">
        <f>'SoF GSI'!M17*'SoF GSI'!M$29*(1/'SoF GSI'!M$31)</f>
        <v>16.836734693877549</v>
      </c>
      <c r="N17" s="109">
        <f>'SoF GSI'!N17*'SoF GSI'!N$29*(1/'SoF GSI'!N$31)</f>
        <v>47.603960396039604</v>
      </c>
      <c r="O17" s="109">
        <f>'SoF GSI'!O17*'SoF GSI'!O$29*(1/'SoF GSI'!O$31)</f>
        <v>0</v>
      </c>
      <c r="P17" s="110">
        <f t="shared" si="2"/>
        <v>71.529017857142847</v>
      </c>
      <c r="Q17" s="110">
        <f t="shared" si="3"/>
        <v>21.480231696639052</v>
      </c>
      <c r="R17" s="111" t="e">
        <f>'SoF GSI'!R17*'SoF GSI'!R$29*(1/'SoF GSI'!R$31)</f>
        <v>#DIV/0!</v>
      </c>
      <c r="S17" s="109">
        <f>'SoF GSI'!S17*'SoF GSI'!S$29*(1/'SoF GSI'!S$31)</f>
        <v>5.3333333333333321</v>
      </c>
      <c r="T17" s="109">
        <f>'SoF GSI'!T17*'SoF GSI'!T$29*(1/'SoF GSI'!T$31)</f>
        <v>1.1111111111111114</v>
      </c>
      <c r="U17" s="109">
        <f>'SoF GSI'!U17*'SoF GSI'!U$29*(1/'SoF GSI'!U$31)</f>
        <v>0</v>
      </c>
      <c r="V17" s="109">
        <f>'SoF GSI'!V17*'SoF GSI'!V$29*(1/'SoF GSI'!V$31)</f>
        <v>0</v>
      </c>
      <c r="W17" s="110" t="e">
        <f t="shared" si="4"/>
        <v>#DIV/0!</v>
      </c>
      <c r="X17" s="110">
        <f t="shared" si="5"/>
        <v>0.37037037037037046</v>
      </c>
      <c r="Y17" s="111" t="e">
        <f>'SoF GSI'!Y17*'SoF GSI'!Y$29*(1/'SoF GSI'!Y$31)</f>
        <v>#DIV/0!</v>
      </c>
      <c r="Z17" s="109">
        <f>'SoF GSI'!Z17*'SoF GSI'!Z$29*(1/'SoF GSI'!Z$31)</f>
        <v>1.2549019607843137</v>
      </c>
      <c r="AA17" s="109">
        <f>'SoF GSI'!AA17*'SoF GSI'!AA$29*(1/'SoF GSI'!AA$31)</f>
        <v>1.2330097087378642</v>
      </c>
      <c r="AB17" s="109">
        <f>'SoF GSI'!AB17*'SoF GSI'!AB$29*(1/'SoF GSI'!AB$31)</f>
        <v>0</v>
      </c>
      <c r="AC17" s="109">
        <f>'SoF GSI'!AC17*'SoF GSI'!AC$29*(1/'SoF GSI'!AC$31)</f>
        <v>0</v>
      </c>
      <c r="AD17" s="114" t="e">
        <f t="shared" si="6"/>
        <v>#DIV/0!</v>
      </c>
      <c r="AE17" s="110">
        <f t="shared" si="7"/>
        <v>0.41100323624595475</v>
      </c>
      <c r="AF17" s="108">
        <f>'SoF GSI'!AF17*'SoF GSI'!AF$29*(1/'SoF GSI'!AF$31)</f>
        <v>0</v>
      </c>
      <c r="AG17" s="109">
        <f>'SoF GSI'!AG17*'SoF GSI'!AG$29*(1/'SoF GSI'!AG$31)</f>
        <v>0</v>
      </c>
      <c r="AH17" s="109">
        <f>'SoF GSI'!AH17*'SoF GSI'!AH$29*(1/'SoF GSI'!AH$31)</f>
        <v>0</v>
      </c>
      <c r="AI17" s="109">
        <f>'SoF GSI'!AI17*'SoF GSI'!AI$29*(1/'SoF GSI'!AI$31)</f>
        <v>0</v>
      </c>
      <c r="AJ17" s="109">
        <f>'SoF GSI'!AJ17*'SoF GSI'!AJ$29*(1/'SoF GSI'!AJ$31)</f>
        <v>0</v>
      </c>
      <c r="AK17" s="114">
        <f t="shared" si="8"/>
        <v>0</v>
      </c>
      <c r="AL17" s="114">
        <f t="shared" si="9"/>
        <v>0</v>
      </c>
      <c r="AM17" s="108">
        <f>'SoF GSI'!AM17*'SoF GSI'!AM$29*(1/'SoF GSI'!AM$31)</f>
        <v>0</v>
      </c>
      <c r="AN17" s="109">
        <f>'SoF GSI'!AN17*'SoF GSI'!AN$29*(1/'SoF GSI'!AN$31)</f>
        <v>0</v>
      </c>
      <c r="AO17" s="109">
        <f>'SoF GSI'!AO17*'SoF GSI'!AO$29*(1/'SoF GSI'!AO$31)</f>
        <v>0</v>
      </c>
      <c r="AP17" s="109">
        <f>'SoF GSI'!AP17*'SoF GSI'!AP$29*(1/'SoF GSI'!AP$31)</f>
        <v>0</v>
      </c>
      <c r="AQ17" s="109">
        <f>'SoF GSI'!AQ17*'SoF GSI'!AQ$29*(1/'SoF GSI'!AQ$31)</f>
        <v>0</v>
      </c>
      <c r="AR17" s="114">
        <f t="shared" si="10"/>
        <v>0</v>
      </c>
      <c r="AS17" s="114">
        <f t="shared" si="11"/>
        <v>0</v>
      </c>
      <c r="AT17" s="108">
        <f>'SoF GSI'!AT17*'SoF GSI'!AT$29*(1/'SoF GSI'!AT$31)</f>
        <v>0</v>
      </c>
      <c r="AU17" s="109">
        <f>'SoF GSI'!AU17*'SoF GSI'!AU$29*(1/'SoF GSI'!AU$31)</f>
        <v>0</v>
      </c>
      <c r="AV17" s="109">
        <f>'SoF GSI'!AV17*'SoF GSI'!AV$29*(1/'SoF GSI'!AV$31)</f>
        <v>0</v>
      </c>
      <c r="AW17" s="109">
        <f>'SoF GSI'!AW17*'SoF GSI'!AW$29*(1/'SoF GSI'!AW$31)</f>
        <v>0</v>
      </c>
      <c r="AX17" s="109">
        <f>'SoF GSI'!AX17*'SoF GSI'!AX$29*(1/'SoF GSI'!AX$31)</f>
        <v>0</v>
      </c>
      <c r="AY17" s="114">
        <f t="shared" si="12"/>
        <v>0</v>
      </c>
      <c r="AZ17" s="114">
        <f t="shared" si="13"/>
        <v>0</v>
      </c>
      <c r="BA17" s="108">
        <f>'SoF GSI'!BA17*'SoF GSI'!BA$29*(1/'SoF GSI'!BA$31)</f>
        <v>0</v>
      </c>
      <c r="BB17" s="109">
        <f>'SoF GSI'!BB17*'SoF GSI'!BB$29*(1/'SoF GSI'!BB$31)</f>
        <v>0</v>
      </c>
      <c r="BC17" s="109">
        <f>'SoF GSI'!BC17*'SoF GSI'!BC$29*(1/'SoF GSI'!BC$31)</f>
        <v>0</v>
      </c>
      <c r="BD17" s="109">
        <f>'SoF GSI'!BD17*'SoF GSI'!BD$29*(1/'SoF GSI'!BD$31)</f>
        <v>0</v>
      </c>
      <c r="BE17" s="109">
        <f>'SoF GSI'!BE17*'SoF GSI'!BE$29*(1/'SoF GSI'!BE$31)</f>
        <v>0</v>
      </c>
      <c r="BF17" s="114">
        <f t="shared" si="14"/>
        <v>0</v>
      </c>
      <c r="BG17" s="114">
        <f t="shared" si="15"/>
        <v>0</v>
      </c>
      <c r="BH17" s="108">
        <f>'SoF GSI'!BH17*'SoF GSI'!BH$29*(1/'SoF GSI'!BH$31)</f>
        <v>0</v>
      </c>
      <c r="BI17" s="109">
        <f>'SoF GSI'!BI17*'SoF GSI'!BI$29*(1/'SoF GSI'!BI$31)</f>
        <v>0</v>
      </c>
      <c r="BJ17" s="109">
        <f>'SoF GSI'!BJ17*'SoF GSI'!BJ$29*(1/'SoF GSI'!BJ$31)</f>
        <v>0</v>
      </c>
      <c r="BK17" s="109">
        <f>'SoF GSI'!BK17*'SoF GSI'!BK$29*(1/'SoF GSI'!BK$31)</f>
        <v>0</v>
      </c>
      <c r="BL17" s="109">
        <f>'SoF GSI'!BL17*'SoF GSI'!BL$29*(1/'SoF GSI'!BL$31)</f>
        <v>0</v>
      </c>
      <c r="BM17" s="110">
        <f t="shared" si="16"/>
        <v>0</v>
      </c>
      <c r="BN17" s="110">
        <f t="shared" si="17"/>
        <v>0</v>
      </c>
      <c r="BP17" s="108">
        <f t="shared" si="22"/>
        <v>620.04258098870616</v>
      </c>
      <c r="BQ17" s="120">
        <f t="shared" si="23"/>
        <v>0.24079323533541988</v>
      </c>
      <c r="BR17" s="108">
        <f t="shared" si="24"/>
        <v>350.26069508991714</v>
      </c>
      <c r="BS17" s="120">
        <f t="shared" si="25"/>
        <v>0.20627838344518087</v>
      </c>
      <c r="BT17" s="108">
        <f t="shared" si="18"/>
        <v>970.3032760786233</v>
      </c>
      <c r="BU17" s="120">
        <f t="shared" si="19"/>
        <v>0.2270777617782877</v>
      </c>
      <c r="BV17" s="108">
        <f t="shared" si="26"/>
        <v>8.9323561139666214</v>
      </c>
      <c r="BW17" s="120">
        <f t="shared" si="20"/>
        <v>8.6806181865564831E-3</v>
      </c>
      <c r="BX17" s="108">
        <f t="shared" si="27"/>
        <v>0</v>
      </c>
      <c r="BY17" s="120">
        <f t="shared" si="21"/>
        <v>0</v>
      </c>
      <c r="BZ17" s="108">
        <f t="shared" si="28"/>
        <v>0</v>
      </c>
      <c r="CA17" s="120">
        <f t="shared" si="21"/>
        <v>0</v>
      </c>
    </row>
    <row r="18" spans="1:79" s="94" customFormat="1" x14ac:dyDescent="0.3">
      <c r="B18" s="99" t="s">
        <v>349</v>
      </c>
      <c r="C18" s="100" t="s">
        <v>24</v>
      </c>
      <c r="D18" s="101">
        <f>'SoF GSI'!D18*'SoF GSI'!D$29*(1/'SoF GSI'!D$31)</f>
        <v>54.912621359223301</v>
      </c>
      <c r="E18" s="102">
        <f>'SoF GSI'!E18*'SoF GSI'!E$29*(1/'SoF GSI'!E$31)</f>
        <v>89.959183673469383</v>
      </c>
      <c r="F18" s="102">
        <f>'SoF GSI'!F18*'SoF GSI'!F$29*(1/'SoF GSI'!F$31)</f>
        <v>28.210000000000004</v>
      </c>
      <c r="G18" s="102">
        <f>'SoF GSI'!G18*'SoF GSI'!G$29*(1/'SoF GSI'!G$31)</f>
        <v>37.24</v>
      </c>
      <c r="H18" s="102">
        <f>'SoF GSI'!H18*'SoF GSI'!H$29*(1/'SoF GSI'!H$31)</f>
        <v>1.1734693877551017</v>
      </c>
      <c r="I18" s="103">
        <f t="shared" si="0"/>
        <v>72.435902516346346</v>
      </c>
      <c r="J18" s="103">
        <f t="shared" si="1"/>
        <v>22.207823129251704</v>
      </c>
      <c r="K18" s="101">
        <f>'SoF GSI'!K18*'SoF GSI'!K$29*(1/'SoF GSI'!K$31)</f>
        <v>66.0625</v>
      </c>
      <c r="L18" s="102">
        <f>'SoF GSI'!L18*'SoF GSI'!L$29*(1/'SoF GSI'!L$31)</f>
        <v>50.285714285714285</v>
      </c>
      <c r="M18" s="102">
        <f>'SoF GSI'!M18*'SoF GSI'!M$29*(1/'SoF GSI'!M$31)</f>
        <v>9.1836734693877524</v>
      </c>
      <c r="N18" s="102">
        <f>'SoF GSI'!N18*'SoF GSI'!N$29*(1/'SoF GSI'!N$31)</f>
        <v>17.85148514851485</v>
      </c>
      <c r="O18" s="102">
        <f>'SoF GSI'!O18*'SoF GSI'!O$29*(1/'SoF GSI'!O$31)</f>
        <v>1.2549019607843137</v>
      </c>
      <c r="P18" s="103">
        <f t="shared" si="2"/>
        <v>58.174107142857139</v>
      </c>
      <c r="Q18" s="103">
        <f t="shared" si="3"/>
        <v>9.430020192895638</v>
      </c>
      <c r="R18" s="104" t="e">
        <f>'SoF GSI'!R18*'SoF GSI'!R$29*(1/'SoF GSI'!R$31)</f>
        <v>#DIV/0!</v>
      </c>
      <c r="S18" s="102">
        <f>'SoF GSI'!S18*'SoF GSI'!S$29*(1/'SoF GSI'!S$31)</f>
        <v>2.2222222222222219</v>
      </c>
      <c r="T18" s="102">
        <f>'SoF GSI'!T18*'SoF GSI'!T$29*(1/'SoF GSI'!T$31)</f>
        <v>1.1111111111111114</v>
      </c>
      <c r="U18" s="102">
        <f>'SoF GSI'!U18*'SoF GSI'!U$29*(1/'SoF GSI'!U$31)</f>
        <v>3.4158415841584153</v>
      </c>
      <c r="V18" s="102">
        <f>'SoF GSI'!V18*'SoF GSI'!V$29*(1/'SoF GSI'!V$31)</f>
        <v>0</v>
      </c>
      <c r="W18" s="103" t="e">
        <f t="shared" si="4"/>
        <v>#DIV/0!</v>
      </c>
      <c r="X18" s="103">
        <f t="shared" si="5"/>
        <v>1.508984231756509</v>
      </c>
      <c r="Y18" s="104" t="e">
        <f>'SoF GSI'!Y18*'SoF GSI'!Y$29*(1/'SoF GSI'!Y$31)</f>
        <v>#DIV/0!</v>
      </c>
      <c r="Z18" s="102">
        <f>'SoF GSI'!Z18*'SoF GSI'!Z$29*(1/'SoF GSI'!Z$31)</f>
        <v>0</v>
      </c>
      <c r="AA18" s="102">
        <f>'SoF GSI'!AA18*'SoF GSI'!AA$29*(1/'SoF GSI'!AA$31)</f>
        <v>2.4660194174757284</v>
      </c>
      <c r="AB18" s="102">
        <f>'SoF GSI'!AB18*'SoF GSI'!AB$29*(1/'SoF GSI'!AB$31)</f>
        <v>0</v>
      </c>
      <c r="AC18" s="102">
        <f>'SoF GSI'!AC18*'SoF GSI'!AC$29*(1/'SoF GSI'!AC$31)</f>
        <v>0</v>
      </c>
      <c r="AD18" s="115" t="e">
        <f t="shared" si="6"/>
        <v>#DIV/0!</v>
      </c>
      <c r="AE18" s="103">
        <f t="shared" si="7"/>
        <v>0.8220064724919095</v>
      </c>
      <c r="AF18" s="101">
        <f>'SoF GSI'!AF18*'SoF GSI'!AF$29*(1/'SoF GSI'!AF$31)</f>
        <v>1.82</v>
      </c>
      <c r="AG18" s="102">
        <f>'SoF GSI'!AG18*'SoF GSI'!AG$29*(1/'SoF GSI'!AG$31)</f>
        <v>0</v>
      </c>
      <c r="AH18" s="102">
        <f>'SoF GSI'!AH18*'SoF GSI'!AH$29*(1/'SoF GSI'!AH$31)</f>
        <v>4.8787878787878789</v>
      </c>
      <c r="AI18" s="102">
        <f>'SoF GSI'!AI18*'SoF GSI'!AI$29*(1/'SoF GSI'!AI$31)</f>
        <v>0</v>
      </c>
      <c r="AJ18" s="102">
        <f>'SoF GSI'!AJ18*'SoF GSI'!AJ$29*(1/'SoF GSI'!AJ$31)</f>
        <v>0</v>
      </c>
      <c r="AK18" s="115">
        <f t="shared" si="8"/>
        <v>0.91</v>
      </c>
      <c r="AL18" s="115">
        <f t="shared" si="9"/>
        <v>1.6262626262626263</v>
      </c>
      <c r="AM18" s="101">
        <f>'SoF GSI'!AM18*'SoF GSI'!AM$29*(1/'SoF GSI'!AM$31)</f>
        <v>1.088235294117647</v>
      </c>
      <c r="AN18" s="102">
        <f>'SoF GSI'!AN18*'SoF GSI'!AN$29*(1/'SoF GSI'!AN$31)</f>
        <v>0</v>
      </c>
      <c r="AO18" s="102">
        <f>'SoF GSI'!AO18*'SoF GSI'!AO$29*(1/'SoF GSI'!AO$31)</f>
        <v>0</v>
      </c>
      <c r="AP18" s="102">
        <f>'SoF GSI'!AP18*'SoF GSI'!AP$29*(1/'SoF GSI'!AP$31)</f>
        <v>0</v>
      </c>
      <c r="AQ18" s="102">
        <f>'SoF GSI'!AQ18*'SoF GSI'!AQ$29*(1/'SoF GSI'!AQ$31)</f>
        <v>0</v>
      </c>
      <c r="AR18" s="115">
        <f t="shared" si="10"/>
        <v>0.54411764705882348</v>
      </c>
      <c r="AS18" s="115">
        <f t="shared" si="11"/>
        <v>0</v>
      </c>
      <c r="AT18" s="101">
        <f>'SoF GSI'!AT18*'SoF GSI'!AT$29*(1/'SoF GSI'!AT$31)</f>
        <v>0.86868686868686851</v>
      </c>
      <c r="AU18" s="102">
        <f>'SoF GSI'!AU18*'SoF GSI'!AU$29*(1/'SoF GSI'!AU$31)</f>
        <v>1.9411764705882353</v>
      </c>
      <c r="AV18" s="102">
        <f>'SoF GSI'!AV18*'SoF GSI'!AV$29*(1/'SoF GSI'!AV$31)</f>
        <v>0</v>
      </c>
      <c r="AW18" s="102">
        <f>'SoF GSI'!AW18*'SoF GSI'!AW$29*(1/'SoF GSI'!AW$31)</f>
        <v>0</v>
      </c>
      <c r="AX18" s="102">
        <f>'SoF GSI'!AX18*'SoF GSI'!AX$29*(1/'SoF GSI'!AX$31)</f>
        <v>0</v>
      </c>
      <c r="AY18" s="115">
        <f t="shared" si="12"/>
        <v>1.404931669637552</v>
      </c>
      <c r="AZ18" s="115">
        <f t="shared" si="13"/>
        <v>0</v>
      </c>
      <c r="BA18" s="101">
        <f>'SoF GSI'!BA18*'SoF GSI'!BA$29*(1/'SoF GSI'!BA$31)</f>
        <v>0</v>
      </c>
      <c r="BB18" s="102">
        <f>'SoF GSI'!BB18*'SoF GSI'!BB$29*(1/'SoF GSI'!BB$31)</f>
        <v>0</v>
      </c>
      <c r="BC18" s="102">
        <f>'SoF GSI'!BC18*'SoF GSI'!BC$29*(1/'SoF GSI'!BC$31)</f>
        <v>0</v>
      </c>
      <c r="BD18" s="102">
        <f>'SoF GSI'!BD18*'SoF GSI'!BD$29*(1/'SoF GSI'!BD$31)</f>
        <v>0</v>
      </c>
      <c r="BE18" s="102">
        <f>'SoF GSI'!BE18*'SoF GSI'!BE$29*(1/'SoF GSI'!BE$31)</f>
        <v>0</v>
      </c>
      <c r="BF18" s="115">
        <f t="shared" si="14"/>
        <v>0</v>
      </c>
      <c r="BG18" s="115">
        <f t="shared" si="15"/>
        <v>0</v>
      </c>
      <c r="BH18" s="101">
        <f>'SoF GSI'!BH18*'SoF GSI'!BH$29*(1/'SoF GSI'!BH$31)</f>
        <v>0</v>
      </c>
      <c r="BI18" s="102">
        <f>'SoF GSI'!BI18*'SoF GSI'!BI$29*(1/'SoF GSI'!BI$31)</f>
        <v>0</v>
      </c>
      <c r="BJ18" s="102">
        <f>'SoF GSI'!BJ18*'SoF GSI'!BJ$29*(1/'SoF GSI'!BJ$31)</f>
        <v>0</v>
      </c>
      <c r="BK18" s="102">
        <f>'SoF GSI'!BK18*'SoF GSI'!BK$29*(1/'SoF GSI'!BK$31)</f>
        <v>0</v>
      </c>
      <c r="BL18" s="102">
        <f>'SoF GSI'!BL18*'SoF GSI'!BL$29*(1/'SoF GSI'!BL$31)</f>
        <v>0</v>
      </c>
      <c r="BM18" s="103">
        <f t="shared" si="16"/>
        <v>0</v>
      </c>
      <c r="BN18" s="103">
        <f t="shared" si="17"/>
        <v>0</v>
      </c>
      <c r="BP18" s="101">
        <f t="shared" si="22"/>
        <v>261.22001931840697</v>
      </c>
      <c r="BQ18" s="121">
        <f t="shared" si="23"/>
        <v>0.10144466769646873</v>
      </c>
      <c r="BR18" s="101">
        <f t="shared" si="24"/>
        <v>94.913529966442027</v>
      </c>
      <c r="BS18" s="121">
        <f t="shared" si="25"/>
        <v>5.5897249685772692E-2</v>
      </c>
      <c r="BT18" s="101">
        <f t="shared" si="18"/>
        <v>356.13354928484898</v>
      </c>
      <c r="BU18" s="121">
        <f t="shared" si="19"/>
        <v>8.3345085252714488E-2</v>
      </c>
      <c r="BV18" s="101">
        <f t="shared" si="26"/>
        <v>9.2151943349674763</v>
      </c>
      <c r="BW18" s="121">
        <f t="shared" si="20"/>
        <v>8.9554852623590642E-3</v>
      </c>
      <c r="BX18" s="101">
        <f t="shared" si="27"/>
        <v>10.59688651218063</v>
      </c>
      <c r="BY18" s="121">
        <f t="shared" si="21"/>
        <v>2.9583714439365243E-3</v>
      </c>
      <c r="BZ18" s="101">
        <f t="shared" si="28"/>
        <v>10.59688651218063</v>
      </c>
      <c r="CA18" s="121">
        <f t="shared" si="21"/>
        <v>3.6680119460646E-3</v>
      </c>
    </row>
    <row r="19" spans="1:79" s="66" customFormat="1" x14ac:dyDescent="0.3">
      <c r="A19" s="66" t="s">
        <v>45</v>
      </c>
      <c r="B19" s="67" t="s">
        <v>348</v>
      </c>
      <c r="C19" s="48" t="s">
        <v>43</v>
      </c>
      <c r="D19" s="83">
        <f>'SoF GSI'!D19*'SoF GSI'!D$29*(1/'SoF GSI'!D$31)</f>
        <v>0</v>
      </c>
      <c r="E19" s="84">
        <f>'SoF GSI'!E19*'SoF GSI'!E$29*(1/'SoF GSI'!E$31)</f>
        <v>0</v>
      </c>
      <c r="F19" s="84">
        <f>'SoF GSI'!F19*'SoF GSI'!F$29*(1/'SoF GSI'!F$31)</f>
        <v>0</v>
      </c>
      <c r="G19" s="84">
        <f>'SoF GSI'!G19*'SoF GSI'!G$29*(1/'SoF GSI'!G$31)</f>
        <v>0</v>
      </c>
      <c r="H19" s="84">
        <f>'SoF GSI'!H19*'SoF GSI'!H$29*(1/'SoF GSI'!H$31)</f>
        <v>0</v>
      </c>
      <c r="I19" s="89">
        <f t="shared" si="0"/>
        <v>0</v>
      </c>
      <c r="J19" s="89">
        <f t="shared" si="1"/>
        <v>0</v>
      </c>
      <c r="K19" s="83">
        <f>'SoF GSI'!K19*'SoF GSI'!K$29*(1/'SoF GSI'!K$31)</f>
        <v>0</v>
      </c>
      <c r="L19" s="84">
        <f>'SoF GSI'!L19*'SoF GSI'!L$29*(1/'SoF GSI'!L$31)</f>
        <v>0</v>
      </c>
      <c r="M19" s="84">
        <f>'SoF GSI'!M19*'SoF GSI'!M$29*(1/'SoF GSI'!M$31)</f>
        <v>0</v>
      </c>
      <c r="N19" s="84">
        <f>'SoF GSI'!N19*'SoF GSI'!N$29*(1/'SoF GSI'!N$31)</f>
        <v>0</v>
      </c>
      <c r="O19" s="84">
        <f>'SoF GSI'!O19*'SoF GSI'!O$29*(1/'SoF GSI'!O$31)</f>
        <v>0</v>
      </c>
      <c r="P19" s="89">
        <f t="shared" si="2"/>
        <v>0</v>
      </c>
      <c r="Q19" s="89">
        <f t="shared" si="3"/>
        <v>0</v>
      </c>
      <c r="R19" s="77" t="e">
        <f>'SoF GSI'!R19*'SoF GSI'!R$29*(1/'SoF GSI'!R$31)</f>
        <v>#DIV/0!</v>
      </c>
      <c r="S19" s="70">
        <f>'SoF GSI'!S19*'SoF GSI'!S$29*(1/'SoF GSI'!S$31)</f>
        <v>0</v>
      </c>
      <c r="T19" s="70">
        <f>'SoF GSI'!T19*'SoF GSI'!T$29*(1/'SoF GSI'!T$31)</f>
        <v>0</v>
      </c>
      <c r="U19" s="70">
        <f>'SoF GSI'!U19*'SoF GSI'!U$29*(1/'SoF GSI'!U$31)</f>
        <v>0</v>
      </c>
      <c r="V19" s="70">
        <f>'SoF GSI'!V19*'SoF GSI'!V$29*(1/'SoF GSI'!V$31)</f>
        <v>0</v>
      </c>
      <c r="W19" s="79" t="e">
        <f t="shared" si="4"/>
        <v>#DIV/0!</v>
      </c>
      <c r="X19" s="79">
        <f t="shared" si="5"/>
        <v>0</v>
      </c>
      <c r="Y19" s="77" t="e">
        <f>'SoF GSI'!Y19*'SoF GSI'!Y$29*(1/'SoF GSI'!Y$31)</f>
        <v>#DIV/0!</v>
      </c>
      <c r="Z19" s="70">
        <f>'SoF GSI'!Z19*'SoF GSI'!Z$29*(1/'SoF GSI'!Z$31)</f>
        <v>0</v>
      </c>
      <c r="AA19" s="70">
        <f>'SoF GSI'!AA19*'SoF GSI'!AA$29*(1/'SoF GSI'!AA$31)</f>
        <v>0</v>
      </c>
      <c r="AB19" s="70">
        <f>'SoF GSI'!AB19*'SoF GSI'!AB$29*(1/'SoF GSI'!AB$31)</f>
        <v>0</v>
      </c>
      <c r="AC19" s="70">
        <f>'SoF GSI'!AC19*'SoF GSI'!AC$29*(1/'SoF GSI'!AC$31)</f>
        <v>0</v>
      </c>
      <c r="AD19" s="113" t="e">
        <f t="shared" si="6"/>
        <v>#DIV/0!</v>
      </c>
      <c r="AE19" s="79">
        <f t="shared" si="7"/>
        <v>0</v>
      </c>
      <c r="AF19" s="74">
        <f>'SoF GSI'!AF19*'SoF GSI'!AF$29*(1/'SoF GSI'!AF$31)</f>
        <v>0</v>
      </c>
      <c r="AG19" s="70">
        <f>'SoF GSI'!AG19*'SoF GSI'!AG$29*(1/'SoF GSI'!AG$31)</f>
        <v>0</v>
      </c>
      <c r="AH19" s="70">
        <f>'SoF GSI'!AH19*'SoF GSI'!AH$29*(1/'SoF GSI'!AH$31)</f>
        <v>0</v>
      </c>
      <c r="AI19" s="70">
        <f>'SoF GSI'!AI19*'SoF GSI'!AI$29*(1/'SoF GSI'!AI$31)</f>
        <v>0</v>
      </c>
      <c r="AJ19" s="70">
        <f>'SoF GSI'!AJ19*'SoF GSI'!AJ$29*(1/'SoF GSI'!AJ$31)</f>
        <v>0</v>
      </c>
      <c r="AK19" s="113">
        <f t="shared" si="8"/>
        <v>0</v>
      </c>
      <c r="AL19" s="113">
        <f t="shared" si="9"/>
        <v>0</v>
      </c>
      <c r="AM19" s="74">
        <f>'SoF GSI'!AM19*'SoF GSI'!AM$29*(1/'SoF GSI'!AM$31)</f>
        <v>0</v>
      </c>
      <c r="AN19" s="70">
        <f>'SoF GSI'!AN19*'SoF GSI'!AN$29*(1/'SoF GSI'!AN$31)</f>
        <v>0</v>
      </c>
      <c r="AO19" s="70">
        <f>'SoF GSI'!AO19*'SoF GSI'!AO$29*(1/'SoF GSI'!AO$31)</f>
        <v>0</v>
      </c>
      <c r="AP19" s="70">
        <f>'SoF GSI'!AP19*'SoF GSI'!AP$29*(1/'SoF GSI'!AP$31)</f>
        <v>0</v>
      </c>
      <c r="AQ19" s="70">
        <f>'SoF GSI'!AQ19*'SoF GSI'!AQ$29*(1/'SoF GSI'!AQ$31)</f>
        <v>0</v>
      </c>
      <c r="AR19" s="113">
        <f t="shared" si="10"/>
        <v>0</v>
      </c>
      <c r="AS19" s="113">
        <f t="shared" si="11"/>
        <v>0</v>
      </c>
      <c r="AT19" s="74">
        <f>'SoF GSI'!AT19*'SoF GSI'!AT$29*(1/'SoF GSI'!AT$31)</f>
        <v>0</v>
      </c>
      <c r="AU19" s="70">
        <f>'SoF GSI'!AU19*'SoF GSI'!AU$29*(1/'SoF GSI'!AU$31)</f>
        <v>0</v>
      </c>
      <c r="AV19" s="70">
        <f>'SoF GSI'!AV19*'SoF GSI'!AV$29*(1/'SoF GSI'!AV$31)</f>
        <v>0</v>
      </c>
      <c r="AW19" s="70">
        <f>'SoF GSI'!AW19*'SoF GSI'!AW$29*(1/'SoF GSI'!AW$31)</f>
        <v>0</v>
      </c>
      <c r="AX19" s="70">
        <f>'SoF GSI'!AX19*'SoF GSI'!AX$29*(1/'SoF GSI'!AX$31)</f>
        <v>0</v>
      </c>
      <c r="AY19" s="113">
        <f t="shared" si="12"/>
        <v>0</v>
      </c>
      <c r="AZ19" s="113">
        <f t="shared" si="13"/>
        <v>0</v>
      </c>
      <c r="BA19" s="74">
        <f>'SoF GSI'!BA19*'SoF GSI'!BA$29*(1/'SoF GSI'!BA$31)</f>
        <v>0</v>
      </c>
      <c r="BB19" s="70">
        <f>'SoF GSI'!BB19*'SoF GSI'!BB$29*(1/'SoF GSI'!BB$31)</f>
        <v>0</v>
      </c>
      <c r="BC19" s="70">
        <f>'SoF GSI'!BC19*'SoF GSI'!BC$29*(1/'SoF GSI'!BC$31)</f>
        <v>0</v>
      </c>
      <c r="BD19" s="70">
        <f>'SoF GSI'!BD19*'SoF GSI'!BD$29*(1/'SoF GSI'!BD$31)</f>
        <v>0</v>
      </c>
      <c r="BE19" s="70">
        <f>'SoF GSI'!BE19*'SoF GSI'!BE$29*(1/'SoF GSI'!BE$31)</f>
        <v>0</v>
      </c>
      <c r="BF19" s="113">
        <f t="shared" si="14"/>
        <v>0</v>
      </c>
      <c r="BG19" s="113">
        <f t="shared" si="15"/>
        <v>0</v>
      </c>
      <c r="BH19" s="74">
        <f>'SoF GSI'!BH19*'SoF GSI'!BH$29*(1/'SoF GSI'!BH$31)</f>
        <v>0</v>
      </c>
      <c r="BI19" s="70">
        <f>'SoF GSI'!BI19*'SoF GSI'!BI$29*(1/'SoF GSI'!BI$31)</f>
        <v>0</v>
      </c>
      <c r="BJ19" s="70">
        <f>'SoF GSI'!BJ19*'SoF GSI'!BJ$29*(1/'SoF GSI'!BJ$31)</f>
        <v>0</v>
      </c>
      <c r="BK19" s="70">
        <f>'SoF GSI'!BK19*'SoF GSI'!BK$29*(1/'SoF GSI'!BK$31)</f>
        <v>0</v>
      </c>
      <c r="BL19" s="70">
        <f>'SoF GSI'!BL19*'SoF GSI'!BL$29*(1/'SoF GSI'!BL$31)</f>
        <v>0</v>
      </c>
      <c r="BM19" s="79">
        <f t="shared" si="16"/>
        <v>0</v>
      </c>
      <c r="BN19" s="79">
        <f t="shared" si="17"/>
        <v>0</v>
      </c>
      <c r="BP19" s="74">
        <f t="shared" si="22"/>
        <v>0</v>
      </c>
      <c r="BQ19" s="118">
        <f t="shared" si="23"/>
        <v>0</v>
      </c>
      <c r="BR19" s="74">
        <f t="shared" si="24"/>
        <v>0</v>
      </c>
      <c r="BS19" s="118">
        <f t="shared" si="25"/>
        <v>0</v>
      </c>
      <c r="BT19" s="74">
        <f t="shared" si="18"/>
        <v>0</v>
      </c>
      <c r="BU19" s="118">
        <f t="shared" si="19"/>
        <v>0</v>
      </c>
      <c r="BV19" s="74">
        <f t="shared" si="26"/>
        <v>0</v>
      </c>
      <c r="BW19" s="118">
        <f t="shared" si="20"/>
        <v>0</v>
      </c>
      <c r="BX19" s="74">
        <f t="shared" si="27"/>
        <v>0</v>
      </c>
      <c r="BY19" s="118">
        <f t="shared" si="21"/>
        <v>0</v>
      </c>
      <c r="BZ19" s="74">
        <f t="shared" si="28"/>
        <v>0</v>
      </c>
      <c r="CA19" s="118">
        <f t="shared" si="21"/>
        <v>0</v>
      </c>
    </row>
    <row r="20" spans="1:79" s="94" customFormat="1" x14ac:dyDescent="0.3">
      <c r="B20" s="99" t="s">
        <v>347</v>
      </c>
      <c r="C20" s="100" t="s">
        <v>24</v>
      </c>
      <c r="D20" s="101">
        <f>'SoF GSI'!D20*'SoF GSI'!D$29*(1/'SoF GSI'!D$31)</f>
        <v>7.8446601941747574</v>
      </c>
      <c r="E20" s="102">
        <f>'SoF GSI'!E20*'SoF GSI'!E$29*(1/'SoF GSI'!E$31)</f>
        <v>44.979591836734691</v>
      </c>
      <c r="F20" s="102">
        <f>'SoF GSI'!F20*'SoF GSI'!F$29*(1/'SoF GSI'!F$31)</f>
        <v>44.33</v>
      </c>
      <c r="G20" s="102">
        <f>'SoF GSI'!G20*'SoF GSI'!G$29*(1/'SoF GSI'!G$31)</f>
        <v>47.879999999999995</v>
      </c>
      <c r="H20" s="102">
        <f>'SoF GSI'!H20*'SoF GSI'!H$29*(1/'SoF GSI'!H$31)</f>
        <v>0</v>
      </c>
      <c r="I20" s="103">
        <f t="shared" si="0"/>
        <v>26.412126015454724</v>
      </c>
      <c r="J20" s="103">
        <f t="shared" si="1"/>
        <v>30.736666666666665</v>
      </c>
      <c r="K20" s="101">
        <f>'SoF GSI'!K20*'SoF GSI'!K$29*(1/'SoF GSI'!K$31)</f>
        <v>9.4375</v>
      </c>
      <c r="L20" s="102">
        <f>'SoF GSI'!L20*'SoF GSI'!L$29*(1/'SoF GSI'!L$31)</f>
        <v>18.857142857142858</v>
      </c>
      <c r="M20" s="102">
        <f>'SoF GSI'!M20*'SoF GSI'!M$29*(1/'SoF GSI'!M$31)</f>
        <v>0.76530612244897944</v>
      </c>
      <c r="N20" s="102">
        <f>'SoF GSI'!N20*'SoF GSI'!N$29*(1/'SoF GSI'!N$31)</f>
        <v>11.900990099009901</v>
      </c>
      <c r="O20" s="102">
        <f>'SoF GSI'!O20*'SoF GSI'!O$29*(1/'SoF GSI'!O$31)</f>
        <v>1.2549019607843137</v>
      </c>
      <c r="P20" s="103">
        <f t="shared" si="2"/>
        <v>14.147321428571429</v>
      </c>
      <c r="Q20" s="103">
        <f t="shared" si="3"/>
        <v>4.6403993940810651</v>
      </c>
      <c r="R20" s="104" t="e">
        <f>'SoF GSI'!R20*'SoF GSI'!R$29*(1/'SoF GSI'!R$31)</f>
        <v>#DIV/0!</v>
      </c>
      <c r="S20" s="102">
        <f>'SoF GSI'!S20*'SoF GSI'!S$29*(1/'SoF GSI'!S$31)</f>
        <v>4.4444444444444438</v>
      </c>
      <c r="T20" s="102">
        <f>'SoF GSI'!T20*'SoF GSI'!T$29*(1/'SoF GSI'!T$31)</f>
        <v>0</v>
      </c>
      <c r="U20" s="102">
        <f>'SoF GSI'!U20*'SoF GSI'!U$29*(1/'SoF GSI'!U$31)</f>
        <v>0</v>
      </c>
      <c r="V20" s="102">
        <f>'SoF GSI'!V20*'SoF GSI'!V$29*(1/'SoF GSI'!V$31)</f>
        <v>0</v>
      </c>
      <c r="W20" s="103" t="e">
        <f t="shared" si="4"/>
        <v>#DIV/0!</v>
      </c>
      <c r="X20" s="103">
        <f t="shared" si="5"/>
        <v>0</v>
      </c>
      <c r="Y20" s="104" t="e">
        <f>'SoF GSI'!Y20*'SoF GSI'!Y$29*(1/'SoF GSI'!Y$31)</f>
        <v>#DIV/0!</v>
      </c>
      <c r="Z20" s="102">
        <f>'SoF GSI'!Z20*'SoF GSI'!Z$29*(1/'SoF GSI'!Z$31)</f>
        <v>0</v>
      </c>
      <c r="AA20" s="102">
        <f>'SoF GSI'!AA20*'SoF GSI'!AA$29*(1/'SoF GSI'!AA$31)</f>
        <v>1.2330097087378642</v>
      </c>
      <c r="AB20" s="102">
        <f>'SoF GSI'!AB20*'SoF GSI'!AB$29*(1/'SoF GSI'!AB$31)</f>
        <v>3.8200000000000003</v>
      </c>
      <c r="AC20" s="102">
        <f>'SoF GSI'!AC20*'SoF GSI'!AC$29*(1/'SoF GSI'!AC$31)</f>
        <v>0</v>
      </c>
      <c r="AD20" s="115" t="e">
        <f t="shared" si="6"/>
        <v>#DIV/0!</v>
      </c>
      <c r="AE20" s="103">
        <f t="shared" si="7"/>
        <v>1.684336569579288</v>
      </c>
      <c r="AF20" s="101">
        <f>'SoF GSI'!AF20*'SoF GSI'!AF$29*(1/'SoF GSI'!AF$31)</f>
        <v>0</v>
      </c>
      <c r="AG20" s="102">
        <f>'SoF GSI'!AG20*'SoF GSI'!AG$29*(1/'SoF GSI'!AG$31)</f>
        <v>0</v>
      </c>
      <c r="AH20" s="102">
        <f>'SoF GSI'!AH20*'SoF GSI'!AH$29*(1/'SoF GSI'!AH$31)</f>
        <v>0</v>
      </c>
      <c r="AI20" s="102">
        <f>'SoF GSI'!AI20*'SoF GSI'!AI$29*(1/'SoF GSI'!AI$31)</f>
        <v>0</v>
      </c>
      <c r="AJ20" s="102">
        <f>'SoF GSI'!AJ20*'SoF GSI'!AJ$29*(1/'SoF GSI'!AJ$31)</f>
        <v>0</v>
      </c>
      <c r="AK20" s="115">
        <f t="shared" si="8"/>
        <v>0</v>
      </c>
      <c r="AL20" s="115">
        <f t="shared" si="9"/>
        <v>0</v>
      </c>
      <c r="AM20" s="101">
        <f>'SoF GSI'!AM20*'SoF GSI'!AM$29*(1/'SoF GSI'!AM$31)</f>
        <v>0</v>
      </c>
      <c r="AN20" s="102">
        <f>'SoF GSI'!AN20*'SoF GSI'!AN$29*(1/'SoF GSI'!AN$31)</f>
        <v>0</v>
      </c>
      <c r="AO20" s="102">
        <f>'SoF GSI'!AO20*'SoF GSI'!AO$29*(1/'SoF GSI'!AO$31)</f>
        <v>3.95</v>
      </c>
      <c r="AP20" s="102">
        <f>'SoF GSI'!AP20*'SoF GSI'!AP$29*(1/'SoF GSI'!AP$31)</f>
        <v>0</v>
      </c>
      <c r="AQ20" s="102">
        <f>'SoF GSI'!AQ20*'SoF GSI'!AQ$29*(1/'SoF GSI'!AQ$31)</f>
        <v>0</v>
      </c>
      <c r="AR20" s="115">
        <f t="shared" si="10"/>
        <v>0</v>
      </c>
      <c r="AS20" s="115">
        <f t="shared" si="11"/>
        <v>1.3166666666666667</v>
      </c>
      <c r="AT20" s="101">
        <f>'SoF GSI'!AT20*'SoF GSI'!AT$29*(1/'SoF GSI'!AT$31)</f>
        <v>0</v>
      </c>
      <c r="AU20" s="102">
        <f>'SoF GSI'!AU20*'SoF GSI'!AU$29*(1/'SoF GSI'!AU$31)</f>
        <v>0</v>
      </c>
      <c r="AV20" s="102">
        <f>'SoF GSI'!AV20*'SoF GSI'!AV$29*(1/'SoF GSI'!AV$31)</f>
        <v>0</v>
      </c>
      <c r="AW20" s="102">
        <f>'SoF GSI'!AW20*'SoF GSI'!AW$29*(1/'SoF GSI'!AW$31)</f>
        <v>0</v>
      </c>
      <c r="AX20" s="102">
        <f>'SoF GSI'!AX20*'SoF GSI'!AX$29*(1/'SoF GSI'!AX$31)</f>
        <v>0</v>
      </c>
      <c r="AY20" s="115">
        <f t="shared" si="12"/>
        <v>0</v>
      </c>
      <c r="AZ20" s="115">
        <f t="shared" si="13"/>
        <v>0</v>
      </c>
      <c r="BA20" s="101">
        <f>'SoF GSI'!BA20*'SoF GSI'!BA$29*(1/'SoF GSI'!BA$31)</f>
        <v>0</v>
      </c>
      <c r="BB20" s="102">
        <f>'SoF GSI'!BB20*'SoF GSI'!BB$29*(1/'SoF GSI'!BB$31)</f>
        <v>0</v>
      </c>
      <c r="BC20" s="102">
        <f>'SoF GSI'!BC20*'SoF GSI'!BC$29*(1/'SoF GSI'!BC$31)</f>
        <v>0</v>
      </c>
      <c r="BD20" s="102">
        <f>'SoF GSI'!BD20*'SoF GSI'!BD$29*(1/'SoF GSI'!BD$31)</f>
        <v>0</v>
      </c>
      <c r="BE20" s="102">
        <f>'SoF GSI'!BE20*'SoF GSI'!BE$29*(1/'SoF GSI'!BE$31)</f>
        <v>0</v>
      </c>
      <c r="BF20" s="115">
        <f t="shared" si="14"/>
        <v>0</v>
      </c>
      <c r="BG20" s="115">
        <f t="shared" si="15"/>
        <v>0</v>
      </c>
      <c r="BH20" s="101">
        <f>'SoF GSI'!BH20*'SoF GSI'!BH$29*(1/'SoF GSI'!BH$31)</f>
        <v>0</v>
      </c>
      <c r="BI20" s="102">
        <f>'SoF GSI'!BI20*'SoF GSI'!BI$29*(1/'SoF GSI'!BI$31)</f>
        <v>0</v>
      </c>
      <c r="BJ20" s="102">
        <f>'SoF GSI'!BJ20*'SoF GSI'!BJ$29*(1/'SoF GSI'!BJ$31)</f>
        <v>0</v>
      </c>
      <c r="BK20" s="102">
        <f>'SoF GSI'!BK20*'SoF GSI'!BK$29*(1/'SoF GSI'!BK$31)</f>
        <v>0</v>
      </c>
      <c r="BL20" s="102">
        <f>'SoF GSI'!BL20*'SoF GSI'!BL$29*(1/'SoF GSI'!BL$31)</f>
        <v>0</v>
      </c>
      <c r="BM20" s="103">
        <f t="shared" si="16"/>
        <v>0</v>
      </c>
      <c r="BN20" s="103">
        <f t="shared" si="17"/>
        <v>0</v>
      </c>
      <c r="BP20" s="101">
        <f t="shared" si="22"/>
        <v>81.11889488805231</v>
      </c>
      <c r="BQ20" s="121">
        <f t="shared" si="23"/>
        <v>3.1502483451670803E-2</v>
      </c>
      <c r="BR20" s="101">
        <f t="shared" si="24"/>
        <v>106.13119818224318</v>
      </c>
      <c r="BS20" s="121">
        <f t="shared" si="25"/>
        <v>6.250365028400659E-2</v>
      </c>
      <c r="BT20" s="101">
        <f t="shared" si="18"/>
        <v>187.25009307029549</v>
      </c>
      <c r="BU20" s="121">
        <f t="shared" si="19"/>
        <v>4.3821692738192253E-2</v>
      </c>
      <c r="BV20" s="101">
        <f t="shared" si="26"/>
        <v>9.4974541531823071</v>
      </c>
      <c r="BW20" s="121">
        <f t="shared" si="20"/>
        <v>9.2297902363287724E-3</v>
      </c>
      <c r="BX20" s="101">
        <f t="shared" si="27"/>
        <v>3.95</v>
      </c>
      <c r="BY20" s="121">
        <f t="shared" si="21"/>
        <v>1.1027359017308767E-3</v>
      </c>
      <c r="BZ20" s="101">
        <f t="shared" si="28"/>
        <v>3.95</v>
      </c>
      <c r="CA20" s="121">
        <f t="shared" si="21"/>
        <v>1.3672551055728627E-3</v>
      </c>
    </row>
    <row r="21" spans="1:79" x14ac:dyDescent="0.3">
      <c r="B21" s="65" t="s">
        <v>283</v>
      </c>
      <c r="C21" s="9" t="s">
        <v>283</v>
      </c>
      <c r="D21" s="85">
        <f>'SoF GSI'!D21*'SoF GSI'!D$29*(1/'SoF GSI'!D$31)</f>
        <v>3.9223300970873787</v>
      </c>
      <c r="E21" s="86">
        <f>'SoF GSI'!E21*'SoF GSI'!E$29*(1/'SoF GSI'!E$31)</f>
        <v>0</v>
      </c>
      <c r="F21" s="86">
        <f>'SoF GSI'!F21*'SoF GSI'!F$29*(1/'SoF GSI'!F$31)</f>
        <v>0</v>
      </c>
      <c r="G21" s="86">
        <f>'SoF GSI'!G21*'SoF GSI'!G$29*(1/'SoF GSI'!G$31)</f>
        <v>0</v>
      </c>
      <c r="H21" s="86">
        <f>'SoF GSI'!H21*'SoF GSI'!H$29*(1/'SoF GSI'!H$31)</f>
        <v>0</v>
      </c>
      <c r="I21" s="79">
        <f t="shared" si="0"/>
        <v>1.9611650485436893</v>
      </c>
      <c r="J21" s="79">
        <f t="shared" si="1"/>
        <v>0</v>
      </c>
      <c r="K21" s="85">
        <f>'SoF GSI'!K21*'SoF GSI'!K$29*(1/'SoF GSI'!K$31)</f>
        <v>4.71875</v>
      </c>
      <c r="L21" s="86">
        <f>'SoF GSI'!L21*'SoF GSI'!L$29*(1/'SoF GSI'!L$31)</f>
        <v>0</v>
      </c>
      <c r="M21" s="86">
        <f>'SoF GSI'!M21*'SoF GSI'!M$29*(1/'SoF GSI'!M$31)</f>
        <v>0</v>
      </c>
      <c r="N21" s="86">
        <f>'SoF GSI'!N21*'SoF GSI'!N$29*(1/'SoF GSI'!N$31)</f>
        <v>0</v>
      </c>
      <c r="O21" s="86">
        <f>'SoF GSI'!O21*'SoF GSI'!O$29*(1/'SoF GSI'!O$31)</f>
        <v>0</v>
      </c>
      <c r="P21" s="79">
        <f t="shared" si="2"/>
        <v>2.359375</v>
      </c>
      <c r="Q21" s="79">
        <f t="shared" si="3"/>
        <v>0</v>
      </c>
      <c r="R21" s="78" t="e">
        <f>'SoF GSI'!R21*'SoF GSI'!R$29*(1/'SoF GSI'!R$31)</f>
        <v>#DIV/0!</v>
      </c>
      <c r="S21" s="71">
        <f>'SoF GSI'!S21*'SoF GSI'!S$29*(1/'SoF GSI'!S$31)</f>
        <v>0</v>
      </c>
      <c r="T21" s="71">
        <f>'SoF GSI'!T21*'SoF GSI'!T$29*(1/'SoF GSI'!T$31)</f>
        <v>0</v>
      </c>
      <c r="U21" s="71">
        <f>'SoF GSI'!U21*'SoF GSI'!U$29*(1/'SoF GSI'!U$31)</f>
        <v>0</v>
      </c>
      <c r="V21" s="71">
        <f>'SoF GSI'!V21*'SoF GSI'!V$29*(1/'SoF GSI'!V$31)</f>
        <v>0</v>
      </c>
      <c r="W21" s="79" t="e">
        <f t="shared" si="4"/>
        <v>#DIV/0!</v>
      </c>
      <c r="X21" s="79">
        <f t="shared" si="5"/>
        <v>0</v>
      </c>
      <c r="Y21" s="78" t="e">
        <f>'SoF GSI'!Y21*'SoF GSI'!Y$29*(1/'SoF GSI'!Y$31)</f>
        <v>#DIV/0!</v>
      </c>
      <c r="Z21" s="71">
        <f>'SoF GSI'!Z21*'SoF GSI'!Z$29*(1/'SoF GSI'!Z$31)</f>
        <v>0</v>
      </c>
      <c r="AA21" s="71">
        <f>'SoF GSI'!AA21*'SoF GSI'!AA$29*(1/'SoF GSI'!AA$31)</f>
        <v>0</v>
      </c>
      <c r="AB21" s="71">
        <f>'SoF GSI'!AB21*'SoF GSI'!AB$29*(1/'SoF GSI'!AB$31)</f>
        <v>0</v>
      </c>
      <c r="AC21" s="71">
        <f>'SoF GSI'!AC21*'SoF GSI'!AC$29*(1/'SoF GSI'!AC$31)</f>
        <v>0</v>
      </c>
      <c r="AD21" s="113" t="e">
        <f t="shared" si="6"/>
        <v>#DIV/0!</v>
      </c>
      <c r="AE21" s="79">
        <f t="shared" si="7"/>
        <v>0</v>
      </c>
      <c r="AF21" s="75">
        <f>'SoF GSI'!AF21*'SoF GSI'!AF$29*(1/'SoF GSI'!AF$31)</f>
        <v>0</v>
      </c>
      <c r="AG21" s="71">
        <f>'SoF GSI'!AG21*'SoF GSI'!AG$29*(1/'SoF GSI'!AG$31)</f>
        <v>0</v>
      </c>
      <c r="AH21" s="71">
        <f>'SoF GSI'!AH21*'SoF GSI'!AH$29*(1/'SoF GSI'!AH$31)</f>
        <v>0</v>
      </c>
      <c r="AI21" s="71">
        <f>'SoF GSI'!AI21*'SoF GSI'!AI$29*(1/'SoF GSI'!AI$31)</f>
        <v>0</v>
      </c>
      <c r="AJ21" s="71">
        <f>'SoF GSI'!AJ21*'SoF GSI'!AJ$29*(1/'SoF GSI'!AJ$31)</f>
        <v>0</v>
      </c>
      <c r="AK21" s="113">
        <f t="shared" si="8"/>
        <v>0</v>
      </c>
      <c r="AL21" s="113">
        <f t="shared" si="9"/>
        <v>0</v>
      </c>
      <c r="AM21" s="75">
        <f>'SoF GSI'!AM21*'SoF GSI'!AM$29*(1/'SoF GSI'!AM$31)</f>
        <v>0</v>
      </c>
      <c r="AN21" s="71">
        <f>'SoF GSI'!AN21*'SoF GSI'!AN$29*(1/'SoF GSI'!AN$31)</f>
        <v>0</v>
      </c>
      <c r="AO21" s="71">
        <f>'SoF GSI'!AO21*'SoF GSI'!AO$29*(1/'SoF GSI'!AO$31)</f>
        <v>0</v>
      </c>
      <c r="AP21" s="71">
        <f>'SoF GSI'!AP21*'SoF GSI'!AP$29*(1/'SoF GSI'!AP$31)</f>
        <v>0</v>
      </c>
      <c r="AQ21" s="71">
        <f>'SoF GSI'!AQ21*'SoF GSI'!AQ$29*(1/'SoF GSI'!AQ$31)</f>
        <v>0</v>
      </c>
      <c r="AR21" s="113">
        <f t="shared" si="10"/>
        <v>0</v>
      </c>
      <c r="AS21" s="113">
        <f t="shared" si="11"/>
        <v>0</v>
      </c>
      <c r="AT21" s="75">
        <f>'SoF GSI'!AT21*'SoF GSI'!AT$29*(1/'SoF GSI'!AT$31)</f>
        <v>0</v>
      </c>
      <c r="AU21" s="71">
        <f>'SoF GSI'!AU21*'SoF GSI'!AU$29*(1/'SoF GSI'!AU$31)</f>
        <v>0</v>
      </c>
      <c r="AV21" s="71">
        <f>'SoF GSI'!AV21*'SoF GSI'!AV$29*(1/'SoF GSI'!AV$31)</f>
        <v>0</v>
      </c>
      <c r="AW21" s="71">
        <f>'SoF GSI'!AW21*'SoF GSI'!AW$29*(1/'SoF GSI'!AW$31)</f>
        <v>0</v>
      </c>
      <c r="AX21" s="71">
        <f>'SoF GSI'!AX21*'SoF GSI'!AX$29*(1/'SoF GSI'!AX$31)</f>
        <v>0</v>
      </c>
      <c r="AY21" s="113">
        <f t="shared" si="12"/>
        <v>0</v>
      </c>
      <c r="AZ21" s="113">
        <f t="shared" si="13"/>
        <v>0</v>
      </c>
      <c r="BA21" s="75">
        <f>'SoF GSI'!BA21*'SoF GSI'!BA$29*(1/'SoF GSI'!BA$31)</f>
        <v>0</v>
      </c>
      <c r="BB21" s="71">
        <f>'SoF GSI'!BB21*'SoF GSI'!BB$29*(1/'SoF GSI'!BB$31)</f>
        <v>0</v>
      </c>
      <c r="BC21" s="71">
        <f>'SoF GSI'!BC21*'SoF GSI'!BC$29*(1/'SoF GSI'!BC$31)</f>
        <v>0</v>
      </c>
      <c r="BD21" s="71">
        <f>'SoF GSI'!BD21*'SoF GSI'!BD$29*(1/'SoF GSI'!BD$31)</f>
        <v>0</v>
      </c>
      <c r="BE21" s="71">
        <f>'SoF GSI'!BE21*'SoF GSI'!BE$29*(1/'SoF GSI'!BE$31)</f>
        <v>0</v>
      </c>
      <c r="BF21" s="113">
        <f t="shared" si="14"/>
        <v>0</v>
      </c>
      <c r="BG21" s="113">
        <f t="shared" si="15"/>
        <v>0</v>
      </c>
      <c r="BH21" s="75">
        <f>'SoF GSI'!BH21*'SoF GSI'!BH$29*(1/'SoF GSI'!BH$31)</f>
        <v>0</v>
      </c>
      <c r="BI21" s="71">
        <f>'SoF GSI'!BI21*'SoF GSI'!BI$29*(1/'SoF GSI'!BI$31)</f>
        <v>0</v>
      </c>
      <c r="BJ21" s="71">
        <f>'SoF GSI'!BJ21*'SoF GSI'!BJ$29*(1/'SoF GSI'!BJ$31)</f>
        <v>0</v>
      </c>
      <c r="BK21" s="71">
        <f>'SoF GSI'!BK21*'SoF GSI'!BK$29*(1/'SoF GSI'!BK$31)</f>
        <v>0</v>
      </c>
      <c r="BL21" s="71">
        <f>'SoF GSI'!BL21*'SoF GSI'!BL$29*(1/'SoF GSI'!BL$31)</f>
        <v>0</v>
      </c>
      <c r="BM21" s="79">
        <f t="shared" si="16"/>
        <v>0</v>
      </c>
      <c r="BN21" s="79">
        <f t="shared" si="17"/>
        <v>0</v>
      </c>
      <c r="BP21" s="75">
        <f t="shared" si="22"/>
        <v>8.6410800970873787</v>
      </c>
      <c r="BQ21" s="119">
        <f t="shared" si="23"/>
        <v>3.3557592610048074E-3</v>
      </c>
      <c r="BR21" s="75">
        <f t="shared" si="24"/>
        <v>0</v>
      </c>
      <c r="BS21" s="119">
        <f t="shared" si="25"/>
        <v>0</v>
      </c>
      <c r="BT21" s="75">
        <f t="shared" si="18"/>
        <v>8.6410800970873787</v>
      </c>
      <c r="BU21" s="119">
        <f t="shared" si="19"/>
        <v>2.0222513683799156E-3</v>
      </c>
      <c r="BV21" s="75">
        <f t="shared" si="26"/>
        <v>0</v>
      </c>
      <c r="BW21" s="119">
        <f t="shared" si="20"/>
        <v>0</v>
      </c>
      <c r="BX21" s="75">
        <f t="shared" si="27"/>
        <v>0</v>
      </c>
      <c r="BY21" s="119">
        <f t="shared" si="21"/>
        <v>0</v>
      </c>
      <c r="BZ21" s="75">
        <f t="shared" si="28"/>
        <v>0</v>
      </c>
      <c r="CA21" s="119">
        <f t="shared" si="21"/>
        <v>0</v>
      </c>
    </row>
    <row r="22" spans="1:79" x14ac:dyDescent="0.3">
      <c r="B22" s="65" t="s">
        <v>325</v>
      </c>
      <c r="C22" s="12" t="s">
        <v>28</v>
      </c>
      <c r="D22" s="85">
        <f>'SoF GSI'!D22*'SoF GSI'!D$29*(1/'SoF GSI'!D$31)</f>
        <v>0</v>
      </c>
      <c r="E22" s="86">
        <f>'SoF GSI'!E22*'SoF GSI'!E$29*(1/'SoF GSI'!E$31)</f>
        <v>0</v>
      </c>
      <c r="F22" s="86">
        <f>'SoF GSI'!F22*'SoF GSI'!F$29*(1/'SoF GSI'!F$31)</f>
        <v>0</v>
      </c>
      <c r="G22" s="86">
        <f>'SoF GSI'!G22*'SoF GSI'!G$29*(1/'SoF GSI'!G$31)</f>
        <v>0</v>
      </c>
      <c r="H22" s="86">
        <f>'SoF GSI'!H22*'SoF GSI'!H$29*(1/'SoF GSI'!H$31)</f>
        <v>0</v>
      </c>
      <c r="I22" s="79">
        <f t="shared" si="0"/>
        <v>0</v>
      </c>
      <c r="J22" s="79">
        <f t="shared" si="1"/>
        <v>0</v>
      </c>
      <c r="K22" s="85">
        <f>'SoF GSI'!K22*'SoF GSI'!K$29*(1/'SoF GSI'!K$31)</f>
        <v>0</v>
      </c>
      <c r="L22" s="86">
        <f>'SoF GSI'!L22*'SoF GSI'!L$29*(1/'SoF GSI'!L$31)</f>
        <v>0</v>
      </c>
      <c r="M22" s="86">
        <f>'SoF GSI'!M22*'SoF GSI'!M$29*(1/'SoF GSI'!M$31)</f>
        <v>0</v>
      </c>
      <c r="N22" s="86">
        <f>'SoF GSI'!N22*'SoF GSI'!N$29*(1/'SoF GSI'!N$31)</f>
        <v>0</v>
      </c>
      <c r="O22" s="86">
        <f>'SoF GSI'!O22*'SoF GSI'!O$29*(1/'SoF GSI'!O$31)</f>
        <v>0</v>
      </c>
      <c r="P22" s="79">
        <f t="shared" si="2"/>
        <v>0</v>
      </c>
      <c r="Q22" s="79">
        <f t="shared" si="3"/>
        <v>0</v>
      </c>
      <c r="R22" s="78" t="e">
        <f>'SoF GSI'!R22*'SoF GSI'!R$29*(1/'SoF GSI'!R$31)</f>
        <v>#DIV/0!</v>
      </c>
      <c r="S22" s="71">
        <f>'SoF GSI'!S22*'SoF GSI'!S$29*(1/'SoF GSI'!S$31)</f>
        <v>0</v>
      </c>
      <c r="T22" s="71">
        <f>'SoF GSI'!T22*'SoF GSI'!T$29*(1/'SoF GSI'!T$31)</f>
        <v>0</v>
      </c>
      <c r="U22" s="71">
        <f>'SoF GSI'!U22*'SoF GSI'!U$29*(1/'SoF GSI'!U$31)</f>
        <v>0</v>
      </c>
      <c r="V22" s="71">
        <f>'SoF GSI'!V22*'SoF GSI'!V$29*(1/'SoF GSI'!V$31)</f>
        <v>0</v>
      </c>
      <c r="W22" s="79" t="e">
        <f t="shared" si="4"/>
        <v>#DIV/0!</v>
      </c>
      <c r="X22" s="79">
        <f t="shared" si="5"/>
        <v>0</v>
      </c>
      <c r="Y22" s="78" t="e">
        <f>'SoF GSI'!Y22*'SoF GSI'!Y$29*(1/'SoF GSI'!Y$31)</f>
        <v>#DIV/0!</v>
      </c>
      <c r="Z22" s="71">
        <f>'SoF GSI'!Z22*'SoF GSI'!Z$29*(1/'SoF GSI'!Z$31)</f>
        <v>0</v>
      </c>
      <c r="AA22" s="71">
        <f>'SoF GSI'!AA22*'SoF GSI'!AA$29*(1/'SoF GSI'!AA$31)</f>
        <v>0</v>
      </c>
      <c r="AB22" s="71">
        <f>'SoF GSI'!AB22*'SoF GSI'!AB$29*(1/'SoF GSI'!AB$31)</f>
        <v>0</v>
      </c>
      <c r="AC22" s="71">
        <f>'SoF GSI'!AC22*'SoF GSI'!AC$29*(1/'SoF GSI'!AC$31)</f>
        <v>0</v>
      </c>
      <c r="AD22" s="113" t="e">
        <f t="shared" si="6"/>
        <v>#DIV/0!</v>
      </c>
      <c r="AE22" s="79">
        <f t="shared" si="7"/>
        <v>0</v>
      </c>
      <c r="AF22" s="75">
        <f>'SoF GSI'!AF22*'SoF GSI'!AF$29*(1/'SoF GSI'!AF$31)</f>
        <v>0</v>
      </c>
      <c r="AG22" s="71">
        <f>'SoF GSI'!AG22*'SoF GSI'!AG$29*(1/'SoF GSI'!AG$31)</f>
        <v>0</v>
      </c>
      <c r="AH22" s="71">
        <f>'SoF GSI'!AH22*'SoF GSI'!AH$29*(1/'SoF GSI'!AH$31)</f>
        <v>0</v>
      </c>
      <c r="AI22" s="71">
        <f>'SoF GSI'!AI22*'SoF GSI'!AI$29*(1/'SoF GSI'!AI$31)</f>
        <v>0</v>
      </c>
      <c r="AJ22" s="71">
        <f>'SoF GSI'!AJ22*'SoF GSI'!AJ$29*(1/'SoF GSI'!AJ$31)</f>
        <v>0</v>
      </c>
      <c r="AK22" s="113">
        <f t="shared" si="8"/>
        <v>0</v>
      </c>
      <c r="AL22" s="113">
        <f t="shared" si="9"/>
        <v>0</v>
      </c>
      <c r="AM22" s="75">
        <f>'SoF GSI'!AM22*'SoF GSI'!AM$29*(1/'SoF GSI'!AM$31)</f>
        <v>0</v>
      </c>
      <c r="AN22" s="71">
        <f>'SoF GSI'!AN22*'SoF GSI'!AN$29*(1/'SoF GSI'!AN$31)</f>
        <v>0</v>
      </c>
      <c r="AO22" s="71">
        <f>'SoF GSI'!AO22*'SoF GSI'!AO$29*(1/'SoF GSI'!AO$31)</f>
        <v>0</v>
      </c>
      <c r="AP22" s="71">
        <f>'SoF GSI'!AP22*'SoF GSI'!AP$29*(1/'SoF GSI'!AP$31)</f>
        <v>0</v>
      </c>
      <c r="AQ22" s="71">
        <f>'SoF GSI'!AQ22*'SoF GSI'!AQ$29*(1/'SoF GSI'!AQ$31)</f>
        <v>0</v>
      </c>
      <c r="AR22" s="113">
        <f t="shared" si="10"/>
        <v>0</v>
      </c>
      <c r="AS22" s="113">
        <f t="shared" si="11"/>
        <v>0</v>
      </c>
      <c r="AT22" s="75">
        <f>'SoF GSI'!AT22*'SoF GSI'!AT$29*(1/'SoF GSI'!AT$31)</f>
        <v>0</v>
      </c>
      <c r="AU22" s="71">
        <f>'SoF GSI'!AU22*'SoF GSI'!AU$29*(1/'SoF GSI'!AU$31)</f>
        <v>0</v>
      </c>
      <c r="AV22" s="71">
        <f>'SoF GSI'!AV22*'SoF GSI'!AV$29*(1/'SoF GSI'!AV$31)</f>
        <v>0</v>
      </c>
      <c r="AW22" s="71">
        <f>'SoF GSI'!AW22*'SoF GSI'!AW$29*(1/'SoF GSI'!AW$31)</f>
        <v>0</v>
      </c>
      <c r="AX22" s="71">
        <f>'SoF GSI'!AX22*'SoF GSI'!AX$29*(1/'SoF GSI'!AX$31)</f>
        <v>0</v>
      </c>
      <c r="AY22" s="113">
        <f t="shared" si="12"/>
        <v>0</v>
      </c>
      <c r="AZ22" s="113">
        <f t="shared" si="13"/>
        <v>0</v>
      </c>
      <c r="BA22" s="75">
        <f>'SoF GSI'!BA22*'SoF GSI'!BA$29*(1/'SoF GSI'!BA$31)</f>
        <v>0</v>
      </c>
      <c r="BB22" s="71">
        <f>'SoF GSI'!BB22*'SoF GSI'!BB$29*(1/'SoF GSI'!BB$31)</f>
        <v>0</v>
      </c>
      <c r="BC22" s="71">
        <f>'SoF GSI'!BC22*'SoF GSI'!BC$29*(1/'SoF GSI'!BC$31)</f>
        <v>0</v>
      </c>
      <c r="BD22" s="71">
        <f>'SoF GSI'!BD22*'SoF GSI'!BD$29*(1/'SoF GSI'!BD$31)</f>
        <v>0</v>
      </c>
      <c r="BE22" s="71">
        <f>'SoF GSI'!BE22*'SoF GSI'!BE$29*(1/'SoF GSI'!BE$31)</f>
        <v>0</v>
      </c>
      <c r="BF22" s="113">
        <f t="shared" si="14"/>
        <v>0</v>
      </c>
      <c r="BG22" s="113">
        <f t="shared" si="15"/>
        <v>0</v>
      </c>
      <c r="BH22" s="75">
        <f>'SoF GSI'!BH22*'SoF GSI'!BH$29*(1/'SoF GSI'!BH$31)</f>
        <v>0</v>
      </c>
      <c r="BI22" s="71">
        <f>'SoF GSI'!BI22*'SoF GSI'!BI$29*(1/'SoF GSI'!BI$31)</f>
        <v>0</v>
      </c>
      <c r="BJ22" s="71">
        <f>'SoF GSI'!BJ22*'SoF GSI'!BJ$29*(1/'SoF GSI'!BJ$31)</f>
        <v>0</v>
      </c>
      <c r="BK22" s="71">
        <f>'SoF GSI'!BK22*'SoF GSI'!BK$29*(1/'SoF GSI'!BK$31)</f>
        <v>0</v>
      </c>
      <c r="BL22" s="71">
        <f>'SoF GSI'!BL22*'SoF GSI'!BL$29*(1/'SoF GSI'!BL$31)</f>
        <v>0</v>
      </c>
      <c r="BM22" s="79">
        <f t="shared" si="16"/>
        <v>0</v>
      </c>
      <c r="BN22" s="79">
        <f t="shared" si="17"/>
        <v>0</v>
      </c>
      <c r="BP22" s="75">
        <f t="shared" si="22"/>
        <v>0</v>
      </c>
      <c r="BQ22" s="119">
        <f t="shared" si="23"/>
        <v>0</v>
      </c>
      <c r="BR22" s="75">
        <f t="shared" si="24"/>
        <v>0</v>
      </c>
      <c r="BS22" s="119">
        <f t="shared" si="25"/>
        <v>0</v>
      </c>
      <c r="BT22" s="75">
        <f t="shared" si="18"/>
        <v>0</v>
      </c>
      <c r="BU22" s="119">
        <f t="shared" si="19"/>
        <v>0</v>
      </c>
      <c r="BV22" s="75">
        <f t="shared" si="26"/>
        <v>0</v>
      </c>
      <c r="BW22" s="119">
        <f t="shared" si="20"/>
        <v>0</v>
      </c>
      <c r="BX22" s="75">
        <f t="shared" si="27"/>
        <v>0</v>
      </c>
      <c r="BY22" s="119">
        <f t="shared" si="21"/>
        <v>0</v>
      </c>
      <c r="BZ22" s="75">
        <f t="shared" si="28"/>
        <v>0</v>
      </c>
      <c r="CA22" s="119">
        <f t="shared" si="21"/>
        <v>0</v>
      </c>
    </row>
    <row r="23" spans="1:79" x14ac:dyDescent="0.3">
      <c r="B23" s="65" t="s">
        <v>324</v>
      </c>
      <c r="C23" s="12" t="s">
        <v>28</v>
      </c>
      <c r="D23" s="85">
        <f>'SoF GSI'!D23*'SoF GSI'!D$29*(1/'SoF GSI'!D$31)</f>
        <v>7.8446601941747574</v>
      </c>
      <c r="E23" s="86">
        <f>'SoF GSI'!E23*'SoF GSI'!E$29*(1/'SoF GSI'!E$31)</f>
        <v>67.469387755102048</v>
      </c>
      <c r="F23" s="86">
        <f>'SoF GSI'!F23*'SoF GSI'!F$29*(1/'SoF GSI'!F$31)</f>
        <v>12.09</v>
      </c>
      <c r="G23" s="86">
        <f>'SoF GSI'!G23*'SoF GSI'!G$29*(1/'SoF GSI'!G$31)</f>
        <v>10.64</v>
      </c>
      <c r="H23" s="86">
        <f>'SoF GSI'!H23*'SoF GSI'!H$29*(1/'SoF GSI'!H$31)</f>
        <v>1.1734693877551017</v>
      </c>
      <c r="I23" s="79">
        <f t="shared" si="0"/>
        <v>37.657023974638406</v>
      </c>
      <c r="J23" s="79">
        <f t="shared" si="1"/>
        <v>7.967823129251701</v>
      </c>
      <c r="K23" s="85">
        <f>'SoF GSI'!K23*'SoF GSI'!K$29*(1/'SoF GSI'!K$31)</f>
        <v>4.71875</v>
      </c>
      <c r="L23" s="86">
        <f>'SoF GSI'!L23*'SoF GSI'!L$29*(1/'SoF GSI'!L$31)</f>
        <v>6.2857142857142856</v>
      </c>
      <c r="M23" s="86">
        <f>'SoF GSI'!M23*'SoF GSI'!M$29*(1/'SoF GSI'!M$31)</f>
        <v>0</v>
      </c>
      <c r="N23" s="86">
        <f>'SoF GSI'!N23*'SoF GSI'!N$29*(1/'SoF GSI'!N$31)</f>
        <v>5.9504950495049505</v>
      </c>
      <c r="O23" s="86">
        <f>'SoF GSI'!O23*'SoF GSI'!O$29*(1/'SoF GSI'!O$31)</f>
        <v>0</v>
      </c>
      <c r="P23" s="79">
        <f t="shared" si="2"/>
        <v>5.5022321428571423</v>
      </c>
      <c r="Q23" s="79">
        <f t="shared" si="3"/>
        <v>1.9834983498349834</v>
      </c>
      <c r="R23" s="78" t="e">
        <f>'SoF GSI'!R23*'SoF GSI'!R$29*(1/'SoF GSI'!R$31)</f>
        <v>#DIV/0!</v>
      </c>
      <c r="S23" s="71">
        <f>'SoF GSI'!S23*'SoF GSI'!S$29*(1/'SoF GSI'!S$31)</f>
        <v>0</v>
      </c>
      <c r="T23" s="71">
        <f>'SoF GSI'!T23*'SoF GSI'!T$29*(1/'SoF GSI'!T$31)</f>
        <v>0</v>
      </c>
      <c r="U23" s="71">
        <f>'SoF GSI'!U23*'SoF GSI'!U$29*(1/'SoF GSI'!U$31)</f>
        <v>0</v>
      </c>
      <c r="V23" s="71">
        <f>'SoF GSI'!V23*'SoF GSI'!V$29*(1/'SoF GSI'!V$31)</f>
        <v>0.87755102040816324</v>
      </c>
      <c r="W23" s="79" t="e">
        <f t="shared" si="4"/>
        <v>#DIV/0!</v>
      </c>
      <c r="X23" s="79">
        <f t="shared" si="5"/>
        <v>0.29251700680272108</v>
      </c>
      <c r="Y23" s="78" t="e">
        <f>'SoF GSI'!Y23*'SoF GSI'!Y$29*(1/'SoF GSI'!Y$31)</f>
        <v>#DIV/0!</v>
      </c>
      <c r="Z23" s="71">
        <f>'SoF GSI'!Z23*'SoF GSI'!Z$29*(1/'SoF GSI'!Z$31)</f>
        <v>0</v>
      </c>
      <c r="AA23" s="71">
        <f>'SoF GSI'!AA23*'SoF GSI'!AA$29*(1/'SoF GSI'!AA$31)</f>
        <v>0</v>
      </c>
      <c r="AB23" s="71">
        <f>'SoF GSI'!AB23*'SoF GSI'!AB$29*(1/'SoF GSI'!AB$31)</f>
        <v>0</v>
      </c>
      <c r="AC23" s="71">
        <f>'SoF GSI'!AC23*'SoF GSI'!AC$29*(1/'SoF GSI'!AC$31)</f>
        <v>0</v>
      </c>
      <c r="AD23" s="113" t="e">
        <f t="shared" si="6"/>
        <v>#DIV/0!</v>
      </c>
      <c r="AE23" s="79">
        <f t="shared" si="7"/>
        <v>0</v>
      </c>
      <c r="AF23" s="75">
        <f>'SoF GSI'!AF23*'SoF GSI'!AF$29*(1/'SoF GSI'!AF$31)</f>
        <v>0</v>
      </c>
      <c r="AG23" s="71">
        <f>'SoF GSI'!AG23*'SoF GSI'!AG$29*(1/'SoF GSI'!AG$31)</f>
        <v>0</v>
      </c>
      <c r="AH23" s="71">
        <f>'SoF GSI'!AH23*'SoF GSI'!AH$29*(1/'SoF GSI'!AH$31)</f>
        <v>0</v>
      </c>
      <c r="AI23" s="71">
        <f>'SoF GSI'!AI23*'SoF GSI'!AI$29*(1/'SoF GSI'!AI$31)</f>
        <v>0</v>
      </c>
      <c r="AJ23" s="71">
        <f>'SoF GSI'!AJ23*'SoF GSI'!AJ$29*(1/'SoF GSI'!AJ$31)</f>
        <v>0</v>
      </c>
      <c r="AK23" s="113">
        <f t="shared" si="8"/>
        <v>0</v>
      </c>
      <c r="AL23" s="113">
        <f t="shared" si="9"/>
        <v>0</v>
      </c>
      <c r="AM23" s="75">
        <f>'SoF GSI'!AM23*'SoF GSI'!AM$29*(1/'SoF GSI'!AM$31)</f>
        <v>0</v>
      </c>
      <c r="AN23" s="71">
        <f>'SoF GSI'!AN23*'SoF GSI'!AN$29*(1/'SoF GSI'!AN$31)</f>
        <v>0</v>
      </c>
      <c r="AO23" s="71">
        <f>'SoF GSI'!AO23*'SoF GSI'!AO$29*(1/'SoF GSI'!AO$31)</f>
        <v>0</v>
      </c>
      <c r="AP23" s="71">
        <f>'SoF GSI'!AP23*'SoF GSI'!AP$29*(1/'SoF GSI'!AP$31)</f>
        <v>0</v>
      </c>
      <c r="AQ23" s="71">
        <f>'SoF GSI'!AQ23*'SoF GSI'!AQ$29*(1/'SoF GSI'!AQ$31)</f>
        <v>0</v>
      </c>
      <c r="AR23" s="113">
        <f t="shared" si="10"/>
        <v>0</v>
      </c>
      <c r="AS23" s="113">
        <f t="shared" si="11"/>
        <v>0</v>
      </c>
      <c r="AT23" s="75">
        <f>'SoF GSI'!AT23*'SoF GSI'!AT$29*(1/'SoF GSI'!AT$31)</f>
        <v>0</v>
      </c>
      <c r="AU23" s="71">
        <f>'SoF GSI'!AU23*'SoF GSI'!AU$29*(1/'SoF GSI'!AU$31)</f>
        <v>0</v>
      </c>
      <c r="AV23" s="71">
        <f>'SoF GSI'!AV23*'SoF GSI'!AV$29*(1/'SoF GSI'!AV$31)</f>
        <v>0</v>
      </c>
      <c r="AW23" s="71">
        <f>'SoF GSI'!AW23*'SoF GSI'!AW$29*(1/'SoF GSI'!AW$31)</f>
        <v>0</v>
      </c>
      <c r="AX23" s="71">
        <f>'SoF GSI'!AX23*'SoF GSI'!AX$29*(1/'SoF GSI'!AX$31)</f>
        <v>0</v>
      </c>
      <c r="AY23" s="113">
        <f t="shared" si="12"/>
        <v>0</v>
      </c>
      <c r="AZ23" s="113">
        <f t="shared" si="13"/>
        <v>0</v>
      </c>
      <c r="BA23" s="75">
        <f>'SoF GSI'!BA23*'SoF GSI'!BA$29*(1/'SoF GSI'!BA$31)</f>
        <v>0</v>
      </c>
      <c r="BB23" s="71">
        <f>'SoF GSI'!BB23*'SoF GSI'!BB$29*(1/'SoF GSI'!BB$31)</f>
        <v>0</v>
      </c>
      <c r="BC23" s="71">
        <f>'SoF GSI'!BC23*'SoF GSI'!BC$29*(1/'SoF GSI'!BC$31)</f>
        <v>0</v>
      </c>
      <c r="BD23" s="71">
        <f>'SoF GSI'!BD23*'SoF GSI'!BD$29*(1/'SoF GSI'!BD$31)</f>
        <v>0</v>
      </c>
      <c r="BE23" s="71">
        <f>'SoF GSI'!BE23*'SoF GSI'!BE$29*(1/'SoF GSI'!BE$31)</f>
        <v>0</v>
      </c>
      <c r="BF23" s="113">
        <f t="shared" si="14"/>
        <v>0</v>
      </c>
      <c r="BG23" s="113">
        <f t="shared" si="15"/>
        <v>0</v>
      </c>
      <c r="BH23" s="75">
        <f>'SoF GSI'!BH23*'SoF GSI'!BH$29*(1/'SoF GSI'!BH$31)</f>
        <v>0</v>
      </c>
      <c r="BI23" s="71">
        <f>'SoF GSI'!BI23*'SoF GSI'!BI$29*(1/'SoF GSI'!BI$31)</f>
        <v>0</v>
      </c>
      <c r="BJ23" s="71">
        <f>'SoF GSI'!BJ23*'SoF GSI'!BJ$29*(1/'SoF GSI'!BJ$31)</f>
        <v>0</v>
      </c>
      <c r="BK23" s="71">
        <f>'SoF GSI'!BK23*'SoF GSI'!BK$29*(1/'SoF GSI'!BK$31)</f>
        <v>0</v>
      </c>
      <c r="BL23" s="71">
        <f>'SoF GSI'!BL23*'SoF GSI'!BL$29*(1/'SoF GSI'!BL$31)</f>
        <v>0</v>
      </c>
      <c r="BM23" s="79">
        <f t="shared" si="16"/>
        <v>0</v>
      </c>
      <c r="BN23" s="79">
        <f t="shared" si="17"/>
        <v>0</v>
      </c>
      <c r="BP23" s="75">
        <f t="shared" si="22"/>
        <v>86.318512234991104</v>
      </c>
      <c r="BQ23" s="119">
        <f t="shared" si="23"/>
        <v>3.3521752324268392E-2</v>
      </c>
      <c r="BR23" s="75">
        <f t="shared" si="24"/>
        <v>29.853964437260053</v>
      </c>
      <c r="BS23" s="119">
        <f t="shared" si="25"/>
        <v>1.7581840069057747E-2</v>
      </c>
      <c r="BT23" s="75">
        <f t="shared" si="18"/>
        <v>116.17247667225116</v>
      </c>
      <c r="BU23" s="119">
        <f t="shared" si="19"/>
        <v>2.718756767429234E-2</v>
      </c>
      <c r="BV23" s="75">
        <f t="shared" si="26"/>
        <v>0.87755102040816324</v>
      </c>
      <c r="BW23" s="119">
        <f t="shared" si="20"/>
        <v>8.5281926181551338E-4</v>
      </c>
      <c r="BX23" s="75">
        <f t="shared" si="27"/>
        <v>0</v>
      </c>
      <c r="BY23" s="119">
        <f t="shared" si="21"/>
        <v>0</v>
      </c>
      <c r="BZ23" s="75">
        <f t="shared" si="28"/>
        <v>0</v>
      </c>
      <c r="CA23" s="119">
        <f t="shared" si="21"/>
        <v>0</v>
      </c>
    </row>
    <row r="24" spans="1:79" x14ac:dyDescent="0.3">
      <c r="B24" s="65" t="s">
        <v>323</v>
      </c>
      <c r="C24" t="s">
        <v>30</v>
      </c>
      <c r="D24" s="85">
        <f>'SoF GSI'!D24*'SoF GSI'!D$29*(1/'SoF GSI'!D$31)</f>
        <v>7.8446601941747574</v>
      </c>
      <c r="E24" s="86">
        <f>'SoF GSI'!E24*'SoF GSI'!E$29*(1/'SoF GSI'!E$31)</f>
        <v>44.979591836734691</v>
      </c>
      <c r="F24" s="86">
        <f>'SoF GSI'!F24*'SoF GSI'!F$29*(1/'SoF GSI'!F$31)</f>
        <v>20.150000000000002</v>
      </c>
      <c r="G24" s="86">
        <f>'SoF GSI'!G24*'SoF GSI'!G$29*(1/'SoF GSI'!G$31)</f>
        <v>15.959999999999999</v>
      </c>
      <c r="H24" s="86">
        <f>'SoF GSI'!H24*'SoF GSI'!H$29*(1/'SoF GSI'!H$31)</f>
        <v>3.2857142857142847</v>
      </c>
      <c r="I24" s="79">
        <f t="shared" si="0"/>
        <v>26.412126015454724</v>
      </c>
      <c r="J24" s="79">
        <f t="shared" si="1"/>
        <v>13.131904761904762</v>
      </c>
      <c r="K24" s="85">
        <f>'SoF GSI'!K24*'SoF GSI'!K$29*(1/'SoF GSI'!K$31)</f>
        <v>4.71875</v>
      </c>
      <c r="L24" s="86">
        <f>'SoF GSI'!L24*'SoF GSI'!L$29*(1/'SoF GSI'!L$31)</f>
        <v>18.857142857142858</v>
      </c>
      <c r="M24" s="86">
        <f>'SoF GSI'!M24*'SoF GSI'!M$29*(1/'SoF GSI'!M$31)</f>
        <v>0</v>
      </c>
      <c r="N24" s="86">
        <f>'SoF GSI'!N24*'SoF GSI'!N$29*(1/'SoF GSI'!N$31)</f>
        <v>5.9504950495049505</v>
      </c>
      <c r="O24" s="86">
        <f>'SoF GSI'!O24*'SoF GSI'!O$29*(1/'SoF GSI'!O$31)</f>
        <v>0</v>
      </c>
      <c r="P24" s="79">
        <f t="shared" si="2"/>
        <v>11.787946428571429</v>
      </c>
      <c r="Q24" s="79">
        <f t="shared" si="3"/>
        <v>1.9834983498349834</v>
      </c>
      <c r="R24" s="78" t="e">
        <f>'SoF GSI'!R24*'SoF GSI'!R$29*(1/'SoF GSI'!R$31)</f>
        <v>#DIV/0!</v>
      </c>
      <c r="S24" s="71">
        <f>'SoF GSI'!S24*'SoF GSI'!S$29*(1/'SoF GSI'!S$31)</f>
        <v>0</v>
      </c>
      <c r="T24" s="71">
        <f>'SoF GSI'!T24*'SoF GSI'!T$29*(1/'SoF GSI'!T$31)</f>
        <v>1.1111111111111114</v>
      </c>
      <c r="U24" s="71">
        <f>'SoF GSI'!U24*'SoF GSI'!U$29*(1/'SoF GSI'!U$31)</f>
        <v>0</v>
      </c>
      <c r="V24" s="71">
        <f>'SoF GSI'!V24*'SoF GSI'!V$29*(1/'SoF GSI'!V$31)</f>
        <v>0</v>
      </c>
      <c r="W24" s="79" t="e">
        <f t="shared" si="4"/>
        <v>#DIV/0!</v>
      </c>
      <c r="X24" s="79">
        <f t="shared" si="5"/>
        <v>0.37037037037037046</v>
      </c>
      <c r="Y24" s="78" t="e">
        <f>'SoF GSI'!Y24*'SoF GSI'!Y$29*(1/'SoF GSI'!Y$31)</f>
        <v>#DIV/0!</v>
      </c>
      <c r="Z24" s="71">
        <f>'SoF GSI'!Z24*'SoF GSI'!Z$29*(1/'SoF GSI'!Z$31)</f>
        <v>0</v>
      </c>
      <c r="AA24" s="71">
        <f>'SoF GSI'!AA24*'SoF GSI'!AA$29*(1/'SoF GSI'!AA$31)</f>
        <v>0</v>
      </c>
      <c r="AB24" s="71">
        <f>'SoF GSI'!AB24*'SoF GSI'!AB$29*(1/'SoF GSI'!AB$31)</f>
        <v>0</v>
      </c>
      <c r="AC24" s="71">
        <f>'SoF GSI'!AC24*'SoF GSI'!AC$29*(1/'SoF GSI'!AC$31)</f>
        <v>0</v>
      </c>
      <c r="AD24" s="113" t="e">
        <f t="shared" si="6"/>
        <v>#DIV/0!</v>
      </c>
      <c r="AE24" s="79">
        <f t="shared" si="7"/>
        <v>0</v>
      </c>
      <c r="AF24" s="75">
        <f>'SoF GSI'!AF24*'SoF GSI'!AF$29*(1/'SoF GSI'!AF$31)</f>
        <v>0</v>
      </c>
      <c r="AG24" s="71">
        <f>'SoF GSI'!AG24*'SoF GSI'!AG$29*(1/'SoF GSI'!AG$31)</f>
        <v>0</v>
      </c>
      <c r="AH24" s="71">
        <f>'SoF GSI'!AH24*'SoF GSI'!AH$29*(1/'SoF GSI'!AH$31)</f>
        <v>0</v>
      </c>
      <c r="AI24" s="71">
        <f>'SoF GSI'!AI24*'SoF GSI'!AI$29*(1/'SoF GSI'!AI$31)</f>
        <v>0</v>
      </c>
      <c r="AJ24" s="71">
        <f>'SoF GSI'!AJ24*'SoF GSI'!AJ$29*(1/'SoF GSI'!AJ$31)</f>
        <v>0</v>
      </c>
      <c r="AK24" s="113">
        <f t="shared" si="8"/>
        <v>0</v>
      </c>
      <c r="AL24" s="113">
        <f t="shared" si="9"/>
        <v>0</v>
      </c>
      <c r="AM24" s="75">
        <f>'SoF GSI'!AM24*'SoF GSI'!AM$29*(1/'SoF GSI'!AM$31)</f>
        <v>0</v>
      </c>
      <c r="AN24" s="71">
        <f>'SoF GSI'!AN24*'SoF GSI'!AN$29*(1/'SoF GSI'!AN$31)</f>
        <v>0</v>
      </c>
      <c r="AO24" s="71">
        <f>'SoF GSI'!AO24*'SoF GSI'!AO$29*(1/'SoF GSI'!AO$31)</f>
        <v>0</v>
      </c>
      <c r="AP24" s="71">
        <f>'SoF GSI'!AP24*'SoF GSI'!AP$29*(1/'SoF GSI'!AP$31)</f>
        <v>0</v>
      </c>
      <c r="AQ24" s="71">
        <f>'SoF GSI'!AQ24*'SoF GSI'!AQ$29*(1/'SoF GSI'!AQ$31)</f>
        <v>0</v>
      </c>
      <c r="AR24" s="113">
        <f t="shared" si="10"/>
        <v>0</v>
      </c>
      <c r="AS24" s="113">
        <f t="shared" si="11"/>
        <v>0</v>
      </c>
      <c r="AT24" s="75">
        <f>'SoF GSI'!AT24*'SoF GSI'!AT$29*(1/'SoF GSI'!AT$31)</f>
        <v>0</v>
      </c>
      <c r="AU24" s="71">
        <f>'SoF GSI'!AU24*'SoF GSI'!AU$29*(1/'SoF GSI'!AU$31)</f>
        <v>0</v>
      </c>
      <c r="AV24" s="71">
        <f>'SoF GSI'!AV24*'SoF GSI'!AV$29*(1/'SoF GSI'!AV$31)</f>
        <v>0</v>
      </c>
      <c r="AW24" s="71">
        <f>'SoF GSI'!AW24*'SoF GSI'!AW$29*(1/'SoF GSI'!AW$31)</f>
        <v>0</v>
      </c>
      <c r="AX24" s="71">
        <f>'SoF GSI'!AX24*'SoF GSI'!AX$29*(1/'SoF GSI'!AX$31)</f>
        <v>0</v>
      </c>
      <c r="AY24" s="113">
        <f t="shared" si="12"/>
        <v>0</v>
      </c>
      <c r="AZ24" s="113">
        <f t="shared" si="13"/>
        <v>0</v>
      </c>
      <c r="BA24" s="75">
        <f>'SoF GSI'!BA24*'SoF GSI'!BA$29*(1/'SoF GSI'!BA$31)</f>
        <v>0</v>
      </c>
      <c r="BB24" s="71">
        <f>'SoF GSI'!BB24*'SoF GSI'!BB$29*(1/'SoF GSI'!BB$31)</f>
        <v>0</v>
      </c>
      <c r="BC24" s="71">
        <f>'SoF GSI'!BC24*'SoF GSI'!BC$29*(1/'SoF GSI'!BC$31)</f>
        <v>0</v>
      </c>
      <c r="BD24" s="71">
        <f>'SoF GSI'!BD24*'SoF GSI'!BD$29*(1/'SoF GSI'!BD$31)</f>
        <v>0</v>
      </c>
      <c r="BE24" s="71">
        <f>'SoF GSI'!BE24*'SoF GSI'!BE$29*(1/'SoF GSI'!BE$31)</f>
        <v>0</v>
      </c>
      <c r="BF24" s="113">
        <f t="shared" si="14"/>
        <v>0</v>
      </c>
      <c r="BG24" s="113">
        <f t="shared" si="15"/>
        <v>0</v>
      </c>
      <c r="BH24" s="75">
        <f>'SoF GSI'!BH24*'SoF GSI'!BH$29*(1/'SoF GSI'!BH$31)</f>
        <v>0</v>
      </c>
      <c r="BI24" s="71">
        <f>'SoF GSI'!BI24*'SoF GSI'!BI$29*(1/'SoF GSI'!BI$31)</f>
        <v>0</v>
      </c>
      <c r="BJ24" s="71">
        <f>'SoF GSI'!BJ24*'SoF GSI'!BJ$29*(1/'SoF GSI'!BJ$31)</f>
        <v>0</v>
      </c>
      <c r="BK24" s="71">
        <f>'SoF GSI'!BK24*'SoF GSI'!BK$29*(1/'SoF GSI'!BK$31)</f>
        <v>0</v>
      </c>
      <c r="BL24" s="71">
        <f>'SoF GSI'!BL24*'SoF GSI'!BL$29*(1/'SoF GSI'!BL$31)</f>
        <v>0</v>
      </c>
      <c r="BM24" s="79">
        <f t="shared" si="16"/>
        <v>0</v>
      </c>
      <c r="BN24" s="79">
        <f t="shared" si="17"/>
        <v>0</v>
      </c>
      <c r="BP24" s="75">
        <f t="shared" si="22"/>
        <v>76.40014488805231</v>
      </c>
      <c r="BQ24" s="119">
        <f t="shared" si="23"/>
        <v>2.9669959179826139E-2</v>
      </c>
      <c r="BR24" s="75">
        <f t="shared" si="24"/>
        <v>45.346209335219235</v>
      </c>
      <c r="BS24" s="119">
        <f t="shared" si="25"/>
        <v>2.670565920802075E-2</v>
      </c>
      <c r="BT24" s="75">
        <f t="shared" si="18"/>
        <v>121.74635422327154</v>
      </c>
      <c r="BU24" s="119">
        <f t="shared" si="19"/>
        <v>2.8492008945301087E-2</v>
      </c>
      <c r="BV24" s="75">
        <f t="shared" si="26"/>
        <v>1.1111111111111114</v>
      </c>
      <c r="BW24" s="119">
        <f t="shared" si="20"/>
        <v>1.0797969981643453E-3</v>
      </c>
      <c r="BX24" s="75">
        <f t="shared" si="27"/>
        <v>0</v>
      </c>
      <c r="BY24" s="119">
        <f t="shared" si="21"/>
        <v>0</v>
      </c>
      <c r="BZ24" s="75">
        <f t="shared" si="28"/>
        <v>0</v>
      </c>
      <c r="CA24" s="119">
        <f t="shared" si="21"/>
        <v>0</v>
      </c>
    </row>
    <row r="25" spans="1:79" x14ac:dyDescent="0.3">
      <c r="B25" s="65" t="s">
        <v>322</v>
      </c>
      <c r="C25" t="s">
        <v>30</v>
      </c>
      <c r="D25" s="85">
        <f>'SoF GSI'!D25*'SoF GSI'!D$29*(1/'SoF GSI'!D$31)</f>
        <v>3.9223300970873787</v>
      </c>
      <c r="E25" s="86">
        <f>'SoF GSI'!E25*'SoF GSI'!E$29*(1/'SoF GSI'!E$31)</f>
        <v>0</v>
      </c>
      <c r="F25" s="86">
        <f>'SoF GSI'!F25*'SoF GSI'!F$29*(1/'SoF GSI'!F$31)</f>
        <v>0</v>
      </c>
      <c r="G25" s="86">
        <f>'SoF GSI'!G25*'SoF GSI'!G$29*(1/'SoF GSI'!G$31)</f>
        <v>0</v>
      </c>
      <c r="H25" s="86">
        <f>'SoF GSI'!H25*'SoF GSI'!H$29*(1/'SoF GSI'!H$31)</f>
        <v>1.1734693877551017</v>
      </c>
      <c r="I25" s="79">
        <f t="shared" si="0"/>
        <v>1.9611650485436893</v>
      </c>
      <c r="J25" s="79">
        <f t="shared" si="1"/>
        <v>0.39115646258503389</v>
      </c>
      <c r="K25" s="85">
        <f>'SoF GSI'!K25*'SoF GSI'!K$29*(1/'SoF GSI'!K$31)</f>
        <v>0</v>
      </c>
      <c r="L25" s="86">
        <f>'SoF GSI'!L25*'SoF GSI'!L$29*(1/'SoF GSI'!L$31)</f>
        <v>0</v>
      </c>
      <c r="M25" s="86">
        <f>'SoF GSI'!M25*'SoF GSI'!M$29*(1/'SoF GSI'!M$31)</f>
        <v>0</v>
      </c>
      <c r="N25" s="86">
        <f>'SoF GSI'!N25*'SoF GSI'!N$29*(1/'SoF GSI'!N$31)</f>
        <v>0</v>
      </c>
      <c r="O25" s="86">
        <f>'SoF GSI'!O25*'SoF GSI'!O$29*(1/'SoF GSI'!O$31)</f>
        <v>0</v>
      </c>
      <c r="P25" s="79">
        <f t="shared" si="2"/>
        <v>0</v>
      </c>
      <c r="Q25" s="79">
        <f t="shared" si="3"/>
        <v>0</v>
      </c>
      <c r="R25" s="78" t="e">
        <f>'SoF GSI'!R25*'SoF GSI'!R$29*(1/'SoF GSI'!R$31)</f>
        <v>#DIV/0!</v>
      </c>
      <c r="S25" s="71">
        <f>'SoF GSI'!S25*'SoF GSI'!S$29*(1/'SoF GSI'!S$31)</f>
        <v>0</v>
      </c>
      <c r="T25" s="71">
        <f>'SoF GSI'!T25*'SoF GSI'!T$29*(1/'SoF GSI'!T$31)</f>
        <v>0</v>
      </c>
      <c r="U25" s="71">
        <f>'SoF GSI'!U25*'SoF GSI'!U$29*(1/'SoF GSI'!U$31)</f>
        <v>0</v>
      </c>
      <c r="V25" s="71">
        <f>'SoF GSI'!V25*'SoF GSI'!V$29*(1/'SoF GSI'!V$31)</f>
        <v>0</v>
      </c>
      <c r="W25" s="79" t="e">
        <f t="shared" si="4"/>
        <v>#DIV/0!</v>
      </c>
      <c r="X25" s="79">
        <f t="shared" si="5"/>
        <v>0</v>
      </c>
      <c r="Y25" s="78" t="e">
        <f>'SoF GSI'!Y25*'SoF GSI'!Y$29*(1/'SoF GSI'!Y$31)</f>
        <v>#DIV/0!</v>
      </c>
      <c r="Z25" s="71">
        <f>'SoF GSI'!Z25*'SoF GSI'!Z$29*(1/'SoF GSI'!Z$31)</f>
        <v>0</v>
      </c>
      <c r="AA25" s="71">
        <f>'SoF GSI'!AA25*'SoF GSI'!AA$29*(1/'SoF GSI'!AA$31)</f>
        <v>0</v>
      </c>
      <c r="AB25" s="71">
        <f>'SoF GSI'!AB25*'SoF GSI'!AB$29*(1/'SoF GSI'!AB$31)</f>
        <v>0</v>
      </c>
      <c r="AC25" s="71">
        <f>'SoF GSI'!AC25*'SoF GSI'!AC$29*(1/'SoF GSI'!AC$31)</f>
        <v>0</v>
      </c>
      <c r="AD25" s="113" t="e">
        <f t="shared" si="6"/>
        <v>#DIV/0!</v>
      </c>
      <c r="AE25" s="79">
        <f t="shared" si="7"/>
        <v>0</v>
      </c>
      <c r="AF25" s="75">
        <f>'SoF GSI'!AF25*'SoF GSI'!AF$29*(1/'SoF GSI'!AF$31)</f>
        <v>0</v>
      </c>
      <c r="AG25" s="71">
        <f>'SoF GSI'!AG25*'SoF GSI'!AG$29*(1/'SoF GSI'!AG$31)</f>
        <v>0</v>
      </c>
      <c r="AH25" s="71">
        <f>'SoF GSI'!AH25*'SoF GSI'!AH$29*(1/'SoF GSI'!AH$31)</f>
        <v>0</v>
      </c>
      <c r="AI25" s="71">
        <f>'SoF GSI'!AI25*'SoF GSI'!AI$29*(1/'SoF GSI'!AI$31)</f>
        <v>0</v>
      </c>
      <c r="AJ25" s="71">
        <f>'SoF GSI'!AJ25*'SoF GSI'!AJ$29*(1/'SoF GSI'!AJ$31)</f>
        <v>0</v>
      </c>
      <c r="AK25" s="113">
        <f t="shared" si="8"/>
        <v>0</v>
      </c>
      <c r="AL25" s="113">
        <f t="shared" si="9"/>
        <v>0</v>
      </c>
      <c r="AM25" s="75">
        <f>'SoF GSI'!AM25*'SoF GSI'!AM$29*(1/'SoF GSI'!AM$31)</f>
        <v>0</v>
      </c>
      <c r="AN25" s="71">
        <f>'SoF GSI'!AN25*'SoF GSI'!AN$29*(1/'SoF GSI'!AN$31)</f>
        <v>0</v>
      </c>
      <c r="AO25" s="71">
        <f>'SoF GSI'!AO25*'SoF GSI'!AO$29*(1/'SoF GSI'!AO$31)</f>
        <v>0</v>
      </c>
      <c r="AP25" s="71">
        <f>'SoF GSI'!AP25*'SoF GSI'!AP$29*(1/'SoF GSI'!AP$31)</f>
        <v>0</v>
      </c>
      <c r="AQ25" s="71">
        <f>'SoF GSI'!AQ25*'SoF GSI'!AQ$29*(1/'SoF GSI'!AQ$31)</f>
        <v>0</v>
      </c>
      <c r="AR25" s="113">
        <f t="shared" si="10"/>
        <v>0</v>
      </c>
      <c r="AS25" s="113">
        <f t="shared" si="11"/>
        <v>0</v>
      </c>
      <c r="AT25" s="75">
        <f>'SoF GSI'!AT25*'SoF GSI'!AT$29*(1/'SoF GSI'!AT$31)</f>
        <v>0</v>
      </c>
      <c r="AU25" s="71">
        <f>'SoF GSI'!AU25*'SoF GSI'!AU$29*(1/'SoF GSI'!AU$31)</f>
        <v>1.9411764705882353</v>
      </c>
      <c r="AV25" s="71">
        <f>'SoF GSI'!AV25*'SoF GSI'!AV$29*(1/'SoF GSI'!AV$31)</f>
        <v>0</v>
      </c>
      <c r="AW25" s="71">
        <f>'SoF GSI'!AW25*'SoF GSI'!AW$29*(1/'SoF GSI'!AW$31)</f>
        <v>0</v>
      </c>
      <c r="AX25" s="71">
        <f>'SoF GSI'!AX25*'SoF GSI'!AX$29*(1/'SoF GSI'!AX$31)</f>
        <v>0</v>
      </c>
      <c r="AY25" s="113">
        <f t="shared" si="12"/>
        <v>0.97058823529411764</v>
      </c>
      <c r="AZ25" s="113">
        <f t="shared" si="13"/>
        <v>0</v>
      </c>
      <c r="BA25" s="75">
        <f>'SoF GSI'!BA25*'SoF GSI'!BA$29*(1/'SoF GSI'!BA$31)</f>
        <v>0</v>
      </c>
      <c r="BB25" s="71">
        <f>'SoF GSI'!BB25*'SoF GSI'!BB$29*(1/'SoF GSI'!BB$31)</f>
        <v>0</v>
      </c>
      <c r="BC25" s="71">
        <f>'SoF GSI'!BC25*'SoF GSI'!BC$29*(1/'SoF GSI'!BC$31)</f>
        <v>0</v>
      </c>
      <c r="BD25" s="71">
        <f>'SoF GSI'!BD25*'SoF GSI'!BD$29*(1/'SoF GSI'!BD$31)</f>
        <v>1.1287128712871288</v>
      </c>
      <c r="BE25" s="71">
        <f>'SoF GSI'!BE25*'SoF GSI'!BE$29*(1/'SoF GSI'!BE$31)</f>
        <v>0</v>
      </c>
      <c r="BF25" s="113">
        <f t="shared" si="14"/>
        <v>0</v>
      </c>
      <c r="BG25" s="113">
        <f t="shared" si="15"/>
        <v>0.37623762376237629</v>
      </c>
      <c r="BH25" s="75">
        <f>'SoF GSI'!BH25*'SoF GSI'!BH$29*(1/'SoF GSI'!BH$31)</f>
        <v>0</v>
      </c>
      <c r="BI25" s="71">
        <f>'SoF GSI'!BI25*'SoF GSI'!BI$29*(1/'SoF GSI'!BI$31)</f>
        <v>0</v>
      </c>
      <c r="BJ25" s="71">
        <f>'SoF GSI'!BJ25*'SoF GSI'!BJ$29*(1/'SoF GSI'!BJ$31)</f>
        <v>0</v>
      </c>
      <c r="BK25" s="71">
        <f>'SoF GSI'!BK25*'SoF GSI'!BK$29*(1/'SoF GSI'!BK$31)</f>
        <v>0</v>
      </c>
      <c r="BL25" s="71">
        <f>'SoF GSI'!BL25*'SoF GSI'!BL$29*(1/'SoF GSI'!BL$31)</f>
        <v>0</v>
      </c>
      <c r="BM25" s="79">
        <f t="shared" si="16"/>
        <v>0</v>
      </c>
      <c r="BN25" s="79">
        <f t="shared" si="17"/>
        <v>0</v>
      </c>
      <c r="BP25" s="75">
        <f t="shared" si="22"/>
        <v>3.9223300970873787</v>
      </c>
      <c r="BQ25" s="119">
        <f t="shared" si="23"/>
        <v>1.5232349891601471E-3</v>
      </c>
      <c r="BR25" s="75">
        <f t="shared" si="24"/>
        <v>1.1734693877551017</v>
      </c>
      <c r="BS25" s="119">
        <f t="shared" si="25"/>
        <v>6.9108915651066053E-4</v>
      </c>
      <c r="BT25" s="75">
        <f t="shared" si="18"/>
        <v>5.0957994848424804</v>
      </c>
      <c r="BU25" s="119">
        <f t="shared" si="19"/>
        <v>1.1925578012736907E-3</v>
      </c>
      <c r="BV25" s="75">
        <f t="shared" si="26"/>
        <v>0</v>
      </c>
      <c r="BW25" s="119">
        <f t="shared" si="20"/>
        <v>0</v>
      </c>
      <c r="BX25" s="75">
        <f t="shared" si="27"/>
        <v>3.0698893418753643</v>
      </c>
      <c r="BY25" s="119">
        <f t="shared" si="21"/>
        <v>8.5703220041188281E-4</v>
      </c>
      <c r="BZ25" s="75">
        <f t="shared" si="28"/>
        <v>1.9411764705882353</v>
      </c>
      <c r="CA25" s="119">
        <f t="shared" si="21"/>
        <v>6.7191985828599348E-4</v>
      </c>
    </row>
    <row r="26" spans="1:79" s="66" customFormat="1" x14ac:dyDescent="0.3">
      <c r="A26" s="66" t="s">
        <v>45</v>
      </c>
      <c r="B26" s="67" t="s">
        <v>321</v>
      </c>
      <c r="C26" s="48" t="s">
        <v>43</v>
      </c>
      <c r="D26" s="83">
        <f>'SoF GSI'!D26*'SoF GSI'!D$29*(1/'SoF GSI'!D$31)</f>
        <v>0</v>
      </c>
      <c r="E26" s="84">
        <f>'SoF GSI'!E26*'SoF GSI'!E$29*(1/'SoF GSI'!E$31)</f>
        <v>0</v>
      </c>
      <c r="F26" s="84">
        <f>'SoF GSI'!F26*'SoF GSI'!F$29*(1/'SoF GSI'!F$31)</f>
        <v>0</v>
      </c>
      <c r="G26" s="84">
        <f>'SoF GSI'!G26*'SoF GSI'!G$29*(1/'SoF GSI'!G$31)</f>
        <v>0</v>
      </c>
      <c r="H26" s="84">
        <f>'SoF GSI'!H26*'SoF GSI'!H$29*(1/'SoF GSI'!H$31)</f>
        <v>0</v>
      </c>
      <c r="I26" s="89">
        <f t="shared" si="0"/>
        <v>0</v>
      </c>
      <c r="J26" s="89">
        <f t="shared" si="1"/>
        <v>0</v>
      </c>
      <c r="K26" s="83">
        <f>'SoF GSI'!K26*'SoF GSI'!K$29*(1/'SoF GSI'!K$31)</f>
        <v>0</v>
      </c>
      <c r="L26" s="84">
        <f>'SoF GSI'!L26*'SoF GSI'!L$29*(1/'SoF GSI'!L$31)</f>
        <v>0</v>
      </c>
      <c r="M26" s="84">
        <f>'SoF GSI'!M26*'SoF GSI'!M$29*(1/'SoF GSI'!M$31)</f>
        <v>0</v>
      </c>
      <c r="N26" s="84">
        <f>'SoF GSI'!N26*'SoF GSI'!N$29*(1/'SoF GSI'!N$31)</f>
        <v>0</v>
      </c>
      <c r="O26" s="84">
        <f>'SoF GSI'!O26*'SoF GSI'!O$29*(1/'SoF GSI'!O$31)</f>
        <v>0</v>
      </c>
      <c r="P26" s="89">
        <f t="shared" si="2"/>
        <v>0</v>
      </c>
      <c r="Q26" s="89">
        <f t="shared" si="3"/>
        <v>0</v>
      </c>
      <c r="R26" s="77" t="e">
        <f>'SoF GSI'!R26*'SoF GSI'!R$29*(1/'SoF GSI'!R$31)</f>
        <v>#DIV/0!</v>
      </c>
      <c r="S26" s="70">
        <f>'SoF GSI'!S26*'SoF GSI'!S$29*(1/'SoF GSI'!S$31)</f>
        <v>0</v>
      </c>
      <c r="T26" s="70">
        <f>'SoF GSI'!T26*'SoF GSI'!T$29*(1/'SoF GSI'!T$31)</f>
        <v>0</v>
      </c>
      <c r="U26" s="70">
        <f>'SoF GSI'!U26*'SoF GSI'!U$29*(1/'SoF GSI'!U$31)</f>
        <v>1.3663366336633662</v>
      </c>
      <c r="V26" s="70">
        <f>'SoF GSI'!V26*'SoF GSI'!V$29*(1/'SoF GSI'!V$31)</f>
        <v>0</v>
      </c>
      <c r="W26" s="79" t="e">
        <f t="shared" si="4"/>
        <v>#DIV/0!</v>
      </c>
      <c r="X26" s="79">
        <f t="shared" si="5"/>
        <v>0.45544554455445541</v>
      </c>
      <c r="Y26" s="77" t="e">
        <f>'SoF GSI'!Y26*'SoF GSI'!Y$29*(1/'SoF GSI'!Y$31)</f>
        <v>#DIV/0!</v>
      </c>
      <c r="Z26" s="70">
        <f>'SoF GSI'!Z26*'SoF GSI'!Z$29*(1/'SoF GSI'!Z$31)</f>
        <v>0</v>
      </c>
      <c r="AA26" s="70">
        <f>'SoF GSI'!AA26*'SoF GSI'!AA$29*(1/'SoF GSI'!AA$31)</f>
        <v>0</v>
      </c>
      <c r="AB26" s="70">
        <f>'SoF GSI'!AB26*'SoF GSI'!AB$29*(1/'SoF GSI'!AB$31)</f>
        <v>0</v>
      </c>
      <c r="AC26" s="70">
        <f>'SoF GSI'!AC26*'SoF GSI'!AC$29*(1/'SoF GSI'!AC$31)</f>
        <v>0</v>
      </c>
      <c r="AD26" s="113" t="e">
        <f t="shared" si="6"/>
        <v>#DIV/0!</v>
      </c>
      <c r="AE26" s="79">
        <f t="shared" si="7"/>
        <v>0</v>
      </c>
      <c r="AF26" s="74">
        <f>'SoF GSI'!AF26*'SoF GSI'!AF$29*(1/'SoF GSI'!AF$31)</f>
        <v>0</v>
      </c>
      <c r="AG26" s="70">
        <f>'SoF GSI'!AG26*'SoF GSI'!AG$29*(1/'SoF GSI'!AG$31)</f>
        <v>0</v>
      </c>
      <c r="AH26" s="70">
        <f>'SoF GSI'!AH26*'SoF GSI'!AH$29*(1/'SoF GSI'!AH$31)</f>
        <v>0</v>
      </c>
      <c r="AI26" s="70">
        <f>'SoF GSI'!AI26*'SoF GSI'!AI$29*(1/'SoF GSI'!AI$31)</f>
        <v>0</v>
      </c>
      <c r="AJ26" s="70">
        <f>'SoF GSI'!AJ26*'SoF GSI'!AJ$29*(1/'SoF GSI'!AJ$31)</f>
        <v>0</v>
      </c>
      <c r="AK26" s="113">
        <f t="shared" si="8"/>
        <v>0</v>
      </c>
      <c r="AL26" s="113">
        <f t="shared" si="9"/>
        <v>0</v>
      </c>
      <c r="AM26" s="74">
        <f>'SoF GSI'!AM26*'SoF GSI'!AM$29*(1/'SoF GSI'!AM$31)</f>
        <v>0</v>
      </c>
      <c r="AN26" s="70">
        <f>'SoF GSI'!AN26*'SoF GSI'!AN$29*(1/'SoF GSI'!AN$31)</f>
        <v>0</v>
      </c>
      <c r="AO26" s="70">
        <f>'SoF GSI'!AO26*'SoF GSI'!AO$29*(1/'SoF GSI'!AO$31)</f>
        <v>0</v>
      </c>
      <c r="AP26" s="70">
        <f>'SoF GSI'!AP26*'SoF GSI'!AP$29*(1/'SoF GSI'!AP$31)</f>
        <v>0</v>
      </c>
      <c r="AQ26" s="70">
        <f>'SoF GSI'!AQ26*'SoF GSI'!AQ$29*(1/'SoF GSI'!AQ$31)</f>
        <v>0</v>
      </c>
      <c r="AR26" s="113">
        <f t="shared" si="10"/>
        <v>0</v>
      </c>
      <c r="AS26" s="113">
        <f t="shared" si="11"/>
        <v>0</v>
      </c>
      <c r="AT26" s="74">
        <f>'SoF GSI'!AT26*'SoF GSI'!AT$29*(1/'SoF GSI'!AT$31)</f>
        <v>0</v>
      </c>
      <c r="AU26" s="70">
        <f>'SoF GSI'!AU26*'SoF GSI'!AU$29*(1/'SoF GSI'!AU$31)</f>
        <v>0</v>
      </c>
      <c r="AV26" s="70">
        <f>'SoF GSI'!AV26*'SoF GSI'!AV$29*(1/'SoF GSI'!AV$31)</f>
        <v>0</v>
      </c>
      <c r="AW26" s="70">
        <f>'SoF GSI'!AW26*'SoF GSI'!AW$29*(1/'SoF GSI'!AW$31)</f>
        <v>0</v>
      </c>
      <c r="AX26" s="70">
        <f>'SoF GSI'!AX26*'SoF GSI'!AX$29*(1/'SoF GSI'!AX$31)</f>
        <v>0</v>
      </c>
      <c r="AY26" s="113">
        <f t="shared" si="12"/>
        <v>0</v>
      </c>
      <c r="AZ26" s="113">
        <f t="shared" si="13"/>
        <v>0</v>
      </c>
      <c r="BA26" s="74">
        <f>'SoF GSI'!BA26*'SoF GSI'!BA$29*(1/'SoF GSI'!BA$31)</f>
        <v>0</v>
      </c>
      <c r="BB26" s="70">
        <f>'SoF GSI'!BB26*'SoF GSI'!BB$29*(1/'SoF GSI'!BB$31)</f>
        <v>0</v>
      </c>
      <c r="BC26" s="70">
        <f>'SoF GSI'!BC26*'SoF GSI'!BC$29*(1/'SoF GSI'!BC$31)</f>
        <v>0</v>
      </c>
      <c r="BD26" s="70">
        <f>'SoF GSI'!BD26*'SoF GSI'!BD$29*(1/'SoF GSI'!BD$31)</f>
        <v>0</v>
      </c>
      <c r="BE26" s="70">
        <f>'SoF GSI'!BE26*'SoF GSI'!BE$29*(1/'SoF GSI'!BE$31)</f>
        <v>0</v>
      </c>
      <c r="BF26" s="113">
        <f t="shared" si="14"/>
        <v>0</v>
      </c>
      <c r="BG26" s="113">
        <f t="shared" si="15"/>
        <v>0</v>
      </c>
      <c r="BH26" s="74">
        <f>'SoF GSI'!BH26*'SoF GSI'!BH$29*(1/'SoF GSI'!BH$31)</f>
        <v>0</v>
      </c>
      <c r="BI26" s="70">
        <f>'SoF GSI'!BI26*'SoF GSI'!BI$29*(1/'SoF GSI'!BI$31)</f>
        <v>0</v>
      </c>
      <c r="BJ26" s="70">
        <f>'SoF GSI'!BJ26*'SoF GSI'!BJ$29*(1/'SoF GSI'!BJ$31)</f>
        <v>0</v>
      </c>
      <c r="BK26" s="70">
        <f>'SoF GSI'!BK26*'SoF GSI'!BK$29*(1/'SoF GSI'!BK$31)</f>
        <v>0</v>
      </c>
      <c r="BL26" s="70">
        <f>'SoF GSI'!BL26*'SoF GSI'!BL$29*(1/'SoF GSI'!BL$31)</f>
        <v>0</v>
      </c>
      <c r="BM26" s="79">
        <f t="shared" si="16"/>
        <v>0</v>
      </c>
      <c r="BN26" s="79">
        <f t="shared" si="17"/>
        <v>0</v>
      </c>
      <c r="BP26" s="74">
        <f t="shared" si="22"/>
        <v>0</v>
      </c>
      <c r="BQ26" s="118">
        <f t="shared" si="23"/>
        <v>0</v>
      </c>
      <c r="BR26" s="74">
        <f t="shared" si="24"/>
        <v>0</v>
      </c>
      <c r="BS26" s="118">
        <f t="shared" si="25"/>
        <v>0</v>
      </c>
      <c r="BT26" s="74">
        <f t="shared" si="18"/>
        <v>0</v>
      </c>
      <c r="BU26" s="118">
        <f t="shared" si="19"/>
        <v>0</v>
      </c>
      <c r="BV26" s="74">
        <f t="shared" si="26"/>
        <v>1.3663366336633662</v>
      </c>
      <c r="BW26" s="118">
        <f t="shared" si="20"/>
        <v>1.3278295759605115E-3</v>
      </c>
      <c r="BX26" s="74">
        <f t="shared" si="27"/>
        <v>0</v>
      </c>
      <c r="BY26" s="118">
        <f t="shared" si="21"/>
        <v>0</v>
      </c>
      <c r="BZ26" s="74">
        <f t="shared" si="28"/>
        <v>0</v>
      </c>
      <c r="CA26" s="118">
        <f t="shared" si="21"/>
        <v>0</v>
      </c>
    </row>
    <row r="27" spans="1:79" x14ac:dyDescent="0.3">
      <c r="B27" s="80" t="s">
        <v>371</v>
      </c>
      <c r="C27" s="80"/>
      <c r="D27" s="87">
        <f>'SoF GSI'!D27*'SoF GSI'!D$29*(1/'SoF GSI'!D$31)</f>
        <v>70.601941747572809</v>
      </c>
      <c r="E27" s="88">
        <f>'SoF GSI'!E27*'SoF GSI'!E$29*(1/'SoF GSI'!E$31)</f>
        <v>67.469387755102048</v>
      </c>
      <c r="F27" s="88">
        <f>'SoF GSI'!F27*'SoF GSI'!F$29*(1/'SoF GSI'!F$31)</f>
        <v>24.18</v>
      </c>
      <c r="G27" s="88">
        <f>'SoF GSI'!G27*'SoF GSI'!G$29*(1/'SoF GSI'!G$31)</f>
        <v>31.92</v>
      </c>
      <c r="H27" s="88">
        <f>'SoF GSI'!H27*'SoF GSI'!H$29*(1/'SoF GSI'!H$31)</f>
        <v>0</v>
      </c>
      <c r="I27" s="68">
        <f>SUM(I4:I5,I7:I10,I19,I26)</f>
        <v>69.035664751337436</v>
      </c>
      <c r="J27" s="68">
        <f>SUM(J4:J5,J7:J10,J19,J26)</f>
        <v>18.700000000000003</v>
      </c>
      <c r="K27" s="87">
        <f>'SoF GSI'!K27*'SoF GSI'!K$29*(1/'SoF GSI'!K$31)</f>
        <v>70.781250000000014</v>
      </c>
      <c r="L27" s="88">
        <f>'SoF GSI'!L27*'SoF GSI'!L$29*(1/'SoF GSI'!L$31)</f>
        <v>106.85714285714285</v>
      </c>
      <c r="M27" s="88">
        <f>'SoF GSI'!M27*'SoF GSI'!M$29*(1/'SoF GSI'!M$31)</f>
        <v>4.5918367346938762</v>
      </c>
      <c r="N27" s="88">
        <f>'SoF GSI'!N27*'SoF GSI'!N$29*(1/'SoF GSI'!N$31)</f>
        <v>166.61386138613858</v>
      </c>
      <c r="O27" s="88">
        <f>'SoF GSI'!O27*'SoF GSI'!O$29*(1/'SoF GSI'!O$31)</f>
        <v>11.921568627450981</v>
      </c>
      <c r="P27" s="68">
        <f>SUM(P4:P5,P7:P10,P19,P26)</f>
        <v>88.819196428571431</v>
      </c>
      <c r="Q27" s="68">
        <f>SUM(Q4:Q5,Q7:Q10,Q19,Q26)</f>
        <v>61.042422249427823</v>
      </c>
      <c r="R27" s="81" t="e">
        <f>'SoF GSI'!R27*'SoF GSI'!R$29*(1/'SoF GSI'!R$31)</f>
        <v>#DIV/0!</v>
      </c>
      <c r="S27" s="68">
        <f>'SoF GSI'!S27*'SoF GSI'!S$29*(1/'SoF GSI'!S$31)</f>
        <v>12.444444444444443</v>
      </c>
      <c r="T27" s="68">
        <f>'SoF GSI'!T27*'SoF GSI'!T$29*(1/'SoF GSI'!T$31)</f>
        <v>3.3333333333333339</v>
      </c>
      <c r="U27" s="68">
        <f>'SoF GSI'!U27*'SoF GSI'!U$29*(1/'SoF GSI'!U$31)</f>
        <v>40.990099009900987</v>
      </c>
      <c r="V27" s="68">
        <f>'SoF GSI'!V27*'SoF GSI'!V$29*(1/'SoF GSI'!V$31)</f>
        <v>69.326530612244895</v>
      </c>
      <c r="W27" s="68" t="e">
        <f>SUM(W4:W5,W7:W10,W19,W26)</f>
        <v>#DIV/0!</v>
      </c>
      <c r="X27" s="68">
        <f>SUM(X4:X5,X7:X10,X19,X26)</f>
        <v>37.883320985159742</v>
      </c>
      <c r="Y27" s="81" t="e">
        <f>'SoF GSI'!Y27*'SoF GSI'!Y$29*(1/'SoF GSI'!Y$31)</f>
        <v>#DIV/0!</v>
      </c>
      <c r="Z27" s="68">
        <f>'SoF GSI'!Z27*'SoF GSI'!Z$29*(1/'SoF GSI'!Z$31)</f>
        <v>16.941176470588236</v>
      </c>
      <c r="AA27" s="68">
        <f>'SoF GSI'!AA27*'SoF GSI'!AA$29*(1/'SoF GSI'!AA$31)</f>
        <v>65.349514563106794</v>
      </c>
      <c r="AB27" s="68">
        <f>'SoF GSI'!AB27*'SoF GSI'!AB$29*(1/'SoF GSI'!AB$31)</f>
        <v>248.29999999999995</v>
      </c>
      <c r="AC27" s="68">
        <f>'SoF GSI'!AC27*'SoF GSI'!AC$29*(1/'SoF GSI'!AC$31)</f>
        <v>205.01000000000002</v>
      </c>
      <c r="AD27" s="1" t="e">
        <f>SUM(AD4:AD5,AD7:AD10,AD19,AD26)</f>
        <v>#DIV/0!</v>
      </c>
      <c r="AE27" s="68">
        <f>SUM(AE4:AE5,AE7:AE10,AE19,AE26)</f>
        <v>172.88650485436892</v>
      </c>
      <c r="AF27" s="81">
        <f>'SoF GSI'!AF27*'SoF GSI'!AF$29*(1/'SoF GSI'!AF$31)</f>
        <v>69.16</v>
      </c>
      <c r="AG27" s="68">
        <f>'SoF GSI'!AG27*'SoF GSI'!AG$29*(1/'SoF GSI'!AG$31)</f>
        <v>130.09090909090912</v>
      </c>
      <c r="AH27" s="68">
        <f>'SoF GSI'!AH27*'SoF GSI'!AH$29*(1/'SoF GSI'!AH$31)</f>
        <v>297.60606060606062</v>
      </c>
      <c r="AI27" s="68">
        <f>'SoF GSI'!AI27*'SoF GSI'!AI$29*(1/'SoF GSI'!AI$31)</f>
        <v>261.17000000000007</v>
      </c>
      <c r="AJ27" s="68">
        <f>'SoF GSI'!AJ27*'SoF GSI'!AJ$29*(1/'SoF GSI'!AJ$31)</f>
        <v>362.40594059405942</v>
      </c>
      <c r="AK27" s="68">
        <f>SUM(AK4:AK5,AK7:AK10,AK19,AK26)</f>
        <v>99.625454545454559</v>
      </c>
      <c r="AL27" s="68">
        <f>SUM(AL4:AL5,AL7:AL10,AL19,AL26)</f>
        <v>307.06066706670669</v>
      </c>
      <c r="AM27" s="81">
        <f>'SoF GSI'!AM27*'SoF GSI'!AM$29*(1/'SoF GSI'!AM$31)</f>
        <v>22.490196078431378</v>
      </c>
      <c r="AN27" s="68">
        <f>'SoF GSI'!AN27*'SoF GSI'!AN$29*(1/'SoF GSI'!AN$31)</f>
        <v>32.19</v>
      </c>
      <c r="AO27" s="68">
        <f>'SoF GSI'!AO27*'SoF GSI'!AO$29*(1/'SoF GSI'!AO$31)</f>
        <v>256.75</v>
      </c>
      <c r="AP27" s="68">
        <f>'SoF GSI'!AP27*'SoF GSI'!AP$29*(1/'SoF GSI'!AP$31)</f>
        <v>6.9696969696969706</v>
      </c>
      <c r="AQ27" s="68">
        <f>'SoF GSI'!AQ27*'SoF GSI'!AQ$29*(1/'SoF GSI'!AQ$31)</f>
        <v>2.96</v>
      </c>
      <c r="AR27" s="68">
        <f>SUM(AR4:AR5,AR7:AR10,AR19,AR26)</f>
        <v>27.34009803921569</v>
      </c>
      <c r="AS27" s="68">
        <f>SUM(AS4:AS5,AS7:AS10,AS19,AS26)</f>
        <v>88.893232323232326</v>
      </c>
      <c r="AT27" s="81">
        <f>'SoF GSI'!AT27*'SoF GSI'!AT$29*(1/'SoF GSI'!AT$31)</f>
        <v>15.636363636363633</v>
      </c>
      <c r="AU27" s="68">
        <f>'SoF GSI'!AU27*'SoF GSI'!AU$29*(1/'SoF GSI'!AU$31)</f>
        <v>25.235294117647058</v>
      </c>
      <c r="AV27" s="68">
        <f>'SoF GSI'!AV27*'SoF GSI'!AV$29*(1/'SoF GSI'!AV$31)</f>
        <v>14.999999999999996</v>
      </c>
      <c r="AW27" s="68">
        <f>'SoF GSI'!AW27*'SoF GSI'!AW$29*(1/'SoF GSI'!AW$31)</f>
        <v>2.2800000000000002</v>
      </c>
      <c r="AX27" s="68">
        <f>'SoF GSI'!AX27*'SoF GSI'!AX$29*(1/'SoF GSI'!AX$31)</f>
        <v>5.6565656565656566</v>
      </c>
      <c r="AY27" s="68">
        <f>SUM(AY4:AY5,AY7:AY10,AY19,AY26)</f>
        <v>20.435828877005346</v>
      </c>
      <c r="AZ27" s="68">
        <f>SUM(AZ4:AZ5,AZ7:AZ10,AZ19,AZ26)</f>
        <v>7.6455218855218847</v>
      </c>
      <c r="BA27" s="81">
        <f>'SoF GSI'!BA27*'SoF GSI'!BA$29*(1/'SoF GSI'!BA$31)</f>
        <v>1.98</v>
      </c>
      <c r="BB27" s="68">
        <f>'SoF GSI'!BB27*'SoF GSI'!BB$29*(1/'SoF GSI'!BB$31)</f>
        <v>2.04</v>
      </c>
      <c r="BC27" s="68">
        <f>'SoF GSI'!BC27*'SoF GSI'!BC$29*(1/'SoF GSI'!BC$31)</f>
        <v>26.390000000000004</v>
      </c>
      <c r="BD27" s="68">
        <f>'SoF GSI'!BD27*'SoF GSI'!BD$29*(1/'SoF GSI'!BD$31)</f>
        <v>10.158415841584159</v>
      </c>
      <c r="BE27" s="68">
        <f>'SoF GSI'!BE27*'SoF GSI'!BE$29*(1/'SoF GSI'!BE$31)</f>
        <v>12</v>
      </c>
      <c r="BF27" s="68">
        <f>SUM(BF4:BF5,BF7:BF10,BF19,BF26)</f>
        <v>2.0099999999999998</v>
      </c>
      <c r="BG27" s="68">
        <f>SUM(BG4:BG5,BG7:BG10,BG19,BG26)</f>
        <v>16.182805280528054</v>
      </c>
      <c r="BH27" s="81">
        <f>'SoF GSI'!BH27*'SoF GSI'!BH$29*(1/'SoF GSI'!BH$31)</f>
        <v>0</v>
      </c>
      <c r="BI27" s="68">
        <f>'SoF GSI'!BI27*'SoF GSI'!BI$29*(1/'SoF GSI'!BI$31)</f>
        <v>0</v>
      </c>
      <c r="BJ27" s="68">
        <f>'SoF GSI'!BJ27*'SoF GSI'!BJ$29*(1/'SoF GSI'!BJ$31)</f>
        <v>4.29</v>
      </c>
      <c r="BK27" s="68">
        <f>'SoF GSI'!BK27*'SoF GSI'!BK$29*(1/'SoF GSI'!BK$31)</f>
        <v>8.01</v>
      </c>
      <c r="BL27" s="68">
        <f>'SoF GSI'!BL27*'SoF GSI'!BL$29*(1/'SoF GSI'!BL$31)</f>
        <v>10.989898989898991</v>
      </c>
      <c r="BM27" s="68">
        <f>SUM(BM4:BM5,BM7:BM10,BM19,BM26)</f>
        <v>0</v>
      </c>
      <c r="BN27" s="68">
        <f>SUM(BN4:BN5,BN7:BN10,BN19,BN26)</f>
        <v>7.763299663299664</v>
      </c>
      <c r="BP27" s="81">
        <f t="shared" si="22"/>
        <v>315.7097223598177</v>
      </c>
      <c r="BQ27" s="122">
        <f t="shared" si="23"/>
        <v>0.12260571742128842</v>
      </c>
      <c r="BR27" s="81">
        <f t="shared" si="24"/>
        <v>239.22726674828345</v>
      </c>
      <c r="BS27" s="122">
        <f t="shared" si="25"/>
        <v>0.14088767181877707</v>
      </c>
      <c r="BT27" s="81">
        <f t="shared" si="18"/>
        <v>554.9369891081011</v>
      </c>
      <c r="BU27" s="122">
        <f t="shared" si="19"/>
        <v>0.12987058017975686</v>
      </c>
      <c r="BV27" s="81">
        <f>SUM(S27:V27,Z27:AC27)</f>
        <v>661.69509843361868</v>
      </c>
      <c r="BW27" s="122">
        <f t="shared" si="20"/>
        <v>0.64304674288981412</v>
      </c>
      <c r="BX27" s="81">
        <f>SUM(AF27:AJ27,AM27:AQ27,AT27:AX27,BA27:BE27,BH27:BL27)</f>
        <v>1581.4593415812174</v>
      </c>
      <c r="BY27" s="122">
        <f t="shared" si="21"/>
        <v>0.44150177040234989</v>
      </c>
      <c r="BZ27" s="81">
        <f t="shared" si="28"/>
        <v>1505.601026749734</v>
      </c>
      <c r="CA27" s="122">
        <f t="shared" si="21"/>
        <v>0.52114954196944763</v>
      </c>
    </row>
    <row r="28" spans="1:79" x14ac:dyDescent="0.3">
      <c r="B28" s="80"/>
      <c r="C28" s="80"/>
      <c r="D28" s="81"/>
      <c r="E28" s="68"/>
      <c r="F28" s="68"/>
      <c r="G28" s="68"/>
      <c r="H28" s="68"/>
      <c r="I28" s="68"/>
      <c r="J28" s="68"/>
      <c r="K28" s="81"/>
      <c r="L28" s="68"/>
      <c r="M28" s="68"/>
      <c r="N28" s="68"/>
      <c r="O28" s="68"/>
      <c r="P28" s="68"/>
      <c r="Q28" s="68"/>
      <c r="R28" s="81"/>
      <c r="S28" s="68"/>
      <c r="T28" s="68"/>
      <c r="U28" s="68"/>
      <c r="V28" s="68"/>
      <c r="W28" s="68"/>
      <c r="X28" s="68"/>
      <c r="Y28" s="81"/>
      <c r="Z28" s="68"/>
      <c r="AA28" s="68"/>
      <c r="AB28" s="68"/>
      <c r="AC28" s="68"/>
      <c r="AD28" s="68"/>
      <c r="AE28" s="68"/>
      <c r="AF28" s="81"/>
      <c r="AG28" s="68"/>
      <c r="AH28" s="68"/>
      <c r="AI28" s="68"/>
      <c r="AJ28" s="68"/>
      <c r="AK28" s="68"/>
      <c r="AL28" s="68"/>
      <c r="AM28" s="81"/>
      <c r="AN28" s="68"/>
      <c r="AO28" s="68"/>
      <c r="AP28" s="68"/>
      <c r="AQ28" s="68"/>
      <c r="AR28" s="68"/>
      <c r="AS28" s="68"/>
      <c r="AT28" s="81"/>
      <c r="AU28" s="68"/>
      <c r="AV28" s="68"/>
      <c r="AW28" s="68"/>
      <c r="AX28" s="68"/>
      <c r="AY28" s="68"/>
      <c r="AZ28" s="68"/>
      <c r="BA28" s="81"/>
      <c r="BB28" s="68"/>
      <c r="BC28" s="68"/>
      <c r="BD28" s="68"/>
      <c r="BE28" s="68"/>
      <c r="BF28" s="68"/>
      <c r="BG28" s="68"/>
      <c r="BH28" s="81"/>
      <c r="BI28" s="68"/>
      <c r="BJ28" s="68"/>
      <c r="BK28" s="68"/>
      <c r="BL28" s="68"/>
      <c r="BM28" s="68"/>
      <c r="BN28" s="68"/>
    </row>
    <row r="29" spans="1:79" x14ac:dyDescent="0.3">
      <c r="D29" s="116">
        <f>SUM(D4:D26)</f>
        <v>404</v>
      </c>
      <c r="E29" s="32">
        <f t="shared" ref="E29:BN29" si="29">SUM(E4:E26)</f>
        <v>1102.0000000000002</v>
      </c>
      <c r="F29" s="32">
        <f t="shared" si="29"/>
        <v>402.99999999999989</v>
      </c>
      <c r="G29" s="32">
        <f t="shared" si="29"/>
        <v>532</v>
      </c>
      <c r="H29" s="32">
        <f t="shared" si="29"/>
        <v>22.999999999999993</v>
      </c>
      <c r="I29" s="32">
        <f>SUM(I4:I26)</f>
        <v>753</v>
      </c>
      <c r="J29" s="32">
        <f t="shared" si="29"/>
        <v>319.33333333333337</v>
      </c>
      <c r="K29" s="116">
        <f t="shared" si="29"/>
        <v>453</v>
      </c>
      <c r="L29" s="32">
        <f t="shared" si="29"/>
        <v>616.00000000000011</v>
      </c>
      <c r="M29" s="32">
        <f t="shared" si="29"/>
        <v>74.999999999999986</v>
      </c>
      <c r="N29" s="32">
        <f t="shared" si="29"/>
        <v>600.99999999999989</v>
      </c>
      <c r="O29" s="32">
        <f t="shared" si="29"/>
        <v>64</v>
      </c>
      <c r="P29" s="32">
        <f t="shared" si="29"/>
        <v>534.49999999999989</v>
      </c>
      <c r="Q29" s="32">
        <f t="shared" si="29"/>
        <v>246.66666666666663</v>
      </c>
      <c r="R29" s="116" t="e">
        <f t="shared" si="29"/>
        <v>#DIV/0!</v>
      </c>
      <c r="S29" s="32">
        <f t="shared" si="29"/>
        <v>43.999999999999993</v>
      </c>
      <c r="T29" s="32">
        <f t="shared" si="29"/>
        <v>10.000000000000002</v>
      </c>
      <c r="U29" s="32">
        <f t="shared" si="29"/>
        <v>68.999999999999986</v>
      </c>
      <c r="V29" s="32">
        <f t="shared" si="29"/>
        <v>85.999999999999986</v>
      </c>
      <c r="W29" s="32" t="e">
        <f t="shared" si="29"/>
        <v>#DIV/0!</v>
      </c>
      <c r="X29" s="32">
        <f t="shared" si="29"/>
        <v>55</v>
      </c>
      <c r="Y29" s="116" t="e">
        <f t="shared" si="29"/>
        <v>#DIV/0!</v>
      </c>
      <c r="Z29" s="32">
        <f t="shared" si="29"/>
        <v>64</v>
      </c>
      <c r="AA29" s="32">
        <f t="shared" si="29"/>
        <v>127.00000000000003</v>
      </c>
      <c r="AB29" s="32">
        <f t="shared" si="29"/>
        <v>381.99999999999994</v>
      </c>
      <c r="AC29" s="32">
        <f t="shared" si="29"/>
        <v>246.99999999999997</v>
      </c>
      <c r="AD29" s="32" t="e">
        <f t="shared" si="29"/>
        <v>#DIV/0!</v>
      </c>
      <c r="AE29" s="32">
        <f t="shared" si="29"/>
        <v>252.00000000000006</v>
      </c>
      <c r="AF29" s="116">
        <f t="shared" si="29"/>
        <v>91</v>
      </c>
      <c r="AG29" s="32">
        <f t="shared" si="29"/>
        <v>159</v>
      </c>
      <c r="AH29" s="32">
        <f t="shared" si="29"/>
        <v>483</v>
      </c>
      <c r="AI29" s="32">
        <f t="shared" si="29"/>
        <v>533</v>
      </c>
      <c r="AJ29" s="32">
        <f t="shared" si="29"/>
        <v>441</v>
      </c>
      <c r="AK29" s="32">
        <f t="shared" si="29"/>
        <v>125</v>
      </c>
      <c r="AL29" s="32">
        <f t="shared" si="29"/>
        <v>485.66666666666674</v>
      </c>
      <c r="AM29" s="116">
        <f t="shared" si="29"/>
        <v>37</v>
      </c>
      <c r="AN29" s="32">
        <f t="shared" si="29"/>
        <v>87</v>
      </c>
      <c r="AO29" s="32">
        <f t="shared" si="29"/>
        <v>395</v>
      </c>
      <c r="AP29" s="32">
        <f t="shared" si="29"/>
        <v>138.00000000000003</v>
      </c>
      <c r="AQ29" s="32">
        <f t="shared" si="29"/>
        <v>37</v>
      </c>
      <c r="AR29" s="32">
        <f t="shared" si="29"/>
        <v>62.000000000000007</v>
      </c>
      <c r="AS29" s="32">
        <f t="shared" si="29"/>
        <v>190.00000000000003</v>
      </c>
      <c r="AT29" s="116">
        <f t="shared" si="29"/>
        <v>85.999999999999957</v>
      </c>
      <c r="AU29" s="32">
        <f t="shared" si="29"/>
        <v>197.99999999999994</v>
      </c>
      <c r="AV29" s="32">
        <f t="shared" si="29"/>
        <v>98.999999999999986</v>
      </c>
      <c r="AW29" s="32">
        <f t="shared" si="29"/>
        <v>114</v>
      </c>
      <c r="AX29" s="32">
        <f t="shared" si="29"/>
        <v>70</v>
      </c>
      <c r="AY29" s="32">
        <f t="shared" si="29"/>
        <v>141.99999999999997</v>
      </c>
      <c r="AZ29" s="32">
        <f t="shared" si="29"/>
        <v>94.333333333333343</v>
      </c>
      <c r="BA29" s="116">
        <f t="shared" si="29"/>
        <v>11</v>
      </c>
      <c r="BB29" s="32">
        <f t="shared" si="29"/>
        <v>17</v>
      </c>
      <c r="BC29" s="32">
        <f t="shared" si="29"/>
        <v>376.99999999999994</v>
      </c>
      <c r="BD29" s="32">
        <f t="shared" si="29"/>
        <v>114.00000000000001</v>
      </c>
      <c r="BE29" s="32">
        <f t="shared" si="29"/>
        <v>50</v>
      </c>
      <c r="BF29" s="32">
        <f t="shared" si="29"/>
        <v>13.999999999999998</v>
      </c>
      <c r="BG29" s="32">
        <f t="shared" si="29"/>
        <v>180.33333333333331</v>
      </c>
      <c r="BH29" s="116">
        <f t="shared" si="29"/>
        <v>2</v>
      </c>
      <c r="BI29" s="32">
        <f t="shared" si="29"/>
        <v>5</v>
      </c>
      <c r="BJ29" s="32">
        <f t="shared" si="29"/>
        <v>13</v>
      </c>
      <c r="BK29" s="32">
        <f t="shared" si="29"/>
        <v>9</v>
      </c>
      <c r="BL29" s="32">
        <f t="shared" si="29"/>
        <v>15.999999999999996</v>
      </c>
      <c r="BM29" s="32">
        <f t="shared" si="29"/>
        <v>3.5</v>
      </c>
      <c r="BN29" s="32">
        <f t="shared" si="29"/>
        <v>12.666666666666668</v>
      </c>
      <c r="BP29" s="68">
        <f>SUM(BP4:BP26)</f>
        <v>2575</v>
      </c>
      <c r="BR29" s="68">
        <f>SUM(BR4:BR26)</f>
        <v>1698</v>
      </c>
      <c r="BT29" s="68">
        <f>SUM(BT4:BT26)</f>
        <v>4273</v>
      </c>
      <c r="BV29" s="68">
        <f>SUM(BV4:BV26)</f>
        <v>1029.0000000000002</v>
      </c>
      <c r="BX29" s="68">
        <f>SUM(BX4:BX26)</f>
        <v>3582</v>
      </c>
      <c r="BZ29" s="68">
        <f>SUM(BZ4:BZ26)</f>
        <v>2968</v>
      </c>
    </row>
    <row r="30" spans="1:79" x14ac:dyDescent="0.3">
      <c r="D30" s="116">
        <f>SUM(D20:D25,D11:D18,D6,D27)</f>
        <v>404.00000000000006</v>
      </c>
      <c r="E30" s="32">
        <f t="shared" ref="E30:BN30" si="30">SUM(E20:E25,E11:E18,E6,E27)</f>
        <v>1102</v>
      </c>
      <c r="F30" s="32">
        <f t="shared" si="30"/>
        <v>402.99999999999994</v>
      </c>
      <c r="G30" s="32">
        <f t="shared" si="30"/>
        <v>532</v>
      </c>
      <c r="H30" s="32">
        <f>SUM(H20:H25,H11:H18,H6,H27)</f>
        <v>22.999999999999993</v>
      </c>
      <c r="I30" s="32">
        <f>SUM(I20:I25,I11:I18,I6,I27)</f>
        <v>753.00000000000011</v>
      </c>
      <c r="J30" s="32">
        <f t="shared" si="30"/>
        <v>319.33333333333331</v>
      </c>
      <c r="K30" s="116">
        <f t="shared" si="30"/>
        <v>453</v>
      </c>
      <c r="L30" s="32">
        <f t="shared" si="30"/>
        <v>616</v>
      </c>
      <c r="M30" s="32">
        <f t="shared" si="30"/>
        <v>74.999999999999986</v>
      </c>
      <c r="N30" s="32">
        <f t="shared" si="30"/>
        <v>601</v>
      </c>
      <c r="O30" s="32">
        <f t="shared" si="30"/>
        <v>64</v>
      </c>
      <c r="P30" s="32">
        <f t="shared" si="30"/>
        <v>534.49999999999989</v>
      </c>
      <c r="Q30" s="32">
        <f t="shared" si="30"/>
        <v>246.66666666666666</v>
      </c>
      <c r="R30" s="116" t="e">
        <f t="shared" si="30"/>
        <v>#DIV/0!</v>
      </c>
      <c r="S30" s="32">
        <f t="shared" si="30"/>
        <v>43.999999999999993</v>
      </c>
      <c r="T30" s="32">
        <f t="shared" si="30"/>
        <v>10.000000000000004</v>
      </c>
      <c r="U30" s="32">
        <f t="shared" si="30"/>
        <v>68.999999999999986</v>
      </c>
      <c r="V30" s="32">
        <f t="shared" si="30"/>
        <v>86</v>
      </c>
      <c r="W30" s="32" t="e">
        <f t="shared" si="30"/>
        <v>#DIV/0!</v>
      </c>
      <c r="X30" s="32">
        <f t="shared" si="30"/>
        <v>55</v>
      </c>
      <c r="Y30" s="116" t="e">
        <f t="shared" si="30"/>
        <v>#DIV/0!</v>
      </c>
      <c r="Z30" s="32">
        <f t="shared" si="30"/>
        <v>64</v>
      </c>
      <c r="AA30" s="32">
        <f t="shared" si="30"/>
        <v>127</v>
      </c>
      <c r="AB30" s="32">
        <f t="shared" si="30"/>
        <v>382</v>
      </c>
      <c r="AC30" s="32">
        <f t="shared" si="30"/>
        <v>247.00000000000003</v>
      </c>
      <c r="AD30" s="32" t="e">
        <f t="shared" si="30"/>
        <v>#DIV/0!</v>
      </c>
      <c r="AE30" s="32">
        <f t="shared" si="30"/>
        <v>252</v>
      </c>
      <c r="AF30" s="116">
        <f t="shared" si="30"/>
        <v>91</v>
      </c>
      <c r="AG30" s="32">
        <f t="shared" si="30"/>
        <v>159.00000000000003</v>
      </c>
      <c r="AH30" s="32">
        <f t="shared" si="30"/>
        <v>483</v>
      </c>
      <c r="AI30" s="32">
        <f t="shared" si="30"/>
        <v>533</v>
      </c>
      <c r="AJ30" s="32">
        <f t="shared" si="30"/>
        <v>441</v>
      </c>
      <c r="AK30" s="32">
        <f t="shared" si="30"/>
        <v>125.00000000000001</v>
      </c>
      <c r="AL30" s="32">
        <f t="shared" si="30"/>
        <v>485.66666666666669</v>
      </c>
      <c r="AM30" s="116">
        <f t="shared" si="30"/>
        <v>37.000000000000007</v>
      </c>
      <c r="AN30" s="32">
        <f t="shared" si="30"/>
        <v>87</v>
      </c>
      <c r="AO30" s="32">
        <f t="shared" si="30"/>
        <v>395</v>
      </c>
      <c r="AP30" s="32">
        <f t="shared" si="30"/>
        <v>138</v>
      </c>
      <c r="AQ30" s="32">
        <f t="shared" si="30"/>
        <v>37</v>
      </c>
      <c r="AR30" s="32">
        <f t="shared" si="30"/>
        <v>62.000000000000007</v>
      </c>
      <c r="AS30" s="32">
        <f t="shared" si="30"/>
        <v>190</v>
      </c>
      <c r="AT30" s="116">
        <f t="shared" si="30"/>
        <v>85.999999999999972</v>
      </c>
      <c r="AU30" s="32">
        <f t="shared" si="30"/>
        <v>197.99999999999994</v>
      </c>
      <c r="AV30" s="32">
        <f t="shared" si="30"/>
        <v>98.999999999999986</v>
      </c>
      <c r="AW30" s="32">
        <f t="shared" si="30"/>
        <v>114</v>
      </c>
      <c r="AX30" s="32">
        <f t="shared" si="30"/>
        <v>70</v>
      </c>
      <c r="AY30" s="32">
        <f t="shared" si="30"/>
        <v>141.99999999999997</v>
      </c>
      <c r="AZ30" s="32">
        <f t="shared" si="30"/>
        <v>94.333333333333329</v>
      </c>
      <c r="BA30" s="116">
        <f t="shared" si="30"/>
        <v>11</v>
      </c>
      <c r="BB30" s="32">
        <f t="shared" si="30"/>
        <v>17</v>
      </c>
      <c r="BC30" s="32">
        <f t="shared" si="30"/>
        <v>377</v>
      </c>
      <c r="BD30" s="32">
        <f t="shared" si="30"/>
        <v>114</v>
      </c>
      <c r="BE30" s="32">
        <f t="shared" si="30"/>
        <v>50</v>
      </c>
      <c r="BF30" s="32">
        <f t="shared" si="30"/>
        <v>14</v>
      </c>
      <c r="BG30" s="32">
        <f t="shared" si="30"/>
        <v>180.33333333333331</v>
      </c>
      <c r="BH30" s="116">
        <f t="shared" si="30"/>
        <v>2</v>
      </c>
      <c r="BI30" s="32">
        <f t="shared" si="30"/>
        <v>5</v>
      </c>
      <c r="BJ30" s="32">
        <f t="shared" si="30"/>
        <v>13</v>
      </c>
      <c r="BK30" s="32">
        <f t="shared" si="30"/>
        <v>9</v>
      </c>
      <c r="BL30" s="32">
        <f t="shared" si="30"/>
        <v>16</v>
      </c>
      <c r="BM30" s="32">
        <f t="shared" si="30"/>
        <v>3.5</v>
      </c>
      <c r="BN30" s="32">
        <f t="shared" si="30"/>
        <v>12.666666666666668</v>
      </c>
      <c r="BT30" s="68">
        <f>SUM(BT6,BT11:BT14,BT16:BT18,BT20:BT25,BT27)</f>
        <v>4231.6443432207552</v>
      </c>
      <c r="BV30" s="68">
        <f>SUM(BV6,BV11:BV14,BV16:BV18,BV20:BV25,BV27)</f>
        <v>1021.5809772193668</v>
      </c>
      <c r="BX30" s="68">
        <f>SUM(BX6,BX11:BX14,BX16:BX18,BX20:BX25,BX27)</f>
        <v>3582</v>
      </c>
      <c r="BZ30" s="68">
        <f>SUM(BZ6,BZ11:BZ14,BZ16:BZ18,BZ20:BZ25,BZ27)</f>
        <v>2968</v>
      </c>
    </row>
    <row r="31" spans="1:79" x14ac:dyDescent="0.3">
      <c r="D31" s="33" t="str">
        <f>IF(D30=D29," ","!!!")</f>
        <v xml:space="preserve"> </v>
      </c>
      <c r="E31" t="str">
        <f>IF(E30=E29," ","!!!")</f>
        <v xml:space="preserve"> </v>
      </c>
      <c r="F31" t="str">
        <f t="shared" ref="F31:BN31" si="31">IF(F30=F29," ","!!!")</f>
        <v xml:space="preserve"> </v>
      </c>
      <c r="G31" t="str">
        <f t="shared" si="31"/>
        <v xml:space="preserve"> </v>
      </c>
      <c r="H31" t="str">
        <f t="shared" si="31"/>
        <v xml:space="preserve"> </v>
      </c>
      <c r="I31">
        <f>(I29-I27)/I29</f>
        <v>0.90831917031694898</v>
      </c>
      <c r="J31">
        <f>(J29-J27)/J29</f>
        <v>0.94144050104384136</v>
      </c>
      <c r="K31" s="33" t="str">
        <f t="shared" si="31"/>
        <v xml:space="preserve"> </v>
      </c>
      <c r="L31" t="str">
        <f t="shared" si="31"/>
        <v xml:space="preserve"> </v>
      </c>
      <c r="M31" t="str">
        <f t="shared" si="31"/>
        <v xml:space="preserve"> </v>
      </c>
      <c r="N31" t="str">
        <f t="shared" si="31"/>
        <v xml:space="preserve"> </v>
      </c>
      <c r="O31" t="str">
        <f t="shared" si="31"/>
        <v xml:space="preserve"> </v>
      </c>
      <c r="P31">
        <f>(P29-P27)/P29</f>
        <v>0.83382750902044633</v>
      </c>
      <c r="Q31">
        <f>(Q29-Q27)/Q29</f>
        <v>0.75253072061042769</v>
      </c>
      <c r="R31" s="33" t="e">
        <f t="shared" si="31"/>
        <v>#DIV/0!</v>
      </c>
      <c r="S31" t="str">
        <f t="shared" si="31"/>
        <v xml:space="preserve"> </v>
      </c>
      <c r="T31" t="str">
        <f t="shared" si="31"/>
        <v xml:space="preserve"> </v>
      </c>
      <c r="U31" t="str">
        <f t="shared" si="31"/>
        <v xml:space="preserve"> </v>
      </c>
      <c r="V31" t="str">
        <f t="shared" si="31"/>
        <v xml:space="preserve"> </v>
      </c>
      <c r="W31" t="e">
        <f t="shared" si="31"/>
        <v>#DIV/0!</v>
      </c>
      <c r="X31" t="str">
        <f t="shared" si="31"/>
        <v xml:space="preserve"> </v>
      </c>
      <c r="Y31" s="33" t="e">
        <f t="shared" si="31"/>
        <v>#DIV/0!</v>
      </c>
      <c r="Z31" t="str">
        <f t="shared" si="31"/>
        <v xml:space="preserve"> </v>
      </c>
      <c r="AA31" t="str">
        <f t="shared" si="31"/>
        <v xml:space="preserve"> </v>
      </c>
      <c r="AB31" t="str">
        <f t="shared" si="31"/>
        <v xml:space="preserve"> </v>
      </c>
      <c r="AC31" t="str">
        <f t="shared" si="31"/>
        <v xml:space="preserve"> </v>
      </c>
      <c r="AD31" t="e">
        <f t="shared" si="31"/>
        <v>#DIV/0!</v>
      </c>
      <c r="AE31" t="str">
        <f t="shared" si="31"/>
        <v xml:space="preserve"> </v>
      </c>
      <c r="AF31" s="33" t="str">
        <f t="shared" si="31"/>
        <v xml:space="preserve"> </v>
      </c>
      <c r="AG31" t="str">
        <f t="shared" si="31"/>
        <v xml:space="preserve"> </v>
      </c>
      <c r="AH31" t="str">
        <f t="shared" si="31"/>
        <v xml:space="preserve"> </v>
      </c>
      <c r="AI31" t="str">
        <f t="shared" si="31"/>
        <v xml:space="preserve"> </v>
      </c>
      <c r="AJ31" t="str">
        <f t="shared" si="31"/>
        <v xml:space="preserve"> </v>
      </c>
      <c r="AK31" t="str">
        <f t="shared" si="31"/>
        <v xml:space="preserve"> </v>
      </c>
      <c r="AL31" t="str">
        <f t="shared" si="31"/>
        <v xml:space="preserve"> </v>
      </c>
      <c r="AM31" s="33" t="str">
        <f t="shared" si="31"/>
        <v xml:space="preserve"> </v>
      </c>
      <c r="AN31" t="str">
        <f t="shared" si="31"/>
        <v xml:space="preserve"> </v>
      </c>
      <c r="AO31" t="str">
        <f t="shared" si="31"/>
        <v xml:space="preserve"> </v>
      </c>
      <c r="AP31" t="str">
        <f t="shared" si="31"/>
        <v xml:space="preserve"> </v>
      </c>
      <c r="AQ31" t="str">
        <f t="shared" si="31"/>
        <v xml:space="preserve"> </v>
      </c>
      <c r="AR31" t="str">
        <f t="shared" si="31"/>
        <v xml:space="preserve"> </v>
      </c>
      <c r="AS31" t="str">
        <f t="shared" si="31"/>
        <v xml:space="preserve"> </v>
      </c>
      <c r="AT31" s="33" t="str">
        <f t="shared" si="31"/>
        <v xml:space="preserve"> </v>
      </c>
      <c r="AU31" t="str">
        <f t="shared" si="31"/>
        <v xml:space="preserve"> </v>
      </c>
      <c r="AV31" t="str">
        <f t="shared" si="31"/>
        <v xml:space="preserve"> </v>
      </c>
      <c r="AW31" t="str">
        <f t="shared" si="31"/>
        <v xml:space="preserve"> </v>
      </c>
      <c r="AX31" t="str">
        <f t="shared" si="31"/>
        <v xml:space="preserve"> </v>
      </c>
      <c r="AY31" t="str">
        <f t="shared" si="31"/>
        <v xml:space="preserve"> </v>
      </c>
      <c r="AZ31" t="str">
        <f t="shared" si="31"/>
        <v xml:space="preserve"> </v>
      </c>
      <c r="BA31" s="33" t="str">
        <f t="shared" si="31"/>
        <v xml:space="preserve"> </v>
      </c>
      <c r="BB31" t="str">
        <f t="shared" si="31"/>
        <v xml:space="preserve"> </v>
      </c>
      <c r="BC31" t="str">
        <f t="shared" si="31"/>
        <v xml:space="preserve"> </v>
      </c>
      <c r="BD31" t="str">
        <f t="shared" si="31"/>
        <v xml:space="preserve"> </v>
      </c>
      <c r="BE31" t="str">
        <f t="shared" si="31"/>
        <v xml:space="preserve"> </v>
      </c>
      <c r="BF31" t="str">
        <f t="shared" si="31"/>
        <v xml:space="preserve"> </v>
      </c>
      <c r="BG31" t="str">
        <f t="shared" si="31"/>
        <v xml:space="preserve"> </v>
      </c>
      <c r="BH31" s="33" t="str">
        <f t="shared" si="31"/>
        <v xml:space="preserve"> </v>
      </c>
      <c r="BI31" t="str">
        <f t="shared" si="31"/>
        <v xml:space="preserve"> </v>
      </c>
      <c r="BJ31" t="str">
        <f t="shared" si="31"/>
        <v xml:space="preserve"> </v>
      </c>
      <c r="BK31" t="str">
        <f t="shared" si="31"/>
        <v xml:space="preserve"> </v>
      </c>
      <c r="BL31" t="str">
        <f t="shared" si="31"/>
        <v xml:space="preserve"> </v>
      </c>
      <c r="BM31" t="str">
        <f t="shared" si="31"/>
        <v xml:space="preserve"> </v>
      </c>
      <c r="BN31" t="str">
        <f t="shared" si="31"/>
        <v xml:space="preserve"> </v>
      </c>
    </row>
    <row r="32" spans="1:79" x14ac:dyDescent="0.3">
      <c r="J32" s="82"/>
      <c r="BT32" s="32">
        <f>SUM(D33:H33,K33:O33)</f>
        <v>4273</v>
      </c>
      <c r="BV32">
        <f>SUM(R33:V33,Y33:AC33)</f>
        <v>1029</v>
      </c>
      <c r="BX32">
        <f>SUM(AF33:AJ33,AM33:AQ33,AT33:AX33,BA33:BE33,BH33:BL33)</f>
        <v>3582</v>
      </c>
      <c r="BZ32">
        <f>SUM(AH33:AL33,AO33:AS33,AV33:AZ33,BC33:BG33,BJ33:BN33)</f>
        <v>2889</v>
      </c>
    </row>
    <row r="33" spans="4:78" x14ac:dyDescent="0.3">
      <c r="D33" s="33">
        <v>404</v>
      </c>
      <c r="E33">
        <v>1102</v>
      </c>
      <c r="F33">
        <v>403</v>
      </c>
      <c r="G33">
        <v>532</v>
      </c>
      <c r="H33">
        <v>23</v>
      </c>
      <c r="K33" s="33">
        <v>453</v>
      </c>
      <c r="L33">
        <v>616</v>
      </c>
      <c r="M33">
        <v>75</v>
      </c>
      <c r="N33">
        <v>601</v>
      </c>
      <c r="O33">
        <v>64</v>
      </c>
      <c r="R33" s="33">
        <v>0</v>
      </c>
      <c r="S33">
        <v>44</v>
      </c>
      <c r="T33">
        <v>10</v>
      </c>
      <c r="U33">
        <v>69</v>
      </c>
      <c r="V33">
        <v>86</v>
      </c>
      <c r="Y33" s="33">
        <v>0</v>
      </c>
      <c r="Z33">
        <v>64</v>
      </c>
      <c r="AA33">
        <v>127</v>
      </c>
      <c r="AB33">
        <v>382</v>
      </c>
      <c r="AC33">
        <v>247</v>
      </c>
      <c r="AF33" s="33">
        <v>91</v>
      </c>
      <c r="AG33">
        <v>159</v>
      </c>
      <c r="AH33">
        <v>483</v>
      </c>
      <c r="AI33">
        <v>533</v>
      </c>
      <c r="AJ33">
        <v>441</v>
      </c>
      <c r="AM33" s="33">
        <v>37</v>
      </c>
      <c r="AN33">
        <v>87</v>
      </c>
      <c r="AO33">
        <v>395</v>
      </c>
      <c r="AP33">
        <v>138</v>
      </c>
      <c r="AQ33">
        <v>37</v>
      </c>
      <c r="AT33" s="33">
        <v>86</v>
      </c>
      <c r="AU33">
        <v>198</v>
      </c>
      <c r="AV33">
        <v>99</v>
      </c>
      <c r="AW33">
        <v>114</v>
      </c>
      <c r="AX33">
        <v>70</v>
      </c>
      <c r="BA33" s="33">
        <v>11</v>
      </c>
      <c r="BB33">
        <v>17</v>
      </c>
      <c r="BC33">
        <v>377</v>
      </c>
      <c r="BD33">
        <v>114</v>
      </c>
      <c r="BE33">
        <v>50</v>
      </c>
      <c r="BH33" s="33">
        <v>2</v>
      </c>
      <c r="BI33">
        <v>5</v>
      </c>
      <c r="BJ33">
        <v>13</v>
      </c>
      <c r="BK33">
        <v>9</v>
      </c>
      <c r="BL33">
        <v>16</v>
      </c>
    </row>
    <row r="35" spans="4:78" x14ac:dyDescent="0.3">
      <c r="S35">
        <f>S27/S33</f>
        <v>0.28282828282828282</v>
      </c>
      <c r="T35">
        <f>T27/T33</f>
        <v>0.33333333333333337</v>
      </c>
      <c r="U35">
        <f>U27/U33</f>
        <v>0.59405940594059403</v>
      </c>
      <c r="V35">
        <f>V27/V33</f>
        <v>0.80612244897959184</v>
      </c>
      <c r="AF35" s="33">
        <f>AF6/AF33</f>
        <v>0.18</v>
      </c>
      <c r="AG35" s="33">
        <f>AG6/AG33</f>
        <v>0.18181818181818182</v>
      </c>
      <c r="AH35" s="33">
        <f>AH6/AH33</f>
        <v>0.35353535353535354</v>
      </c>
      <c r="AI35" s="33">
        <f>AI6/AI33</f>
        <v>0.5</v>
      </c>
      <c r="AJ35" s="33">
        <f>AJ6/AJ33</f>
        <v>0.17821782178217818</v>
      </c>
      <c r="AM35" s="33">
        <f>AM6/AM33</f>
        <v>0.30392156862745101</v>
      </c>
      <c r="AN35" s="33">
        <f>AN6/AN33</f>
        <v>0.62</v>
      </c>
      <c r="AO35" s="33">
        <f>AO6/AO33</f>
        <v>0.28999999999999998</v>
      </c>
      <c r="AP35" s="33">
        <f>AP6/AP33</f>
        <v>0.9494949494949495</v>
      </c>
      <c r="AQ35" s="33">
        <f>AQ6/AQ33</f>
        <v>0.91999999999999993</v>
      </c>
      <c r="AR35">
        <f>SUM(AR6:AS6)/SUM(AR29:AS29)</f>
        <v>0.49920363768402981</v>
      </c>
      <c r="AT35" s="33">
        <f>AT6/AT33</f>
        <v>0.76767676767676751</v>
      </c>
      <c r="AU35" s="33">
        <f>AU6/AU33</f>
        <v>0.83333333333333315</v>
      </c>
      <c r="AV35" s="33">
        <f>AV6/AV33</f>
        <v>0.80808080808080796</v>
      </c>
      <c r="AW35" s="33">
        <f>AW6/AW33</f>
        <v>0.98</v>
      </c>
      <c r="AX35" s="33">
        <f>AX6/AX33</f>
        <v>0.91919191919191912</v>
      </c>
      <c r="BA35" s="33">
        <f>BA6/BA33</f>
        <v>0.82</v>
      </c>
      <c r="BB35" s="33">
        <f>BB6/BB33</f>
        <v>0.88</v>
      </c>
      <c r="BC35" s="33">
        <f>BC6/BC33</f>
        <v>0.93</v>
      </c>
      <c r="BD35" s="33">
        <f>BD6/BD33</f>
        <v>0.8910891089108911</v>
      </c>
      <c r="BE35" s="33">
        <f>BE6/BE33</f>
        <v>0.76</v>
      </c>
      <c r="BH35" s="33">
        <f>BH6/BH33</f>
        <v>1</v>
      </c>
      <c r="BI35" s="33">
        <f>BI6/BI33</f>
        <v>1</v>
      </c>
      <c r="BJ35" s="33">
        <f>BJ6/BJ33</f>
        <v>0.67</v>
      </c>
      <c r="BK35" s="33">
        <f>BK6/BK33</f>
        <v>0.11</v>
      </c>
      <c r="BL35" s="33">
        <f>BL6/BL33</f>
        <v>0.31313131313131309</v>
      </c>
    </row>
    <row r="36" spans="4:78" x14ac:dyDescent="0.3">
      <c r="BZ36">
        <f>75/614</f>
        <v>0.12214983713355049</v>
      </c>
    </row>
    <row r="37" spans="4:78" x14ac:dyDescent="0.3">
      <c r="BZ37">
        <f>1-BZ36</f>
        <v>0.87785016286644946</v>
      </c>
    </row>
  </sheetData>
  <autoFilter ref="A3:BN27" xr:uid="{00000000-0009-0000-0000-000004000000}"/>
  <mergeCells count="21">
    <mergeCell ref="AM2:AS2"/>
    <mergeCell ref="BZ1:CA1"/>
    <mergeCell ref="BZ2:CA2"/>
    <mergeCell ref="BP1:BQ1"/>
    <mergeCell ref="BP2:BQ2"/>
    <mergeCell ref="BR1:BS1"/>
    <mergeCell ref="BR2:BS2"/>
    <mergeCell ref="AT2:AZ2"/>
    <mergeCell ref="BA2:BG2"/>
    <mergeCell ref="BH2:BN2"/>
    <mergeCell ref="BX1:BY1"/>
    <mergeCell ref="BV1:BW1"/>
    <mergeCell ref="BT1:BU1"/>
    <mergeCell ref="BX2:BY2"/>
    <mergeCell ref="BV2:BW2"/>
    <mergeCell ref="BT2:BU2"/>
    <mergeCell ref="D2:J2"/>
    <mergeCell ref="K2:Q2"/>
    <mergeCell ref="R2:X2"/>
    <mergeCell ref="Y2:AE2"/>
    <mergeCell ref="AF2:AL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A18"/>
  <sheetViews>
    <sheetView tabSelected="1" zoomScale="120" zoomScaleNormal="120" workbookViewId="0">
      <pane xSplit="1" topLeftCell="I1" activePane="topRight" state="frozen"/>
      <selection pane="topRight" activeCell="O11" sqref="O11"/>
    </sheetView>
  </sheetViews>
  <sheetFormatPr defaultRowHeight="15.6" x14ac:dyDescent="0.3"/>
  <cols>
    <col min="1" max="1" width="16.69921875" bestFit="1" customWidth="1"/>
    <col min="2" max="2" width="9" style="33"/>
    <col min="3" max="3" width="8" customWidth="1"/>
    <col min="8" max="8" width="9" style="33"/>
    <col min="14" max="14" width="9" style="33"/>
    <col min="20" max="20" width="9" style="33"/>
    <col min="26" max="26" width="9" style="33"/>
    <col min="30" max="30" width="9" style="33"/>
    <col min="34" max="34" width="9" style="33"/>
    <col min="38" max="38" width="9" style="33"/>
    <col min="42" max="42" width="9" style="33"/>
    <col min="48" max="48" width="9" style="33"/>
  </cols>
  <sheetData>
    <row r="1" spans="1:53" x14ac:dyDescent="0.3">
      <c r="B1" s="147" t="s">
        <v>94</v>
      </c>
      <c r="C1" s="147"/>
      <c r="D1" s="147"/>
      <c r="E1" s="147" t="s">
        <v>306</v>
      </c>
      <c r="F1" s="147"/>
      <c r="G1" s="147"/>
      <c r="H1" s="147" t="s">
        <v>94</v>
      </c>
      <c r="I1" s="147"/>
      <c r="J1" s="147"/>
      <c r="K1" s="147" t="s">
        <v>8</v>
      </c>
      <c r="L1" s="147"/>
      <c r="M1" s="147"/>
      <c r="N1" s="147" t="s">
        <v>309</v>
      </c>
      <c r="O1" s="147"/>
      <c r="P1" s="147"/>
      <c r="Q1" s="147" t="s">
        <v>306</v>
      </c>
      <c r="R1" s="147"/>
      <c r="S1" s="147"/>
      <c r="T1" s="147" t="s">
        <v>309</v>
      </c>
      <c r="U1" s="147"/>
      <c r="V1" s="147"/>
      <c r="W1" s="147" t="s">
        <v>8</v>
      </c>
      <c r="X1" s="147"/>
      <c r="Y1" s="147"/>
      <c r="Z1" s="147" t="s">
        <v>114</v>
      </c>
      <c r="AA1" s="147"/>
      <c r="AB1" s="147" t="s">
        <v>306</v>
      </c>
      <c r="AC1" s="147"/>
      <c r="AD1" s="147" t="s">
        <v>114</v>
      </c>
      <c r="AE1" s="147"/>
      <c r="AF1" s="147" t="s">
        <v>8</v>
      </c>
      <c r="AG1" s="147"/>
      <c r="AH1" s="147" t="s">
        <v>117</v>
      </c>
      <c r="AI1" s="147"/>
      <c r="AJ1" s="147" t="s">
        <v>306</v>
      </c>
      <c r="AK1" s="147"/>
      <c r="AL1" s="147" t="s">
        <v>117</v>
      </c>
      <c r="AM1" s="147"/>
      <c r="AN1" s="147" t="s">
        <v>8</v>
      </c>
      <c r="AO1" s="147"/>
      <c r="AP1" s="147" t="s">
        <v>120</v>
      </c>
      <c r="AQ1" s="147"/>
      <c r="AR1" s="147" t="s">
        <v>306</v>
      </c>
      <c r="AS1" s="147"/>
      <c r="AT1" s="147"/>
      <c r="AU1" s="147"/>
      <c r="AV1" s="147" t="s">
        <v>120</v>
      </c>
      <c r="AW1" s="147"/>
      <c r="AX1" s="147" t="s">
        <v>8</v>
      </c>
      <c r="AY1" s="147"/>
      <c r="AZ1" s="147"/>
      <c r="BA1" s="147"/>
    </row>
    <row r="2" spans="1:53" s="34" customFormat="1" x14ac:dyDescent="0.3">
      <c r="A2" s="34" t="s">
        <v>46</v>
      </c>
      <c r="B2" s="50" t="s">
        <v>296</v>
      </c>
      <c r="C2" s="51" t="s">
        <v>297</v>
      </c>
      <c r="D2" s="51" t="s">
        <v>298</v>
      </c>
      <c r="E2" s="51" t="s">
        <v>299</v>
      </c>
      <c r="F2" s="51" t="s">
        <v>300</v>
      </c>
      <c r="G2" s="51" t="s">
        <v>310</v>
      </c>
      <c r="H2" s="50" t="s">
        <v>296</v>
      </c>
      <c r="I2" s="51" t="s">
        <v>297</v>
      </c>
      <c r="J2" s="51" t="s">
        <v>298</v>
      </c>
      <c r="K2" s="51" t="s">
        <v>299</v>
      </c>
      <c r="L2" s="51" t="s">
        <v>300</v>
      </c>
      <c r="M2" s="51" t="s">
        <v>308</v>
      </c>
      <c r="N2" s="50" t="s">
        <v>296</v>
      </c>
      <c r="O2" s="51" t="s">
        <v>297</v>
      </c>
      <c r="P2" s="51" t="s">
        <v>298</v>
      </c>
      <c r="Q2" s="51" t="s">
        <v>299</v>
      </c>
      <c r="R2" s="51" t="s">
        <v>300</v>
      </c>
      <c r="S2" s="51" t="s">
        <v>308</v>
      </c>
      <c r="T2" s="50" t="s">
        <v>296</v>
      </c>
      <c r="U2" s="51" t="s">
        <v>297</v>
      </c>
      <c r="V2" s="51" t="s">
        <v>298</v>
      </c>
      <c r="W2" s="51" t="s">
        <v>299</v>
      </c>
      <c r="X2" s="51" t="s">
        <v>300</v>
      </c>
      <c r="Y2" s="51" t="s">
        <v>308</v>
      </c>
      <c r="Z2" s="50" t="s">
        <v>296</v>
      </c>
      <c r="AA2" s="51" t="s">
        <v>297</v>
      </c>
      <c r="AB2" s="51" t="s">
        <v>369</v>
      </c>
      <c r="AC2" s="51" t="s">
        <v>370</v>
      </c>
      <c r="AD2" s="50" t="s">
        <v>296</v>
      </c>
      <c r="AE2" s="51" t="s">
        <v>297</v>
      </c>
      <c r="AF2" s="51" t="s">
        <v>369</v>
      </c>
      <c r="AG2" s="51" t="s">
        <v>370</v>
      </c>
      <c r="AH2" s="50" t="s">
        <v>296</v>
      </c>
      <c r="AI2" s="51" t="s">
        <v>297</v>
      </c>
      <c r="AJ2" s="51" t="s">
        <v>372</v>
      </c>
      <c r="AK2" s="51" t="s">
        <v>373</v>
      </c>
      <c r="AL2" s="50" t="s">
        <v>296</v>
      </c>
      <c r="AM2" s="51" t="s">
        <v>297</v>
      </c>
      <c r="AN2" s="51" t="s">
        <v>372</v>
      </c>
      <c r="AO2" s="51" t="s">
        <v>373</v>
      </c>
      <c r="AP2" s="50" t="s">
        <v>296</v>
      </c>
      <c r="AQ2" s="51" t="s">
        <v>297</v>
      </c>
      <c r="AR2" s="51" t="s">
        <v>374</v>
      </c>
      <c r="AS2" s="51" t="s">
        <v>375</v>
      </c>
      <c r="AT2" s="51" t="s">
        <v>376</v>
      </c>
      <c r="AU2" s="51" t="s">
        <v>377</v>
      </c>
      <c r="AV2" s="50" t="s">
        <v>296</v>
      </c>
      <c r="AW2" s="51" t="s">
        <v>297</v>
      </c>
      <c r="AX2" s="51" t="s">
        <v>374</v>
      </c>
      <c r="AY2" s="51" t="s">
        <v>375</v>
      </c>
      <c r="AZ2" s="51" t="s">
        <v>376</v>
      </c>
      <c r="BA2" s="51" t="s">
        <v>377</v>
      </c>
    </row>
    <row r="3" spans="1:53" x14ac:dyDescent="0.3">
      <c r="A3" s="52" t="s">
        <v>13</v>
      </c>
      <c r="B3" s="39">
        <f>NewOld!AT5</f>
        <v>1.7156810059511321E-2</v>
      </c>
      <c r="C3" s="40">
        <f>NewOld!AT20</f>
        <v>5.6768655911380569E-2</v>
      </c>
      <c r="D3" s="41">
        <v>3.9423763157894726E-2</v>
      </c>
      <c r="E3" s="42">
        <v>0.19457383727810651</v>
      </c>
      <c r="F3" s="41">
        <v>7.7700576177285319E-2</v>
      </c>
      <c r="G3" s="41">
        <f>AVERAGE(D3:F3)</f>
        <v>0.10389939220442886</v>
      </c>
      <c r="H3" s="39">
        <f>NewOld!AW5</f>
        <v>9.9209163648031826E-3</v>
      </c>
      <c r="I3" s="41">
        <f>NewOld!AW20</f>
        <v>9.8949050809268774E-2</v>
      </c>
      <c r="J3" s="41">
        <v>3.6110342245989302E-2</v>
      </c>
      <c r="K3" s="42">
        <v>0.19180558110882953</v>
      </c>
      <c r="L3" s="41">
        <v>8.9167422746781119E-2</v>
      </c>
      <c r="M3" s="41">
        <f>AVERAGE(J3:L3)</f>
        <v>0.10569444870053331</v>
      </c>
      <c r="N3" s="39">
        <f>NewOld!AZ5</f>
        <v>1.4789016489545413E-3</v>
      </c>
      <c r="O3" s="41">
        <f>NewOld!AZ20</f>
        <v>5.2751722992170512E-3</v>
      </c>
      <c r="P3" s="41">
        <v>1.862579891304348E-2</v>
      </c>
      <c r="Q3" s="42">
        <v>0.17799273869346738</v>
      </c>
      <c r="R3" s="42">
        <v>3.9709240860215059E-2</v>
      </c>
      <c r="S3" s="41">
        <f>AVERAGE(P3:R3)</f>
        <v>7.8775926155575313E-2</v>
      </c>
      <c r="T3" s="39">
        <f>NewOld!BC5</f>
        <v>0</v>
      </c>
      <c r="U3" s="41">
        <f>NewOld!BC20</f>
        <v>1.3500303773429752E-2</v>
      </c>
      <c r="V3" s="41">
        <v>8.563051136363636E-3</v>
      </c>
      <c r="W3" s="42">
        <v>0.10057609909909911</v>
      </c>
      <c r="X3" s="41">
        <v>1.3590924731182789E-2</v>
      </c>
      <c r="Y3" s="41">
        <f>AVERAGE(V3:X3)</f>
        <v>4.0910024988881841E-2</v>
      </c>
      <c r="Z3" s="39">
        <f>NewOld!BF5</f>
        <v>0.10073081896554772</v>
      </c>
      <c r="AA3" s="41">
        <f>NewOld!BF20</f>
        <v>0.18317988010692418</v>
      </c>
      <c r="AB3" s="97">
        <f>'SoF GSI'!I6</f>
        <v>0.14500000000000002</v>
      </c>
      <c r="AC3" s="97">
        <f>'SoF GSI'!P6</f>
        <v>0.28500000000000003</v>
      </c>
      <c r="AD3" s="39">
        <f>NewOld!BI5</f>
        <v>0.12970855150640656</v>
      </c>
      <c r="AE3" s="41">
        <f>NewOld!BI20</f>
        <v>0.21331349025532567</v>
      </c>
      <c r="AF3" s="97">
        <f>'SoF GSI'!J6</f>
        <v>0.17333333333333334</v>
      </c>
      <c r="AG3" s="97">
        <f>'SoF GSI'!Q6</f>
        <v>0.40333333333333332</v>
      </c>
      <c r="AH3" s="39">
        <f>NewOld!BL5</f>
        <v>3.8552001331172515E-2</v>
      </c>
      <c r="AI3" s="41">
        <f>NewOld!BL20</f>
        <v>1.3366544555518271E-2</v>
      </c>
      <c r="AJ3" s="97">
        <f>'SoF GSI'!W6</f>
        <v>0.33</v>
      </c>
      <c r="AK3" s="97">
        <f>'SoF GSI'!AD6</f>
        <v>0.69</v>
      </c>
      <c r="AL3" s="39">
        <f>NewOld!BO5</f>
        <v>5.7099919331267908E-2</v>
      </c>
      <c r="AM3" s="41">
        <f>NewOld!BO20</f>
        <v>4.9814556462921732E-2</v>
      </c>
      <c r="AN3" s="97">
        <f>'SoF GSI'!X6</f>
        <v>0.13</v>
      </c>
      <c r="AO3" s="97">
        <f>'SoF GSI'!AE6</f>
        <v>0.3</v>
      </c>
      <c r="AP3" s="39">
        <f>NewOld!BR5</f>
        <v>0.16400210632590417</v>
      </c>
      <c r="AQ3" s="41">
        <f>NewOld!BR20</f>
        <v>0.34919281313856015</v>
      </c>
      <c r="AR3" s="97">
        <f>'SoF GSI'!AK6</f>
        <v>0.18</v>
      </c>
      <c r="AS3" s="97">
        <f>'SoF GSI'!AR6</f>
        <v>0.46499999999999997</v>
      </c>
      <c r="AT3" s="97">
        <f>'SoF GSI'!AY6</f>
        <v>0.80499999999999994</v>
      </c>
      <c r="AU3" s="97">
        <f>'SoF GSI'!BF6</f>
        <v>0.85</v>
      </c>
      <c r="AV3" s="39">
        <f>NewOld!BU5</f>
        <v>0.17035883641015145</v>
      </c>
      <c r="AW3" s="41">
        <f>NewOld!BU20</f>
        <v>0.36879601485936347</v>
      </c>
      <c r="AX3" s="97">
        <f>'SoF GSI'!AL6</f>
        <v>0.34333333333333332</v>
      </c>
      <c r="AY3" s="97">
        <f>'SoF GSI'!AS6</f>
        <v>0.71666666666666667</v>
      </c>
      <c r="AZ3" s="97">
        <f>'SoF GSI'!AZ6</f>
        <v>0.89666666666666661</v>
      </c>
      <c r="BA3" s="97">
        <f>'SoF GSI'!BG6</f>
        <v>0.86333333333333329</v>
      </c>
    </row>
    <row r="4" spans="1:53" x14ac:dyDescent="0.3">
      <c r="A4" s="52" t="s">
        <v>19</v>
      </c>
      <c r="B4" s="39">
        <f>NewOld!AT6</f>
        <v>0</v>
      </c>
      <c r="C4" s="40">
        <f>NewOld!AT21</f>
        <v>0</v>
      </c>
      <c r="D4" s="41">
        <v>4.4170951417004051E-3</v>
      </c>
      <c r="E4" s="42">
        <v>1.4002124260355027E-2</v>
      </c>
      <c r="F4" s="41">
        <v>1.5390379501385044E-2</v>
      </c>
      <c r="G4" s="41">
        <f t="shared" ref="G4:G15" si="0">AVERAGE(D4:F4)</f>
        <v>1.1269866301146824E-2</v>
      </c>
      <c r="H4" s="39">
        <f>NewOld!AW6</f>
        <v>7.6954385225553798E-3</v>
      </c>
      <c r="I4" s="41">
        <f>NewOld!AW21</f>
        <v>0</v>
      </c>
      <c r="J4" s="41">
        <v>2.4119764705882347E-2</v>
      </c>
      <c r="K4" s="42">
        <v>5.6370983572895265E-2</v>
      </c>
      <c r="L4" s="41">
        <v>2.5209092274678106E-2</v>
      </c>
      <c r="M4" s="41">
        <f t="shared" ref="M4:M16" si="1">AVERAGE(J4:L4)</f>
        <v>3.5233280184485238E-2</v>
      </c>
      <c r="N4" s="39">
        <f>NewOld!AZ6</f>
        <v>3.9003874109741647E-2</v>
      </c>
      <c r="O4" s="41">
        <f>NewOld!AZ21</f>
        <v>3.2097930889019861E-2</v>
      </c>
      <c r="P4" s="41">
        <v>7.9998782608695709E-2</v>
      </c>
      <c r="Q4" s="42">
        <v>2.8120135678391965E-2</v>
      </c>
      <c r="R4" s="42">
        <v>4.7562526881720434E-2</v>
      </c>
      <c r="S4" s="41">
        <f t="shared" ref="S4:S16" si="2">AVERAGE(P4:R4)</f>
        <v>5.1893815056269367E-2</v>
      </c>
      <c r="T4" s="39">
        <f>NewOld!BC6</f>
        <v>0.11052899077025324</v>
      </c>
      <c r="U4" s="41">
        <f>NewOld!BC21</f>
        <v>2.1243312512780319E-2</v>
      </c>
      <c r="V4" s="41">
        <v>0.23058672727272714</v>
      </c>
      <c r="W4" s="42">
        <v>0.13910385135135142</v>
      </c>
      <c r="X4" s="41">
        <v>9.7763870967741931E-2</v>
      </c>
      <c r="Y4" s="41">
        <f t="shared" ref="Y4:Y16" si="3">AVERAGE(V4:X4)</f>
        <v>0.15581814986394016</v>
      </c>
      <c r="Z4" s="39">
        <f>NewOld!BF6</f>
        <v>6.9004323547506904E-3</v>
      </c>
      <c r="AA4" s="41">
        <f>NewOld!BF21</f>
        <v>0</v>
      </c>
      <c r="AB4" s="97">
        <f>'SoF GSI'!I11</f>
        <v>5.0000000000000001E-3</v>
      </c>
      <c r="AC4" s="97">
        <f>'SoF GSI'!P11</f>
        <v>0</v>
      </c>
      <c r="AD4" s="39">
        <f>NewOld!BI6</f>
        <v>3.4057469238851612E-2</v>
      </c>
      <c r="AE4" s="41">
        <f>NewOld!BI21</f>
        <v>2.0004882981786553E-2</v>
      </c>
      <c r="AF4" s="97">
        <f>'SoF GSI'!J11</f>
        <v>6.9999999999999993E-2</v>
      </c>
      <c r="AG4" s="97">
        <f>'SoF GSI'!Q11</f>
        <v>0.01</v>
      </c>
      <c r="AH4" s="39">
        <f>NewOld!BL6</f>
        <v>0</v>
      </c>
      <c r="AI4" s="41">
        <f>NewOld!BL21</f>
        <v>3.4305046921752784E-2</v>
      </c>
      <c r="AJ4" s="97">
        <f>'SoF GSI'!W11</f>
        <v>0</v>
      </c>
      <c r="AK4" s="97">
        <f>'SoF GSI'!AD11</f>
        <v>0</v>
      </c>
      <c r="AL4" s="39">
        <f>NewOld!BO6</f>
        <v>0</v>
      </c>
      <c r="AM4" s="41">
        <f>NewOld!BO21</f>
        <v>1.7169482650745277E-2</v>
      </c>
      <c r="AN4" s="97">
        <f>'SoF GSI'!X11</f>
        <v>3.3333333333333335E-3</v>
      </c>
      <c r="AO4" s="97">
        <f>'SoF GSI'!AE11</f>
        <v>3.3333333333333335E-3</v>
      </c>
      <c r="AP4" s="39">
        <f>NewOld!BR6</f>
        <v>0</v>
      </c>
      <c r="AQ4" s="41">
        <f>NewOld!BR21</f>
        <v>2.524122543831879E-3</v>
      </c>
      <c r="AR4" s="97">
        <f>'SoF GSI'!AK11</f>
        <v>0</v>
      </c>
      <c r="AS4" s="97">
        <f>'SoF GSI'!AR11</f>
        <v>0</v>
      </c>
      <c r="AT4" s="97">
        <f>'SoF GSI'!AY11</f>
        <v>0</v>
      </c>
      <c r="AU4" s="97">
        <f>'SoF GSI'!BF11</f>
        <v>0</v>
      </c>
      <c r="AV4" s="39">
        <f>NewOld!BU6</f>
        <v>0</v>
      </c>
      <c r="AW4" s="41">
        <f>NewOld!BU21</f>
        <v>0</v>
      </c>
      <c r="AX4" s="97">
        <f>'SoF GSI'!AL11</f>
        <v>0</v>
      </c>
      <c r="AY4" s="97">
        <f>'SoF GSI'!AS11</f>
        <v>0</v>
      </c>
      <c r="AZ4" s="97">
        <f>'SoF GSI'!AZ11</f>
        <v>0</v>
      </c>
      <c r="BA4" s="97">
        <f>'SoF GSI'!BG11</f>
        <v>3.3333333333333335E-3</v>
      </c>
    </row>
    <row r="5" spans="1:53" x14ac:dyDescent="0.3">
      <c r="A5" s="52" t="s">
        <v>282</v>
      </c>
      <c r="B5" s="39">
        <f>NewOld!AT7</f>
        <v>7.3118074352565201E-3</v>
      </c>
      <c r="C5" s="40">
        <f>NewOld!AT22</f>
        <v>0</v>
      </c>
      <c r="D5" s="41">
        <v>1.555626518218624E-2</v>
      </c>
      <c r="E5" s="42">
        <v>6.9022065088757398E-2</v>
      </c>
      <c r="F5" s="41">
        <v>3.9435484764542943E-2</v>
      </c>
      <c r="G5" s="41">
        <f t="shared" si="0"/>
        <v>4.1337938345162195E-2</v>
      </c>
      <c r="H5" s="39">
        <f>NewOld!AW7</f>
        <v>9.5442844049668189E-3</v>
      </c>
      <c r="I5" s="41">
        <f>NewOld!AW22</f>
        <v>0</v>
      </c>
      <c r="J5" s="41">
        <v>2.9442352941176472E-2</v>
      </c>
      <c r="K5" s="42">
        <v>0.1118417453798768</v>
      </c>
      <c r="L5" s="41">
        <v>4.2632899141630903E-2</v>
      </c>
      <c r="M5" s="41">
        <f t="shared" si="1"/>
        <v>6.1305665820894722E-2</v>
      </c>
      <c r="N5" s="39">
        <f>NewOld!AZ7</f>
        <v>4.4508381388935724E-2</v>
      </c>
      <c r="O5" s="41">
        <f>NewOld!AZ22</f>
        <v>2.95408811364167E-3</v>
      </c>
      <c r="P5" s="41">
        <v>9.3753432065217496E-2</v>
      </c>
      <c r="Q5" s="42">
        <v>5.4110497487437195E-2</v>
      </c>
      <c r="R5" s="42">
        <v>9.0857427956989228E-2</v>
      </c>
      <c r="S5" s="41">
        <f t="shared" si="2"/>
        <v>7.9573785836547978E-2</v>
      </c>
      <c r="T5" s="39">
        <f>NewOld!BC7</f>
        <v>5.635170979584727E-2</v>
      </c>
      <c r="U5" s="41">
        <f>NewOld!BC22</f>
        <v>0</v>
      </c>
      <c r="V5" s="41">
        <v>0.17092960511363625</v>
      </c>
      <c r="W5" s="42">
        <v>0.12185839639639638</v>
      </c>
      <c r="X5" s="41">
        <v>0.16579629032258067</v>
      </c>
      <c r="Y5" s="41">
        <f t="shared" si="3"/>
        <v>0.1528614306108711</v>
      </c>
      <c r="Z5" s="39">
        <f>NewOld!BF7</f>
        <v>1.5709094918496889E-2</v>
      </c>
      <c r="AA5" s="41">
        <f>NewOld!BF22</f>
        <v>0</v>
      </c>
      <c r="AB5" s="97">
        <f>'SoF GSI'!I12</f>
        <v>0.09</v>
      </c>
      <c r="AC5" s="97">
        <f>'SoF GSI'!P12</f>
        <v>0.13</v>
      </c>
      <c r="AD5" s="39">
        <f>NewOld!BI7</f>
        <v>3.1908994826667446E-2</v>
      </c>
      <c r="AE5" s="41">
        <f>NewOld!BI22</f>
        <v>0</v>
      </c>
      <c r="AF5" s="97">
        <f>'SoF GSI'!J12</f>
        <v>0.10666666666666665</v>
      </c>
      <c r="AG5" s="97">
        <f>'SoF GSI'!Q12</f>
        <v>0.15</v>
      </c>
      <c r="AH5" s="39">
        <f>NewOld!BL7</f>
        <v>0</v>
      </c>
      <c r="AI5" s="41">
        <f>NewOld!BL22</f>
        <v>0</v>
      </c>
      <c r="AJ5" s="97">
        <f>'SoF GSI'!W12</f>
        <v>7.0000000000000007E-2</v>
      </c>
      <c r="AK5" s="97">
        <f>'SoF GSI'!AD12</f>
        <v>0.02</v>
      </c>
      <c r="AL5" s="39">
        <f>NewOld!BO7</f>
        <v>0</v>
      </c>
      <c r="AM5" s="41">
        <f>NewOld!BO22</f>
        <v>0</v>
      </c>
      <c r="AN5" s="97">
        <f>'SoF GSI'!X12</f>
        <v>4.6666666666666669E-2</v>
      </c>
      <c r="AO5" s="97">
        <f>'SoF GSI'!AE12</f>
        <v>0.01</v>
      </c>
      <c r="AP5" s="39">
        <f>NewOld!BR7</f>
        <v>0</v>
      </c>
      <c r="AQ5" s="41">
        <f>NewOld!BR22</f>
        <v>0</v>
      </c>
      <c r="AR5" s="97">
        <f>'SoF GSI'!AK12</f>
        <v>0.02</v>
      </c>
      <c r="AS5" s="97">
        <f>'SoF GSI'!AR12</f>
        <v>3.4999999999999996E-2</v>
      </c>
      <c r="AT5" s="97">
        <f>'SoF GSI'!AY12</f>
        <v>2.5000000000000001E-2</v>
      </c>
      <c r="AU5" s="97">
        <f>'SoF GSI'!BF12</f>
        <v>0</v>
      </c>
      <c r="AV5" s="39">
        <f>NewOld!BU7</f>
        <v>3.9997585869913237E-4</v>
      </c>
      <c r="AW5" s="41">
        <f>NewOld!BU22</f>
        <v>0</v>
      </c>
      <c r="AX5" s="97">
        <f>'SoF GSI'!AL12</f>
        <v>0.01</v>
      </c>
      <c r="AY5" s="97">
        <f>'SoF GSI'!AS12</f>
        <v>1.6666666666666666E-2</v>
      </c>
      <c r="AZ5" s="97">
        <f>'SoF GSI'!AZ12</f>
        <v>1.3333333333333334E-2</v>
      </c>
      <c r="BA5" s="97">
        <f>'SoF GSI'!BG12</f>
        <v>0</v>
      </c>
    </row>
    <row r="6" spans="1:53" x14ac:dyDescent="0.3">
      <c r="A6" s="52" t="s">
        <v>20</v>
      </c>
      <c r="B6" s="39">
        <f>NewOld!AT8</f>
        <v>5.258585278583499E-2</v>
      </c>
      <c r="C6" s="40">
        <f>NewOld!AT23</f>
        <v>4.3302132672496038E-2</v>
      </c>
      <c r="D6" s="41">
        <v>5.4794927125506071E-2</v>
      </c>
      <c r="E6" s="42">
        <v>1.8874828402366869E-2</v>
      </c>
      <c r="F6" s="41">
        <v>4.0064290858725732E-2</v>
      </c>
      <c r="G6" s="41">
        <f t="shared" si="0"/>
        <v>3.7911348795532894E-2</v>
      </c>
      <c r="H6" s="39">
        <f>NewOld!AW8</f>
        <v>1.9742580395124526E-2</v>
      </c>
      <c r="I6" s="41">
        <f>NewOld!AW23</f>
        <v>3.1681270113128088E-2</v>
      </c>
      <c r="J6" s="41">
        <v>1.6378406417112298E-2</v>
      </c>
      <c r="K6" s="42">
        <v>2.657602874743327E-2</v>
      </c>
      <c r="L6" s="41">
        <v>2.6161667381974254E-2</v>
      </c>
      <c r="M6" s="41">
        <f t="shared" si="1"/>
        <v>2.3038700848839942E-2</v>
      </c>
      <c r="N6" s="39">
        <f>NewOld!AZ8</f>
        <v>2.2393443998148788E-2</v>
      </c>
      <c r="O6" s="41">
        <f>NewOld!AZ23</f>
        <v>3.3781415178995744E-2</v>
      </c>
      <c r="P6" s="41">
        <v>2.7286894021739116E-2</v>
      </c>
      <c r="Q6" s="41">
        <v>3.4556125628140713E-2</v>
      </c>
      <c r="R6" s="42">
        <v>2.4680709677419352E-2</v>
      </c>
      <c r="S6" s="41">
        <f t="shared" si="2"/>
        <v>2.8841243109099728E-2</v>
      </c>
      <c r="T6" s="39">
        <f>NewOld!BC8</f>
        <v>2.8975336235487377E-3</v>
      </c>
      <c r="U6" s="41">
        <f>NewOld!BC23</f>
        <v>2.0641854504853549E-2</v>
      </c>
      <c r="V6" s="41">
        <v>1.3291451704545459E-2</v>
      </c>
      <c r="W6" s="42">
        <v>3.1294662162162167E-2</v>
      </c>
      <c r="X6" s="41">
        <v>1.4450956989247307E-2</v>
      </c>
      <c r="Y6" s="41">
        <f t="shared" si="3"/>
        <v>1.9679023618651644E-2</v>
      </c>
      <c r="Z6" s="39">
        <f>NewOld!BF8</f>
        <v>1.1209179227243592E-2</v>
      </c>
      <c r="AA6" s="41">
        <f>NewOld!BF23</f>
        <v>7.353179111739625E-3</v>
      </c>
      <c r="AB6" s="97">
        <f>SUM('SoF GSI'!I14,'SoF GSI'!I16)</f>
        <v>0.02</v>
      </c>
      <c r="AC6" s="97">
        <f>SUM('SoF GSI'!P14,'SoF GSI'!P16)</f>
        <v>5.0000000000000001E-3</v>
      </c>
      <c r="AD6" s="39">
        <f>NewOld!BI8</f>
        <v>2.0151456534907874E-3</v>
      </c>
      <c r="AE6" s="41">
        <f>NewOld!BI23</f>
        <v>2.3807261066602959E-2</v>
      </c>
      <c r="AF6" s="97">
        <f>SUM('SoF GSI'!J14,'SoF GSI'!J16)</f>
        <v>3.3333333333333333E-2</v>
      </c>
      <c r="AG6" s="97">
        <f>SUM('SoF GSI'!Q14,'SoF GSI'!Q16)</f>
        <v>0.01</v>
      </c>
      <c r="AH6" s="39">
        <f>NewOld!BL8</f>
        <v>0</v>
      </c>
      <c r="AI6" s="41">
        <f>NewOld!BL23</f>
        <v>0</v>
      </c>
      <c r="AJ6" s="97">
        <f>SUM('SoF GSI'!W14,'SoF GSI'!W16)</f>
        <v>0.02</v>
      </c>
      <c r="AK6" s="97">
        <f>SUM('SoF GSI'!AD14,'SoF GSI'!AD16)</f>
        <v>0</v>
      </c>
      <c r="AL6" s="39">
        <f>NewOld!BO8</f>
        <v>0</v>
      </c>
      <c r="AM6" s="41">
        <f>NewOld!BO23</f>
        <v>0</v>
      </c>
      <c r="AN6" s="97">
        <f>SUM('SoF GSI'!X14,'SoF GSI'!X16)</f>
        <v>0</v>
      </c>
      <c r="AO6" s="97">
        <f>SUM('SoF GSI'!AE14,'SoF GSI'!AE16)</f>
        <v>0</v>
      </c>
      <c r="AP6" s="39">
        <f>NewOld!BR8</f>
        <v>0</v>
      </c>
      <c r="AQ6" s="41">
        <f>NewOld!BR23</f>
        <v>3.0038888215349565E-3</v>
      </c>
      <c r="AR6" s="97">
        <f>SUM('SoF GSI'!AK14,'SoF GSI'!AK16)</f>
        <v>0</v>
      </c>
      <c r="AS6" s="97">
        <f>SUM('SoF GSI'!AR14,'SoF GSI'!AR16)</f>
        <v>0</v>
      </c>
      <c r="AT6" s="97">
        <f>SUM('SoF GSI'!AY14,'SoF GSI'!AY16)</f>
        <v>5.0000000000000001E-3</v>
      </c>
      <c r="AU6" s="97">
        <f>SUM('SoF GSI'!BF14,'SoF GSI'!BF16)</f>
        <v>0</v>
      </c>
      <c r="AV6" s="39">
        <f>NewOld!BU8</f>
        <v>0</v>
      </c>
      <c r="AW6" s="41">
        <f>NewOld!BU23</f>
        <v>3.8246499444855669E-3</v>
      </c>
      <c r="AX6" s="97">
        <f>SUM('SoF GSI'!AL14,'SoF GSI'!AL16)</f>
        <v>0</v>
      </c>
      <c r="AY6" s="97">
        <f>SUM('SoF GSI'!AS14,'SoF GSI'!AS16)</f>
        <v>0</v>
      </c>
      <c r="AZ6" s="97">
        <f>SUM('SoF GSI'!AZ14,'SoF GSI'!AZ16)</f>
        <v>0</v>
      </c>
      <c r="BA6" s="97">
        <f>SUM('SoF GSI'!BG14,'SoF GSI'!BG16)</f>
        <v>0</v>
      </c>
    </row>
    <row r="7" spans="1:53" x14ac:dyDescent="0.3">
      <c r="A7" s="52" t="s">
        <v>21</v>
      </c>
      <c r="B7" s="39">
        <f>NewOld!AT9</f>
        <v>0.1959421743028297</v>
      </c>
      <c r="C7" s="40">
        <f>NewOld!AT24</f>
        <v>0.19470843976891308</v>
      </c>
      <c r="D7" s="41">
        <v>0.1701886194331983</v>
      </c>
      <c r="E7" s="42">
        <v>8.7196934911242613E-2</v>
      </c>
      <c r="F7" s="41">
        <v>6.9209653739612229E-2</v>
      </c>
      <c r="G7" s="41">
        <f t="shared" si="0"/>
        <v>0.10886506936135104</v>
      </c>
      <c r="H7" s="39">
        <f>NewOld!AW9</f>
        <v>0.26722568230031118</v>
      </c>
      <c r="I7" s="41">
        <f>NewOld!AW24</f>
        <v>0.34089227608463979</v>
      </c>
      <c r="J7" s="41">
        <v>0.15723707486631017</v>
      </c>
      <c r="K7" s="42">
        <v>0.10342681519507185</v>
      </c>
      <c r="L7" s="41">
        <v>0.13043569313304709</v>
      </c>
      <c r="M7" s="41">
        <f t="shared" si="1"/>
        <v>0.13036652773147636</v>
      </c>
      <c r="N7" s="39">
        <f>NewOld!AZ9</f>
        <v>5.7573619859682193E-2</v>
      </c>
      <c r="O7" s="41">
        <f>NewOld!AZ24</f>
        <v>0.14823634401700889</v>
      </c>
      <c r="P7" s="41">
        <v>9.243143750000006E-2</v>
      </c>
      <c r="Q7" s="41">
        <v>7.2992819095477404E-2</v>
      </c>
      <c r="R7" s="42">
        <v>6.1916165591397843E-2</v>
      </c>
      <c r="S7" s="41">
        <f t="shared" si="2"/>
        <v>7.5780140728958431E-2</v>
      </c>
      <c r="T7" s="39">
        <f>NewOld!BC9</f>
        <v>6.589996158872205E-2</v>
      </c>
      <c r="U7" s="41">
        <f>NewOld!BC24</f>
        <v>0.33599845321851995</v>
      </c>
      <c r="V7" s="41">
        <v>9.3136892045454514E-2</v>
      </c>
      <c r="W7" s="42">
        <v>6.5166288288288285E-2</v>
      </c>
      <c r="X7" s="41">
        <v>7.010897849462365E-2</v>
      </c>
      <c r="Y7" s="41">
        <f t="shared" si="3"/>
        <v>7.6137386276122154E-2</v>
      </c>
      <c r="Z7" s="39">
        <f>NewOld!BF9</f>
        <v>4.4821716828749705E-2</v>
      </c>
      <c r="AA7" s="41">
        <f>NewOld!BF24</f>
        <v>2.3149481849287806E-2</v>
      </c>
      <c r="AB7" s="97">
        <f>'SoF GSI'!I13</f>
        <v>9.5000000000000001E-2</v>
      </c>
      <c r="AC7" s="97">
        <f>'SoF GSI'!P13</f>
        <v>0.08</v>
      </c>
      <c r="AD7" s="39">
        <f>NewOld!BI9</f>
        <v>8.0346317710937851E-2</v>
      </c>
      <c r="AE7" s="41">
        <f>NewOld!BI24</f>
        <v>7.32636299680159E-2</v>
      </c>
      <c r="AF7" s="97">
        <f>'SoF GSI'!J13</f>
        <v>9.0000000000000011E-2</v>
      </c>
      <c r="AG7" s="97">
        <f>'SoF GSI'!Q13</f>
        <v>7.0000000000000007E-2</v>
      </c>
      <c r="AH7" s="39">
        <f>NewOld!BL9</f>
        <v>7.0544124812761833E-3</v>
      </c>
      <c r="AI7" s="41">
        <f>NewOld!BL24</f>
        <v>2.0690033258293321E-3</v>
      </c>
      <c r="AJ7" s="97">
        <f>'SoF GSI'!W13</f>
        <v>0.02</v>
      </c>
      <c r="AK7" s="97">
        <f>'SoF GSI'!AD13</f>
        <v>0</v>
      </c>
      <c r="AL7" s="39">
        <f>NewOld!BO9</f>
        <v>3.1142664512536491E-3</v>
      </c>
      <c r="AM7" s="41">
        <f>NewOld!BO24</f>
        <v>1.1648123342623707E-2</v>
      </c>
      <c r="AN7" s="97">
        <f>'SoF GSI'!X13</f>
        <v>7.3333333333333334E-2</v>
      </c>
      <c r="AO7" s="97">
        <f>'SoF GSI'!AE13</f>
        <v>3.3333333333333335E-3</v>
      </c>
      <c r="AP7" s="39">
        <f>NewOld!BR9</f>
        <v>1.3717127952226236E-3</v>
      </c>
      <c r="AQ7" s="41">
        <f>NewOld!BR24</f>
        <v>9.2440620729244954E-3</v>
      </c>
      <c r="AR7" s="97">
        <f>'SoF GSI'!AK13</f>
        <v>0</v>
      </c>
      <c r="AS7" s="97">
        <f>'SoF GSI'!AR13</f>
        <v>0</v>
      </c>
      <c r="AT7" s="97">
        <f>'SoF GSI'!AY13</f>
        <v>0</v>
      </c>
      <c r="AU7" s="97">
        <f>'SoF GSI'!BF13</f>
        <v>0</v>
      </c>
      <c r="AV7" s="39">
        <f>NewOld!BU9</f>
        <v>4.0783470588740841E-4</v>
      </c>
      <c r="AW7" s="41">
        <f>NewOld!BU24</f>
        <v>0</v>
      </c>
      <c r="AX7" s="97">
        <f>'SoF GSI'!AL13</f>
        <v>0</v>
      </c>
      <c r="AY7" s="97">
        <f>'SoF GSI'!AS13</f>
        <v>0</v>
      </c>
      <c r="AZ7" s="97">
        <f>'SoF GSI'!AZ13</f>
        <v>0</v>
      </c>
      <c r="BA7" s="97">
        <f>'SoF GSI'!BG13</f>
        <v>0</v>
      </c>
    </row>
    <row r="8" spans="1:53" x14ac:dyDescent="0.3">
      <c r="A8" s="52" t="s">
        <v>22</v>
      </c>
      <c r="B8" s="39">
        <f>NewOld!AT10</f>
        <v>0.26446209109608199</v>
      </c>
      <c r="C8" s="40">
        <f>NewOld!AT25</f>
        <v>0.58774006872727924</v>
      </c>
      <c r="D8" s="41">
        <v>0.47953464979757082</v>
      </c>
      <c r="E8" s="42">
        <v>0.196121523668639</v>
      </c>
      <c r="F8" s="41">
        <v>0.45547290304709154</v>
      </c>
      <c r="G8" s="41">
        <f t="shared" si="0"/>
        <v>0.37704302550443386</v>
      </c>
      <c r="H8" s="39">
        <f>NewOld!AW10</f>
        <v>0.18392128820650577</v>
      </c>
      <c r="I8" s="41">
        <f>NewOld!AW25</f>
        <v>0.29835108804197463</v>
      </c>
      <c r="J8" s="41">
        <v>0.31825779144385019</v>
      </c>
      <c r="K8" s="42">
        <v>9.6088488706365521E-2</v>
      </c>
      <c r="L8" s="41">
        <v>0.39707630257510751</v>
      </c>
      <c r="M8" s="41">
        <f t="shared" si="1"/>
        <v>0.27047419424177438</v>
      </c>
      <c r="N8" s="39">
        <f>NewOld!AZ10</f>
        <v>3.4155866639237337E-2</v>
      </c>
      <c r="O8" s="41">
        <f>NewOld!AZ25</f>
        <v>0.42014693384472468</v>
      </c>
      <c r="P8" s="41">
        <v>0.12493387500000001</v>
      </c>
      <c r="Q8" s="41">
        <v>0.13864356281407036</v>
      </c>
      <c r="R8" s="42">
        <v>9.4936163440860186E-2</v>
      </c>
      <c r="S8" s="41">
        <f t="shared" si="2"/>
        <v>0.11950453375164354</v>
      </c>
      <c r="T8" s="39">
        <f>NewOld!BC10</f>
        <v>5.735616893610837E-3</v>
      </c>
      <c r="U8" s="41">
        <f>NewOld!BC25</f>
        <v>0.22501427623215187</v>
      </c>
      <c r="V8" s="41">
        <v>5.512086079545455E-2</v>
      </c>
      <c r="W8" s="42">
        <v>7.0947288288288266E-2</v>
      </c>
      <c r="X8" s="41">
        <v>4.2062548387096783E-2</v>
      </c>
      <c r="Y8" s="41">
        <f t="shared" si="3"/>
        <v>5.6043565823613195E-2</v>
      </c>
      <c r="Z8" s="39">
        <f>NewOld!BF10</f>
        <v>8.6414687867397477E-2</v>
      </c>
      <c r="AA8" s="41">
        <f>NewOld!BF25</f>
        <v>2.6680769334949964E-2</v>
      </c>
      <c r="AB8" s="97">
        <f>'SoF GSI'!I17</f>
        <v>0.30000000000000004</v>
      </c>
      <c r="AC8" s="97">
        <f>'SoF GSI'!P17</f>
        <v>0.13</v>
      </c>
      <c r="AD8" s="39">
        <f>NewOld!BI10</f>
        <v>0.10487153111111175</v>
      </c>
      <c r="AE8" s="41">
        <f>NewOld!BI25</f>
        <v>2.735305778559682E-2</v>
      </c>
      <c r="AF8" s="97">
        <f>'SoF GSI'!J17</f>
        <v>0.20333333333333334</v>
      </c>
      <c r="AG8" s="97">
        <f>'SoF GSI'!Q17</f>
        <v>9.9999999999999992E-2</v>
      </c>
      <c r="AH8" s="39">
        <f>NewOld!BL10</f>
        <v>0</v>
      </c>
      <c r="AI8" s="41">
        <f>NewOld!BL25</f>
        <v>1.7146494234102427E-2</v>
      </c>
      <c r="AJ8" s="97">
        <f>'SoF GSI'!W17</f>
        <v>0.12</v>
      </c>
      <c r="AK8" s="97">
        <f>'SoF GSI'!AD17</f>
        <v>0.02</v>
      </c>
      <c r="AL8" s="39">
        <f>NewOld!BO10</f>
        <v>0</v>
      </c>
      <c r="AM8" s="41">
        <f>NewOld!BO25</f>
        <v>6.9123678786893591E-3</v>
      </c>
      <c r="AN8" s="97">
        <f>'SoF GSI'!X17</f>
        <v>3.6666666666666667E-2</v>
      </c>
      <c r="AO8" s="97">
        <f>'SoF GSI'!AE17</f>
        <v>3.3333333333333335E-3</v>
      </c>
      <c r="AP8" s="39">
        <f>NewOld!BR10</f>
        <v>0</v>
      </c>
      <c r="AQ8" s="41">
        <f>NewOld!BR25</f>
        <v>3.4512808628883638E-3</v>
      </c>
      <c r="AR8" s="97">
        <f>'SoF GSI'!AK17</f>
        <v>0</v>
      </c>
      <c r="AS8" s="97">
        <f>'SoF GSI'!AR17</f>
        <v>0</v>
      </c>
      <c r="AT8" s="97">
        <f>'SoF GSI'!AY17</f>
        <v>0</v>
      </c>
      <c r="AU8" s="97">
        <f>'SoF GSI'!BF17</f>
        <v>0</v>
      </c>
      <c r="AV8" s="39">
        <f>NewOld!BU10</f>
        <v>0</v>
      </c>
      <c r="AW8" s="41">
        <f>NewOld!BU25</f>
        <v>0</v>
      </c>
      <c r="AX8" s="97">
        <f>'SoF GSI'!AL17</f>
        <v>0</v>
      </c>
      <c r="AY8" s="97">
        <f>'SoF GSI'!AS17</f>
        <v>0</v>
      </c>
      <c r="AZ8" s="97">
        <f>'SoF GSI'!AZ17</f>
        <v>0</v>
      </c>
      <c r="BA8" s="97">
        <f>'SoF GSI'!BG17</f>
        <v>0</v>
      </c>
    </row>
    <row r="9" spans="1:53" x14ac:dyDescent="0.3">
      <c r="A9" s="52" t="s">
        <v>24</v>
      </c>
      <c r="B9" s="39">
        <f>NewOld!AT11</f>
        <v>0.15697315302549203</v>
      </c>
      <c r="C9" s="40">
        <f>NewOld!AT26</f>
        <v>1.457712493058057E-2</v>
      </c>
      <c r="D9" s="41">
        <v>6.6374052631578931E-2</v>
      </c>
      <c r="E9" s="42">
        <v>0.24593992011834306</v>
      </c>
      <c r="F9" s="41">
        <v>0.14771288642659286</v>
      </c>
      <c r="G9" s="41">
        <f t="shared" si="0"/>
        <v>0.15334228639217162</v>
      </c>
      <c r="H9" s="39">
        <f>NewOld!AW11</f>
        <v>0.25510607060969154</v>
      </c>
      <c r="I9" s="41">
        <f>NewOld!AW26</f>
        <v>0.15382144515726101</v>
      </c>
      <c r="J9" s="41">
        <v>0.16974419786096259</v>
      </c>
      <c r="K9" s="42">
        <v>0.2491220266940449</v>
      </c>
      <c r="L9" s="41">
        <v>0.18148294635193141</v>
      </c>
      <c r="M9" s="41">
        <f t="shared" si="1"/>
        <v>0.20011639030231296</v>
      </c>
      <c r="N9" s="39">
        <f>NewOld!AZ11</f>
        <v>0.16519977103880173</v>
      </c>
      <c r="O9" s="41">
        <f>NewOld!AZ26</f>
        <v>5.5963467429594099E-2</v>
      </c>
      <c r="P9" s="41">
        <v>0.12108614130434782</v>
      </c>
      <c r="Q9" s="42">
        <v>0.21096551758793966</v>
      </c>
      <c r="R9" s="42">
        <v>0.22590489462365593</v>
      </c>
      <c r="S9" s="41">
        <f t="shared" si="2"/>
        <v>0.18598551783864781</v>
      </c>
      <c r="T9" s="39">
        <f>NewOld!BC11</f>
        <v>0.31985622028080024</v>
      </c>
      <c r="U9" s="41">
        <f>NewOld!BC26</f>
        <v>0.15369956473430396</v>
      </c>
      <c r="V9" s="41">
        <v>9.64905539772727E-2</v>
      </c>
      <c r="W9" s="42">
        <v>0.2493307072072071</v>
      </c>
      <c r="X9" s="41">
        <v>0.28373347311827957</v>
      </c>
      <c r="Y9" s="41">
        <f t="shared" si="3"/>
        <v>0.20985157810091981</v>
      </c>
      <c r="Z9" s="39">
        <f>NewOld!BF11</f>
        <v>0.10696925913420624</v>
      </c>
      <c r="AA9" s="41">
        <f>NewOld!BF26</f>
        <v>0.11059639399310683</v>
      </c>
      <c r="AB9" s="97">
        <f>'SoF GSI'!I20+'SoF GSI'!I18</f>
        <v>0.14000000000000001</v>
      </c>
      <c r="AC9" s="97">
        <f>'SoF GSI'!P20+'SoF GSI'!P18</f>
        <v>0.13500000000000001</v>
      </c>
      <c r="AD9" s="39">
        <f>NewOld!BI11</f>
        <v>0.16076848398792296</v>
      </c>
      <c r="AE9" s="41">
        <f>NewOld!BI26</f>
        <v>4.7390408426561385E-2</v>
      </c>
      <c r="AF9" s="97">
        <f>'SoF GSI'!J20+'SoF GSI'!J18</f>
        <v>0.13</v>
      </c>
      <c r="AG9" s="97">
        <f>'SoF GSI'!Q20+'SoF GSI'!Q18</f>
        <v>7.3333333333333334E-2</v>
      </c>
      <c r="AH9" s="39">
        <f>NewOld!BL11</f>
        <v>9.8412860758847736E-3</v>
      </c>
      <c r="AI9" s="41">
        <f>NewOld!BL26</f>
        <v>0.13108069417258805</v>
      </c>
      <c r="AJ9" s="97">
        <f>'SoF GSI'!W20+'SoF GSI'!W18</f>
        <v>0.15000000000000002</v>
      </c>
      <c r="AK9" s="97">
        <f>'SoF GSI'!AD20+'SoF GSI'!AD18</f>
        <v>0</v>
      </c>
      <c r="AL9" s="39">
        <f>NewOld!BO11</f>
        <v>7.9858142174784319E-3</v>
      </c>
      <c r="AM9" s="41">
        <f>NewOld!BO26</f>
        <v>0.11564083804504446</v>
      </c>
      <c r="AN9" s="97">
        <f>'SoF GSI'!X20+'SoF GSI'!X18</f>
        <v>5.3333333333333337E-2</v>
      </c>
      <c r="AO9" s="97">
        <f>'SoF GSI'!AE20+'SoF GSI'!AE18</f>
        <v>1.3333333333333334E-2</v>
      </c>
      <c r="AP9" s="39">
        <f>NewOld!BR11</f>
        <v>5.9632283181184048E-4</v>
      </c>
      <c r="AQ9" s="41">
        <f>NewOld!BR26</f>
        <v>5.9795000240586826E-3</v>
      </c>
      <c r="AR9" s="97">
        <f>'SoF GSI'!AK20+'SoF GSI'!AK18</f>
        <v>0.01</v>
      </c>
      <c r="AS9" s="97">
        <f>'SoF GSI'!AR20+'SoF GSI'!AR18</f>
        <v>1.4999999999999999E-2</v>
      </c>
      <c r="AT9" s="97">
        <f>'SoF GSI'!AY20+'SoF GSI'!AY18</f>
        <v>0.01</v>
      </c>
      <c r="AU9" s="97">
        <f>'SoF GSI'!BF20+'SoF GSI'!BF18</f>
        <v>0</v>
      </c>
      <c r="AV9" s="39">
        <f>NewOld!BU11</f>
        <v>2.0551004197698905E-3</v>
      </c>
      <c r="AW9" s="41">
        <f>NewOld!BU26</f>
        <v>1.6793351961509994E-3</v>
      </c>
      <c r="AX9" s="97">
        <f>'SoF GSI'!AL20+'SoF GSI'!AL18</f>
        <v>3.3333333333333335E-3</v>
      </c>
      <c r="AY9" s="97">
        <f>'SoF GSI'!AS20+'SoF GSI'!AS18</f>
        <v>3.3333333333333335E-3</v>
      </c>
      <c r="AZ9" s="97">
        <f>'SoF GSI'!AZ20+'SoF GSI'!AZ18</f>
        <v>0</v>
      </c>
      <c r="BA9" s="97">
        <f>'SoF GSI'!BG20+'SoF GSI'!BG18</f>
        <v>0</v>
      </c>
    </row>
    <row r="10" spans="1:53" x14ac:dyDescent="0.3">
      <c r="A10" s="52" t="s">
        <v>25</v>
      </c>
      <c r="B10" s="39">
        <f>NewOld!AT12</f>
        <v>0.10528409658916478</v>
      </c>
      <c r="C10" s="40">
        <f>NewOld!AT27</f>
        <v>3.3816470519267935E-2</v>
      </c>
      <c r="D10" s="41">
        <v>3.2554502024291491E-2</v>
      </c>
      <c r="E10" s="42">
        <v>4.6292931952662701E-2</v>
      </c>
      <c r="F10" s="41">
        <v>5.0461387811634298E-2</v>
      </c>
      <c r="G10" s="41">
        <f t="shared" si="0"/>
        <v>4.3102940596196161E-2</v>
      </c>
      <c r="H10" s="39">
        <f>NewOld!AW12</f>
        <v>1.9220277690070724E-2</v>
      </c>
      <c r="I10" s="41">
        <f>NewOld!AW27</f>
        <v>1.2254090650645606E-2</v>
      </c>
      <c r="J10" s="41">
        <v>6.9492465240641704E-2</v>
      </c>
      <c r="K10" s="42">
        <v>3.237775564681724E-2</v>
      </c>
      <c r="L10" s="41">
        <v>3.2177433476394852E-2</v>
      </c>
      <c r="M10" s="41">
        <f t="shared" si="1"/>
        <v>4.4682551454617934E-2</v>
      </c>
      <c r="N10" s="39">
        <f>NewOld!AZ12</f>
        <v>5.5565227500976137E-2</v>
      </c>
      <c r="O10" s="41">
        <f>NewOld!AZ27</f>
        <v>3.2277480509434762E-2</v>
      </c>
      <c r="P10" s="41">
        <v>5.5944081521739124E-2</v>
      </c>
      <c r="Q10" s="42">
        <v>5.3856738693467306E-2</v>
      </c>
      <c r="R10" s="42">
        <v>8.1225184946236526E-2</v>
      </c>
      <c r="S10" s="41">
        <f t="shared" si="2"/>
        <v>6.3675335053814328E-2</v>
      </c>
      <c r="T10" s="39">
        <f>NewOld!BC12</f>
        <v>4.4826882520606078E-2</v>
      </c>
      <c r="U10" s="41">
        <f>NewOld!BC27</f>
        <v>7.6710246619459722E-3</v>
      </c>
      <c r="V10" s="41">
        <v>2.5296755681818193E-2</v>
      </c>
      <c r="W10" s="42">
        <v>2.3669608108108101E-2</v>
      </c>
      <c r="X10" s="41">
        <v>5.4155827956989235E-2</v>
      </c>
      <c r="Y10" s="41">
        <f t="shared" si="3"/>
        <v>3.4374063915638513E-2</v>
      </c>
      <c r="Z10" s="39">
        <f>NewOld!BF12</f>
        <v>0.14861880059403784</v>
      </c>
      <c r="AA10" s="41">
        <f>NewOld!BF27</f>
        <v>6.1340295603991637E-2</v>
      </c>
      <c r="AB10" s="96">
        <v>0</v>
      </c>
      <c r="AC10" s="96">
        <v>0</v>
      </c>
      <c r="AD10" s="39">
        <f>NewOld!BI12</f>
        <v>8.1147149118863116E-3</v>
      </c>
      <c r="AE10" s="41">
        <f>NewOld!BI27</f>
        <v>1.0761404017505601E-3</v>
      </c>
      <c r="AF10" s="96">
        <v>0</v>
      </c>
      <c r="AG10" s="96">
        <v>0</v>
      </c>
      <c r="AH10" s="39">
        <f>NewOld!BL12</f>
        <v>1.2752300111666533E-2</v>
      </c>
      <c r="AI10" s="41">
        <f>NewOld!BL27</f>
        <v>3.2322167902091399E-3</v>
      </c>
      <c r="AJ10" s="96">
        <v>0</v>
      </c>
      <c r="AK10" s="96">
        <v>0</v>
      </c>
      <c r="AL10" s="39">
        <f>NewOld!BO12</f>
        <v>0</v>
      </c>
      <c r="AM10" s="41">
        <f>NewOld!BO27</f>
        <v>1.4631619975452633E-5</v>
      </c>
      <c r="AN10" s="96">
        <v>0</v>
      </c>
      <c r="AO10" s="96">
        <v>0</v>
      </c>
      <c r="AP10" s="39">
        <f>NewOld!BR12</f>
        <v>7.5298580470613422E-3</v>
      </c>
      <c r="AQ10" s="41">
        <f>NewOld!BR27</f>
        <v>1.3578236127949103E-4</v>
      </c>
      <c r="AR10" s="96">
        <v>0</v>
      </c>
      <c r="AS10" s="96">
        <v>0</v>
      </c>
      <c r="AT10" s="96">
        <v>0</v>
      </c>
      <c r="AU10" s="96">
        <v>0</v>
      </c>
      <c r="AV10" s="39">
        <f>NewOld!BU12</f>
        <v>2.7825260549209753E-4</v>
      </c>
      <c r="AW10" s="41">
        <f>NewOld!BU27</f>
        <v>0</v>
      </c>
      <c r="AX10" s="96">
        <v>0</v>
      </c>
      <c r="AY10" s="96">
        <v>0</v>
      </c>
      <c r="AZ10" s="96">
        <v>0</v>
      </c>
      <c r="BA10" s="96">
        <v>0</v>
      </c>
    </row>
    <row r="11" spans="1:53" x14ac:dyDescent="0.3">
      <c r="A11" s="52" t="s">
        <v>27</v>
      </c>
      <c r="B11" s="39">
        <f>NewOld!AT13</f>
        <v>0</v>
      </c>
      <c r="C11" s="40">
        <f>NewOld!AT28</f>
        <v>0</v>
      </c>
      <c r="D11" s="41">
        <v>1.6011457489878539E-3</v>
      </c>
      <c r="E11" s="42">
        <v>1.1498639053254432E-3</v>
      </c>
      <c r="F11" s="41">
        <v>4.1058088642659278E-3</v>
      </c>
      <c r="G11" s="41">
        <f t="shared" si="0"/>
        <v>2.2856061728597416E-3</v>
      </c>
      <c r="H11" s="39">
        <f>NewOld!AW13</f>
        <v>1.0776519693636872E-2</v>
      </c>
      <c r="I11" s="41">
        <f>NewOld!AW28</f>
        <v>2.9699987839691667E-3</v>
      </c>
      <c r="J11" s="41">
        <v>7.5848128342245996E-4</v>
      </c>
      <c r="K11" s="42">
        <v>1.5219390143737173E-2</v>
      </c>
      <c r="L11" s="41">
        <v>6.8850343347639483E-3</v>
      </c>
      <c r="M11" s="41">
        <f t="shared" si="1"/>
        <v>7.62096858730786E-3</v>
      </c>
      <c r="N11" s="39">
        <f>NewOld!AZ13</f>
        <v>0</v>
      </c>
      <c r="O11" s="41">
        <f>NewOld!AZ28</f>
        <v>0</v>
      </c>
      <c r="P11" s="41">
        <v>1.0820269021739132E-2</v>
      </c>
      <c r="Q11" s="42">
        <v>1.1952804020100502E-2</v>
      </c>
      <c r="R11" s="42">
        <v>8.1187182795698903E-3</v>
      </c>
      <c r="S11" s="41">
        <f t="shared" si="2"/>
        <v>1.0297263773803175E-2</v>
      </c>
      <c r="T11" s="39">
        <f>NewOld!BC13</f>
        <v>1.688793328808029E-2</v>
      </c>
      <c r="U11" s="41">
        <f>NewOld!BC28</f>
        <v>3.9203062741243822E-3</v>
      </c>
      <c r="V11" s="41">
        <v>4.1790088068181824E-2</v>
      </c>
      <c r="W11" s="42">
        <v>1.785455855855856E-2</v>
      </c>
      <c r="X11" s="41">
        <v>3.294818279569893E-2</v>
      </c>
      <c r="Y11" s="41">
        <f t="shared" si="3"/>
        <v>3.086427647414644E-2</v>
      </c>
      <c r="Z11" s="39">
        <f>NewOld!BF13</f>
        <v>0</v>
      </c>
      <c r="AA11" s="41">
        <f>NewOld!BF28</f>
        <v>0</v>
      </c>
      <c r="AB11" s="96">
        <f>0</f>
        <v>0</v>
      </c>
      <c r="AC11" s="96">
        <f>0</f>
        <v>0</v>
      </c>
      <c r="AD11" s="39">
        <f>NewOld!BI13</f>
        <v>0</v>
      </c>
      <c r="AE11" s="41">
        <f>NewOld!BI28</f>
        <v>0</v>
      </c>
      <c r="AF11" s="96">
        <f>0</f>
        <v>0</v>
      </c>
      <c r="AG11" s="96">
        <f>0</f>
        <v>0</v>
      </c>
      <c r="AH11" s="39">
        <f>NewOld!BL13</f>
        <v>0</v>
      </c>
      <c r="AI11" s="41">
        <f>NewOld!BL28</f>
        <v>0</v>
      </c>
      <c r="AJ11" s="96">
        <f>0</f>
        <v>0</v>
      </c>
      <c r="AK11" s="96">
        <f>0</f>
        <v>0</v>
      </c>
      <c r="AL11" s="39">
        <f>NewOld!BO13</f>
        <v>0</v>
      </c>
      <c r="AM11" s="41">
        <f>NewOld!BO28</f>
        <v>0</v>
      </c>
      <c r="AN11" s="96">
        <f>0</f>
        <v>0</v>
      </c>
      <c r="AO11" s="96">
        <f>0</f>
        <v>0</v>
      </c>
      <c r="AP11" s="39">
        <f>NewOld!BR13</f>
        <v>0</v>
      </c>
      <c r="AQ11" s="41">
        <f>NewOld!BR28</f>
        <v>0</v>
      </c>
      <c r="AR11" s="96">
        <f>0</f>
        <v>0</v>
      </c>
      <c r="AS11" s="96">
        <f>0</f>
        <v>0</v>
      </c>
      <c r="AT11" s="96">
        <f>0</f>
        <v>0</v>
      </c>
      <c r="AU11" s="96">
        <f>0</f>
        <v>0</v>
      </c>
      <c r="AV11" s="39">
        <f>NewOld!BU13</f>
        <v>0</v>
      </c>
      <c r="AW11" s="41">
        <f>NewOld!BU28</f>
        <v>0</v>
      </c>
      <c r="AX11" s="96">
        <f>0</f>
        <v>0</v>
      </c>
      <c r="AY11" s="96">
        <f>0</f>
        <v>0</v>
      </c>
      <c r="AZ11" s="96">
        <f>0</f>
        <v>0</v>
      </c>
      <c r="BA11" s="96">
        <f>0</f>
        <v>0</v>
      </c>
    </row>
    <row r="12" spans="1:53" x14ac:dyDescent="0.3">
      <c r="A12" s="52" t="s">
        <v>283</v>
      </c>
      <c r="B12" s="39">
        <f>NewOld!AT14</f>
        <v>0</v>
      </c>
      <c r="C12" s="40">
        <f>NewOld!AT29</f>
        <v>0</v>
      </c>
      <c r="D12" s="41">
        <v>0</v>
      </c>
      <c r="E12" s="42">
        <v>5.967455621301774E-5</v>
      </c>
      <c r="F12" s="41">
        <v>2.6841911357340718E-3</v>
      </c>
      <c r="G12" s="41">
        <f t="shared" si="0"/>
        <v>9.1462189731569658E-4</v>
      </c>
      <c r="H12" s="39">
        <f>NewOld!AW14</f>
        <v>6.906450036093326E-3</v>
      </c>
      <c r="I12" s="41">
        <f>NewOld!AW29</f>
        <v>6.8150683657531895E-3</v>
      </c>
      <c r="J12" s="41">
        <v>0</v>
      </c>
      <c r="K12" s="42">
        <v>8.9666324435318191E-4</v>
      </c>
      <c r="L12" s="41">
        <v>4.2571995708154502E-3</v>
      </c>
      <c r="M12" s="41">
        <f t="shared" si="1"/>
        <v>1.7179542717228773E-3</v>
      </c>
      <c r="N12" s="39">
        <f>NewOld!AZ14</f>
        <v>1.6685542207223337E-2</v>
      </c>
      <c r="O12" s="41">
        <f>NewOld!AZ29</f>
        <v>1.0045858868917416E-3</v>
      </c>
      <c r="P12" s="41">
        <v>0</v>
      </c>
      <c r="Q12" s="42">
        <v>1.7678391959798994E-5</v>
      </c>
      <c r="R12" s="42">
        <v>7.0423010752688174E-4</v>
      </c>
      <c r="S12" s="41">
        <f t="shared" si="2"/>
        <v>2.4063616649556022E-4</v>
      </c>
      <c r="T12" s="39">
        <f>NewOld!BC14</f>
        <v>8.9837922075883189E-3</v>
      </c>
      <c r="U12" s="41">
        <f>NewOld!BC29</f>
        <v>0</v>
      </c>
      <c r="V12" s="41">
        <v>0</v>
      </c>
      <c r="W12" s="42">
        <v>3.3033333333333352E-4</v>
      </c>
      <c r="X12" s="41">
        <v>5.0556989247311829E-4</v>
      </c>
      <c r="Y12" s="41">
        <f t="shared" si="3"/>
        <v>2.7863440860215058E-4</v>
      </c>
      <c r="Z12" s="39">
        <f>NewOld!BF14</f>
        <v>0</v>
      </c>
      <c r="AA12" s="41">
        <f>NewOld!BF29</f>
        <v>0</v>
      </c>
      <c r="AB12" s="97">
        <f>'SoF GSI'!I21</f>
        <v>5.0000000000000001E-3</v>
      </c>
      <c r="AC12" s="97">
        <f>'SoF GSI'!P21</f>
        <v>5.0000000000000001E-3</v>
      </c>
      <c r="AD12" s="39">
        <f>NewOld!BI14</f>
        <v>0</v>
      </c>
      <c r="AE12" s="41">
        <f>NewOld!BI29</f>
        <v>5.325328548724923E-4</v>
      </c>
      <c r="AF12" s="97">
        <f>'SoF GSI'!J21</f>
        <v>0</v>
      </c>
      <c r="AG12" s="97">
        <f>'SoF GSI'!Q21</f>
        <v>0</v>
      </c>
      <c r="AH12" s="39">
        <f>NewOld!BL14</f>
        <v>0</v>
      </c>
      <c r="AI12" s="41">
        <f>NewOld!BL29</f>
        <v>0</v>
      </c>
      <c r="AJ12" s="97">
        <f>'SoF GSI'!W21</f>
        <v>0</v>
      </c>
      <c r="AK12" s="97">
        <f>'SoF GSI'!AD21</f>
        <v>0</v>
      </c>
      <c r="AL12" s="39">
        <f>NewOld!BO14</f>
        <v>0</v>
      </c>
      <c r="AM12" s="41">
        <f>NewOld!BO29</f>
        <v>0</v>
      </c>
      <c r="AN12" s="97">
        <f>'SoF GSI'!X21</f>
        <v>0</v>
      </c>
      <c r="AO12" s="97">
        <f>'SoF GSI'!AE21</f>
        <v>0</v>
      </c>
      <c r="AP12" s="39">
        <f>NewOld!BR14</f>
        <v>0</v>
      </c>
      <c r="AQ12" s="41">
        <f>NewOld!BR29</f>
        <v>6.7192504227023731E-5</v>
      </c>
      <c r="AR12" s="97">
        <f>'SoF GSI'!AK21</f>
        <v>0</v>
      </c>
      <c r="AS12" s="97">
        <f>'SoF GSI'!AR21</f>
        <v>0</v>
      </c>
      <c r="AT12" s="97">
        <f>'SoF GSI'!AY21</f>
        <v>0</v>
      </c>
      <c r="AU12" s="97">
        <f>'SoF GSI'!BF21</f>
        <v>0</v>
      </c>
      <c r="AV12" s="39">
        <f>NewOld!BU14</f>
        <v>0</v>
      </c>
      <c r="AW12" s="41">
        <f>NewOld!BU29</f>
        <v>0</v>
      </c>
      <c r="AX12" s="97">
        <f>'SoF GSI'!AL21</f>
        <v>0</v>
      </c>
      <c r="AY12" s="97">
        <f>'SoF GSI'!AS21</f>
        <v>0</v>
      </c>
      <c r="AZ12" s="97">
        <f>'SoF GSI'!AZ21</f>
        <v>0</v>
      </c>
      <c r="BA12" s="97">
        <f>'SoF GSI'!BG21</f>
        <v>0</v>
      </c>
    </row>
    <row r="13" spans="1:53" x14ac:dyDescent="0.3">
      <c r="A13" s="52" t="s">
        <v>28</v>
      </c>
      <c r="B13" s="39">
        <f>NewOld!AT15</f>
        <v>6.6181215206609065E-2</v>
      </c>
      <c r="C13" s="40">
        <f>NewOld!AT30</f>
        <v>5.3180108538921272E-2</v>
      </c>
      <c r="D13" s="41">
        <v>0.1039862854251012</v>
      </c>
      <c r="E13" s="42">
        <v>4.5530349112426025E-2</v>
      </c>
      <c r="F13" s="41">
        <v>3.6906146814404434E-2</v>
      </c>
      <c r="G13" s="41">
        <f t="shared" si="0"/>
        <v>6.2140927117310556E-2</v>
      </c>
      <c r="H13" s="39">
        <f>NewOld!AW15</f>
        <v>7.9663782239104156E-2</v>
      </c>
      <c r="I13" s="41">
        <f>NewOld!AW30</f>
        <v>2.4365326861033442E-2</v>
      </c>
      <c r="J13" s="41">
        <v>0.12798668449197861</v>
      </c>
      <c r="K13" s="42">
        <v>3.8024991786447651E-2</v>
      </c>
      <c r="L13" s="41">
        <v>2.8357630901287529E-2</v>
      </c>
      <c r="M13" s="41">
        <f t="shared" si="1"/>
        <v>6.4789769059904606E-2</v>
      </c>
      <c r="N13" s="39">
        <f>NewOld!AZ15</f>
        <v>0.18032853512660663</v>
      </c>
      <c r="O13" s="41">
        <f>NewOld!AZ30</f>
        <v>0.17057036523862282</v>
      </c>
      <c r="P13" s="41">
        <v>0.13735378532608689</v>
      </c>
      <c r="Q13" s="42">
        <v>7.9195487437185935E-2</v>
      </c>
      <c r="R13" s="42">
        <v>6.140352688172044E-2</v>
      </c>
      <c r="S13" s="41">
        <f t="shared" si="2"/>
        <v>9.2650933214997747E-2</v>
      </c>
      <c r="T13" s="39">
        <f>NewOld!BC15</f>
        <v>3.2791733653315433E-2</v>
      </c>
      <c r="U13" s="41">
        <f>NewOld!BC30</f>
        <v>0.14048224254055353</v>
      </c>
      <c r="V13" s="41">
        <v>1.7536284090909095E-2</v>
      </c>
      <c r="W13" s="42">
        <v>5.7932959459459435E-2</v>
      </c>
      <c r="X13" s="41">
        <v>2.3678505376344083E-2</v>
      </c>
      <c r="Y13" s="41">
        <f t="shared" si="3"/>
        <v>3.3049249642237537E-2</v>
      </c>
      <c r="Z13" s="39">
        <f>NewOld!BF15</f>
        <v>2.8365966663304393E-2</v>
      </c>
      <c r="AA13" s="41">
        <f>NewOld!BF30</f>
        <v>0</v>
      </c>
      <c r="AB13" s="97">
        <f>'SoF GSI'!I22+'SoF GSI'!I23</f>
        <v>0.04</v>
      </c>
      <c r="AC13" s="97">
        <f>'SoF GSI'!P22+'SoF GSI'!P23</f>
        <v>0.01</v>
      </c>
      <c r="AD13" s="39">
        <f>NewOld!BI15</f>
        <v>3.0545893188682342E-3</v>
      </c>
      <c r="AE13" s="41">
        <f>NewOld!BI30</f>
        <v>3.1525338848286521E-3</v>
      </c>
      <c r="AF13" s="97">
        <f>'SoF GSI'!J22+'SoF GSI'!J23</f>
        <v>3.3333333333333333E-2</v>
      </c>
      <c r="AG13" s="97">
        <f>'SoF GSI'!Q22+'SoF GSI'!Q23</f>
        <v>3.3333333333333335E-3</v>
      </c>
      <c r="AH13" s="39">
        <f>NewOld!BL15</f>
        <v>0</v>
      </c>
      <c r="AI13" s="41">
        <f>NewOld!BL30</f>
        <v>0</v>
      </c>
      <c r="AJ13" s="97">
        <f>'SoF GSI'!W22+'SoF GSI'!W23</f>
        <v>0</v>
      </c>
      <c r="AK13" s="97">
        <f>'SoF GSI'!AD22+'SoF GSI'!AD23</f>
        <v>0</v>
      </c>
      <c r="AL13" s="39">
        <f>NewOld!BO15</f>
        <v>0</v>
      </c>
      <c r="AM13" s="41">
        <f>NewOld!BO30</f>
        <v>0</v>
      </c>
      <c r="AN13" s="97">
        <f>'SoF GSI'!X22+'SoF GSI'!X23</f>
        <v>3.3333333333333335E-3</v>
      </c>
      <c r="AO13" s="97">
        <f>'SoF GSI'!AE22+'SoF GSI'!AE23</f>
        <v>0</v>
      </c>
      <c r="AP13" s="39">
        <f>NewOld!BR15</f>
        <v>0</v>
      </c>
      <c r="AQ13" s="41">
        <f>NewOld!BR30</f>
        <v>3.9777197677860402E-4</v>
      </c>
      <c r="AR13" s="97">
        <f>'SoF GSI'!AK22+'SoF GSI'!AK23</f>
        <v>0</v>
      </c>
      <c r="AS13" s="97">
        <f>'SoF GSI'!AR22+'SoF GSI'!AR23</f>
        <v>0</v>
      </c>
      <c r="AT13" s="97">
        <f>'SoF GSI'!AY22+'SoF GSI'!AY23</f>
        <v>0</v>
      </c>
      <c r="AU13" s="97">
        <f>'SoF GSI'!BF22+'SoF GSI'!BF23</f>
        <v>0</v>
      </c>
      <c r="AV13" s="39">
        <f>NewOld!BU15</f>
        <v>0</v>
      </c>
      <c r="AW13" s="41">
        <f>NewOld!BU30</f>
        <v>0</v>
      </c>
      <c r="AX13" s="97">
        <f>'SoF GSI'!AL22+'SoF GSI'!AL23</f>
        <v>0</v>
      </c>
      <c r="AY13" s="97">
        <f>'SoF GSI'!AS22+'SoF GSI'!AS23</f>
        <v>0</v>
      </c>
      <c r="AZ13" s="97">
        <f>'SoF GSI'!AZ22+'SoF GSI'!AZ23</f>
        <v>0</v>
      </c>
      <c r="BA13" s="97">
        <f>'SoF GSI'!BG22+'SoF GSI'!BG23</f>
        <v>0</v>
      </c>
    </row>
    <row r="14" spans="1:53" x14ac:dyDescent="0.3">
      <c r="A14" s="52" t="s">
        <v>29</v>
      </c>
      <c r="B14" s="39">
        <f>NewOld!AT16</f>
        <v>0</v>
      </c>
      <c r="C14" s="40">
        <f>NewOld!AT31</f>
        <v>0</v>
      </c>
      <c r="D14" s="41">
        <v>9.3497591093117394E-3</v>
      </c>
      <c r="E14" s="42">
        <v>8.4258816568047352E-3</v>
      </c>
      <c r="F14" s="41">
        <v>6.9378559556786679E-3</v>
      </c>
      <c r="G14" s="41">
        <f t="shared" si="0"/>
        <v>8.2378322405983802E-3</v>
      </c>
      <c r="H14" s="39">
        <f>NewOld!AW16</f>
        <v>0</v>
      </c>
      <c r="I14" s="41">
        <f>NewOld!AW31</f>
        <v>0</v>
      </c>
      <c r="J14" s="41">
        <v>1.5045850267379679E-2</v>
      </c>
      <c r="K14" s="42">
        <v>5.2192114989733076E-3</v>
      </c>
      <c r="L14" s="41">
        <v>1.39962017167382E-3</v>
      </c>
      <c r="M14" s="41">
        <f t="shared" si="1"/>
        <v>7.2215606460089357E-3</v>
      </c>
      <c r="N14" s="39">
        <f>NewOld!AZ16</f>
        <v>8.474234063039675E-4</v>
      </c>
      <c r="O14" s="41">
        <f>NewOld!AZ31</f>
        <v>2.7734958118960169E-3</v>
      </c>
      <c r="P14" s="41">
        <v>2.5861108695652172E-2</v>
      </c>
      <c r="Q14" s="42">
        <v>1.7767839195979894E-3</v>
      </c>
      <c r="R14" s="42">
        <v>1.2316802150537631E-2</v>
      </c>
      <c r="S14" s="41">
        <f t="shared" si="2"/>
        <v>1.331823158859593E-2</v>
      </c>
      <c r="T14" s="39">
        <f>NewOld!BC16</f>
        <v>6.6165501547130488E-5</v>
      </c>
      <c r="U14" s="41">
        <f>NewOld!BC31</f>
        <v>1.0048623162597372E-3</v>
      </c>
      <c r="V14" s="41">
        <v>8.6454289772727264E-3</v>
      </c>
      <c r="W14" s="42">
        <v>3.2393243243243239E-3</v>
      </c>
      <c r="X14" s="41">
        <v>1.0069526881720428E-2</v>
      </c>
      <c r="Y14" s="41">
        <f t="shared" si="3"/>
        <v>7.3180933944391596E-3</v>
      </c>
      <c r="Z14" s="39">
        <f>NewOld!BF16</f>
        <v>0</v>
      </c>
      <c r="AA14" s="41">
        <f>NewOld!BF31</f>
        <v>0</v>
      </c>
      <c r="AB14" s="96">
        <v>0</v>
      </c>
      <c r="AC14" s="96">
        <v>0</v>
      </c>
      <c r="AD14" s="39">
        <f>NewOld!BI16</f>
        <v>0</v>
      </c>
      <c r="AE14" s="41">
        <f>NewOld!BI31</f>
        <v>0</v>
      </c>
      <c r="AF14" s="96">
        <v>0</v>
      </c>
      <c r="AG14" s="96">
        <v>0</v>
      </c>
      <c r="AH14" s="39">
        <f>NewOld!BL16</f>
        <v>0</v>
      </c>
      <c r="AI14" s="41">
        <f>NewOld!BL31</f>
        <v>0</v>
      </c>
      <c r="AJ14" s="96">
        <v>0</v>
      </c>
      <c r="AK14" s="96">
        <v>0</v>
      </c>
      <c r="AL14" s="39">
        <f>NewOld!BO16</f>
        <v>0</v>
      </c>
      <c r="AM14" s="41">
        <f>NewOld!BO31</f>
        <v>0</v>
      </c>
      <c r="AN14" s="96">
        <v>0</v>
      </c>
      <c r="AO14" s="96">
        <v>0</v>
      </c>
      <c r="AP14" s="39">
        <f>NewOld!BR16</f>
        <v>0</v>
      </c>
      <c r="AQ14" s="41">
        <f>NewOld!BR31</f>
        <v>0</v>
      </c>
      <c r="AR14" s="96">
        <v>0</v>
      </c>
      <c r="AS14" s="96">
        <v>0</v>
      </c>
      <c r="AT14" s="96">
        <v>0</v>
      </c>
      <c r="AU14" s="96">
        <v>0</v>
      </c>
      <c r="AV14" s="39">
        <f>NewOld!BU16</f>
        <v>0</v>
      </c>
      <c r="AW14" s="41">
        <f>NewOld!BU31</f>
        <v>0</v>
      </c>
      <c r="AX14" s="96">
        <v>0</v>
      </c>
      <c r="AY14" s="96">
        <v>0</v>
      </c>
      <c r="AZ14" s="96">
        <v>0</v>
      </c>
      <c r="BA14" s="96">
        <v>0</v>
      </c>
    </row>
    <row r="15" spans="1:53" x14ac:dyDescent="0.3">
      <c r="A15" s="52" t="s">
        <v>30</v>
      </c>
      <c r="B15" s="39">
        <f>NewOld!AT17</f>
        <v>4.3902799499219533E-2</v>
      </c>
      <c r="C15" s="40">
        <f>NewOld!AT32</f>
        <v>1.5069989311613506E-3</v>
      </c>
      <c r="D15" s="41">
        <f>SUM('2012'!G24:G25)</f>
        <v>1.9039686234817822E-2</v>
      </c>
      <c r="E15" s="42">
        <f>SUM('2013'!G24:G25)</f>
        <v>5.4500002958579853E-2</v>
      </c>
      <c r="F15" s="41">
        <f>SUM('2014'!G24:G25)</f>
        <v>4.285970360110801E-2</v>
      </c>
      <c r="G15" s="41">
        <f t="shared" si="0"/>
        <v>3.879979759816856E-2</v>
      </c>
      <c r="H15" s="39">
        <f>NewOld!AW17</f>
        <v>4.0076709537136601E-2</v>
      </c>
      <c r="I15" s="41">
        <f>NewOld!AW32</f>
        <v>1.5500385132326601E-2</v>
      </c>
      <c r="J15" s="41">
        <f>SUM('2012'!I24:I25)</f>
        <v>2.9891160427807487E-2</v>
      </c>
      <c r="K15" s="42">
        <f>SUM('2013'!I24:I25)</f>
        <v>4.6766893223819321E-2</v>
      </c>
      <c r="L15" s="41">
        <f>SUM('2014'!I24:I25)</f>
        <v>2.863963090128752E-2</v>
      </c>
      <c r="M15" s="41">
        <f t="shared" si="1"/>
        <v>3.5099228184304776E-2</v>
      </c>
      <c r="N15" s="39">
        <f>NewOld!AZ17</f>
        <v>0.18855941307538809</v>
      </c>
      <c r="O15" s="41">
        <f>NewOld!AZ32</f>
        <v>8.001872078095261E-2</v>
      </c>
      <c r="P15" s="41">
        <f>SUM('2012'!C24:C25)</f>
        <v>0.18676464402173903</v>
      </c>
      <c r="Q15" s="42">
        <f>SUM('2013'!C24:C25)</f>
        <v>0.12118799497487433</v>
      </c>
      <c r="R15" s="42">
        <f>SUM('2014'!C24:C25)</f>
        <v>0.23270792473118265</v>
      </c>
      <c r="S15" s="41">
        <f t="shared" si="2"/>
        <v>0.18022018790926533</v>
      </c>
      <c r="T15" s="39">
        <f>NewOld!BC17</f>
        <v>0.14147345987608054</v>
      </c>
      <c r="U15" s="41">
        <f>NewOld!BC32</f>
        <v>6.1923799231076986E-2</v>
      </c>
      <c r="V15" s="41">
        <f>SUM('2012'!E24:E25)</f>
        <v>0.22603147727272721</v>
      </c>
      <c r="W15" s="42">
        <f>SUM('2013'!E24:E25)</f>
        <v>0.11145835135135136</v>
      </c>
      <c r="X15" s="41">
        <f>SUM('2014'!E24:E25)</f>
        <v>0.19039379569892473</v>
      </c>
      <c r="Y15" s="41">
        <f t="shared" si="3"/>
        <v>0.17596120810766777</v>
      </c>
      <c r="Z15" s="39">
        <f>NewOld!BF17</f>
        <v>1.5860043446265345E-2</v>
      </c>
      <c r="AA15" s="41">
        <f>NewOld!BF32</f>
        <v>0</v>
      </c>
      <c r="AB15" s="97">
        <f>'SoF GSI'!I24+'SoF GSI'!I25</f>
        <v>3.4999999999999996E-2</v>
      </c>
      <c r="AC15" s="97">
        <f>'SoF GSI'!P24+'SoF GSI'!P25</f>
        <v>0.02</v>
      </c>
      <c r="AD15" s="39">
        <f>NewOld!BI17</f>
        <v>1.075420173385631E-2</v>
      </c>
      <c r="AE15" s="41">
        <f>NewOld!BI32</f>
        <v>2.4060623746589879E-3</v>
      </c>
      <c r="AF15" s="97">
        <f>'SoF GSI'!J24+'SoF GSI'!J25</f>
        <v>9.0000000000000011E-2</v>
      </c>
      <c r="AG15" s="97">
        <f>'SoF GSI'!Q24+'SoF GSI'!Q25</f>
        <v>3.3333333333333335E-3</v>
      </c>
      <c r="AH15" s="39">
        <f>NewOld!BL17</f>
        <v>0</v>
      </c>
      <c r="AI15" s="41">
        <f>NewOld!BL32</f>
        <v>0</v>
      </c>
      <c r="AJ15" s="97">
        <f>'SoF GSI'!W24+'SoF GSI'!W25</f>
        <v>0</v>
      </c>
      <c r="AK15" s="97">
        <f>'SoF GSI'!AD24+'SoF GSI'!AD25</f>
        <v>0</v>
      </c>
      <c r="AL15" s="39">
        <f>NewOld!BO17</f>
        <v>0</v>
      </c>
      <c r="AM15" s="41">
        <f>NewOld!BO32</f>
        <v>0</v>
      </c>
      <c r="AN15" s="97">
        <f>'SoF GSI'!X24+'SoF GSI'!X25</f>
        <v>3.6666666666666667E-2</v>
      </c>
      <c r="AO15" s="97">
        <f>'SoF GSI'!AE24+'SoF GSI'!AE25</f>
        <v>0</v>
      </c>
      <c r="AP15" s="39">
        <f>NewOld!BR17</f>
        <v>0</v>
      </c>
      <c r="AQ15" s="41">
        <f>NewOld!BR32</f>
        <v>3.0358569391641818E-4</v>
      </c>
      <c r="AR15" s="97">
        <f>'SoF GSI'!AK24+'SoF GSI'!AK25</f>
        <v>0</v>
      </c>
      <c r="AS15" s="97">
        <f>'SoF GSI'!AR24+'SoF GSI'!AR25</f>
        <v>0</v>
      </c>
      <c r="AT15" s="97">
        <f>'SoF GSI'!AY24+'SoF GSI'!AY25</f>
        <v>5.0000000000000001E-3</v>
      </c>
      <c r="AU15" s="97">
        <f>'SoF GSI'!BF24+'SoF GSI'!BF25</f>
        <v>0</v>
      </c>
      <c r="AV15" s="39">
        <f>NewOld!BU17</f>
        <v>0</v>
      </c>
      <c r="AW15" s="41">
        <f>NewOld!BU32</f>
        <v>0</v>
      </c>
      <c r="AX15" s="97">
        <f>'SoF GSI'!AL24+'SoF GSI'!AL25</f>
        <v>0</v>
      </c>
      <c r="AY15" s="97">
        <f>'SoF GSI'!AS24+'SoF GSI'!AS25</f>
        <v>0</v>
      </c>
      <c r="AZ15" s="97">
        <f>'SoF GSI'!AZ24+'SoF GSI'!AZ25</f>
        <v>0</v>
      </c>
      <c r="BA15" s="97">
        <f>'SoF GSI'!BG24+'SoF GSI'!BG25</f>
        <v>3.3333333333333335E-3</v>
      </c>
    </row>
    <row r="16" spans="1:53" x14ac:dyDescent="0.3">
      <c r="A16" s="52" t="s">
        <v>43</v>
      </c>
      <c r="B16" s="39">
        <f>NewOld!AT18</f>
        <v>9.0199999999999947E-2</v>
      </c>
      <c r="C16" s="40">
        <f>NewOld!AT33</f>
        <v>1.4399999999999968E-2</v>
      </c>
      <c r="D16" s="41">
        <v>3.1790404858299598E-3</v>
      </c>
      <c r="E16" s="41">
        <f>'2013'!G38</f>
        <v>1.8309831360946743E-2</v>
      </c>
      <c r="F16" s="41">
        <f>'2014'!G38</f>
        <v>1.1058529085872576E-2</v>
      </c>
      <c r="G16" s="41">
        <f>AVERAGE(D16:F16)</f>
        <v>1.0849133644216427E-2</v>
      </c>
      <c r="H16" s="39">
        <f>NewOld!AW18</f>
        <v>9.0199999999999947E-2</v>
      </c>
      <c r="I16" s="41">
        <f>NewOld!AW33</f>
        <v>1.4399999999999968E-2</v>
      </c>
      <c r="J16" s="41">
        <v>5.5352780748663096E-3</v>
      </c>
      <c r="K16" s="41">
        <f>'2013'!I38</f>
        <v>2.6263225872689935E-2</v>
      </c>
      <c r="L16" s="41">
        <f>'2014'!I38</f>
        <v>6.1172231759656645E-3</v>
      </c>
      <c r="M16" s="41">
        <f t="shared" si="1"/>
        <v>1.2638575707840638E-2</v>
      </c>
      <c r="N16" s="39">
        <f>NewOld!AZ18</f>
        <v>0.19369999999999998</v>
      </c>
      <c r="O16" s="41">
        <f>NewOld!AZ33</f>
        <v>1.4900000000000024E-2</v>
      </c>
      <c r="P16" s="149">
        <v>2.5139461956521732E-2</v>
      </c>
      <c r="Q16" s="149">
        <f>'2013'!C38</f>
        <v>1.4630793969849242E-2</v>
      </c>
      <c r="R16" s="41">
        <f>'2014'!C38</f>
        <v>1.795624086021505E-2</v>
      </c>
      <c r="S16" s="41">
        <f t="shared" si="2"/>
        <v>1.9242165595528674E-2</v>
      </c>
      <c r="T16" s="39">
        <f>NewOld!BC18</f>
        <v>0.19369999999999998</v>
      </c>
      <c r="U16" s="41">
        <f>NewOld!BC33</f>
        <v>1.4900000000000024E-2</v>
      </c>
      <c r="V16" s="149">
        <v>1.2580613636363635E-2</v>
      </c>
      <c r="W16" s="149">
        <f>'2013'!E38</f>
        <v>7.2372702702702719E-3</v>
      </c>
      <c r="X16" s="41">
        <f>'2014'!E38</f>
        <v>7.4129032258064527E-4</v>
      </c>
      <c r="Y16" s="41">
        <f t="shared" si="3"/>
        <v>6.8530580764048507E-3</v>
      </c>
      <c r="Z16" s="39">
        <f>NewOld!BF18</f>
        <v>0.43440000000000001</v>
      </c>
      <c r="AA16" s="41">
        <f>NewOld!BF33</f>
        <v>0.5877</v>
      </c>
      <c r="AB16" s="97">
        <f>'SoF GSI'!I27</f>
        <v>0.12</v>
      </c>
      <c r="AC16" s="97">
        <f>'SoF GSI'!P27</f>
        <v>0.16</v>
      </c>
      <c r="AD16" s="39">
        <f>NewOld!BI18</f>
        <v>0.43440000000000001</v>
      </c>
      <c r="AE16" s="41">
        <f>NewOld!BI33</f>
        <v>0.5877</v>
      </c>
      <c r="AF16" s="97">
        <f>'SoF GSI'!J27</f>
        <v>0.04</v>
      </c>
      <c r="AG16" s="97">
        <f>'SoF GSI'!Q27</f>
        <v>0.17666666666666664</v>
      </c>
      <c r="AH16" s="39">
        <f>NewOld!BL18</f>
        <v>0.93179999999999996</v>
      </c>
      <c r="AI16" s="41">
        <f>NewOld!BL33</f>
        <v>0.79879999999999995</v>
      </c>
      <c r="AJ16" s="97">
        <f>'SoF GSI'!W27</f>
        <v>0.28000000000000003</v>
      </c>
      <c r="AK16" s="97">
        <f>'SoF GSI'!AD27</f>
        <v>0.27</v>
      </c>
      <c r="AL16" s="39">
        <f>NewOld!BO18</f>
        <v>0.93179999999999996</v>
      </c>
      <c r="AM16" s="41">
        <f>NewOld!BO33</f>
        <v>0.79879999999999995</v>
      </c>
      <c r="AN16" s="97">
        <f>'SoF GSI'!X27</f>
        <v>0.57333333333333336</v>
      </c>
      <c r="AO16" s="97">
        <f>'SoF GSI'!AE27</f>
        <v>0.67</v>
      </c>
      <c r="AP16" s="39">
        <f>NewOld!BR18</f>
        <v>0.82650000000000001</v>
      </c>
      <c r="AQ16" s="41">
        <f>NewOld!BR33</f>
        <v>0.62569999999999992</v>
      </c>
      <c r="AR16" s="97">
        <f>'SoF GSI'!AK27</f>
        <v>0.78499999999999992</v>
      </c>
      <c r="AS16" s="97">
        <f>'SoF GSI'!AR27</f>
        <v>0.495</v>
      </c>
      <c r="AT16" s="97">
        <f>'SoF GSI'!AY27</f>
        <v>0.15500000000000003</v>
      </c>
      <c r="AU16" s="97">
        <f>'SoF GSI'!BF27</f>
        <v>0.15</v>
      </c>
      <c r="AV16" s="39">
        <f>NewOld!BU18</f>
        <v>0.82650000000000001</v>
      </c>
      <c r="AW16" s="41">
        <f>NewOld!BU33</f>
        <v>0.62569999999999992</v>
      </c>
      <c r="AX16" s="97">
        <f>'SoF GSI'!AL27</f>
        <v>0.64333333333333331</v>
      </c>
      <c r="AY16" s="97">
        <f>'SoF GSI'!AS27</f>
        <v>0.26</v>
      </c>
      <c r="AZ16" s="97">
        <f>'SoF GSI'!AZ27</f>
        <v>8.3333333333333343E-2</v>
      </c>
      <c r="BA16" s="97">
        <f>'SoF GSI'!BG27</f>
        <v>0.13333333333333333</v>
      </c>
    </row>
    <row r="18" spans="2:53" x14ac:dyDescent="0.3">
      <c r="B18" s="38">
        <f>SUM(B3:B16)</f>
        <v>0.99999999999999978</v>
      </c>
      <c r="C18" s="38">
        <f t="shared" ref="C18:AG18" si="4">SUM(C3:C16)</f>
        <v>1</v>
      </c>
      <c r="D18" s="38">
        <f t="shared" si="4"/>
        <v>0.99999979149797547</v>
      </c>
      <c r="E18" s="38">
        <f t="shared" si="4"/>
        <v>0.99999976923076905</v>
      </c>
      <c r="F18" s="38">
        <f t="shared" si="4"/>
        <v>0.99999979778393355</v>
      </c>
      <c r="G18" s="38">
        <f>SUM(G3:G16)</f>
        <v>0.9999997861708928</v>
      </c>
      <c r="H18" s="38">
        <f t="shared" si="4"/>
        <v>1</v>
      </c>
      <c r="I18" s="38">
        <f t="shared" si="4"/>
        <v>1.0000000000000004</v>
      </c>
      <c r="J18" s="38">
        <f t="shared" si="4"/>
        <v>0.9999998502673797</v>
      </c>
      <c r="K18" s="38">
        <f t="shared" si="4"/>
        <v>0.99999980082135509</v>
      </c>
      <c r="L18" s="38">
        <f t="shared" si="4"/>
        <v>0.99999979613733925</v>
      </c>
      <c r="M18" s="38">
        <f t="shared" si="4"/>
        <v>0.99999981574202468</v>
      </c>
      <c r="N18" s="38">
        <f t="shared" si="4"/>
        <v>1.0000000000000002</v>
      </c>
      <c r="O18" s="38">
        <f t="shared" si="4"/>
        <v>1</v>
      </c>
      <c r="P18" s="38">
        <f t="shared" si="4"/>
        <v>0.99999971195652182</v>
      </c>
      <c r="Q18" s="38">
        <f t="shared" si="4"/>
        <v>0.9999996783919598</v>
      </c>
      <c r="R18" s="38">
        <f t="shared" si="4"/>
        <v>0.99999975698924715</v>
      </c>
      <c r="S18" s="38">
        <f t="shared" si="4"/>
        <v>0.99999971577924285</v>
      </c>
      <c r="T18" s="38">
        <f t="shared" si="4"/>
        <v>1</v>
      </c>
      <c r="U18" s="38">
        <f t="shared" si="4"/>
        <v>1</v>
      </c>
      <c r="V18" s="38">
        <f t="shared" si="4"/>
        <v>0.99999978977272697</v>
      </c>
      <c r="W18" s="38">
        <f t="shared" si="4"/>
        <v>0.99999969819819812</v>
      </c>
      <c r="X18" s="38">
        <f t="shared" si="4"/>
        <v>0.99999974193548391</v>
      </c>
      <c r="Y18" s="38">
        <f t="shared" si="4"/>
        <v>0.99999974330213626</v>
      </c>
      <c r="Z18" s="38">
        <f t="shared" si="4"/>
        <v>0.99999999999999989</v>
      </c>
      <c r="AA18" s="38">
        <f t="shared" si="4"/>
        <v>1</v>
      </c>
      <c r="AB18" s="38">
        <f t="shared" si="4"/>
        <v>0.99500000000000011</v>
      </c>
      <c r="AC18" s="38">
        <f t="shared" si="4"/>
        <v>0.96000000000000008</v>
      </c>
      <c r="AD18" s="38">
        <f t="shared" si="4"/>
        <v>0.99999999999999989</v>
      </c>
      <c r="AE18" s="38">
        <f t="shared" si="4"/>
        <v>1</v>
      </c>
      <c r="AF18" s="38">
        <f t="shared" si="4"/>
        <v>0.97</v>
      </c>
      <c r="AG18" s="38">
        <f t="shared" si="4"/>
        <v>0.99999999999999989</v>
      </c>
      <c r="AH18" s="38">
        <f t="shared" ref="AH18:AO18" si="5">SUM(AH3:AH16)</f>
        <v>1</v>
      </c>
      <c r="AI18" s="38">
        <f t="shared" si="5"/>
        <v>1</v>
      </c>
      <c r="AJ18" s="38">
        <f t="shared" si="5"/>
        <v>0.9900000000000001</v>
      </c>
      <c r="AK18" s="38">
        <f t="shared" si="5"/>
        <v>1</v>
      </c>
      <c r="AL18" s="38">
        <f t="shared" si="5"/>
        <v>1</v>
      </c>
      <c r="AM18" s="38">
        <f t="shared" si="5"/>
        <v>1</v>
      </c>
      <c r="AN18" s="38">
        <f t="shared" si="5"/>
        <v>0.95666666666666678</v>
      </c>
      <c r="AO18" s="38">
        <f t="shared" si="5"/>
        <v>1.0033333333333334</v>
      </c>
      <c r="AP18" s="38">
        <f t="shared" ref="AP18:BA18" si="6">SUM(AP3:AP16)</f>
        <v>1</v>
      </c>
      <c r="AQ18" s="38">
        <f t="shared" si="6"/>
        <v>1</v>
      </c>
      <c r="AR18" s="38">
        <f t="shared" si="6"/>
        <v>0.99499999999999988</v>
      </c>
      <c r="AS18" s="38">
        <f t="shared" si="6"/>
        <v>1.0099999999999998</v>
      </c>
      <c r="AT18" s="38">
        <f t="shared" si="6"/>
        <v>1.0049999999999999</v>
      </c>
      <c r="AU18" s="38">
        <f t="shared" si="6"/>
        <v>1</v>
      </c>
      <c r="AV18" s="38">
        <f t="shared" si="6"/>
        <v>1</v>
      </c>
      <c r="AW18" s="38">
        <f t="shared" si="6"/>
        <v>1</v>
      </c>
      <c r="AX18" s="38">
        <f t="shared" si="6"/>
        <v>1</v>
      </c>
      <c r="AY18" s="38">
        <f t="shared" si="6"/>
        <v>0.9966666666666667</v>
      </c>
      <c r="AZ18" s="38">
        <f t="shared" si="6"/>
        <v>0.99333333333333329</v>
      </c>
      <c r="BA18" s="38">
        <f t="shared" si="6"/>
        <v>1.0033333333333332</v>
      </c>
    </row>
  </sheetData>
  <mergeCells count="20">
    <mergeCell ref="B1:D1"/>
    <mergeCell ref="E1:G1"/>
    <mergeCell ref="H1:J1"/>
    <mergeCell ref="K1:M1"/>
    <mergeCell ref="N1:P1"/>
    <mergeCell ref="Q1:S1"/>
    <mergeCell ref="T1:V1"/>
    <mergeCell ref="W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U1"/>
    <mergeCell ref="AV1:AW1"/>
    <mergeCell ref="AX1:BA1"/>
  </mergeCell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18"/>
  <sheetViews>
    <sheetView workbookViewId="0">
      <selection activeCell="B2" sqref="B2"/>
    </sheetView>
  </sheetViews>
  <sheetFormatPr defaultRowHeight="15.6" x14ac:dyDescent="0.3"/>
  <cols>
    <col min="1" max="1" width="32.5" bestFit="1" customWidth="1"/>
    <col min="2" max="3" width="11.5" bestFit="1" customWidth="1"/>
    <col min="4" max="4" width="11.5" customWidth="1"/>
    <col min="5" max="5" width="13.59765625" bestFit="1" customWidth="1"/>
    <col min="6" max="6" width="13.59765625" customWidth="1"/>
  </cols>
  <sheetData>
    <row r="1" spans="1:10" x14ac:dyDescent="0.3">
      <c r="A1" s="123" t="s">
        <v>294</v>
      </c>
      <c r="B1" s="125" t="s">
        <v>388</v>
      </c>
      <c r="C1" s="125" t="s">
        <v>387</v>
      </c>
      <c r="D1" s="125">
        <v>2010</v>
      </c>
      <c r="E1" s="125" t="s">
        <v>394</v>
      </c>
      <c r="F1" s="144"/>
      <c r="G1" s="144" t="s">
        <v>405</v>
      </c>
      <c r="H1" s="144" t="s">
        <v>401</v>
      </c>
    </row>
    <row r="2" spans="1:10" x14ac:dyDescent="0.3">
      <c r="A2" s="124" t="s">
        <v>384</v>
      </c>
      <c r="B2" s="126">
        <f>1-AVERAGE(Data!P16:Q16,Data!V16:W16)</f>
        <v>0.98510296504174877</v>
      </c>
      <c r="C2" s="126">
        <f>1-AVERAGE(Data!P16:R16,Data!V16:X16)</f>
        <v>0.98695238816403319</v>
      </c>
      <c r="D2" s="135"/>
      <c r="E2" s="127"/>
      <c r="F2" s="3"/>
      <c r="G2" s="1">
        <f>B2</f>
        <v>0.98510296504174877</v>
      </c>
      <c r="H2" s="1">
        <f>B2-AVERAGE(Data!P3:Q3,Data!V3:W3)*J3</f>
        <v>0.97924770531957495</v>
      </c>
      <c r="J2" t="s">
        <v>402</v>
      </c>
    </row>
    <row r="3" spans="1:10" x14ac:dyDescent="0.3">
      <c r="A3" s="124" t="s">
        <v>385</v>
      </c>
      <c r="B3" s="126">
        <f>1-AVERAGE(Data!D16:E16,Data!J16:K16)</f>
        <v>0.98667815605141673</v>
      </c>
      <c r="C3" s="126">
        <f>1-AVERAGE(Data!D16:F16,Data!J16:L16)</f>
        <v>0.98825614532397144</v>
      </c>
      <c r="D3" s="135"/>
      <c r="E3" s="127"/>
      <c r="F3" s="3"/>
      <c r="G3" s="1">
        <f>B3</f>
        <v>0.98667815605141673</v>
      </c>
      <c r="H3" s="1">
        <f>B3-AVERAGE(Data!D3:E3,Data!J3:K3)*J3</f>
        <v>0.97783251207082256</v>
      </c>
      <c r="J3">
        <v>7.6600000000000001E-2</v>
      </c>
    </row>
    <row r="4" spans="1:10" x14ac:dyDescent="0.3">
      <c r="A4" s="124" t="s">
        <v>395</v>
      </c>
      <c r="B4" s="127"/>
      <c r="C4" s="127"/>
      <c r="D4" s="128">
        <f>1-AVERAGE('SoF GSI'!D27:H27,'SoF GSI'!K27:O27)</f>
        <v>0.879</v>
      </c>
      <c r="E4" s="128">
        <f>1-'SoF GSI-Weighted'!BU27</f>
        <v>0.87012941982024317</v>
      </c>
      <c r="F4" s="128"/>
      <c r="G4" s="68">
        <f>E4</f>
        <v>0.87012941982024317</v>
      </c>
      <c r="H4" s="1">
        <f>E4-(J3*'SoF GSI-Weighted'!BU6)</f>
        <v>0.8532627573761562</v>
      </c>
    </row>
    <row r="5" spans="1:10" x14ac:dyDescent="0.3">
      <c r="A5" s="124" t="s">
        <v>396</v>
      </c>
      <c r="B5" s="127"/>
      <c r="C5" s="127"/>
      <c r="D5" s="128">
        <f>1-AVERAGE('SoF GSI'!S27:V27,'SoF GSI'!Z27:AC27)</f>
        <v>0.46500000000000008</v>
      </c>
      <c r="E5" s="128">
        <f>1-'SoF GSI-Weighted'!BW27</f>
        <v>0.35695325711018588</v>
      </c>
      <c r="F5" s="128"/>
      <c r="G5" s="68">
        <f>E5</f>
        <v>0.35695325711018588</v>
      </c>
      <c r="H5" s="1">
        <f>E5 - (J3*'SoF GSI-Weighted'!BW6)</f>
        <v>0.33462832476914467</v>
      </c>
    </row>
    <row r="6" spans="1:10" x14ac:dyDescent="0.3">
      <c r="A6" s="124" t="s">
        <v>397</v>
      </c>
      <c r="B6" s="127"/>
      <c r="C6" s="127"/>
      <c r="D6" s="128">
        <f>1-AVERAGE('SoF GSI'!AF27:AJ27,'SoF GSI'!AM27:AQ27,'SoF GSI'!AT27:AX27)</f>
        <v>0.61133333333333328</v>
      </c>
      <c r="E6" s="128">
        <f>1-'SoF GSI-Weighted'!CA27</f>
        <v>0.47885045803055237</v>
      </c>
      <c r="F6" s="128"/>
    </row>
    <row r="7" spans="1:10" x14ac:dyDescent="0.3">
      <c r="A7" s="124" t="s">
        <v>398</v>
      </c>
      <c r="B7" s="95"/>
      <c r="C7" s="95"/>
      <c r="D7" s="128">
        <f>1-AVERAGE('SoF GSI'!AF27:AJ27,'SoF GSI'!AM27:AQ27,'SoF GSI'!AT27:AX27,'SoF GSI'!BA27:BE27,'SoF GSI'!BH27:BL27)</f>
        <v>0.66279999999999994</v>
      </c>
      <c r="E7" s="128">
        <f>1-'SoF GSI-Weighted'!BY27</f>
        <v>0.55849822959765016</v>
      </c>
      <c r="F7" s="128"/>
      <c r="G7">
        <f>AVERAGE(B14:B18)</f>
        <v>0.76600000000000001</v>
      </c>
    </row>
    <row r="12" spans="1:10" x14ac:dyDescent="0.3">
      <c r="A12" t="s">
        <v>404</v>
      </c>
    </row>
    <row r="13" spans="1:10" x14ac:dyDescent="0.3">
      <c r="A13" t="s">
        <v>403</v>
      </c>
    </row>
    <row r="14" spans="1:10" x14ac:dyDescent="0.3">
      <c r="A14">
        <v>2010</v>
      </c>
      <c r="B14">
        <v>0.59</v>
      </c>
    </row>
    <row r="15" spans="1:10" x14ac:dyDescent="0.3">
      <c r="A15">
        <v>2011</v>
      </c>
      <c r="B15">
        <v>0.79</v>
      </c>
    </row>
    <row r="16" spans="1:10" x14ac:dyDescent="0.3">
      <c r="A16">
        <v>2012</v>
      </c>
      <c r="B16">
        <v>0.81</v>
      </c>
    </row>
    <row r="17" spans="1:2" x14ac:dyDescent="0.3">
      <c r="A17">
        <v>2013</v>
      </c>
      <c r="B17">
        <v>0.75</v>
      </c>
    </row>
    <row r="18" spans="1:2" x14ac:dyDescent="0.3">
      <c r="A18">
        <v>2014</v>
      </c>
      <c r="B18">
        <v>0.89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B0F0"/>
  </sheetPr>
  <dimension ref="A1:BU518"/>
  <sheetViews>
    <sheetView workbookViewId="0">
      <selection activeCell="BF18" sqref="BF18"/>
    </sheetView>
  </sheetViews>
  <sheetFormatPr defaultColWidth="9" defaultRowHeight="14.4" x14ac:dyDescent="0.3"/>
  <cols>
    <col min="1" max="1" width="9" style="29"/>
    <col min="2" max="2" width="9.69921875" style="30" bestFit="1" customWidth="1"/>
    <col min="3" max="4" width="9" style="29"/>
    <col min="5" max="5" width="12.5" style="29" bestFit="1" customWidth="1"/>
    <col min="6" max="6" width="12.09765625" style="29" customWidth="1"/>
    <col min="7" max="11" width="9" style="30"/>
    <col min="12" max="12" width="9" style="14"/>
    <col min="13" max="13" width="11.19921875" style="14" customWidth="1"/>
    <col min="14" max="14" width="13.5" style="14" customWidth="1"/>
    <col min="15" max="15" width="16.69921875" style="14" customWidth="1"/>
    <col min="16" max="25" width="8.19921875" style="14" customWidth="1"/>
    <col min="26" max="28" width="11.5" style="14" customWidth="1"/>
    <col min="29" max="29" width="16.69921875" style="14" bestFit="1" customWidth="1"/>
    <col min="30" max="39" width="8.09765625" style="14" customWidth="1"/>
    <col min="40" max="42" width="9" style="14"/>
    <col min="43" max="43" width="15.69921875" style="14" bestFit="1" customWidth="1"/>
    <col min="44" max="44" width="9.19921875" style="14" bestFit="1" customWidth="1"/>
    <col min="45" max="45" width="9.09765625" style="14" bestFit="1" customWidth="1"/>
    <col min="46" max="46" width="9.09765625" style="14" customWidth="1"/>
    <col min="47" max="48" width="9.09765625" style="14" bestFit="1" customWidth="1"/>
    <col min="49" max="49" width="9.09765625" style="14" customWidth="1"/>
    <col min="50" max="51" width="9.09765625" style="14" bestFit="1" customWidth="1"/>
    <col min="52" max="52" width="9.09765625" style="14" customWidth="1"/>
    <col min="53" max="54" width="9.09765625" style="14" bestFit="1" customWidth="1"/>
    <col min="55" max="16384" width="9" style="14"/>
  </cols>
  <sheetData>
    <row r="1" spans="1:73" ht="15.6" x14ac:dyDescent="0.3">
      <c r="A1" s="92" t="s">
        <v>284</v>
      </c>
      <c r="B1" s="93" t="s">
        <v>285</v>
      </c>
      <c r="C1" s="26" t="s">
        <v>286</v>
      </c>
      <c r="D1" s="26" t="s">
        <v>48</v>
      </c>
      <c r="E1" s="26" t="s">
        <v>302</v>
      </c>
      <c r="F1" s="26" t="s">
        <v>49</v>
      </c>
      <c r="G1" s="27" t="s">
        <v>47</v>
      </c>
      <c r="H1" s="27" t="s">
        <v>287</v>
      </c>
      <c r="I1" s="27" t="s">
        <v>288</v>
      </c>
      <c r="J1" s="27" t="s">
        <v>289</v>
      </c>
      <c r="K1" s="27" t="s">
        <v>290</v>
      </c>
      <c r="L1" s="28"/>
      <c r="M1" s="31" t="s">
        <v>293</v>
      </c>
      <c r="N1"/>
      <c r="O1"/>
      <c r="P1" s="31" t="s">
        <v>286</v>
      </c>
      <c r="Q1" s="31" t="s">
        <v>289</v>
      </c>
      <c r="R1"/>
      <c r="S1"/>
      <c r="T1"/>
      <c r="U1"/>
      <c r="V1"/>
      <c r="W1"/>
      <c r="X1"/>
      <c r="Y1"/>
      <c r="Z1"/>
      <c r="AO1" s="28" t="s">
        <v>293</v>
      </c>
      <c r="AP1" s="28"/>
      <c r="AQ1" s="28"/>
      <c r="AR1" s="28" t="s">
        <v>286</v>
      </c>
      <c r="AS1" s="28"/>
      <c r="AT1" s="28"/>
      <c r="AU1" s="28" t="s">
        <v>289</v>
      </c>
      <c r="AV1" s="28"/>
      <c r="AW1" s="28"/>
      <c r="AX1" s="28"/>
      <c r="AY1" s="28"/>
      <c r="AZ1" s="28"/>
      <c r="BA1" s="28"/>
    </row>
    <row r="2" spans="1:73" ht="15.6" x14ac:dyDescent="0.3">
      <c r="A2" s="95" t="s">
        <v>296</v>
      </c>
      <c r="B2" s="94">
        <v>2</v>
      </c>
      <c r="C2" s="90" t="str">
        <f>VLOOKUP(NewOld!I2,fish!$C$1:$E$75,2,FALSE)</f>
        <v>Cen OR Trl</v>
      </c>
      <c r="D2" s="90" t="str">
        <f>VLOOKUP(G2,StkCrosswalk!$A$1:$F$40,2,FALSE)</f>
        <v>CentVal</v>
      </c>
      <c r="E2" s="90">
        <f>VLOOKUP(G2,StkCrosswalk!$A$1:$F$40,4,FALSE)</f>
        <v>13</v>
      </c>
      <c r="F2" s="90" t="str">
        <f>VLOOKUP(G2,StkCrosswalk!$A$1:$F$40,3,FALSE)</f>
        <v>CV-Sacramento</v>
      </c>
      <c r="G2">
        <v>35</v>
      </c>
      <c r="H2">
        <v>3</v>
      </c>
      <c r="I2">
        <v>30</v>
      </c>
      <c r="J2">
        <v>2</v>
      </c>
      <c r="K2">
        <v>875.46001699999999</v>
      </c>
      <c r="M2"/>
      <c r="N2"/>
      <c r="O2"/>
      <c r="P2" t="s">
        <v>93</v>
      </c>
      <c r="Q2" t="s">
        <v>93</v>
      </c>
      <c r="R2" t="s">
        <v>85</v>
      </c>
      <c r="S2" t="s">
        <v>85</v>
      </c>
      <c r="T2" t="s">
        <v>113</v>
      </c>
      <c r="U2" t="s">
        <v>113</v>
      </c>
      <c r="V2" t="s">
        <v>117</v>
      </c>
      <c r="W2" t="s">
        <v>117</v>
      </c>
      <c r="X2" t="s">
        <v>119</v>
      </c>
      <c r="Y2" t="s">
        <v>119</v>
      </c>
      <c r="Z2"/>
      <c r="AA2" s="56" t="s">
        <v>293</v>
      </c>
      <c r="AB2" s="56"/>
      <c r="AC2" s="56"/>
      <c r="AD2" s="56" t="s">
        <v>286</v>
      </c>
      <c r="AE2" s="56" t="s">
        <v>289</v>
      </c>
      <c r="AF2" s="56"/>
      <c r="AG2" s="56"/>
      <c r="AH2" s="56"/>
      <c r="AI2" s="56"/>
      <c r="AJ2" s="56"/>
      <c r="AK2" s="56"/>
      <c r="AL2" s="56"/>
      <c r="AM2" s="56"/>
      <c r="AO2" s="28"/>
      <c r="AP2" s="28"/>
      <c r="AQ2" s="28"/>
      <c r="AR2" s="148" t="s">
        <v>93</v>
      </c>
      <c r="AS2" s="148"/>
      <c r="AT2" s="148"/>
      <c r="AU2" s="148" t="s">
        <v>93</v>
      </c>
      <c r="AV2" s="148"/>
      <c r="AW2" s="148"/>
      <c r="AX2" s="148" t="s">
        <v>85</v>
      </c>
      <c r="AY2" s="148"/>
      <c r="AZ2" s="148"/>
      <c r="BA2" s="148" t="s">
        <v>85</v>
      </c>
      <c r="BB2" s="148"/>
      <c r="BC2" s="148"/>
      <c r="BD2" s="148" t="s">
        <v>113</v>
      </c>
      <c r="BE2" s="148"/>
      <c r="BF2" s="148"/>
      <c r="BG2" s="148" t="s">
        <v>113</v>
      </c>
      <c r="BH2" s="148"/>
      <c r="BI2" s="148"/>
      <c r="BJ2" s="148" t="s">
        <v>117</v>
      </c>
      <c r="BK2" s="148"/>
      <c r="BL2" s="148"/>
      <c r="BM2" s="148" t="s">
        <v>117</v>
      </c>
      <c r="BN2" s="148"/>
      <c r="BO2" s="148"/>
      <c r="BP2" s="148" t="s">
        <v>120</v>
      </c>
      <c r="BQ2" s="148"/>
      <c r="BR2" s="148"/>
      <c r="BS2" s="148" t="s">
        <v>120</v>
      </c>
      <c r="BT2" s="148"/>
      <c r="BU2" s="148"/>
    </row>
    <row r="3" spans="1:73" ht="15.6" x14ac:dyDescent="0.3">
      <c r="A3" s="95" t="s">
        <v>296</v>
      </c>
      <c r="B3" s="94">
        <v>2</v>
      </c>
      <c r="C3" s="90" t="str">
        <f>VLOOKUP(NewOld!I3,fish!$C$1:$E$75,2,FALSE)</f>
        <v>Cen OR Trl</v>
      </c>
      <c r="D3" s="90" t="str">
        <f>VLOOKUP(G3,StkCrosswalk!$A$1:$F$40,2,FALSE)</f>
        <v>CentVal</v>
      </c>
      <c r="E3" s="90">
        <f>VLOOKUP(G3,StkCrosswalk!$A$1:$F$40,4,FALSE)</f>
        <v>13</v>
      </c>
      <c r="F3" s="90" t="str">
        <f>VLOOKUP(G3,StkCrosswalk!$A$1:$F$40,3,FALSE)</f>
        <v>CV-Sacramento</v>
      </c>
      <c r="G3">
        <v>35</v>
      </c>
      <c r="H3">
        <v>3</v>
      </c>
      <c r="I3">
        <v>30</v>
      </c>
      <c r="J3">
        <v>3</v>
      </c>
      <c r="K3">
        <v>459.17062400000003</v>
      </c>
      <c r="M3" s="31" t="s">
        <v>284</v>
      </c>
      <c r="N3" s="31" t="s">
        <v>302</v>
      </c>
      <c r="O3" s="31" t="s">
        <v>49</v>
      </c>
      <c r="P3">
        <v>2</v>
      </c>
      <c r="Q3">
        <v>3</v>
      </c>
      <c r="R3">
        <v>2</v>
      </c>
      <c r="S3">
        <v>3</v>
      </c>
      <c r="T3">
        <v>2</v>
      </c>
      <c r="U3">
        <v>3</v>
      </c>
      <c r="V3">
        <v>2</v>
      </c>
      <c r="W3">
        <v>3</v>
      </c>
      <c r="X3">
        <v>2</v>
      </c>
      <c r="Y3">
        <v>3</v>
      </c>
      <c r="Z3"/>
      <c r="AA3" s="57"/>
      <c r="AB3" s="57"/>
      <c r="AC3" s="57"/>
      <c r="AD3" s="57" t="s">
        <v>93</v>
      </c>
      <c r="AE3" s="57" t="s">
        <v>93</v>
      </c>
      <c r="AF3" s="57" t="s">
        <v>85</v>
      </c>
      <c r="AG3" s="57" t="s">
        <v>85</v>
      </c>
      <c r="AH3" s="57" t="s">
        <v>113</v>
      </c>
      <c r="AI3" s="57" t="s">
        <v>113</v>
      </c>
      <c r="AJ3" s="57" t="s">
        <v>117</v>
      </c>
      <c r="AK3" s="57" t="s">
        <v>117</v>
      </c>
      <c r="AL3" s="57" t="s">
        <v>119</v>
      </c>
      <c r="AM3" s="57" t="s">
        <v>119</v>
      </c>
      <c r="AO3" s="28" t="s">
        <v>284</v>
      </c>
      <c r="AP3" s="28" t="s">
        <v>302</v>
      </c>
      <c r="AQ3" s="28" t="s">
        <v>49</v>
      </c>
      <c r="AR3" s="148" t="s">
        <v>306</v>
      </c>
      <c r="AS3" s="148"/>
      <c r="AT3" s="148"/>
      <c r="AU3" s="148" t="s">
        <v>8</v>
      </c>
      <c r="AV3" s="148"/>
      <c r="AW3" s="148"/>
      <c r="AX3" s="148" t="s">
        <v>306</v>
      </c>
      <c r="AY3" s="148"/>
      <c r="AZ3" s="148"/>
      <c r="BA3" s="148" t="s">
        <v>8</v>
      </c>
      <c r="BB3" s="148"/>
      <c r="BC3" s="148"/>
      <c r="BD3" s="148" t="s">
        <v>306</v>
      </c>
      <c r="BE3" s="148"/>
      <c r="BF3" s="148"/>
      <c r="BG3" s="148" t="s">
        <v>8</v>
      </c>
      <c r="BH3" s="148"/>
      <c r="BI3" s="148"/>
      <c r="BJ3" s="148" t="s">
        <v>306</v>
      </c>
      <c r="BK3" s="148"/>
      <c r="BL3" s="148"/>
      <c r="BM3" s="148" t="s">
        <v>8</v>
      </c>
      <c r="BN3" s="148"/>
      <c r="BO3" s="148"/>
      <c r="BP3" s="148" t="s">
        <v>306</v>
      </c>
      <c r="BQ3" s="148"/>
      <c r="BR3" s="148"/>
      <c r="BS3" s="148" t="s">
        <v>8</v>
      </c>
      <c r="BT3" s="148"/>
      <c r="BU3" s="148"/>
    </row>
    <row r="4" spans="1:73" s="28" customFormat="1" ht="15.6" x14ac:dyDescent="0.3">
      <c r="A4" s="95" t="s">
        <v>296</v>
      </c>
      <c r="B4" s="94">
        <v>2</v>
      </c>
      <c r="C4" s="90" t="str">
        <f>VLOOKUP(NewOld!I4,fish!$C$1:$E$75,2,FALSE)</f>
        <v>Cen OR Trl</v>
      </c>
      <c r="D4" s="90" t="str">
        <f>VLOOKUP(G4,StkCrosswalk!$A$1:$F$40,2,FALSE)</f>
        <v>CentVal</v>
      </c>
      <c r="E4" s="90">
        <f>VLOOKUP(G4,StkCrosswalk!$A$1:$F$40,4,FALSE)</f>
        <v>13</v>
      </c>
      <c r="F4" s="90" t="str">
        <f>VLOOKUP(G4,StkCrosswalk!$A$1:$F$40,3,FALSE)</f>
        <v>CV-Sacramento</v>
      </c>
      <c r="G4">
        <v>35</v>
      </c>
      <c r="H4">
        <v>4</v>
      </c>
      <c r="I4">
        <v>30</v>
      </c>
      <c r="J4">
        <v>2</v>
      </c>
      <c r="K4">
        <v>324.232259</v>
      </c>
      <c r="M4" t="s">
        <v>296</v>
      </c>
      <c r="N4">
        <v>13</v>
      </c>
      <c r="O4" t="s">
        <v>13</v>
      </c>
      <c r="P4" s="32">
        <v>192.67828499999999</v>
      </c>
      <c r="Q4" s="32">
        <v>32.512951999999999</v>
      </c>
      <c r="R4" s="32">
        <v>11.295157999999999</v>
      </c>
      <c r="S4" s="32"/>
      <c r="T4" s="32">
        <v>1201.786112</v>
      </c>
      <c r="U4" s="32">
        <v>505.32910300000003</v>
      </c>
      <c r="V4" s="32">
        <v>104.218602</v>
      </c>
      <c r="W4" s="32">
        <v>219.95104599999999</v>
      </c>
      <c r="X4" s="32">
        <v>4780.7366049999991</v>
      </c>
      <c r="Y4" s="32">
        <v>9206.2326620000003</v>
      </c>
      <c r="Z4" s="32"/>
      <c r="AA4" s="58" t="s">
        <v>284</v>
      </c>
      <c r="AB4" s="58" t="s">
        <v>302</v>
      </c>
      <c r="AC4" s="58" t="s">
        <v>49</v>
      </c>
      <c r="AD4" s="58">
        <v>2</v>
      </c>
      <c r="AE4" s="58">
        <v>3</v>
      </c>
      <c r="AF4" s="58">
        <v>2</v>
      </c>
      <c r="AG4" s="58">
        <v>3</v>
      </c>
      <c r="AH4" s="58">
        <v>2</v>
      </c>
      <c r="AI4" s="58">
        <v>3</v>
      </c>
      <c r="AJ4" s="58">
        <v>2</v>
      </c>
      <c r="AK4" s="58">
        <v>3</v>
      </c>
      <c r="AL4" s="58">
        <v>2</v>
      </c>
      <c r="AM4" s="58">
        <v>3</v>
      </c>
      <c r="AR4" s="28" t="s">
        <v>303</v>
      </c>
      <c r="AS4" s="28" t="s">
        <v>304</v>
      </c>
      <c r="AT4" s="44" t="s">
        <v>305</v>
      </c>
      <c r="AU4" s="28" t="s">
        <v>303</v>
      </c>
      <c r="AV4" s="28" t="s">
        <v>304</v>
      </c>
      <c r="AW4" s="44" t="s">
        <v>305</v>
      </c>
      <c r="AX4" s="28" t="s">
        <v>303</v>
      </c>
      <c r="AY4" s="28" t="s">
        <v>304</v>
      </c>
      <c r="AZ4" s="44" t="s">
        <v>305</v>
      </c>
      <c r="BA4" s="28" t="s">
        <v>303</v>
      </c>
      <c r="BB4" s="28" t="s">
        <v>304</v>
      </c>
      <c r="BC4" s="44" t="s">
        <v>305</v>
      </c>
      <c r="BD4" s="28" t="s">
        <v>303</v>
      </c>
      <c r="BE4" s="28" t="s">
        <v>304</v>
      </c>
      <c r="BF4" s="44" t="s">
        <v>305</v>
      </c>
      <c r="BG4" s="28" t="s">
        <v>303</v>
      </c>
      <c r="BH4" s="28" t="s">
        <v>304</v>
      </c>
      <c r="BI4" s="44" t="s">
        <v>305</v>
      </c>
      <c r="BJ4" s="28" t="s">
        <v>303</v>
      </c>
      <c r="BK4" s="28" t="s">
        <v>304</v>
      </c>
      <c r="BL4" s="44" t="s">
        <v>305</v>
      </c>
      <c r="BM4" s="28" t="s">
        <v>303</v>
      </c>
      <c r="BN4" s="28" t="s">
        <v>304</v>
      </c>
      <c r="BO4" s="44" t="s">
        <v>305</v>
      </c>
      <c r="BP4" s="28" t="s">
        <v>303</v>
      </c>
      <c r="BQ4" s="28" t="s">
        <v>304</v>
      </c>
      <c r="BR4" s="44" t="s">
        <v>305</v>
      </c>
      <c r="BS4" s="28" t="s">
        <v>303</v>
      </c>
      <c r="BT4" s="28" t="s">
        <v>304</v>
      </c>
      <c r="BU4" s="44" t="s">
        <v>305</v>
      </c>
    </row>
    <row r="5" spans="1:73" ht="15.6" x14ac:dyDescent="0.3">
      <c r="A5" s="95" t="s">
        <v>296</v>
      </c>
      <c r="B5" s="94">
        <v>2</v>
      </c>
      <c r="C5" s="90" t="str">
        <f>VLOOKUP(NewOld!I5,fish!$C$1:$E$75,2,FALSE)</f>
        <v>Cen OR Trl</v>
      </c>
      <c r="D5" s="90" t="str">
        <f>VLOOKUP(G5,StkCrosswalk!$A$1:$F$40,2,FALSE)</f>
        <v>CentVal</v>
      </c>
      <c r="E5" s="90">
        <f>VLOOKUP(G5,StkCrosswalk!$A$1:$F$40,4,FALSE)</f>
        <v>13</v>
      </c>
      <c r="F5" s="90" t="str">
        <f>VLOOKUP(G5,StkCrosswalk!$A$1:$F$40,3,FALSE)</f>
        <v>CV-Sacramento</v>
      </c>
      <c r="G5">
        <v>35</v>
      </c>
      <c r="H5">
        <v>4</v>
      </c>
      <c r="I5">
        <v>30</v>
      </c>
      <c r="J5">
        <v>3</v>
      </c>
      <c r="K5">
        <v>46.158479</v>
      </c>
      <c r="M5" t="s">
        <v>296</v>
      </c>
      <c r="N5">
        <v>12</v>
      </c>
      <c r="O5" t="s">
        <v>282</v>
      </c>
      <c r="P5" s="32">
        <v>82.114711999999997</v>
      </c>
      <c r="Q5" s="32">
        <v>31.278649000000001</v>
      </c>
      <c r="R5" s="32">
        <v>339.934167</v>
      </c>
      <c r="S5" s="32">
        <v>180.48933</v>
      </c>
      <c r="T5" s="32">
        <v>187.42001999999999</v>
      </c>
      <c r="U5" s="32">
        <v>124.31365199999999</v>
      </c>
      <c r="V5" s="32"/>
      <c r="W5" s="32"/>
      <c r="X5" s="32"/>
      <c r="Y5" s="32">
        <v>21.614791999999998</v>
      </c>
      <c r="Z5" s="32"/>
      <c r="AA5" s="57" t="s">
        <v>296</v>
      </c>
      <c r="AB5" s="63">
        <v>1</v>
      </c>
      <c r="AC5" s="61" t="s">
        <v>13</v>
      </c>
      <c r="AD5" s="59">
        <v>192.67828499999999</v>
      </c>
      <c r="AE5" s="59">
        <v>32.512951999999999</v>
      </c>
      <c r="AF5" s="59">
        <v>11.295157999999999</v>
      </c>
      <c r="AG5" s="59">
        <v>0</v>
      </c>
      <c r="AH5" s="59">
        <v>1201.786112</v>
      </c>
      <c r="AI5" s="59">
        <v>505.32910300000003</v>
      </c>
      <c r="AJ5" s="59">
        <v>104.218602</v>
      </c>
      <c r="AK5" s="59">
        <v>219.95104599999999</v>
      </c>
      <c r="AL5" s="59">
        <v>4780.7366049999991</v>
      </c>
      <c r="AM5" s="59">
        <v>9206.2326620000003</v>
      </c>
      <c r="AO5" s="28" t="s">
        <v>291</v>
      </c>
      <c r="AP5" s="14">
        <v>1</v>
      </c>
      <c r="AQ5" s="14" t="s">
        <v>13</v>
      </c>
      <c r="AR5" s="36">
        <v>192.67828499999999</v>
      </c>
      <c r="AS5" s="35">
        <f t="shared" ref="AS5:AS17" si="0">AR5/$AR$18</f>
        <v>1.8857781995505956E-2</v>
      </c>
      <c r="AT5" s="53">
        <f t="shared" ref="AT5:AT17" si="1">AS5*$AS$18</f>
        <v>1.7156810059511321E-2</v>
      </c>
      <c r="AU5" s="36">
        <v>32.512951999999999</v>
      </c>
      <c r="AV5" s="35">
        <f t="shared" ref="AV5:AV17" si="2">AU5/$AU$18</f>
        <v>1.0904502489341814E-2</v>
      </c>
      <c r="AW5" s="45">
        <f>AV5*$AV$18</f>
        <v>9.9209163648031826E-3</v>
      </c>
      <c r="AX5" s="36">
        <v>11.295157999999999</v>
      </c>
      <c r="AY5" s="35">
        <f t="shared" ref="AY5:AY17" si="3">AX5/$AX$18</f>
        <v>1.8341828710833948E-3</v>
      </c>
      <c r="AZ5" s="45">
        <f>AY5*$AY$18</f>
        <v>1.4789016489545413E-3</v>
      </c>
      <c r="BA5" s="36">
        <v>0</v>
      </c>
      <c r="BB5" s="35">
        <f t="shared" ref="BB5:BB17" si="4">BA5/$BA$18</f>
        <v>0</v>
      </c>
      <c r="BC5" s="45">
        <f>BB5*$BB$18</f>
        <v>0</v>
      </c>
      <c r="BD5" s="36">
        <v>1201.786112</v>
      </c>
      <c r="BE5" s="35">
        <f>BD5/$BD$18</f>
        <v>0.17809550736482979</v>
      </c>
      <c r="BF5" s="45">
        <f t="shared" ref="BF5:BF17" si="5">BE5*$BE$18</f>
        <v>0.10073081896554772</v>
      </c>
      <c r="BG5" s="36">
        <v>505.32910300000003</v>
      </c>
      <c r="BH5" s="35">
        <f>BG5/$BG$18</f>
        <v>0.22932912218247273</v>
      </c>
      <c r="BI5" s="45">
        <f>BH5*$BH$18</f>
        <v>0.12970855150640656</v>
      </c>
      <c r="BJ5" s="36">
        <v>104.218602</v>
      </c>
      <c r="BK5" s="35">
        <f>BJ5/$BJ$18</f>
        <v>0.56527861189402517</v>
      </c>
      <c r="BL5" s="45">
        <f>BK5*$BK$18</f>
        <v>3.8552001331172515E-2</v>
      </c>
      <c r="BM5" s="36">
        <v>219.95104599999999</v>
      </c>
      <c r="BN5" s="35">
        <f>BM5/$BM$18</f>
        <v>0.83724221893354711</v>
      </c>
      <c r="BO5" s="45">
        <f>BN5*$BN$18</f>
        <v>5.7099919331267908E-2</v>
      </c>
      <c r="BP5" s="36">
        <v>4780.7366049999991</v>
      </c>
      <c r="BQ5" s="35">
        <f>BP5/$BP$18</f>
        <v>0.94525709697927485</v>
      </c>
      <c r="BR5" s="45">
        <f>BQ5*$BQ$18</f>
        <v>0.16400210632590417</v>
      </c>
      <c r="BS5" s="36">
        <v>9206.2326620000003</v>
      </c>
      <c r="BT5" s="35">
        <f>BS5/$BS$18</f>
        <v>0.98189531072133407</v>
      </c>
      <c r="BU5" s="45">
        <f>BT5*$BT$18</f>
        <v>0.17035883641015145</v>
      </c>
    </row>
    <row r="6" spans="1:73" ht="15.6" x14ac:dyDescent="0.3">
      <c r="A6" s="95" t="s">
        <v>296</v>
      </c>
      <c r="B6" s="94">
        <v>2</v>
      </c>
      <c r="C6" s="90" t="str">
        <f>VLOOKUP(NewOld!I6,fish!$C$1:$E$75,2,FALSE)</f>
        <v>Cen OR Trl</v>
      </c>
      <c r="D6" s="90" t="str">
        <f>VLOOKUP(G6,StkCrosswalk!$A$1:$F$40,2,FALSE)</f>
        <v>CentVal</v>
      </c>
      <c r="E6" s="90">
        <f>VLOOKUP(G6,StkCrosswalk!$A$1:$F$40,4,FALSE)</f>
        <v>13</v>
      </c>
      <c r="F6" s="90" t="str">
        <f>VLOOKUP(G6,StkCrosswalk!$A$1:$F$40,3,FALSE)</f>
        <v>CV-Sacramento</v>
      </c>
      <c r="G6">
        <v>35</v>
      </c>
      <c r="H6">
        <v>5</v>
      </c>
      <c r="I6">
        <v>30</v>
      </c>
      <c r="J6">
        <v>2</v>
      </c>
      <c r="K6">
        <v>2.093836</v>
      </c>
      <c r="M6" t="s">
        <v>296</v>
      </c>
      <c r="N6">
        <v>11</v>
      </c>
      <c r="O6" t="s">
        <v>19</v>
      </c>
      <c r="P6" s="32"/>
      <c r="Q6" s="32">
        <v>25.219588000000002</v>
      </c>
      <c r="R6" s="32">
        <v>297.89331900000002</v>
      </c>
      <c r="S6" s="32">
        <v>354.01416499999999</v>
      </c>
      <c r="T6" s="32">
        <v>82.326778000000004</v>
      </c>
      <c r="U6" s="32">
        <v>132.683853</v>
      </c>
      <c r="V6" s="32"/>
      <c r="W6" s="32"/>
      <c r="X6" s="32"/>
      <c r="Y6" s="32"/>
      <c r="Z6" s="32"/>
      <c r="AA6" s="57" t="s">
        <v>296</v>
      </c>
      <c r="AB6" s="63">
        <v>2</v>
      </c>
      <c r="AC6" s="61" t="s">
        <v>19</v>
      </c>
      <c r="AD6" s="59">
        <v>0</v>
      </c>
      <c r="AE6" s="59">
        <v>25.219588000000002</v>
      </c>
      <c r="AF6" s="59">
        <v>297.89331900000002</v>
      </c>
      <c r="AG6" s="59">
        <v>354.01416499999999</v>
      </c>
      <c r="AH6" s="59">
        <v>82.326778000000004</v>
      </c>
      <c r="AI6" s="59">
        <v>132.683853</v>
      </c>
      <c r="AJ6" s="59">
        <v>0</v>
      </c>
      <c r="AK6" s="59">
        <v>0</v>
      </c>
      <c r="AL6" s="59">
        <v>0</v>
      </c>
      <c r="AM6" s="59">
        <v>0</v>
      </c>
      <c r="AO6" s="14" t="s">
        <v>291</v>
      </c>
      <c r="AP6" s="14">
        <v>2</v>
      </c>
      <c r="AQ6" s="14" t="s">
        <v>19</v>
      </c>
      <c r="AR6" s="36">
        <v>0</v>
      </c>
      <c r="AS6" s="35">
        <f t="shared" si="0"/>
        <v>0</v>
      </c>
      <c r="AT6" s="53">
        <f t="shared" si="1"/>
        <v>0</v>
      </c>
      <c r="AU6" s="36">
        <v>25.219588000000002</v>
      </c>
      <c r="AV6" s="35">
        <f t="shared" si="2"/>
        <v>8.4583848346398982E-3</v>
      </c>
      <c r="AW6" s="45">
        <f t="shared" ref="AW6:AW17" si="6">AV6*$AV$18</f>
        <v>7.6954385225553798E-3</v>
      </c>
      <c r="AX6" s="36">
        <v>297.89331900000002</v>
      </c>
      <c r="AY6" s="35">
        <f t="shared" si="3"/>
        <v>4.8373898188939161E-2</v>
      </c>
      <c r="AZ6" s="45">
        <f t="shared" ref="AZ6:AZ17" si="7">AY6*$AY$18</f>
        <v>3.9003874109741647E-2</v>
      </c>
      <c r="BA6" s="36">
        <v>354.01416499999999</v>
      </c>
      <c r="BB6" s="35">
        <f t="shared" si="4"/>
        <v>0.13708171991845869</v>
      </c>
      <c r="BC6" s="45">
        <f t="shared" ref="BC6:BC17" si="8">BB6*$BB$18</f>
        <v>0.11052899077025324</v>
      </c>
      <c r="BD6" s="36">
        <v>82.326778000000004</v>
      </c>
      <c r="BE6" s="35">
        <f t="shared" ref="BE6:BE17" si="9">BD6/$BD$18</f>
        <v>1.2200198647013244E-2</v>
      </c>
      <c r="BF6" s="45">
        <f t="shared" si="5"/>
        <v>6.9004323547506904E-3</v>
      </c>
      <c r="BG6" s="36">
        <v>132.683853</v>
      </c>
      <c r="BH6" s="35">
        <f t="shared" ref="BH6:BH17" si="10">BG6/$BG$18</f>
        <v>6.0214761737715013E-2</v>
      </c>
      <c r="BI6" s="45">
        <f t="shared" ref="BI6:BI17" si="11">BH6*$BH$18</f>
        <v>3.4057469238851612E-2</v>
      </c>
      <c r="BJ6" s="36">
        <v>0</v>
      </c>
      <c r="BK6" s="35">
        <f t="shared" ref="BK6:BK17" si="12">BJ6/$BJ$18</f>
        <v>0</v>
      </c>
      <c r="BL6" s="45">
        <f t="shared" ref="BL6:BL17" si="13">BK6*$BK$18</f>
        <v>0</v>
      </c>
      <c r="BM6" s="36">
        <v>0</v>
      </c>
      <c r="BN6" s="35">
        <f t="shared" ref="BN6:BN17" si="14">BM6/$BM$18</f>
        <v>0</v>
      </c>
      <c r="BO6" s="45">
        <f t="shared" ref="BO6:BO16" si="15">BN6*$BN$18</f>
        <v>0</v>
      </c>
      <c r="BP6" s="36">
        <v>0</v>
      </c>
      <c r="BQ6" s="35">
        <f t="shared" ref="BQ6:BQ17" si="16">BP6/$BP$18</f>
        <v>0</v>
      </c>
      <c r="BR6" s="45">
        <f t="shared" ref="BR6:BR17" si="17">BQ6*$BQ$18</f>
        <v>0</v>
      </c>
      <c r="BS6" s="36">
        <v>0</v>
      </c>
      <c r="BT6" s="35">
        <f t="shared" ref="BT6:BT17" si="18">BS6/$BS$18</f>
        <v>0</v>
      </c>
      <c r="BU6" s="45">
        <f t="shared" ref="BU6:BU17" si="19">BT6*$BT$18</f>
        <v>0</v>
      </c>
    </row>
    <row r="7" spans="1:73" ht="15.6" x14ac:dyDescent="0.3">
      <c r="A7" s="95" t="s">
        <v>296</v>
      </c>
      <c r="B7" s="94">
        <v>2</v>
      </c>
      <c r="C7" s="90" t="str">
        <f>VLOOKUP(NewOld!I7,fish!$C$1:$E$75,2,FALSE)</f>
        <v>Cen OR Trl</v>
      </c>
      <c r="D7" s="90" t="str">
        <f>VLOOKUP(G7,StkCrosswalk!$A$1:$F$40,2,FALSE)</f>
        <v>UpCR Br</v>
      </c>
      <c r="E7" s="90">
        <f>VLOOKUP(G7,StkCrosswalk!$A$1:$F$40,4,FALSE)</f>
        <v>7</v>
      </c>
      <c r="F7" s="90" t="str">
        <f>VLOOKUP(G7,StkCrosswalk!$A$1:$F$40,3,FALSE)</f>
        <v>U Columbia Bright</v>
      </c>
      <c r="G7">
        <v>24</v>
      </c>
      <c r="H7">
        <v>3</v>
      </c>
      <c r="I7">
        <v>30</v>
      </c>
      <c r="J7">
        <v>3</v>
      </c>
      <c r="K7">
        <v>302.21526</v>
      </c>
      <c r="M7" t="s">
        <v>296</v>
      </c>
      <c r="N7">
        <v>10</v>
      </c>
      <c r="O7" t="s">
        <v>22</v>
      </c>
      <c r="P7" s="32">
        <v>2970.0219320000001</v>
      </c>
      <c r="Q7" s="32">
        <v>602.74916099999996</v>
      </c>
      <c r="R7" s="32">
        <v>260.86650900000001</v>
      </c>
      <c r="S7" s="32">
        <v>18.370652</v>
      </c>
      <c r="T7" s="32">
        <v>1030.985083</v>
      </c>
      <c r="U7" s="32">
        <v>408.56702300000001</v>
      </c>
      <c r="V7" s="32"/>
      <c r="W7" s="32"/>
      <c r="X7" s="32"/>
      <c r="Y7" s="32"/>
      <c r="Z7" s="32"/>
      <c r="AA7" s="57" t="s">
        <v>296</v>
      </c>
      <c r="AB7" s="63">
        <v>3</v>
      </c>
      <c r="AC7" s="61" t="s">
        <v>282</v>
      </c>
      <c r="AD7" s="59">
        <v>82.114711999999997</v>
      </c>
      <c r="AE7" s="59">
        <v>31.278649000000001</v>
      </c>
      <c r="AF7" s="59">
        <v>339.934167</v>
      </c>
      <c r="AG7" s="59">
        <v>180.48933</v>
      </c>
      <c r="AH7" s="59">
        <v>187.42001999999999</v>
      </c>
      <c r="AI7" s="59">
        <v>124.31365199999999</v>
      </c>
      <c r="AJ7" s="59">
        <v>0</v>
      </c>
      <c r="AK7" s="59">
        <v>0</v>
      </c>
      <c r="AL7" s="59">
        <v>0</v>
      </c>
      <c r="AM7" s="59">
        <v>21.614791999999998</v>
      </c>
      <c r="AO7" s="14" t="s">
        <v>291</v>
      </c>
      <c r="AP7" s="14">
        <v>3</v>
      </c>
      <c r="AQ7" s="14" t="s">
        <v>282</v>
      </c>
      <c r="AR7" s="36">
        <v>82.114711999999997</v>
      </c>
      <c r="AS7" s="35">
        <f t="shared" si="0"/>
        <v>8.0367195375428881E-3</v>
      </c>
      <c r="AT7" s="53">
        <f t="shared" si="1"/>
        <v>7.3118074352565201E-3</v>
      </c>
      <c r="AU7" s="36">
        <v>31.278649000000001</v>
      </c>
      <c r="AV7" s="35">
        <f t="shared" si="2"/>
        <v>1.0490530231882631E-2</v>
      </c>
      <c r="AW7" s="45">
        <f t="shared" si="6"/>
        <v>9.5442844049668189E-3</v>
      </c>
      <c r="AX7" s="36">
        <v>339.934167</v>
      </c>
      <c r="AY7" s="35">
        <f t="shared" si="3"/>
        <v>5.5200770667165722E-2</v>
      </c>
      <c r="AZ7" s="45">
        <f t="shared" si="7"/>
        <v>4.4508381388935724E-2</v>
      </c>
      <c r="BA7" s="36">
        <v>180.48933</v>
      </c>
      <c r="BB7" s="35">
        <f t="shared" si="4"/>
        <v>6.9889259327604203E-2</v>
      </c>
      <c r="BC7" s="45">
        <f t="shared" si="8"/>
        <v>5.635170979584727E-2</v>
      </c>
      <c r="BD7" s="36">
        <v>187.42001999999999</v>
      </c>
      <c r="BE7" s="35">
        <f t="shared" si="9"/>
        <v>2.7774213080793652E-2</v>
      </c>
      <c r="BF7" s="45">
        <f t="shared" si="5"/>
        <v>1.5709094918496889E-2</v>
      </c>
      <c r="BG7" s="36">
        <v>124.31365199999999</v>
      </c>
      <c r="BH7" s="35">
        <f t="shared" si="10"/>
        <v>5.6416186044320096E-2</v>
      </c>
      <c r="BI7" s="45">
        <f t="shared" si="11"/>
        <v>3.1908994826667446E-2</v>
      </c>
      <c r="BJ7" s="36">
        <v>0</v>
      </c>
      <c r="BK7" s="35">
        <f t="shared" si="12"/>
        <v>0</v>
      </c>
      <c r="BL7" s="45">
        <f t="shared" si="13"/>
        <v>0</v>
      </c>
      <c r="BM7" s="36">
        <v>0</v>
      </c>
      <c r="BN7" s="35">
        <f t="shared" si="14"/>
        <v>0</v>
      </c>
      <c r="BO7" s="45">
        <f t="shared" si="15"/>
        <v>0</v>
      </c>
      <c r="BP7" s="36">
        <v>0</v>
      </c>
      <c r="BQ7" s="35">
        <f t="shared" si="16"/>
        <v>0</v>
      </c>
      <c r="BR7" s="45">
        <f t="shared" si="17"/>
        <v>0</v>
      </c>
      <c r="BS7" s="36">
        <v>21.614791999999998</v>
      </c>
      <c r="BT7" s="35">
        <f t="shared" si="18"/>
        <v>2.3053363613782848E-3</v>
      </c>
      <c r="BU7" s="45">
        <f t="shared" si="19"/>
        <v>3.9997585869913237E-4</v>
      </c>
    </row>
    <row r="8" spans="1:73" ht="15.6" x14ac:dyDescent="0.3">
      <c r="A8" s="95" t="s">
        <v>296</v>
      </c>
      <c r="B8" s="94">
        <v>2</v>
      </c>
      <c r="C8" s="90" t="str">
        <f>VLOOKUP(NewOld!I8,fish!$C$1:$E$75,2,FALSE)</f>
        <v>Cen OR Trl</v>
      </c>
      <c r="D8" s="90" t="str">
        <f>VLOOKUP(G8,StkCrosswalk!$A$1:$F$40,2,FALSE)</f>
        <v>UpCR Br</v>
      </c>
      <c r="E8" s="90">
        <f>VLOOKUP(G8,StkCrosswalk!$A$1:$F$40,4,FALSE)</f>
        <v>7</v>
      </c>
      <c r="F8" s="90" t="str">
        <f>VLOOKUP(G8,StkCrosswalk!$A$1:$F$40,3,FALSE)</f>
        <v>U Columbia Bright</v>
      </c>
      <c r="G8">
        <v>24</v>
      </c>
      <c r="H8">
        <v>4</v>
      </c>
      <c r="I8">
        <v>30</v>
      </c>
      <c r="J8">
        <v>2</v>
      </c>
      <c r="K8">
        <v>661.81458100000009</v>
      </c>
      <c r="M8" t="s">
        <v>296</v>
      </c>
      <c r="N8">
        <v>9</v>
      </c>
      <c r="O8" t="s">
        <v>21</v>
      </c>
      <c r="P8" s="32">
        <v>2200.5140799999999</v>
      </c>
      <c r="Q8" s="32">
        <v>875.75537000000008</v>
      </c>
      <c r="R8" s="32">
        <v>439.72033799999997</v>
      </c>
      <c r="S8" s="32">
        <v>211.07150000000001</v>
      </c>
      <c r="T8" s="32">
        <v>534.75309100000004</v>
      </c>
      <c r="U8" s="32">
        <v>313.01970600000004</v>
      </c>
      <c r="V8" s="32">
        <v>19.070371999999999</v>
      </c>
      <c r="W8" s="32">
        <v>11.996272000000001</v>
      </c>
      <c r="X8" s="32">
        <v>39.986056999999995</v>
      </c>
      <c r="Y8" s="32">
        <v>22.039486</v>
      </c>
      <c r="Z8" s="32"/>
      <c r="AA8" s="57" t="s">
        <v>296</v>
      </c>
      <c r="AB8" s="63">
        <v>4</v>
      </c>
      <c r="AC8" s="61" t="s">
        <v>20</v>
      </c>
      <c r="AD8" s="59">
        <v>590.56152600000007</v>
      </c>
      <c r="AE8" s="59">
        <v>64.700632999999996</v>
      </c>
      <c r="AF8" s="59">
        <v>171.03063499999999</v>
      </c>
      <c r="AG8" s="59">
        <v>9.2805330000000001</v>
      </c>
      <c r="AH8" s="59">
        <v>133.733013</v>
      </c>
      <c r="AI8" s="59">
        <v>7.8507680000000004</v>
      </c>
      <c r="AJ8" s="59">
        <v>0</v>
      </c>
      <c r="AK8" s="59">
        <v>0</v>
      </c>
      <c r="AL8" s="59">
        <v>0</v>
      </c>
      <c r="AM8" s="59">
        <v>0</v>
      </c>
      <c r="AO8" s="14" t="s">
        <v>291</v>
      </c>
      <c r="AP8" s="14">
        <v>4</v>
      </c>
      <c r="AQ8" s="14" t="s">
        <v>20</v>
      </c>
      <c r="AR8" s="36">
        <v>590.56152600000007</v>
      </c>
      <c r="AS8" s="35">
        <f t="shared" si="0"/>
        <v>5.7799354567855558E-2</v>
      </c>
      <c r="AT8" s="53">
        <f t="shared" si="1"/>
        <v>5.258585278583499E-2</v>
      </c>
      <c r="AU8" s="36">
        <v>64.700632999999996</v>
      </c>
      <c r="AV8" s="35">
        <f t="shared" si="2"/>
        <v>2.1699912502884729E-2</v>
      </c>
      <c r="AW8" s="45">
        <f t="shared" si="6"/>
        <v>1.9742580395124526E-2</v>
      </c>
      <c r="AX8" s="36">
        <v>171.03063499999999</v>
      </c>
      <c r="AY8" s="35">
        <f t="shared" si="3"/>
        <v>2.7773091898981507E-2</v>
      </c>
      <c r="AZ8" s="45">
        <f t="shared" si="7"/>
        <v>2.2393443998148788E-2</v>
      </c>
      <c r="BA8" s="36">
        <v>9.2805330000000001</v>
      </c>
      <c r="BB8" s="35">
        <f t="shared" si="4"/>
        <v>3.5936172932515662E-3</v>
      </c>
      <c r="BC8" s="45">
        <f t="shared" si="8"/>
        <v>2.8975336235487377E-3</v>
      </c>
      <c r="BD8" s="36">
        <v>133.733013</v>
      </c>
      <c r="BE8" s="35">
        <f t="shared" si="9"/>
        <v>1.9818209383386833E-2</v>
      </c>
      <c r="BF8" s="45">
        <f t="shared" si="5"/>
        <v>1.1209179227243592E-2</v>
      </c>
      <c r="BG8" s="36">
        <v>7.8507680000000004</v>
      </c>
      <c r="BH8" s="35">
        <f t="shared" si="10"/>
        <v>3.5628459220134151E-3</v>
      </c>
      <c r="BI8" s="45">
        <f t="shared" si="11"/>
        <v>2.0151456534907874E-3</v>
      </c>
      <c r="BJ8" s="36">
        <v>0</v>
      </c>
      <c r="BK8" s="35">
        <f t="shared" si="12"/>
        <v>0</v>
      </c>
      <c r="BL8" s="45">
        <f t="shared" si="13"/>
        <v>0</v>
      </c>
      <c r="BM8" s="36">
        <v>0</v>
      </c>
      <c r="BN8" s="35">
        <f t="shared" si="14"/>
        <v>0</v>
      </c>
      <c r="BO8" s="45">
        <f t="shared" si="15"/>
        <v>0</v>
      </c>
      <c r="BP8" s="36">
        <v>0</v>
      </c>
      <c r="BQ8" s="35">
        <f t="shared" si="16"/>
        <v>0</v>
      </c>
      <c r="BR8" s="45">
        <f t="shared" si="17"/>
        <v>0</v>
      </c>
      <c r="BS8" s="36">
        <v>0</v>
      </c>
      <c r="BT8" s="35">
        <f t="shared" si="18"/>
        <v>0</v>
      </c>
      <c r="BU8" s="45">
        <f t="shared" si="19"/>
        <v>0</v>
      </c>
    </row>
    <row r="9" spans="1:73" ht="15.6" x14ac:dyDescent="0.3">
      <c r="A9" s="95" t="s">
        <v>296</v>
      </c>
      <c r="B9" s="94">
        <v>2</v>
      </c>
      <c r="C9" s="90" t="str">
        <f>VLOOKUP(NewOld!I9,fish!$C$1:$E$75,2,FALSE)</f>
        <v>Cen OR Trl</v>
      </c>
      <c r="D9" s="90" t="str">
        <f>VLOOKUP(G9,StkCrosswalk!$A$1:$F$40,2,FALSE)</f>
        <v>UpCR Br</v>
      </c>
      <c r="E9" s="90">
        <f>VLOOKUP(G9,StkCrosswalk!$A$1:$F$40,4,FALSE)</f>
        <v>7</v>
      </c>
      <c r="F9" s="90" t="str">
        <f>VLOOKUP(G9,StkCrosswalk!$A$1:$F$40,3,FALSE)</f>
        <v>U Columbia Bright</v>
      </c>
      <c r="G9">
        <v>24</v>
      </c>
      <c r="H9">
        <v>4</v>
      </c>
      <c r="I9">
        <v>30</v>
      </c>
      <c r="J9">
        <v>3</v>
      </c>
      <c r="K9">
        <v>60.613554999999998</v>
      </c>
      <c r="M9" t="s">
        <v>296</v>
      </c>
      <c r="N9">
        <v>8</v>
      </c>
      <c r="O9" t="s">
        <v>25</v>
      </c>
      <c r="P9" s="32">
        <v>1182.3852509999999</v>
      </c>
      <c r="Q9" s="32">
        <v>62.988936000000002</v>
      </c>
      <c r="R9" s="32">
        <v>424.38117799999998</v>
      </c>
      <c r="S9" s="32">
        <v>143.57637099999999</v>
      </c>
      <c r="T9" s="32">
        <v>1773.121795</v>
      </c>
      <c r="U9" s="32">
        <v>31.613965</v>
      </c>
      <c r="V9" s="32">
        <v>34.473616</v>
      </c>
      <c r="W9" s="32"/>
      <c r="X9" s="32">
        <v>219.49881499999998</v>
      </c>
      <c r="Y9" s="32">
        <v>15.036837999999999</v>
      </c>
      <c r="Z9" s="32"/>
      <c r="AA9" s="57" t="s">
        <v>296</v>
      </c>
      <c r="AB9" s="63">
        <v>5</v>
      </c>
      <c r="AC9" s="61" t="s">
        <v>21</v>
      </c>
      <c r="AD9" s="59">
        <v>2200.5140799999999</v>
      </c>
      <c r="AE9" s="59">
        <v>875.75537000000008</v>
      </c>
      <c r="AF9" s="59">
        <v>439.72033799999997</v>
      </c>
      <c r="AG9" s="59">
        <v>211.07150000000001</v>
      </c>
      <c r="AH9" s="59">
        <v>534.75309100000004</v>
      </c>
      <c r="AI9" s="59">
        <v>313.01970600000004</v>
      </c>
      <c r="AJ9" s="59">
        <v>19.070371999999999</v>
      </c>
      <c r="AK9" s="59">
        <v>11.996272000000001</v>
      </c>
      <c r="AL9" s="59">
        <v>39.986056999999995</v>
      </c>
      <c r="AM9" s="59">
        <v>22.039486</v>
      </c>
      <c r="AO9" s="14" t="s">
        <v>291</v>
      </c>
      <c r="AP9" s="14">
        <v>5</v>
      </c>
      <c r="AQ9" s="14" t="s">
        <v>21</v>
      </c>
      <c r="AR9" s="36">
        <v>2200.5140799999999</v>
      </c>
      <c r="AS9" s="35">
        <f t="shared" si="0"/>
        <v>0.21536840437769805</v>
      </c>
      <c r="AT9" s="53">
        <f t="shared" si="1"/>
        <v>0.1959421743028297</v>
      </c>
      <c r="AU9" s="36">
        <v>875.75537000000008</v>
      </c>
      <c r="AV9" s="35">
        <f t="shared" si="2"/>
        <v>0.29371914959365925</v>
      </c>
      <c r="AW9" s="45">
        <f t="shared" si="6"/>
        <v>0.26722568230031118</v>
      </c>
      <c r="AX9" s="36">
        <v>439.72033799999997</v>
      </c>
      <c r="AY9" s="35">
        <f t="shared" si="3"/>
        <v>7.1404712711995777E-2</v>
      </c>
      <c r="AZ9" s="45">
        <f t="shared" si="7"/>
        <v>5.7573619859682193E-2</v>
      </c>
      <c r="BA9" s="36">
        <v>211.07150000000001</v>
      </c>
      <c r="BB9" s="35">
        <f t="shared" si="4"/>
        <v>8.1731317857772601E-2</v>
      </c>
      <c r="BC9" s="45">
        <f t="shared" si="8"/>
        <v>6.589996158872205E-2</v>
      </c>
      <c r="BD9" s="36">
        <v>534.75309100000015</v>
      </c>
      <c r="BE9" s="35">
        <f t="shared" si="9"/>
        <v>7.9246316882513629E-2</v>
      </c>
      <c r="BF9" s="45">
        <f t="shared" si="5"/>
        <v>4.4821716828749705E-2</v>
      </c>
      <c r="BG9" s="36">
        <v>313.01970599999999</v>
      </c>
      <c r="BH9" s="35">
        <f t="shared" si="10"/>
        <v>0.14205501716926777</v>
      </c>
      <c r="BI9" s="45">
        <f t="shared" si="11"/>
        <v>8.0346317710937851E-2</v>
      </c>
      <c r="BJ9" s="36">
        <v>19.070371999999999</v>
      </c>
      <c r="BK9" s="35">
        <f t="shared" si="12"/>
        <v>0.10343713315654228</v>
      </c>
      <c r="BL9" s="45">
        <f t="shared" si="13"/>
        <v>7.0544124812761833E-3</v>
      </c>
      <c r="BM9" s="36">
        <v>11.996272000000001</v>
      </c>
      <c r="BN9" s="35">
        <f t="shared" si="14"/>
        <v>4.5663730956798376E-2</v>
      </c>
      <c r="BO9" s="45">
        <f t="shared" si="15"/>
        <v>3.1142664512536491E-3</v>
      </c>
      <c r="BP9" s="36">
        <v>39.986056999999995</v>
      </c>
      <c r="BQ9" s="35">
        <f t="shared" si="16"/>
        <v>7.9061256208796758E-3</v>
      </c>
      <c r="BR9" s="45">
        <f t="shared" si="17"/>
        <v>1.3717127952226236E-3</v>
      </c>
      <c r="BS9" s="36">
        <v>22.039486</v>
      </c>
      <c r="BT9" s="35">
        <f t="shared" si="18"/>
        <v>2.3506323105902502E-3</v>
      </c>
      <c r="BU9" s="45">
        <f t="shared" si="19"/>
        <v>4.0783470588740841E-4</v>
      </c>
    </row>
    <row r="10" spans="1:73" ht="15.6" x14ac:dyDescent="0.3">
      <c r="A10" s="95" t="s">
        <v>296</v>
      </c>
      <c r="B10" s="94">
        <v>2</v>
      </c>
      <c r="C10" s="90" t="str">
        <f>VLOOKUP(NewOld!I10,fish!$C$1:$E$75,2,FALSE)</f>
        <v>Cen OR Trl</v>
      </c>
      <c r="D10" s="90" t="str">
        <f>VLOOKUP(G10,StkCrosswalk!$A$1:$F$40,2,FALSE)</f>
        <v>UpCR Su</v>
      </c>
      <c r="E10" s="90">
        <f>VLOOKUP(G10,StkCrosswalk!$A$1:$F$40,4,FALSE)</f>
        <v>8</v>
      </c>
      <c r="F10" s="90" t="str">
        <f>VLOOKUP(G10,StkCrosswalk!$A$1:$F$40,3,FALSE)</f>
        <v>Columbia Su</v>
      </c>
      <c r="G10">
        <v>23</v>
      </c>
      <c r="H10">
        <v>4</v>
      </c>
      <c r="I10">
        <v>30</v>
      </c>
      <c r="J10">
        <v>2</v>
      </c>
      <c r="K10">
        <v>1057.71245</v>
      </c>
      <c r="M10" t="s">
        <v>296</v>
      </c>
      <c r="N10">
        <v>7</v>
      </c>
      <c r="O10" t="s">
        <v>24</v>
      </c>
      <c r="P10" s="32">
        <v>1762.8753720000002</v>
      </c>
      <c r="Q10" s="32">
        <v>836.03682599999991</v>
      </c>
      <c r="R10" s="32">
        <v>1261.7184630000002</v>
      </c>
      <c r="S10" s="32">
        <v>1024.4699780000001</v>
      </c>
      <c r="T10" s="32">
        <v>1276.21488</v>
      </c>
      <c r="U10" s="32">
        <v>626.33490900000004</v>
      </c>
      <c r="V10" s="32">
        <v>26.604197999999997</v>
      </c>
      <c r="W10" s="32">
        <v>30.761658000000004</v>
      </c>
      <c r="X10" s="32">
        <v>17.383084</v>
      </c>
      <c r="Y10" s="32">
        <v>111.05812300000001</v>
      </c>
      <c r="Z10" s="32"/>
      <c r="AA10" s="57" t="s">
        <v>296</v>
      </c>
      <c r="AB10" s="63">
        <v>6</v>
      </c>
      <c r="AC10" s="61" t="s">
        <v>22</v>
      </c>
      <c r="AD10" s="59">
        <v>2970.0219320000001</v>
      </c>
      <c r="AE10" s="59">
        <v>602.74916099999996</v>
      </c>
      <c r="AF10" s="59">
        <v>260.86650900000001</v>
      </c>
      <c r="AG10" s="59">
        <v>18.370652</v>
      </c>
      <c r="AH10" s="59">
        <v>1030.985083</v>
      </c>
      <c r="AI10" s="59">
        <v>408.56702300000001</v>
      </c>
      <c r="AJ10" s="59">
        <v>0</v>
      </c>
      <c r="AK10" s="59">
        <v>0</v>
      </c>
      <c r="AL10" s="59">
        <v>0</v>
      </c>
      <c r="AM10" s="59">
        <v>0</v>
      </c>
      <c r="AO10" s="14" t="s">
        <v>291</v>
      </c>
      <c r="AP10" s="14">
        <v>6</v>
      </c>
      <c r="AQ10" s="14" t="s">
        <v>22</v>
      </c>
      <c r="AR10" s="36">
        <v>2970.0219320000001</v>
      </c>
      <c r="AS10" s="35">
        <f t="shared" si="0"/>
        <v>0.29068156858219607</v>
      </c>
      <c r="AT10" s="53">
        <f t="shared" si="1"/>
        <v>0.26446209109608199</v>
      </c>
      <c r="AU10" s="36">
        <v>602.74916099999996</v>
      </c>
      <c r="AV10" s="35">
        <f t="shared" si="2"/>
        <v>0.20215573555342467</v>
      </c>
      <c r="AW10" s="45">
        <f t="shared" si="6"/>
        <v>0.18392128820650577</v>
      </c>
      <c r="AX10" s="36">
        <v>260.86650900000001</v>
      </c>
      <c r="AY10" s="35">
        <f t="shared" si="3"/>
        <v>4.2361238545500848E-2</v>
      </c>
      <c r="AZ10" s="45">
        <f t="shared" si="7"/>
        <v>3.4155866639237337E-2</v>
      </c>
      <c r="BA10" s="36">
        <v>18.370652</v>
      </c>
      <c r="BB10" s="35">
        <f t="shared" si="4"/>
        <v>7.1135022865073012E-3</v>
      </c>
      <c r="BC10" s="45">
        <f t="shared" si="8"/>
        <v>5.735616893610837E-3</v>
      </c>
      <c r="BD10" s="36">
        <v>1030.985083</v>
      </c>
      <c r="BE10" s="35">
        <f t="shared" si="9"/>
        <v>0.15278410160430955</v>
      </c>
      <c r="BF10" s="45">
        <f t="shared" si="5"/>
        <v>8.6414687867397477E-2</v>
      </c>
      <c r="BG10" s="36">
        <v>408.56702300000001</v>
      </c>
      <c r="BH10" s="35">
        <f t="shared" si="10"/>
        <v>0.18541642699984398</v>
      </c>
      <c r="BI10" s="45">
        <f t="shared" si="11"/>
        <v>0.10487153111111175</v>
      </c>
      <c r="BJ10" s="36">
        <v>0</v>
      </c>
      <c r="BK10" s="35">
        <f t="shared" si="12"/>
        <v>0</v>
      </c>
      <c r="BL10" s="45">
        <f t="shared" si="13"/>
        <v>0</v>
      </c>
      <c r="BM10" s="36">
        <v>0</v>
      </c>
      <c r="BN10" s="35">
        <f t="shared" si="14"/>
        <v>0</v>
      </c>
      <c r="BO10" s="45">
        <f t="shared" si="15"/>
        <v>0</v>
      </c>
      <c r="BP10" s="36">
        <v>0</v>
      </c>
      <c r="BQ10" s="35">
        <f t="shared" si="16"/>
        <v>0</v>
      </c>
      <c r="BR10" s="45">
        <f t="shared" si="17"/>
        <v>0</v>
      </c>
      <c r="BS10" s="36">
        <v>0</v>
      </c>
      <c r="BT10" s="35">
        <f t="shared" si="18"/>
        <v>0</v>
      </c>
      <c r="BU10" s="45">
        <f t="shared" si="19"/>
        <v>0</v>
      </c>
    </row>
    <row r="11" spans="1:73" ht="15.6" x14ac:dyDescent="0.3">
      <c r="A11" s="95" t="s">
        <v>296</v>
      </c>
      <c r="B11" s="94">
        <v>2</v>
      </c>
      <c r="C11" s="90" t="str">
        <f>VLOOKUP(NewOld!I11,fish!$C$1:$E$75,2,FALSE)</f>
        <v>Cen OR Trl</v>
      </c>
      <c r="D11" s="90" t="str">
        <f>VLOOKUP(G11,StkCrosswalk!$A$1:$F$40,2,FALSE)</f>
        <v>UpCR Su</v>
      </c>
      <c r="E11" s="90">
        <f>VLOOKUP(G11,StkCrosswalk!$A$1:$F$40,4,FALSE)</f>
        <v>8</v>
      </c>
      <c r="F11" s="90" t="str">
        <f>VLOOKUP(G11,StkCrosswalk!$A$1:$F$40,3,FALSE)</f>
        <v>Columbia Su</v>
      </c>
      <c r="G11">
        <v>23</v>
      </c>
      <c r="H11">
        <v>4</v>
      </c>
      <c r="I11">
        <v>30</v>
      </c>
      <c r="J11">
        <v>3</v>
      </c>
      <c r="K11">
        <v>21.921430999999998</v>
      </c>
      <c r="M11" t="s">
        <v>296</v>
      </c>
      <c r="N11">
        <v>6</v>
      </c>
      <c r="O11" t="s">
        <v>20</v>
      </c>
      <c r="P11" s="32">
        <v>590.56152600000007</v>
      </c>
      <c r="Q11" s="32">
        <v>64.700632999999996</v>
      </c>
      <c r="R11" s="32">
        <v>171.03063499999999</v>
      </c>
      <c r="S11" s="32">
        <v>9.2805330000000001</v>
      </c>
      <c r="T11" s="32">
        <v>133.733013</v>
      </c>
      <c r="U11" s="32">
        <v>7.8507680000000004</v>
      </c>
      <c r="V11" s="32"/>
      <c r="W11" s="32"/>
      <c r="X11" s="32"/>
      <c r="Y11" s="32"/>
      <c r="Z11" s="32"/>
      <c r="AA11" s="57" t="s">
        <v>296</v>
      </c>
      <c r="AB11" s="63">
        <v>7</v>
      </c>
      <c r="AC11" s="61" t="s">
        <v>24</v>
      </c>
      <c r="AD11" s="59">
        <v>1762.8753720000002</v>
      </c>
      <c r="AE11" s="59">
        <v>836.03682599999991</v>
      </c>
      <c r="AF11" s="59">
        <v>1261.7184630000002</v>
      </c>
      <c r="AG11" s="59">
        <v>1024.4699780000001</v>
      </c>
      <c r="AH11" s="59">
        <v>1276.21488</v>
      </c>
      <c r="AI11" s="59">
        <v>626.33490900000004</v>
      </c>
      <c r="AJ11" s="59">
        <v>26.604197999999997</v>
      </c>
      <c r="AK11" s="59">
        <v>30.761658000000004</v>
      </c>
      <c r="AL11" s="59">
        <v>17.383084</v>
      </c>
      <c r="AM11" s="59">
        <v>111.05812300000001</v>
      </c>
      <c r="AO11" s="14" t="s">
        <v>291</v>
      </c>
      <c r="AP11" s="14">
        <v>7</v>
      </c>
      <c r="AQ11" s="14" t="s">
        <v>24</v>
      </c>
      <c r="AR11" s="36">
        <v>1762.8753720000002</v>
      </c>
      <c r="AS11" s="35">
        <f t="shared" si="0"/>
        <v>0.17253589033358102</v>
      </c>
      <c r="AT11" s="53">
        <f t="shared" si="1"/>
        <v>0.15697315302549203</v>
      </c>
      <c r="AU11" s="36">
        <v>836.03682599999991</v>
      </c>
      <c r="AV11" s="35">
        <f t="shared" si="2"/>
        <v>0.28039796725620081</v>
      </c>
      <c r="AW11" s="45">
        <f t="shared" si="6"/>
        <v>0.25510607060969154</v>
      </c>
      <c r="AX11" s="36">
        <v>1261.7184630000002</v>
      </c>
      <c r="AY11" s="35">
        <f t="shared" si="3"/>
        <v>0.20488623470023778</v>
      </c>
      <c r="AZ11" s="45">
        <f t="shared" si="7"/>
        <v>0.16519977103880173</v>
      </c>
      <c r="BA11" s="36">
        <v>1024.4699780000001</v>
      </c>
      <c r="BB11" s="35">
        <f t="shared" si="4"/>
        <v>0.39669629205109791</v>
      </c>
      <c r="BC11" s="45">
        <f t="shared" si="8"/>
        <v>0.31985622028080024</v>
      </c>
      <c r="BD11" s="36">
        <v>1276.21488</v>
      </c>
      <c r="BE11" s="35">
        <f t="shared" si="9"/>
        <v>0.18912528135467865</v>
      </c>
      <c r="BF11" s="45">
        <f t="shared" si="5"/>
        <v>0.10696925913420624</v>
      </c>
      <c r="BG11" s="36">
        <v>626.33490900000004</v>
      </c>
      <c r="BH11" s="35">
        <f t="shared" si="10"/>
        <v>0.28424413717808161</v>
      </c>
      <c r="BI11" s="45">
        <f t="shared" si="11"/>
        <v>0.16076848398792296</v>
      </c>
      <c r="BJ11" s="36">
        <v>26.604197999999997</v>
      </c>
      <c r="BK11" s="35">
        <f t="shared" si="12"/>
        <v>0.14430038234435152</v>
      </c>
      <c r="BL11" s="45">
        <f t="shared" si="13"/>
        <v>9.8412860758847736E-3</v>
      </c>
      <c r="BM11" s="36">
        <v>30.761658000000004</v>
      </c>
      <c r="BN11" s="35">
        <f t="shared" si="14"/>
        <v>0.11709405010965443</v>
      </c>
      <c r="BO11" s="45">
        <f t="shared" si="15"/>
        <v>7.9858142174784319E-3</v>
      </c>
      <c r="BP11" s="36">
        <v>17.383084</v>
      </c>
      <c r="BQ11" s="35">
        <f t="shared" si="16"/>
        <v>3.4370192035264582E-3</v>
      </c>
      <c r="BR11" s="45">
        <f t="shared" si="17"/>
        <v>5.9632283181184048E-4</v>
      </c>
      <c r="BS11" s="36">
        <v>111.05812300000001</v>
      </c>
      <c r="BT11" s="35">
        <f t="shared" si="18"/>
        <v>1.1844959191757296E-2</v>
      </c>
      <c r="BU11" s="45">
        <f t="shared" si="19"/>
        <v>2.0551004197698905E-3</v>
      </c>
    </row>
    <row r="12" spans="1:73" ht="15.6" x14ac:dyDescent="0.3">
      <c r="A12" s="95" t="s">
        <v>296</v>
      </c>
      <c r="B12" s="94">
        <v>2</v>
      </c>
      <c r="C12" s="90" t="str">
        <f>VLOOKUP(NewOld!I12,fish!$C$1:$E$75,2,FALSE)</f>
        <v>Cen OR Trl</v>
      </c>
      <c r="D12" s="90" t="str">
        <f>VLOOKUP(G12,StkCrosswalk!$A$1:$F$40,2,FALSE)</f>
        <v>UpCR Su</v>
      </c>
      <c r="E12" s="90">
        <f>VLOOKUP(G12,StkCrosswalk!$A$1:$F$40,4,FALSE)</f>
        <v>8</v>
      </c>
      <c r="F12" s="90" t="str">
        <f>VLOOKUP(G12,StkCrosswalk!$A$1:$F$40,3,FALSE)</f>
        <v>Columbia Su</v>
      </c>
      <c r="G12">
        <v>23</v>
      </c>
      <c r="H12">
        <v>5</v>
      </c>
      <c r="I12">
        <v>30</v>
      </c>
      <c r="J12">
        <v>2</v>
      </c>
      <c r="K12">
        <v>715.40934500000003</v>
      </c>
      <c r="M12" t="s">
        <v>296</v>
      </c>
      <c r="N12">
        <v>5</v>
      </c>
      <c r="O12" t="s">
        <v>283</v>
      </c>
      <c r="P12" s="32"/>
      <c r="Q12" s="32">
        <v>22.633904999999999</v>
      </c>
      <c r="R12" s="32">
        <v>127.43635500000001</v>
      </c>
      <c r="S12" s="32">
        <v>28.774257999999996</v>
      </c>
      <c r="T12" s="32"/>
      <c r="U12" s="32"/>
      <c r="V12" s="32"/>
      <c r="W12" s="32"/>
      <c r="X12" s="32"/>
      <c r="Y12" s="32"/>
      <c r="Z12" s="32"/>
      <c r="AA12" s="57" t="s">
        <v>296</v>
      </c>
      <c r="AB12" s="63">
        <v>8</v>
      </c>
      <c r="AC12" s="61" t="s">
        <v>25</v>
      </c>
      <c r="AD12" s="59">
        <v>1182.3852509999999</v>
      </c>
      <c r="AE12" s="59">
        <v>62.988936000000002</v>
      </c>
      <c r="AF12" s="59">
        <v>424.38117799999998</v>
      </c>
      <c r="AG12" s="59">
        <v>143.57637099999999</v>
      </c>
      <c r="AH12" s="59">
        <v>1773.121795</v>
      </c>
      <c r="AI12" s="59">
        <v>31.613965</v>
      </c>
      <c r="AJ12" s="59">
        <v>34.473616</v>
      </c>
      <c r="AK12" s="59">
        <v>0</v>
      </c>
      <c r="AL12" s="59">
        <v>219.49881499999998</v>
      </c>
      <c r="AM12" s="59">
        <v>15.036837999999999</v>
      </c>
      <c r="AO12" s="14" t="s">
        <v>291</v>
      </c>
      <c r="AP12" s="14">
        <v>8</v>
      </c>
      <c r="AQ12" s="14" t="s">
        <v>25</v>
      </c>
      <c r="AR12" s="36">
        <v>1182.3852509999999</v>
      </c>
      <c r="AS12" s="35">
        <f t="shared" si="0"/>
        <v>0.11572224289862032</v>
      </c>
      <c r="AT12" s="53">
        <f t="shared" si="1"/>
        <v>0.10528409658916478</v>
      </c>
      <c r="AU12" s="36">
        <v>62.988936000000002</v>
      </c>
      <c r="AV12" s="35">
        <f t="shared" si="2"/>
        <v>2.1125827313773052E-2</v>
      </c>
      <c r="AW12" s="45">
        <f t="shared" si="6"/>
        <v>1.9220277690070724E-2</v>
      </c>
      <c r="AX12" s="36">
        <v>424.38117799999998</v>
      </c>
      <c r="AY12" s="35">
        <f t="shared" si="3"/>
        <v>6.8913837902736128E-2</v>
      </c>
      <c r="AZ12" s="45">
        <f t="shared" si="7"/>
        <v>5.5565227500976137E-2</v>
      </c>
      <c r="BA12" s="36">
        <v>143.57637099999999</v>
      </c>
      <c r="BB12" s="35">
        <f t="shared" si="4"/>
        <v>5.5595786333382212E-2</v>
      </c>
      <c r="BC12" s="45">
        <f t="shared" si="8"/>
        <v>4.4826882520606078E-2</v>
      </c>
      <c r="BD12" s="36">
        <v>1773.121795</v>
      </c>
      <c r="BE12" s="35">
        <f t="shared" si="9"/>
        <v>0.26276308450148134</v>
      </c>
      <c r="BF12" s="45">
        <f t="shared" si="5"/>
        <v>0.14861880059403784</v>
      </c>
      <c r="BG12" s="36">
        <v>31.613965</v>
      </c>
      <c r="BH12" s="35">
        <f t="shared" si="10"/>
        <v>1.4347091428370425E-2</v>
      </c>
      <c r="BI12" s="45">
        <f t="shared" si="11"/>
        <v>8.1147149118863116E-3</v>
      </c>
      <c r="BJ12" s="36">
        <v>34.473616</v>
      </c>
      <c r="BK12" s="35">
        <f t="shared" si="12"/>
        <v>0.18698387260508115</v>
      </c>
      <c r="BL12" s="45">
        <f t="shared" si="13"/>
        <v>1.2752300111666533E-2</v>
      </c>
      <c r="BM12" s="36">
        <v>0</v>
      </c>
      <c r="BN12" s="35">
        <f t="shared" si="14"/>
        <v>0</v>
      </c>
      <c r="BO12" s="45">
        <f t="shared" si="15"/>
        <v>0</v>
      </c>
      <c r="BP12" s="36">
        <v>219.49881499999998</v>
      </c>
      <c r="BQ12" s="35">
        <f t="shared" si="16"/>
        <v>4.3399758196318979E-2</v>
      </c>
      <c r="BR12" s="45">
        <f t="shared" si="17"/>
        <v>7.5298580470613422E-3</v>
      </c>
      <c r="BS12" s="36">
        <v>15.036837999999999</v>
      </c>
      <c r="BT12" s="35">
        <f t="shared" si="18"/>
        <v>1.6037614149400435E-3</v>
      </c>
      <c r="BU12" s="45">
        <f t="shared" si="19"/>
        <v>2.7825260549209753E-4</v>
      </c>
    </row>
    <row r="13" spans="1:73" ht="15.6" x14ac:dyDescent="0.3">
      <c r="A13" s="95" t="s">
        <v>296</v>
      </c>
      <c r="B13" s="94">
        <v>2</v>
      </c>
      <c r="C13" s="90" t="str">
        <f>VLOOKUP(NewOld!I13,fish!$C$1:$E$75,2,FALSE)</f>
        <v>Cen OR Trl</v>
      </c>
      <c r="D13" s="90" t="str">
        <f>VLOOKUP(G13,StkCrosswalk!$A$1:$F$40,2,FALSE)</f>
        <v>UpCR Su</v>
      </c>
      <c r="E13" s="90">
        <f>VLOOKUP(G13,StkCrosswalk!$A$1:$F$40,4,FALSE)</f>
        <v>8</v>
      </c>
      <c r="F13" s="90" t="str">
        <f>VLOOKUP(G13,StkCrosswalk!$A$1:$F$40,3,FALSE)</f>
        <v>Columbia Su</v>
      </c>
      <c r="G13">
        <v>23</v>
      </c>
      <c r="H13">
        <v>5</v>
      </c>
      <c r="I13">
        <v>30</v>
      </c>
      <c r="J13">
        <v>3</v>
      </c>
      <c r="K13">
        <v>9.6925340000000002</v>
      </c>
      <c r="M13" t="s">
        <v>296</v>
      </c>
      <c r="N13">
        <v>4</v>
      </c>
      <c r="O13" t="s">
        <v>27</v>
      </c>
      <c r="P13" s="32"/>
      <c r="Q13" s="32">
        <v>35.316946000000002</v>
      </c>
      <c r="R13" s="32"/>
      <c r="S13" s="32">
        <v>54.090493000000002</v>
      </c>
      <c r="T13" s="32"/>
      <c r="U13" s="32"/>
      <c r="V13" s="32"/>
      <c r="W13" s="32"/>
      <c r="X13" s="32"/>
      <c r="Y13" s="32"/>
      <c r="Z13" s="32"/>
      <c r="AA13" s="57" t="s">
        <v>296</v>
      </c>
      <c r="AB13" s="63">
        <v>9</v>
      </c>
      <c r="AC13" s="61" t="s">
        <v>27</v>
      </c>
      <c r="AD13" s="59">
        <v>0</v>
      </c>
      <c r="AE13" s="59">
        <v>35.316946000000002</v>
      </c>
      <c r="AF13" s="59">
        <v>0</v>
      </c>
      <c r="AG13" s="59">
        <v>54.090493000000002</v>
      </c>
      <c r="AH13" s="59">
        <v>0</v>
      </c>
      <c r="AI13" s="59">
        <v>0</v>
      </c>
      <c r="AJ13" s="59">
        <v>0</v>
      </c>
      <c r="AK13" s="59">
        <v>0</v>
      </c>
      <c r="AL13" s="59">
        <v>0</v>
      </c>
      <c r="AM13" s="59">
        <v>0</v>
      </c>
      <c r="AO13" s="14" t="s">
        <v>291</v>
      </c>
      <c r="AP13" s="14">
        <v>9</v>
      </c>
      <c r="AQ13" s="14" t="s">
        <v>27</v>
      </c>
      <c r="AR13" s="36">
        <v>0</v>
      </c>
      <c r="AS13" s="35">
        <f t="shared" si="0"/>
        <v>0</v>
      </c>
      <c r="AT13" s="53">
        <f t="shared" si="1"/>
        <v>0</v>
      </c>
      <c r="AU13" s="36">
        <v>35.316946000000002</v>
      </c>
      <c r="AV13" s="35">
        <f t="shared" si="2"/>
        <v>1.1844932615560421E-2</v>
      </c>
      <c r="AW13" s="45">
        <f t="shared" si="6"/>
        <v>1.0776519693636872E-2</v>
      </c>
      <c r="AX13" s="36">
        <v>0</v>
      </c>
      <c r="AY13" s="35">
        <f t="shared" si="3"/>
        <v>0</v>
      </c>
      <c r="AZ13" s="45">
        <f t="shared" si="7"/>
        <v>0</v>
      </c>
      <c r="BA13" s="36">
        <v>54.090493000000002</v>
      </c>
      <c r="BB13" s="35">
        <f t="shared" si="4"/>
        <v>2.0944974932506872E-2</v>
      </c>
      <c r="BC13" s="45">
        <f t="shared" si="8"/>
        <v>1.688793328808029E-2</v>
      </c>
      <c r="BD13" s="36">
        <v>0</v>
      </c>
      <c r="BE13" s="35">
        <f t="shared" si="9"/>
        <v>0</v>
      </c>
      <c r="BF13" s="45">
        <f t="shared" si="5"/>
        <v>0</v>
      </c>
      <c r="BG13" s="36">
        <v>0</v>
      </c>
      <c r="BH13" s="35">
        <f t="shared" si="10"/>
        <v>0</v>
      </c>
      <c r="BI13" s="45">
        <f t="shared" si="11"/>
        <v>0</v>
      </c>
      <c r="BJ13" s="36">
        <v>0</v>
      </c>
      <c r="BK13" s="35">
        <f t="shared" si="12"/>
        <v>0</v>
      </c>
      <c r="BL13" s="45">
        <f t="shared" si="13"/>
        <v>0</v>
      </c>
      <c r="BM13" s="36">
        <v>0</v>
      </c>
      <c r="BN13" s="35">
        <f t="shared" si="14"/>
        <v>0</v>
      </c>
      <c r="BO13" s="45">
        <f t="shared" si="15"/>
        <v>0</v>
      </c>
      <c r="BP13" s="36">
        <v>0</v>
      </c>
      <c r="BQ13" s="35">
        <f t="shared" si="16"/>
        <v>0</v>
      </c>
      <c r="BR13" s="45">
        <f t="shared" si="17"/>
        <v>0</v>
      </c>
      <c r="BS13" s="36">
        <v>0</v>
      </c>
      <c r="BT13" s="35">
        <f t="shared" si="18"/>
        <v>0</v>
      </c>
      <c r="BU13" s="45">
        <f t="shared" si="19"/>
        <v>0</v>
      </c>
    </row>
    <row r="14" spans="1:73" ht="15.6" x14ac:dyDescent="0.3">
      <c r="A14" s="95" t="s">
        <v>296</v>
      </c>
      <c r="B14" s="94">
        <v>2</v>
      </c>
      <c r="C14" s="90" t="str">
        <f>VLOOKUP(NewOld!I14,fish!$C$1:$E$75,2,FALSE)</f>
        <v>Cen OR Trl</v>
      </c>
      <c r="D14" s="90" t="str">
        <f>VLOOKUP(G14,StkCrosswalk!$A$1:$F$40,2,FALSE)</f>
        <v>Cowl Sp</v>
      </c>
      <c r="E14" s="90">
        <f>VLOOKUP(G14,StkCrosswalk!$A$1:$F$40,4,FALSE)</f>
        <v>6</v>
      </c>
      <c r="F14" s="90" t="str">
        <f>VLOOKUP(G14,StkCrosswalk!$A$1:$F$40,3,FALSE)</f>
        <v>L Columbia Spring</v>
      </c>
      <c r="G14">
        <v>25</v>
      </c>
      <c r="H14">
        <v>3</v>
      </c>
      <c r="I14">
        <v>30</v>
      </c>
      <c r="J14">
        <v>2</v>
      </c>
      <c r="K14">
        <v>4.3412899999999999</v>
      </c>
      <c r="M14" t="s">
        <v>296</v>
      </c>
      <c r="N14">
        <v>3</v>
      </c>
      <c r="O14" t="s">
        <v>28</v>
      </c>
      <c r="P14" s="32">
        <v>743.24323700000002</v>
      </c>
      <c r="Q14" s="32">
        <v>261.07515000000001</v>
      </c>
      <c r="R14" s="32">
        <v>1377.264876</v>
      </c>
      <c r="S14" s="32">
        <v>105.028899</v>
      </c>
      <c r="T14" s="32">
        <v>338.42497399999996</v>
      </c>
      <c r="U14" s="32">
        <v>11.900316999999999</v>
      </c>
      <c r="V14" s="32"/>
      <c r="W14" s="32"/>
      <c r="X14" s="32"/>
      <c r="Y14" s="32"/>
      <c r="Z14" s="32"/>
      <c r="AA14" s="57" t="s">
        <v>296</v>
      </c>
      <c r="AB14" s="63">
        <v>10</v>
      </c>
      <c r="AC14" s="61" t="s">
        <v>283</v>
      </c>
      <c r="AD14" s="59">
        <v>0</v>
      </c>
      <c r="AE14" s="59">
        <v>22.633904999999999</v>
      </c>
      <c r="AF14" s="59">
        <v>127.43635500000001</v>
      </c>
      <c r="AG14" s="59">
        <v>28.774257999999996</v>
      </c>
      <c r="AH14" s="59">
        <v>0</v>
      </c>
      <c r="AI14" s="59">
        <v>0</v>
      </c>
      <c r="AJ14" s="59">
        <v>0</v>
      </c>
      <c r="AK14" s="59">
        <v>0</v>
      </c>
      <c r="AL14" s="59">
        <v>0</v>
      </c>
      <c r="AM14" s="59">
        <v>0</v>
      </c>
      <c r="AO14" s="14" t="s">
        <v>291</v>
      </c>
      <c r="AP14" s="14">
        <v>10</v>
      </c>
      <c r="AQ14" s="14" t="s">
        <v>283</v>
      </c>
      <c r="AR14" s="36">
        <v>0</v>
      </c>
      <c r="AS14" s="35">
        <f t="shared" si="0"/>
        <v>0</v>
      </c>
      <c r="AT14" s="53">
        <f t="shared" si="1"/>
        <v>0</v>
      </c>
      <c r="AU14" s="36">
        <v>22.633904999999999</v>
      </c>
      <c r="AV14" s="35">
        <f t="shared" si="2"/>
        <v>7.5911739240419052E-3</v>
      </c>
      <c r="AW14" s="45">
        <f t="shared" si="6"/>
        <v>6.906450036093326E-3</v>
      </c>
      <c r="AX14" s="36">
        <v>127.43635500000001</v>
      </c>
      <c r="AY14" s="35">
        <f t="shared" si="3"/>
        <v>2.0693962801963707E-2</v>
      </c>
      <c r="AZ14" s="45">
        <f t="shared" si="7"/>
        <v>1.6685542207223337E-2</v>
      </c>
      <c r="BA14" s="36">
        <v>28.774257999999996</v>
      </c>
      <c r="BB14" s="35">
        <f t="shared" si="4"/>
        <v>1.1141997032851691E-2</v>
      </c>
      <c r="BC14" s="45">
        <f t="shared" si="8"/>
        <v>8.9837922075883189E-3</v>
      </c>
      <c r="BD14" s="36">
        <v>0</v>
      </c>
      <c r="BE14" s="35">
        <f t="shared" si="9"/>
        <v>0</v>
      </c>
      <c r="BF14" s="45">
        <f t="shared" si="5"/>
        <v>0</v>
      </c>
      <c r="BG14" s="36">
        <v>0</v>
      </c>
      <c r="BH14" s="35">
        <f t="shared" si="10"/>
        <v>0</v>
      </c>
      <c r="BI14" s="45">
        <f t="shared" si="11"/>
        <v>0</v>
      </c>
      <c r="BJ14" s="36">
        <v>0</v>
      </c>
      <c r="BK14" s="35">
        <f t="shared" si="12"/>
        <v>0</v>
      </c>
      <c r="BL14" s="45">
        <f t="shared" si="13"/>
        <v>0</v>
      </c>
      <c r="BM14" s="36">
        <v>0</v>
      </c>
      <c r="BN14" s="35">
        <f t="shared" si="14"/>
        <v>0</v>
      </c>
      <c r="BO14" s="45">
        <f t="shared" si="15"/>
        <v>0</v>
      </c>
      <c r="BP14" s="36">
        <v>0</v>
      </c>
      <c r="BQ14" s="35">
        <f t="shared" si="16"/>
        <v>0</v>
      </c>
      <c r="BR14" s="45">
        <f t="shared" si="17"/>
        <v>0</v>
      </c>
      <c r="BS14" s="36">
        <v>0</v>
      </c>
      <c r="BT14" s="35">
        <f t="shared" si="18"/>
        <v>0</v>
      </c>
      <c r="BU14" s="45">
        <f t="shared" si="19"/>
        <v>0</v>
      </c>
    </row>
    <row r="15" spans="1:73" ht="15.6" x14ac:dyDescent="0.3">
      <c r="A15" s="95" t="s">
        <v>296</v>
      </c>
      <c r="B15" s="94">
        <v>2</v>
      </c>
      <c r="C15" s="90" t="str">
        <f>VLOOKUP(NewOld!I15,fish!$C$1:$E$75,2,FALSE)</f>
        <v>Cen OR Trl</v>
      </c>
      <c r="D15" s="90" t="str">
        <f>VLOOKUP(G15,StkCrosswalk!$A$1:$F$40,2,FALSE)</f>
        <v>Cowl Sp</v>
      </c>
      <c r="E15" s="90">
        <f>VLOOKUP(G15,StkCrosswalk!$A$1:$F$40,4,FALSE)</f>
        <v>6</v>
      </c>
      <c r="F15" s="90" t="str">
        <f>VLOOKUP(G15,StkCrosswalk!$A$1:$F$40,3,FALSE)</f>
        <v>L Columbia Spring</v>
      </c>
      <c r="G15">
        <v>25</v>
      </c>
      <c r="H15">
        <v>3</v>
      </c>
      <c r="I15">
        <v>30</v>
      </c>
      <c r="J15">
        <v>3</v>
      </c>
      <c r="K15">
        <v>7.8507680000000004</v>
      </c>
      <c r="M15" t="s">
        <v>296</v>
      </c>
      <c r="N15">
        <v>2</v>
      </c>
      <c r="O15" t="s">
        <v>29</v>
      </c>
      <c r="P15" s="32"/>
      <c r="Q15" s="32"/>
      <c r="R15" s="32">
        <v>6.4722230000000005</v>
      </c>
      <c r="S15" s="32">
        <v>0.211922</v>
      </c>
      <c r="T15" s="32"/>
      <c r="U15" s="32"/>
      <c r="V15" s="32"/>
      <c r="W15" s="32"/>
      <c r="X15" s="32"/>
      <c r="Y15" s="32"/>
      <c r="Z15" s="32"/>
      <c r="AA15" s="57" t="s">
        <v>296</v>
      </c>
      <c r="AB15" s="63">
        <v>11</v>
      </c>
      <c r="AC15" s="61" t="s">
        <v>28</v>
      </c>
      <c r="AD15" s="59">
        <v>743.24323700000002</v>
      </c>
      <c r="AE15" s="59">
        <v>261.07515000000001</v>
      </c>
      <c r="AF15" s="59">
        <v>1377.264876</v>
      </c>
      <c r="AG15" s="59">
        <v>105.028899</v>
      </c>
      <c r="AH15" s="59">
        <v>338.42497399999996</v>
      </c>
      <c r="AI15" s="59">
        <v>11.900316999999999</v>
      </c>
      <c r="AJ15" s="59">
        <v>0</v>
      </c>
      <c r="AK15" s="59">
        <v>0</v>
      </c>
      <c r="AL15" s="59">
        <v>0</v>
      </c>
      <c r="AM15" s="59">
        <v>0</v>
      </c>
      <c r="AO15" s="14" t="s">
        <v>291</v>
      </c>
      <c r="AP15" s="14">
        <v>11</v>
      </c>
      <c r="AQ15" s="14" t="s">
        <v>28</v>
      </c>
      <c r="AR15" s="36">
        <v>743.24323699999991</v>
      </c>
      <c r="AS15" s="35">
        <f t="shared" si="0"/>
        <v>7.2742597501219017E-2</v>
      </c>
      <c r="AT15" s="53">
        <f t="shared" si="1"/>
        <v>6.6181215206609065E-2</v>
      </c>
      <c r="AU15" s="36">
        <v>261.07515000000001</v>
      </c>
      <c r="AV15" s="35">
        <f t="shared" si="2"/>
        <v>8.7561862210490379E-2</v>
      </c>
      <c r="AW15" s="45">
        <f t="shared" si="6"/>
        <v>7.9663782239104156E-2</v>
      </c>
      <c r="AX15" s="36">
        <v>1377.264876</v>
      </c>
      <c r="AY15" s="35">
        <f t="shared" si="3"/>
        <v>0.22364942964976636</v>
      </c>
      <c r="AZ15" s="45">
        <f t="shared" si="7"/>
        <v>0.18032853512660663</v>
      </c>
      <c r="BA15" s="36">
        <v>105.02889900000001</v>
      </c>
      <c r="BB15" s="35">
        <f t="shared" si="4"/>
        <v>4.0669395576479514E-2</v>
      </c>
      <c r="BC15" s="45">
        <f t="shared" si="8"/>
        <v>3.2791733653315433E-2</v>
      </c>
      <c r="BD15" s="36">
        <v>338.42497400000002</v>
      </c>
      <c r="BE15" s="35">
        <f t="shared" si="9"/>
        <v>5.0151991978968163E-2</v>
      </c>
      <c r="BF15" s="45">
        <f t="shared" si="5"/>
        <v>2.8365966663304393E-2</v>
      </c>
      <c r="BG15" s="36">
        <v>11.900316999999999</v>
      </c>
      <c r="BH15" s="35">
        <f t="shared" si="10"/>
        <v>5.4006176076171041E-3</v>
      </c>
      <c r="BI15" s="45">
        <f t="shared" si="11"/>
        <v>3.0545893188682342E-3</v>
      </c>
      <c r="BJ15" s="36">
        <v>0</v>
      </c>
      <c r="BK15" s="35">
        <f t="shared" si="12"/>
        <v>0</v>
      </c>
      <c r="BL15" s="45">
        <f t="shared" si="13"/>
        <v>0</v>
      </c>
      <c r="BM15" s="36">
        <v>0</v>
      </c>
      <c r="BN15" s="35">
        <f t="shared" si="14"/>
        <v>0</v>
      </c>
      <c r="BO15" s="45">
        <f t="shared" si="15"/>
        <v>0</v>
      </c>
      <c r="BP15" s="36">
        <v>0</v>
      </c>
      <c r="BQ15" s="35">
        <f t="shared" si="16"/>
        <v>0</v>
      </c>
      <c r="BR15" s="45">
        <f t="shared" si="17"/>
        <v>0</v>
      </c>
      <c r="BS15" s="36">
        <v>0</v>
      </c>
      <c r="BT15" s="35">
        <f t="shared" si="18"/>
        <v>0</v>
      </c>
      <c r="BU15" s="45">
        <f t="shared" si="19"/>
        <v>0</v>
      </c>
    </row>
    <row r="16" spans="1:73" ht="15.6" x14ac:dyDescent="0.3">
      <c r="A16" s="95" t="s">
        <v>296</v>
      </c>
      <c r="B16" s="94">
        <v>2</v>
      </c>
      <c r="C16" s="90" t="str">
        <f>VLOOKUP(NewOld!I16,fish!$C$1:$E$75,2,FALSE)</f>
        <v>Cen OR Trl</v>
      </c>
      <c r="D16" s="90" t="str">
        <f>VLOOKUP(G16,StkCrosswalk!$A$1:$F$40,2,FALSE)</f>
        <v>BPHTule</v>
      </c>
      <c r="E16" s="90">
        <f>VLOOKUP(G16,StkCrosswalk!$A$1:$F$40,4,FALSE)</f>
        <v>10</v>
      </c>
      <c r="F16" s="90" t="str">
        <f>VLOOKUP(G16,StkCrosswalk!$A$1:$F$40,3,FALSE)</f>
        <v>Mid-Columbia Tule</v>
      </c>
      <c r="G16">
        <v>22</v>
      </c>
      <c r="H16">
        <v>3</v>
      </c>
      <c r="I16">
        <v>30</v>
      </c>
      <c r="J16">
        <v>2</v>
      </c>
      <c r="K16">
        <v>881.98875099999998</v>
      </c>
      <c r="M16" t="s">
        <v>296</v>
      </c>
      <c r="N16">
        <v>1</v>
      </c>
      <c r="O16" t="s">
        <v>30</v>
      </c>
      <c r="P16" s="32">
        <v>493.04713900000007</v>
      </c>
      <c r="Q16" s="32">
        <v>131.33989700000001</v>
      </c>
      <c r="R16" s="32">
        <v>1440.1284659999999</v>
      </c>
      <c r="S16" s="32">
        <v>453.12644600000004</v>
      </c>
      <c r="T16" s="32">
        <v>189.22093700000002</v>
      </c>
      <c r="U16" s="32">
        <v>41.897092000000001</v>
      </c>
      <c r="V16" s="32"/>
      <c r="W16" s="32"/>
      <c r="X16" s="32"/>
      <c r="Y16" s="32"/>
      <c r="Z16" s="32"/>
      <c r="AA16" s="57" t="s">
        <v>296</v>
      </c>
      <c r="AB16" s="63">
        <v>12</v>
      </c>
      <c r="AC16" s="61" t="s">
        <v>29</v>
      </c>
      <c r="AD16" s="59">
        <v>0</v>
      </c>
      <c r="AE16" s="59">
        <v>0</v>
      </c>
      <c r="AF16" s="59">
        <v>6.4722230000000005</v>
      </c>
      <c r="AG16" s="59">
        <v>0.211922</v>
      </c>
      <c r="AH16" s="59">
        <v>0</v>
      </c>
      <c r="AI16" s="59">
        <v>0</v>
      </c>
      <c r="AJ16" s="59">
        <v>0</v>
      </c>
      <c r="AK16" s="59">
        <v>0</v>
      </c>
      <c r="AL16" s="59">
        <v>0</v>
      </c>
      <c r="AM16" s="59">
        <v>0</v>
      </c>
      <c r="AO16" s="14" t="s">
        <v>291</v>
      </c>
      <c r="AP16" s="14">
        <v>12</v>
      </c>
      <c r="AQ16" s="14" t="s">
        <v>29</v>
      </c>
      <c r="AR16" s="36">
        <v>0</v>
      </c>
      <c r="AS16" s="35">
        <f t="shared" si="0"/>
        <v>0</v>
      </c>
      <c r="AT16" s="53">
        <f t="shared" si="1"/>
        <v>0</v>
      </c>
      <c r="AU16" s="36">
        <v>0</v>
      </c>
      <c r="AV16" s="35">
        <f t="shared" si="2"/>
        <v>0</v>
      </c>
      <c r="AW16" s="45">
        <f t="shared" si="6"/>
        <v>0</v>
      </c>
      <c r="AX16" s="36">
        <v>6.4722230000000005</v>
      </c>
      <c r="AY16" s="35">
        <f t="shared" si="3"/>
        <v>1.0510026123080336E-3</v>
      </c>
      <c r="AZ16" s="45">
        <f t="shared" si="7"/>
        <v>8.474234063039675E-4</v>
      </c>
      <c r="BA16" s="36">
        <v>0.211922</v>
      </c>
      <c r="BB16" s="35">
        <f t="shared" si="4"/>
        <v>8.2060649320514061E-5</v>
      </c>
      <c r="BC16" s="45">
        <f t="shared" si="8"/>
        <v>6.6165501547130488E-5</v>
      </c>
      <c r="BD16" s="36">
        <v>0</v>
      </c>
      <c r="BE16" s="35">
        <f t="shared" si="9"/>
        <v>0</v>
      </c>
      <c r="BF16" s="45">
        <f t="shared" si="5"/>
        <v>0</v>
      </c>
      <c r="BG16" s="36">
        <v>0</v>
      </c>
      <c r="BH16" s="35">
        <f t="shared" si="10"/>
        <v>0</v>
      </c>
      <c r="BI16" s="45">
        <f t="shared" si="11"/>
        <v>0</v>
      </c>
      <c r="BJ16" s="36">
        <v>0</v>
      </c>
      <c r="BK16" s="35">
        <f t="shared" si="12"/>
        <v>0</v>
      </c>
      <c r="BL16" s="45">
        <f t="shared" si="13"/>
        <v>0</v>
      </c>
      <c r="BM16" s="36">
        <v>0</v>
      </c>
      <c r="BN16" s="35">
        <f t="shared" si="14"/>
        <v>0</v>
      </c>
      <c r="BO16" s="45">
        <f t="shared" si="15"/>
        <v>0</v>
      </c>
      <c r="BP16" s="36">
        <v>0</v>
      </c>
      <c r="BQ16" s="35">
        <f t="shared" si="16"/>
        <v>0</v>
      </c>
      <c r="BR16" s="45">
        <f t="shared" si="17"/>
        <v>0</v>
      </c>
      <c r="BS16" s="36">
        <v>0</v>
      </c>
      <c r="BT16" s="35">
        <f>BS16/$BS$18</f>
        <v>0</v>
      </c>
      <c r="BU16" s="45">
        <f t="shared" si="19"/>
        <v>0</v>
      </c>
    </row>
    <row r="17" spans="1:73" ht="15.6" x14ac:dyDescent="0.3">
      <c r="A17" s="95" t="s">
        <v>296</v>
      </c>
      <c r="B17" s="94">
        <v>2</v>
      </c>
      <c r="C17" s="90" t="str">
        <f>VLOOKUP(NewOld!I17,fish!$C$1:$E$75,2,FALSE)</f>
        <v>Cen OR Trl</v>
      </c>
      <c r="D17" s="90" t="str">
        <f>VLOOKUP(G17,StkCrosswalk!$A$1:$F$40,2,FALSE)</f>
        <v>BPHTule</v>
      </c>
      <c r="E17" s="90">
        <f>VLOOKUP(G17,StkCrosswalk!$A$1:$F$40,4,FALSE)</f>
        <v>10</v>
      </c>
      <c r="F17" s="90" t="str">
        <f>VLOOKUP(G17,StkCrosswalk!$A$1:$F$40,3,FALSE)</f>
        <v>Mid-Columbia Tule</v>
      </c>
      <c r="G17">
        <v>22</v>
      </c>
      <c r="H17">
        <v>3</v>
      </c>
      <c r="I17">
        <v>30</v>
      </c>
      <c r="J17">
        <v>3</v>
      </c>
      <c r="K17">
        <v>408.56702300000001</v>
      </c>
      <c r="M17" t="s">
        <v>297</v>
      </c>
      <c r="N17">
        <v>13</v>
      </c>
      <c r="O17" t="s">
        <v>13</v>
      </c>
      <c r="P17" s="32">
        <v>637.51200599999993</v>
      </c>
      <c r="Q17" s="32">
        <v>324.25603899999999</v>
      </c>
      <c r="R17" s="32">
        <v>40.291765999999996</v>
      </c>
      <c r="S17" s="32">
        <v>43.241472999999999</v>
      </c>
      <c r="T17" s="32">
        <v>2185.5191500000001</v>
      </c>
      <c r="U17" s="32">
        <v>831.06935699999985</v>
      </c>
      <c r="V17" s="32">
        <v>36.129770000000001</v>
      </c>
      <c r="W17" s="32">
        <v>191.885671</v>
      </c>
      <c r="X17" s="32">
        <v>10782.260596</v>
      </c>
      <c r="Y17" s="32">
        <v>19929.736643</v>
      </c>
      <c r="Z17" s="32"/>
      <c r="AA17" s="57" t="s">
        <v>296</v>
      </c>
      <c r="AB17" s="63">
        <v>13</v>
      </c>
      <c r="AC17" s="61" t="s">
        <v>30</v>
      </c>
      <c r="AD17" s="59">
        <v>493.04713900000007</v>
      </c>
      <c r="AE17" s="59">
        <v>131.33989700000001</v>
      </c>
      <c r="AF17" s="59">
        <v>1440.1284659999999</v>
      </c>
      <c r="AG17" s="59">
        <v>453.12644600000004</v>
      </c>
      <c r="AH17" s="59">
        <v>189.22093700000002</v>
      </c>
      <c r="AI17" s="59">
        <v>41.897092000000001</v>
      </c>
      <c r="AJ17" s="59">
        <v>0</v>
      </c>
      <c r="AK17" s="59">
        <v>0</v>
      </c>
      <c r="AL17" s="59">
        <v>0</v>
      </c>
      <c r="AM17" s="59">
        <v>0</v>
      </c>
      <c r="AO17" s="14" t="s">
        <v>291</v>
      </c>
      <c r="AP17" s="14">
        <v>13</v>
      </c>
      <c r="AQ17" s="14" t="s">
        <v>30</v>
      </c>
      <c r="AR17" s="36">
        <v>493.04713900000007</v>
      </c>
      <c r="AS17" s="35">
        <f t="shared" si="0"/>
        <v>4.8255440205780972E-2</v>
      </c>
      <c r="AT17" s="53">
        <f t="shared" si="1"/>
        <v>4.3902799499219533E-2</v>
      </c>
      <c r="AU17" s="36">
        <v>131.33989700000001</v>
      </c>
      <c r="AV17" s="35">
        <f t="shared" si="2"/>
        <v>4.4050021474100462E-2</v>
      </c>
      <c r="AW17" s="45">
        <f t="shared" si="6"/>
        <v>4.0076709537136601E-2</v>
      </c>
      <c r="AX17" s="36">
        <v>1440.1284660000001</v>
      </c>
      <c r="AY17" s="35">
        <f t="shared" si="3"/>
        <v>0.2338576374493217</v>
      </c>
      <c r="AZ17" s="45">
        <f t="shared" si="7"/>
        <v>0.18855941307538809</v>
      </c>
      <c r="BA17" s="36">
        <v>453.12644599999999</v>
      </c>
      <c r="BB17" s="35">
        <f t="shared" si="4"/>
        <v>0.17546007674076713</v>
      </c>
      <c r="BC17" s="45">
        <f t="shared" si="8"/>
        <v>0.14147345987608054</v>
      </c>
      <c r="BD17" s="36">
        <v>189.22093699999999</v>
      </c>
      <c r="BE17" s="35">
        <f t="shared" si="9"/>
        <v>2.804109520202501E-2</v>
      </c>
      <c r="BF17" s="45">
        <f t="shared" si="5"/>
        <v>1.5860043446265345E-2</v>
      </c>
      <c r="BG17" s="36">
        <v>41.897092000000001</v>
      </c>
      <c r="BH17" s="35">
        <f t="shared" si="10"/>
        <v>1.901379373029758E-2</v>
      </c>
      <c r="BI17" s="45">
        <f t="shared" si="11"/>
        <v>1.075420173385631E-2</v>
      </c>
      <c r="BJ17" s="36">
        <v>0</v>
      </c>
      <c r="BK17" s="35">
        <f t="shared" si="12"/>
        <v>0</v>
      </c>
      <c r="BL17" s="45">
        <f t="shared" si="13"/>
        <v>0</v>
      </c>
      <c r="BM17" s="36">
        <v>0</v>
      </c>
      <c r="BN17" s="35">
        <f t="shared" si="14"/>
        <v>0</v>
      </c>
      <c r="BO17" s="45">
        <f>BN17*$BN$18</f>
        <v>0</v>
      </c>
      <c r="BP17" s="36">
        <v>0</v>
      </c>
      <c r="BQ17" s="35">
        <f t="shared" si="16"/>
        <v>0</v>
      </c>
      <c r="BR17" s="45">
        <f t="shared" si="17"/>
        <v>0</v>
      </c>
      <c r="BS17" s="36">
        <v>0</v>
      </c>
      <c r="BT17" s="35">
        <f t="shared" si="18"/>
        <v>0</v>
      </c>
      <c r="BU17" s="45">
        <f t="shared" si="19"/>
        <v>0</v>
      </c>
    </row>
    <row r="18" spans="1:73" ht="15.6" x14ac:dyDescent="0.3">
      <c r="A18" s="95" t="s">
        <v>296</v>
      </c>
      <c r="B18" s="94">
        <v>2</v>
      </c>
      <c r="C18" s="90" t="str">
        <f>VLOOKUP(NewOld!I18,fish!$C$1:$E$75,2,FALSE)</f>
        <v>Cen OR Trl</v>
      </c>
      <c r="D18" s="90" t="str">
        <f>VLOOKUP(G18,StkCrosswalk!$A$1:$F$40,2,FALSE)</f>
        <v>BPHTule</v>
      </c>
      <c r="E18" s="90">
        <f>VLOOKUP(G18,StkCrosswalk!$A$1:$F$40,4,FALSE)</f>
        <v>10</v>
      </c>
      <c r="F18" s="90" t="str">
        <f>VLOOKUP(G18,StkCrosswalk!$A$1:$F$40,3,FALSE)</f>
        <v>Mid-Columbia Tule</v>
      </c>
      <c r="G18">
        <v>22</v>
      </c>
      <c r="H18">
        <v>4</v>
      </c>
      <c r="I18">
        <v>30</v>
      </c>
      <c r="J18">
        <v>2</v>
      </c>
      <c r="K18">
        <v>148.99633200000002</v>
      </c>
      <c r="M18" t="s">
        <v>297</v>
      </c>
      <c r="N18">
        <v>12</v>
      </c>
      <c r="O18" t="s">
        <v>282</v>
      </c>
      <c r="P18" s="32"/>
      <c r="Q18" s="32"/>
      <c r="R18" s="32">
        <v>22.563324999999999</v>
      </c>
      <c r="S18" s="32"/>
      <c r="T18" s="32"/>
      <c r="U18" s="32"/>
      <c r="V18" s="32"/>
      <c r="W18" s="32"/>
      <c r="X18" s="32"/>
      <c r="Y18" s="32"/>
      <c r="Z18" s="32"/>
      <c r="AR18" s="36">
        <f>SUM(AR5:AR17)</f>
        <v>10217.441534000001</v>
      </c>
      <c r="AS18" s="37">
        <v>0.90980000000000005</v>
      </c>
      <c r="AT18" s="46">
        <f>1-AS18</f>
        <v>9.0199999999999947E-2</v>
      </c>
      <c r="AU18" s="36">
        <f t="shared" ref="AU18:BA18" si="20">SUM(AU5:AU17)</f>
        <v>2981.608013</v>
      </c>
      <c r="AV18" s="37">
        <v>0.90980000000000005</v>
      </c>
      <c r="AW18" s="46">
        <f>1-AV18</f>
        <v>9.0199999999999947E-2</v>
      </c>
      <c r="AX18" s="36">
        <f t="shared" si="20"/>
        <v>6158.1416869999994</v>
      </c>
      <c r="AY18" s="37">
        <v>0.80630000000000002</v>
      </c>
      <c r="AZ18" s="46">
        <f>1-AY18</f>
        <v>0.19369999999999998</v>
      </c>
      <c r="BA18" s="36">
        <f t="shared" si="20"/>
        <v>2582.5045469999995</v>
      </c>
      <c r="BB18" s="37">
        <v>0.80630000000000002</v>
      </c>
      <c r="BC18" s="46">
        <f>1-BB18</f>
        <v>0.19369999999999998</v>
      </c>
      <c r="BD18" s="36">
        <f>SUM(BD5:BD17)</f>
        <v>6747.986683000001</v>
      </c>
      <c r="BE18" s="37">
        <v>0.56559999999999999</v>
      </c>
      <c r="BF18" s="46">
        <f>1-BE18</f>
        <v>0.43440000000000001</v>
      </c>
      <c r="BG18" s="36">
        <f>SUM(BG5:BG17)</f>
        <v>2203.5103880000006</v>
      </c>
      <c r="BH18" s="37">
        <v>0.56559999999999999</v>
      </c>
      <c r="BI18" s="46">
        <f>1-BH18</f>
        <v>0.43440000000000001</v>
      </c>
      <c r="BJ18" s="36">
        <f>SUM(BJ5:BJ17)</f>
        <v>184.36678799999999</v>
      </c>
      <c r="BK18" s="37">
        <v>6.8199999999999997E-2</v>
      </c>
      <c r="BL18" s="46">
        <f>1-BK18</f>
        <v>0.93179999999999996</v>
      </c>
      <c r="BM18" s="36">
        <f>SUM(BM5:BM17)</f>
        <v>262.70897600000001</v>
      </c>
      <c r="BN18" s="37">
        <v>6.8199999999999997E-2</v>
      </c>
      <c r="BO18" s="46">
        <f>1-BN18</f>
        <v>0.93179999999999996</v>
      </c>
      <c r="BP18" s="36">
        <f>SUM(BP5:BP17)</f>
        <v>5057.6045609999992</v>
      </c>
      <c r="BQ18" s="37">
        <v>0.17349999999999999</v>
      </c>
      <c r="BR18" s="46">
        <f>1-BQ18</f>
        <v>0.82650000000000001</v>
      </c>
      <c r="BS18" s="36">
        <f>SUM(BS5:BS17)</f>
        <v>9375.981901000001</v>
      </c>
      <c r="BT18" s="37">
        <v>0.17349999999999999</v>
      </c>
      <c r="BU18" s="46">
        <f>1-BT18</f>
        <v>0.82650000000000001</v>
      </c>
    </row>
    <row r="19" spans="1:73" s="28" customFormat="1" ht="15.6" x14ac:dyDescent="0.3">
      <c r="A19" s="95" t="s">
        <v>296</v>
      </c>
      <c r="B19" s="94">
        <v>2</v>
      </c>
      <c r="C19" s="90" t="str">
        <f>VLOOKUP(NewOld!I19,fish!$C$1:$E$75,2,FALSE)</f>
        <v>Cen OR Trl</v>
      </c>
      <c r="D19" s="90" t="str">
        <f>VLOOKUP(G19,StkCrosswalk!$A$1:$F$40,2,FALSE)</f>
        <v>OR Tule</v>
      </c>
      <c r="E19" s="90">
        <f>VLOOKUP(G19,StkCrosswalk!$A$1:$F$40,4,FALSE)</f>
        <v>9</v>
      </c>
      <c r="F19" s="90" t="str">
        <f>VLOOKUP(G19,StkCrosswalk!$A$1:$F$40,3,FALSE)</f>
        <v>L C Bright&amp;Tule</v>
      </c>
      <c r="G19">
        <v>19</v>
      </c>
      <c r="H19">
        <v>3</v>
      </c>
      <c r="I19">
        <v>30</v>
      </c>
      <c r="J19">
        <v>2</v>
      </c>
      <c r="K19">
        <v>249.72769099999999</v>
      </c>
      <c r="M19" t="s">
        <v>297</v>
      </c>
      <c r="N19">
        <v>11</v>
      </c>
      <c r="O19" t="s">
        <v>19</v>
      </c>
      <c r="P19" s="32"/>
      <c r="Q19" s="32"/>
      <c r="R19" s="32">
        <v>245.163996</v>
      </c>
      <c r="S19" s="32">
        <v>68.042329999999993</v>
      </c>
      <c r="T19" s="32"/>
      <c r="U19" s="32">
        <v>77.939023999999989</v>
      </c>
      <c r="V19" s="32">
        <v>92.726541999999995</v>
      </c>
      <c r="W19" s="32">
        <v>66.136847000000003</v>
      </c>
      <c r="X19" s="32">
        <v>68.840861999999987</v>
      </c>
      <c r="Y19" s="32"/>
      <c r="Z19" s="32"/>
      <c r="AR19" s="28" t="s">
        <v>303</v>
      </c>
      <c r="AS19" s="28" t="s">
        <v>304</v>
      </c>
      <c r="AT19" s="44" t="s">
        <v>305</v>
      </c>
      <c r="AU19" s="28" t="s">
        <v>303</v>
      </c>
      <c r="AV19" s="28" t="s">
        <v>304</v>
      </c>
      <c r="AW19" s="44" t="s">
        <v>305</v>
      </c>
      <c r="AX19" s="28" t="s">
        <v>303</v>
      </c>
      <c r="AY19" s="28" t="s">
        <v>304</v>
      </c>
      <c r="AZ19" s="44" t="s">
        <v>305</v>
      </c>
      <c r="BA19" s="28" t="s">
        <v>303</v>
      </c>
      <c r="BB19" s="28" t="s">
        <v>304</v>
      </c>
      <c r="BC19" s="44" t="s">
        <v>305</v>
      </c>
      <c r="BD19" s="28" t="s">
        <v>303</v>
      </c>
      <c r="BE19" s="28" t="s">
        <v>304</v>
      </c>
      <c r="BF19" s="44" t="s">
        <v>305</v>
      </c>
      <c r="BG19" s="28" t="s">
        <v>303</v>
      </c>
      <c r="BH19" s="28" t="s">
        <v>304</v>
      </c>
      <c r="BI19" s="44" t="s">
        <v>305</v>
      </c>
      <c r="BJ19" s="28" t="s">
        <v>303</v>
      </c>
      <c r="BK19" s="28" t="s">
        <v>304</v>
      </c>
      <c r="BL19" s="44" t="s">
        <v>305</v>
      </c>
      <c r="BM19" s="28" t="s">
        <v>303</v>
      </c>
      <c r="BN19" s="28" t="s">
        <v>304</v>
      </c>
      <c r="BO19" s="44" t="s">
        <v>305</v>
      </c>
      <c r="BP19" s="28" t="s">
        <v>303</v>
      </c>
      <c r="BQ19" s="28" t="s">
        <v>304</v>
      </c>
      <c r="BR19" s="44" t="s">
        <v>305</v>
      </c>
      <c r="BS19" s="28" t="s">
        <v>303</v>
      </c>
      <c r="BT19" s="28" t="s">
        <v>304</v>
      </c>
      <c r="BU19" s="44" t="s">
        <v>305</v>
      </c>
    </row>
    <row r="20" spans="1:73" ht="15.6" x14ac:dyDescent="0.3">
      <c r="A20" s="95" t="s">
        <v>296</v>
      </c>
      <c r="B20" s="94">
        <v>2</v>
      </c>
      <c r="C20" s="90" t="str">
        <f>VLOOKUP(NewOld!I20,fish!$C$1:$E$75,2,FALSE)</f>
        <v>Cen OR Trl</v>
      </c>
      <c r="D20" s="90" t="str">
        <f>VLOOKUP(G20,StkCrosswalk!$A$1:$F$40,2,FALSE)</f>
        <v>OR Tule</v>
      </c>
      <c r="E20" s="90">
        <f>VLOOKUP(G20,StkCrosswalk!$A$1:$F$40,4,FALSE)</f>
        <v>9</v>
      </c>
      <c r="F20" s="90" t="str">
        <f>VLOOKUP(G20,StkCrosswalk!$A$1:$F$40,3,FALSE)</f>
        <v>L C Bright&amp;Tule</v>
      </c>
      <c r="G20">
        <v>19</v>
      </c>
      <c r="H20">
        <v>3</v>
      </c>
      <c r="I20">
        <v>30</v>
      </c>
      <c r="J20">
        <v>3</v>
      </c>
      <c r="K20">
        <v>50.302604000000002</v>
      </c>
      <c r="M20" t="s">
        <v>297</v>
      </c>
      <c r="N20">
        <v>10</v>
      </c>
      <c r="O20" t="s">
        <v>22</v>
      </c>
      <c r="P20" s="32">
        <v>6600.3209729999999</v>
      </c>
      <c r="Q20" s="32">
        <v>977.69651400000009</v>
      </c>
      <c r="R20" s="32">
        <v>3209.0822790000002</v>
      </c>
      <c r="S20" s="32">
        <v>720.72072700000012</v>
      </c>
      <c r="T20" s="32">
        <v>318.328259</v>
      </c>
      <c r="U20" s="32">
        <v>106.56751300000001</v>
      </c>
      <c r="V20" s="32">
        <v>46.346974000000003</v>
      </c>
      <c r="W20" s="32">
        <v>26.626441</v>
      </c>
      <c r="X20" s="32"/>
      <c r="Y20" s="32"/>
      <c r="Z20" s="32"/>
      <c r="AA20" s="57" t="s">
        <v>297</v>
      </c>
      <c r="AB20" s="63">
        <v>1</v>
      </c>
      <c r="AC20" s="61" t="s">
        <v>13</v>
      </c>
      <c r="AD20" s="59">
        <v>637.51200599999993</v>
      </c>
      <c r="AE20" s="59">
        <v>324.25603899999999</v>
      </c>
      <c r="AF20" s="59">
        <v>40.291765999999996</v>
      </c>
      <c r="AG20" s="59">
        <v>43.241472999999999</v>
      </c>
      <c r="AH20" s="59">
        <v>2185.5191500000001</v>
      </c>
      <c r="AI20" s="59">
        <v>831.06935699999985</v>
      </c>
      <c r="AJ20" s="59">
        <v>36.129770000000001</v>
      </c>
      <c r="AK20" s="59">
        <v>191.885671</v>
      </c>
      <c r="AL20" s="59">
        <v>10782.260596</v>
      </c>
      <c r="AM20" s="59">
        <v>19929.736643</v>
      </c>
      <c r="AN20" s="28"/>
      <c r="AO20" s="28" t="s">
        <v>292</v>
      </c>
      <c r="AP20" s="14">
        <v>1</v>
      </c>
      <c r="AQ20" s="14" t="s">
        <v>13</v>
      </c>
      <c r="AR20" s="36">
        <v>637.51200599999993</v>
      </c>
      <c r="AS20" s="35">
        <f t="shared" ref="AS20:AS32" si="21">AR20/$AR$33</f>
        <v>5.7598068091903987E-2</v>
      </c>
      <c r="AT20" s="45">
        <f t="shared" ref="AT20:AT32" si="22">AS20*$AS$33</f>
        <v>5.6768655911380569E-2</v>
      </c>
      <c r="AU20" s="36">
        <v>324.25603899999999</v>
      </c>
      <c r="AV20" s="35">
        <f t="shared" ref="AV20:AV32" si="23">AU20/$AU$33</f>
        <v>0.10039473499317042</v>
      </c>
      <c r="AW20" s="45">
        <f t="shared" ref="AW20:AW32" si="24">AV20*$AV$33</f>
        <v>9.8949050809268774E-2</v>
      </c>
      <c r="AX20" s="36">
        <v>40.291765999999996</v>
      </c>
      <c r="AY20" s="35">
        <f t="shared" ref="AY20:AY32" si="25">AX20/$AX$33</f>
        <v>5.354961221416152E-3</v>
      </c>
      <c r="AZ20" s="45">
        <f t="shared" ref="AZ20:AZ32" si="26">AY20*$AY$33</f>
        <v>5.2751722992170512E-3</v>
      </c>
      <c r="BA20" s="36">
        <v>43.241472999999999</v>
      </c>
      <c r="BB20" s="35">
        <f t="shared" ref="BB20:BB32" si="27">BA20/$BA$33</f>
        <v>1.3704500835884431E-2</v>
      </c>
      <c r="BC20" s="45">
        <f t="shared" ref="BC20:BC32" si="28">BB20*$BB$33</f>
        <v>1.3500303773429752E-2</v>
      </c>
      <c r="BD20" s="36">
        <v>2185.5191500000001</v>
      </c>
      <c r="BE20" s="35">
        <f>BD20/$BD$33</f>
        <v>0.44428784891322864</v>
      </c>
      <c r="BF20" s="45">
        <f>BE20*$BE$33</f>
        <v>0.18317988010692418</v>
      </c>
      <c r="BG20" s="36">
        <v>831.06935699999985</v>
      </c>
      <c r="BH20" s="35">
        <f>BG20/$BG$33</f>
        <v>0.517374460963681</v>
      </c>
      <c r="BI20" s="45">
        <f>BH20*$BH$33</f>
        <v>0.21331349025532567</v>
      </c>
      <c r="BJ20" s="36">
        <v>36.129770000000001</v>
      </c>
      <c r="BK20" s="35">
        <f>BJ20/$BJ$33</f>
        <v>6.6434118069176304E-2</v>
      </c>
      <c r="BL20" s="45">
        <f>BK20*$BK$33</f>
        <v>1.3366544555518271E-2</v>
      </c>
      <c r="BM20" s="36">
        <v>191.885671</v>
      </c>
      <c r="BN20" s="35">
        <f>BM20/$BM$33</f>
        <v>0.24758725876203647</v>
      </c>
      <c r="BO20" s="45">
        <f>BN20*$BN$33</f>
        <v>4.9814556462921732E-2</v>
      </c>
      <c r="BP20" s="36">
        <v>10782.260596</v>
      </c>
      <c r="BQ20" s="35">
        <f>BP20/$BP$33</f>
        <v>0.93292228997745164</v>
      </c>
      <c r="BR20" s="45">
        <f>BQ20*$BQ$33</f>
        <v>0.34919281313856015</v>
      </c>
      <c r="BS20" s="36">
        <v>19929.736643</v>
      </c>
      <c r="BT20" s="35">
        <f>BS20/$BS$33</f>
        <v>0.98529525743885504</v>
      </c>
      <c r="BU20" s="45">
        <f>BT20*$BT$33</f>
        <v>0.36879601485936347</v>
      </c>
    </row>
    <row r="21" spans="1:73" ht="15.6" x14ac:dyDescent="0.3">
      <c r="A21" s="95" t="s">
        <v>296</v>
      </c>
      <c r="B21" s="94">
        <v>2</v>
      </c>
      <c r="C21" s="90" t="str">
        <f>VLOOKUP(NewOld!I21,fish!$C$1:$E$75,2,FALSE)</f>
        <v>Cen OR Trl</v>
      </c>
      <c r="D21" s="90" t="str">
        <f>VLOOKUP(G21,StkCrosswalk!$A$1:$F$40,2,FALSE)</f>
        <v>OR Tule</v>
      </c>
      <c r="E21" s="90">
        <f>VLOOKUP(G21,StkCrosswalk!$A$1:$F$40,4,FALSE)</f>
        <v>9</v>
      </c>
      <c r="F21" s="90" t="str">
        <f>VLOOKUP(G21,StkCrosswalk!$A$1:$F$40,3,FALSE)</f>
        <v>L C Bright&amp;Tule</v>
      </c>
      <c r="G21">
        <v>19</v>
      </c>
      <c r="H21">
        <v>4</v>
      </c>
      <c r="I21">
        <v>30</v>
      </c>
      <c r="J21">
        <v>2</v>
      </c>
      <c r="K21">
        <v>24.728987</v>
      </c>
      <c r="M21" t="s">
        <v>297</v>
      </c>
      <c r="N21">
        <v>9</v>
      </c>
      <c r="O21" t="s">
        <v>21</v>
      </c>
      <c r="P21" s="32">
        <v>2186.5757790000002</v>
      </c>
      <c r="Q21" s="32">
        <v>1117.1039870000002</v>
      </c>
      <c r="R21" s="32">
        <v>1132.2291950000001</v>
      </c>
      <c r="S21" s="32">
        <v>1076.2030460000003</v>
      </c>
      <c r="T21" s="32">
        <v>276.19646799999998</v>
      </c>
      <c r="U21" s="32">
        <v>285.43510200000003</v>
      </c>
      <c r="V21" s="32">
        <v>5.5925159999999998</v>
      </c>
      <c r="W21" s="32">
        <v>44.868571000000003</v>
      </c>
      <c r="X21" s="32">
        <v>1.043423</v>
      </c>
      <c r="Y21" s="32"/>
      <c r="Z21" s="32"/>
      <c r="AA21" s="57" t="s">
        <v>297</v>
      </c>
      <c r="AB21" s="63">
        <v>2</v>
      </c>
      <c r="AC21" s="61" t="s">
        <v>19</v>
      </c>
      <c r="AD21" s="59">
        <v>0</v>
      </c>
      <c r="AE21" s="59">
        <v>0</v>
      </c>
      <c r="AF21" s="59">
        <v>245.163996</v>
      </c>
      <c r="AG21" s="59">
        <v>68.042329999999993</v>
      </c>
      <c r="AH21" s="59">
        <v>0</v>
      </c>
      <c r="AI21" s="59">
        <v>77.939023999999989</v>
      </c>
      <c r="AJ21" s="59">
        <v>92.726541999999995</v>
      </c>
      <c r="AK21" s="59">
        <v>66.136847000000003</v>
      </c>
      <c r="AL21" s="59">
        <v>68.840861999999987</v>
      </c>
      <c r="AM21" s="59">
        <v>0</v>
      </c>
      <c r="AO21" s="14" t="s">
        <v>292</v>
      </c>
      <c r="AP21" s="14">
        <v>2</v>
      </c>
      <c r="AQ21" s="14" t="s">
        <v>19</v>
      </c>
      <c r="AR21" s="36">
        <v>0</v>
      </c>
      <c r="AS21" s="35">
        <f t="shared" si="21"/>
        <v>0</v>
      </c>
      <c r="AT21" s="45">
        <f t="shared" si="22"/>
        <v>0</v>
      </c>
      <c r="AU21" s="36">
        <v>0</v>
      </c>
      <c r="AV21" s="35">
        <f t="shared" si="23"/>
        <v>0</v>
      </c>
      <c r="AW21" s="45">
        <f t="shared" si="24"/>
        <v>0</v>
      </c>
      <c r="AX21" s="36">
        <v>245.163996</v>
      </c>
      <c r="AY21" s="35">
        <f t="shared" si="25"/>
        <v>3.2583423905207451E-2</v>
      </c>
      <c r="AZ21" s="45">
        <f t="shared" si="26"/>
        <v>3.2097930889019861E-2</v>
      </c>
      <c r="BA21" s="36">
        <v>68.042329999999993</v>
      </c>
      <c r="BB21" s="35">
        <f t="shared" si="27"/>
        <v>2.156462543171284E-2</v>
      </c>
      <c r="BC21" s="45">
        <f t="shared" si="28"/>
        <v>2.1243312512780319E-2</v>
      </c>
      <c r="BD21" s="36">
        <v>0</v>
      </c>
      <c r="BE21" s="35">
        <f t="shared" ref="BE21:BE32" si="29">BD21/$BD$33</f>
        <v>0</v>
      </c>
      <c r="BF21" s="45">
        <f t="shared" ref="BF21:BF32" si="30">BE21*$BE$33</f>
        <v>0</v>
      </c>
      <c r="BG21" s="36">
        <v>77.939023999999989</v>
      </c>
      <c r="BH21" s="35">
        <f t="shared" ref="BH21:BH32" si="31">BG21/$BG$33</f>
        <v>4.8520210967224239E-2</v>
      </c>
      <c r="BI21" s="45">
        <f t="shared" ref="BI21:BI32" si="32">BH21*$BH$33</f>
        <v>2.0004882981786553E-2</v>
      </c>
      <c r="BJ21" s="36">
        <v>92.726541999999995</v>
      </c>
      <c r="BK21" s="35">
        <f t="shared" ref="BK21:BK32" si="33">BJ21/$BJ$33</f>
        <v>0.17050222128107748</v>
      </c>
      <c r="BL21" s="45">
        <f t="shared" ref="BL21:BL32" si="34">BK21*$BK$33</f>
        <v>3.4305046921752784E-2</v>
      </c>
      <c r="BM21" s="36">
        <v>66.136847000000003</v>
      </c>
      <c r="BN21" s="35">
        <f t="shared" ref="BN21:BN32" si="35">BM21/$BM$33</f>
        <v>8.5335400848634585E-2</v>
      </c>
      <c r="BO21" s="45">
        <f t="shared" ref="BO21:BO32" si="36">BN21*$BN$33</f>
        <v>1.7169482650745277E-2</v>
      </c>
      <c r="BP21" s="36">
        <v>77.939023999999989</v>
      </c>
      <c r="BQ21" s="35">
        <f t="shared" ref="BQ21:BQ32" si="37">BP21/$BP$33</f>
        <v>6.7435814689604029E-3</v>
      </c>
      <c r="BR21" s="45">
        <f t="shared" ref="BR21:BR32" si="38">BQ21*$BQ$33</f>
        <v>2.524122543831879E-3</v>
      </c>
      <c r="BS21" s="36">
        <v>0</v>
      </c>
      <c r="BT21" s="35">
        <f t="shared" ref="BT21:BT32" si="39">BS21/$BS$33</f>
        <v>0</v>
      </c>
      <c r="BU21" s="45">
        <f t="shared" ref="BU21:BU32" si="40">BT21*$BT$33</f>
        <v>0</v>
      </c>
    </row>
    <row r="22" spans="1:73" ht="15.6" x14ac:dyDescent="0.3">
      <c r="A22" s="95" t="s">
        <v>296</v>
      </c>
      <c r="B22" s="94">
        <v>2</v>
      </c>
      <c r="C22" s="90" t="str">
        <f>VLOOKUP(NewOld!I22,fish!$C$1:$E$75,2,FALSE)</f>
        <v>Cen OR Trl</v>
      </c>
      <c r="D22" s="90" t="str">
        <f>VLOOKUP(G22,StkCrosswalk!$A$1:$F$40,2,FALSE)</f>
        <v>WA Tule</v>
      </c>
      <c r="E22" s="90">
        <f>VLOOKUP(G22,StkCrosswalk!$A$1:$F$40,4,FALSE)</f>
        <v>9</v>
      </c>
      <c r="F22" s="90" t="str">
        <f>VLOOKUP(G22,StkCrosswalk!$A$1:$F$40,3,FALSE)</f>
        <v>L C Bright&amp;Tule</v>
      </c>
      <c r="G22">
        <v>20</v>
      </c>
      <c r="H22">
        <v>3</v>
      </c>
      <c r="I22">
        <v>30</v>
      </c>
      <c r="J22">
        <v>2</v>
      </c>
      <c r="K22">
        <v>9.4193200000000008</v>
      </c>
      <c r="M22" t="s">
        <v>297</v>
      </c>
      <c r="N22">
        <v>8</v>
      </c>
      <c r="O22" t="s">
        <v>25</v>
      </c>
      <c r="P22" s="32">
        <v>379.75896399999999</v>
      </c>
      <c r="Q22" s="32">
        <v>40.156655000000001</v>
      </c>
      <c r="R22" s="32">
        <v>246.53539600000002</v>
      </c>
      <c r="S22" s="32">
        <v>24.570292000000002</v>
      </c>
      <c r="T22" s="32">
        <v>731.85106700000006</v>
      </c>
      <c r="U22" s="32">
        <v>4.1926430000000003</v>
      </c>
      <c r="V22" s="32">
        <v>8.7366820000000001</v>
      </c>
      <c r="W22" s="32">
        <v>5.6361000000000001E-2</v>
      </c>
      <c r="X22" s="32">
        <v>15.564551999999999</v>
      </c>
      <c r="Y22" s="32"/>
      <c r="Z22" s="32"/>
      <c r="AA22" s="57" t="s">
        <v>297</v>
      </c>
      <c r="AB22" s="63">
        <v>3</v>
      </c>
      <c r="AC22" s="61" t="s">
        <v>282</v>
      </c>
      <c r="AD22" s="59">
        <v>0</v>
      </c>
      <c r="AE22" s="59">
        <v>0</v>
      </c>
      <c r="AF22" s="59">
        <v>22.563324999999999</v>
      </c>
      <c r="AG22" s="59">
        <v>0</v>
      </c>
      <c r="AH22" s="59">
        <v>0</v>
      </c>
      <c r="AI22" s="59">
        <v>0</v>
      </c>
      <c r="AJ22" s="59">
        <v>0</v>
      </c>
      <c r="AK22" s="59">
        <v>0</v>
      </c>
      <c r="AL22" s="59">
        <v>0</v>
      </c>
      <c r="AM22" s="59">
        <v>0</v>
      </c>
      <c r="AO22" s="14" t="s">
        <v>292</v>
      </c>
      <c r="AP22" s="14">
        <v>3</v>
      </c>
      <c r="AQ22" s="14" t="s">
        <v>282</v>
      </c>
      <c r="AR22" s="36">
        <v>0</v>
      </c>
      <c r="AS22" s="35">
        <f t="shared" si="21"/>
        <v>0</v>
      </c>
      <c r="AT22" s="45">
        <f t="shared" si="22"/>
        <v>0</v>
      </c>
      <c r="AU22" s="36">
        <v>0</v>
      </c>
      <c r="AV22" s="35">
        <f t="shared" si="23"/>
        <v>0</v>
      </c>
      <c r="AW22" s="45">
        <f t="shared" si="24"/>
        <v>0</v>
      </c>
      <c r="AX22" s="36">
        <v>22.563324999999999</v>
      </c>
      <c r="AY22" s="35">
        <f t="shared" si="25"/>
        <v>2.9987697834145469E-3</v>
      </c>
      <c r="AZ22" s="45">
        <f t="shared" si="26"/>
        <v>2.95408811364167E-3</v>
      </c>
      <c r="BA22" s="36">
        <v>0</v>
      </c>
      <c r="BB22" s="35">
        <f t="shared" si="27"/>
        <v>0</v>
      </c>
      <c r="BC22" s="45">
        <f t="shared" si="28"/>
        <v>0</v>
      </c>
      <c r="BD22" s="36">
        <v>0</v>
      </c>
      <c r="BE22" s="35">
        <f t="shared" si="29"/>
        <v>0</v>
      </c>
      <c r="BF22" s="45">
        <f t="shared" si="30"/>
        <v>0</v>
      </c>
      <c r="BG22" s="36">
        <v>0</v>
      </c>
      <c r="BH22" s="35">
        <f t="shared" si="31"/>
        <v>0</v>
      </c>
      <c r="BI22" s="45">
        <f t="shared" si="32"/>
        <v>0</v>
      </c>
      <c r="BJ22" s="36">
        <v>0</v>
      </c>
      <c r="BK22" s="35">
        <f t="shared" si="33"/>
        <v>0</v>
      </c>
      <c r="BL22" s="45">
        <f t="shared" si="34"/>
        <v>0</v>
      </c>
      <c r="BM22" s="36">
        <v>0</v>
      </c>
      <c r="BN22" s="35">
        <f t="shared" si="35"/>
        <v>0</v>
      </c>
      <c r="BO22" s="45">
        <f t="shared" si="36"/>
        <v>0</v>
      </c>
      <c r="BP22" s="36">
        <v>0</v>
      </c>
      <c r="BQ22" s="35">
        <f t="shared" si="37"/>
        <v>0</v>
      </c>
      <c r="BR22" s="45">
        <f t="shared" si="38"/>
        <v>0</v>
      </c>
      <c r="BS22" s="36">
        <v>0</v>
      </c>
      <c r="BT22" s="35">
        <f t="shared" si="39"/>
        <v>0</v>
      </c>
      <c r="BU22" s="45">
        <f t="shared" si="40"/>
        <v>0</v>
      </c>
    </row>
    <row r="23" spans="1:73" ht="15.6" x14ac:dyDescent="0.3">
      <c r="A23" s="95" t="s">
        <v>296</v>
      </c>
      <c r="B23" s="94">
        <v>2</v>
      </c>
      <c r="C23" s="90" t="str">
        <f>VLOOKUP(NewOld!I23,fish!$C$1:$E$75,2,FALSE)</f>
        <v>Cen OR Trl</v>
      </c>
      <c r="D23" s="90" t="str">
        <f>VLOOKUP(G23,StkCrosswalk!$A$1:$F$40,2,FALSE)</f>
        <v>WA Tule</v>
      </c>
      <c r="E23" s="90">
        <f>VLOOKUP(G23,StkCrosswalk!$A$1:$F$40,4,FALSE)</f>
        <v>9</v>
      </c>
      <c r="F23" s="90" t="str">
        <f>VLOOKUP(G23,StkCrosswalk!$A$1:$F$40,3,FALSE)</f>
        <v>L C Bright&amp;Tule</v>
      </c>
      <c r="G23">
        <v>20</v>
      </c>
      <c r="H23">
        <v>3</v>
      </c>
      <c r="I23">
        <v>30</v>
      </c>
      <c r="J23">
        <v>3</v>
      </c>
      <c r="K23">
        <v>44.090917000000005</v>
      </c>
      <c r="M23" t="s">
        <v>297</v>
      </c>
      <c r="N23">
        <v>7</v>
      </c>
      <c r="O23" t="s">
        <v>24</v>
      </c>
      <c r="P23" s="32">
        <v>163.70111299999999</v>
      </c>
      <c r="Q23" s="32">
        <v>504.07287499999995</v>
      </c>
      <c r="R23" s="32">
        <v>427.44896400000005</v>
      </c>
      <c r="S23" s="32">
        <v>492.2997059999999</v>
      </c>
      <c r="T23" s="32">
        <v>1319.5255770000001</v>
      </c>
      <c r="U23" s="32">
        <v>184.63303100000002</v>
      </c>
      <c r="V23" s="32">
        <v>354.31111699999997</v>
      </c>
      <c r="W23" s="32">
        <v>445.44850699999995</v>
      </c>
      <c r="X23" s="32">
        <v>43.135564000000002</v>
      </c>
      <c r="Y23" s="32">
        <v>90.751273999999995</v>
      </c>
      <c r="Z23" s="32"/>
      <c r="AA23" s="57" t="s">
        <v>297</v>
      </c>
      <c r="AB23" s="63">
        <v>4</v>
      </c>
      <c r="AC23" s="61" t="s">
        <v>20</v>
      </c>
      <c r="AD23" s="59">
        <v>486.28295000000003</v>
      </c>
      <c r="AE23" s="59">
        <v>103.81952200000001</v>
      </c>
      <c r="AF23" s="59">
        <v>258.02244899999999</v>
      </c>
      <c r="AG23" s="59">
        <v>66.115859999999998</v>
      </c>
      <c r="AH23" s="59">
        <v>87.730779999999996</v>
      </c>
      <c r="AI23" s="59">
        <v>92.753088999999989</v>
      </c>
      <c r="AJ23" s="59">
        <v>0</v>
      </c>
      <c r="AK23" s="59">
        <v>0</v>
      </c>
      <c r="AL23" s="59">
        <v>0</v>
      </c>
      <c r="AM23" s="59">
        <v>206.68408299999999</v>
      </c>
      <c r="AO23" s="14" t="s">
        <v>292</v>
      </c>
      <c r="AP23" s="14">
        <v>4</v>
      </c>
      <c r="AQ23" s="14" t="s">
        <v>20</v>
      </c>
      <c r="AR23" s="36">
        <v>486.28295000000003</v>
      </c>
      <c r="AS23" s="35">
        <f t="shared" si="21"/>
        <v>4.3934793701801984E-2</v>
      </c>
      <c r="AT23" s="45">
        <f t="shared" si="22"/>
        <v>4.3302132672496038E-2</v>
      </c>
      <c r="AU23" s="36">
        <v>103.81952200000001</v>
      </c>
      <c r="AV23" s="35">
        <f t="shared" si="23"/>
        <v>3.2144145812832883E-2</v>
      </c>
      <c r="AW23" s="45">
        <f t="shared" si="24"/>
        <v>3.1681270113128088E-2</v>
      </c>
      <c r="AX23" s="36">
        <v>258.02244899999999</v>
      </c>
      <c r="AY23" s="35">
        <f t="shared" si="25"/>
        <v>3.4292371514562728E-2</v>
      </c>
      <c r="AZ23" s="45">
        <f t="shared" si="26"/>
        <v>3.3781415178995744E-2</v>
      </c>
      <c r="BA23" s="36">
        <v>66.115859999999998</v>
      </c>
      <c r="BB23" s="35">
        <f t="shared" si="27"/>
        <v>2.095407015008989E-2</v>
      </c>
      <c r="BC23" s="45">
        <f t="shared" si="28"/>
        <v>2.0641854504853549E-2</v>
      </c>
      <c r="BD23" s="36">
        <v>87.730779999999996</v>
      </c>
      <c r="BE23" s="35">
        <f t="shared" si="29"/>
        <v>1.7834535803394676E-2</v>
      </c>
      <c r="BF23" s="45">
        <f t="shared" si="30"/>
        <v>7.353179111739625E-3</v>
      </c>
      <c r="BG23" s="36">
        <v>92.753088999999989</v>
      </c>
      <c r="BH23" s="35">
        <f t="shared" si="31"/>
        <v>5.7742568679609405E-2</v>
      </c>
      <c r="BI23" s="45">
        <f t="shared" si="32"/>
        <v>2.3807261066602959E-2</v>
      </c>
      <c r="BJ23" s="36">
        <v>0</v>
      </c>
      <c r="BK23" s="35">
        <f t="shared" si="33"/>
        <v>0</v>
      </c>
      <c r="BL23" s="45">
        <f t="shared" si="34"/>
        <v>0</v>
      </c>
      <c r="BM23" s="36">
        <v>0</v>
      </c>
      <c r="BN23" s="35">
        <f t="shared" si="35"/>
        <v>0</v>
      </c>
      <c r="BO23" s="45">
        <f t="shared" si="36"/>
        <v>0</v>
      </c>
      <c r="BP23" s="36">
        <v>92.753088999999989</v>
      </c>
      <c r="BQ23" s="35">
        <f t="shared" si="37"/>
        <v>8.025350845671804E-3</v>
      </c>
      <c r="BR23" s="45">
        <f t="shared" si="38"/>
        <v>3.0038888215349565E-3</v>
      </c>
      <c r="BS23" s="36">
        <v>206.68408299999999</v>
      </c>
      <c r="BT23" s="35">
        <f t="shared" si="39"/>
        <v>1.0218140380672099E-2</v>
      </c>
      <c r="BU23" s="45">
        <f t="shared" si="40"/>
        <v>3.8246499444855669E-3</v>
      </c>
    </row>
    <row r="24" spans="1:73" ht="15.6" x14ac:dyDescent="0.3">
      <c r="A24" s="95" t="s">
        <v>296</v>
      </c>
      <c r="B24" s="94">
        <v>2</v>
      </c>
      <c r="C24" s="90" t="str">
        <f>VLOOKUP(NewOld!I24,fish!$C$1:$E$75,2,FALSE)</f>
        <v>Cen OR Trl</v>
      </c>
      <c r="D24" s="90" t="str">
        <f>VLOOKUP(G24,StkCrosswalk!$A$1:$F$40,2,FALSE)</f>
        <v>WA Tule</v>
      </c>
      <c r="E24" s="90">
        <f>VLOOKUP(G24,StkCrosswalk!$A$1:$F$40,4,FALSE)</f>
        <v>9</v>
      </c>
      <c r="F24" s="90" t="str">
        <f>VLOOKUP(G24,StkCrosswalk!$A$1:$F$40,3,FALSE)</f>
        <v>L C Bright&amp;Tule</v>
      </c>
      <c r="G24">
        <v>20</v>
      </c>
      <c r="H24">
        <v>4</v>
      </c>
      <c r="I24">
        <v>30</v>
      </c>
      <c r="J24">
        <v>2</v>
      </c>
      <c r="K24">
        <v>49.410535999999993</v>
      </c>
      <c r="M24" t="s">
        <v>297</v>
      </c>
      <c r="N24">
        <v>6</v>
      </c>
      <c r="O24" t="s">
        <v>20</v>
      </c>
      <c r="P24" s="32">
        <v>486.28295000000003</v>
      </c>
      <c r="Q24" s="32">
        <v>103.81952200000001</v>
      </c>
      <c r="R24" s="32">
        <v>258.02244899999999</v>
      </c>
      <c r="S24" s="32">
        <v>66.115859999999998</v>
      </c>
      <c r="T24" s="32">
        <v>87.730779999999996</v>
      </c>
      <c r="U24" s="32">
        <v>92.753088999999989</v>
      </c>
      <c r="V24" s="32"/>
      <c r="W24" s="32"/>
      <c r="X24" s="32"/>
      <c r="Y24" s="32">
        <v>206.68408299999999</v>
      </c>
      <c r="Z24" s="32"/>
      <c r="AA24" s="57" t="s">
        <v>297</v>
      </c>
      <c r="AB24" s="63">
        <v>5</v>
      </c>
      <c r="AC24" s="61" t="s">
        <v>21</v>
      </c>
      <c r="AD24" s="59">
        <v>2186.5757790000002</v>
      </c>
      <c r="AE24" s="59">
        <v>1117.1039870000002</v>
      </c>
      <c r="AF24" s="59">
        <v>1132.2291950000001</v>
      </c>
      <c r="AG24" s="59">
        <v>1076.2030460000003</v>
      </c>
      <c r="AH24" s="59">
        <v>276.19646799999998</v>
      </c>
      <c r="AI24" s="59">
        <v>285.43510200000003</v>
      </c>
      <c r="AJ24" s="59">
        <v>5.5925159999999998</v>
      </c>
      <c r="AK24" s="59">
        <v>44.868571000000003</v>
      </c>
      <c r="AL24" s="59">
        <v>1.043423</v>
      </c>
      <c r="AM24" s="59">
        <v>0</v>
      </c>
      <c r="AO24" s="14" t="s">
        <v>292</v>
      </c>
      <c r="AP24" s="14">
        <v>5</v>
      </c>
      <c r="AQ24" s="14" t="s">
        <v>21</v>
      </c>
      <c r="AR24" s="36">
        <v>2186.5757790000002</v>
      </c>
      <c r="AS24" s="35">
        <f t="shared" si="21"/>
        <v>0.19755320593436798</v>
      </c>
      <c r="AT24" s="45">
        <f t="shared" si="22"/>
        <v>0.19470843976891308</v>
      </c>
      <c r="AU24" s="36">
        <v>1117.1039870000002</v>
      </c>
      <c r="AV24" s="35">
        <f t="shared" si="23"/>
        <v>0.34587284505340887</v>
      </c>
      <c r="AW24" s="45">
        <f t="shared" si="24"/>
        <v>0.34089227608463979</v>
      </c>
      <c r="AX24" s="36">
        <v>1132.2291950000001</v>
      </c>
      <c r="AY24" s="35">
        <f t="shared" si="25"/>
        <v>0.15047847326871272</v>
      </c>
      <c r="AZ24" s="45">
        <f t="shared" si="26"/>
        <v>0.14823634401700889</v>
      </c>
      <c r="BA24" s="36">
        <v>1076.2030460000001</v>
      </c>
      <c r="BB24" s="35">
        <f t="shared" si="27"/>
        <v>0.3410805534651507</v>
      </c>
      <c r="BC24" s="45">
        <f t="shared" si="28"/>
        <v>0.33599845321851995</v>
      </c>
      <c r="BD24" s="36">
        <v>276.19646799999998</v>
      </c>
      <c r="BE24" s="35">
        <f t="shared" si="29"/>
        <v>5.6147178872878498E-2</v>
      </c>
      <c r="BF24" s="45">
        <f t="shared" si="30"/>
        <v>2.3149481849287806E-2</v>
      </c>
      <c r="BG24" s="36">
        <v>285.43510200000003</v>
      </c>
      <c r="BH24" s="35">
        <f t="shared" si="31"/>
        <v>0.17769495505218505</v>
      </c>
      <c r="BI24" s="45">
        <f t="shared" si="32"/>
        <v>7.32636299680159E-2</v>
      </c>
      <c r="BJ24" s="36">
        <v>5.5925159999999998</v>
      </c>
      <c r="BK24" s="35">
        <f t="shared" si="33"/>
        <v>1.0283316728774016E-2</v>
      </c>
      <c r="BL24" s="45">
        <f t="shared" si="34"/>
        <v>2.0690033258293321E-3</v>
      </c>
      <c r="BM24" s="36">
        <v>44.868571000000003</v>
      </c>
      <c r="BN24" s="35">
        <f t="shared" si="35"/>
        <v>5.7893257170097946E-2</v>
      </c>
      <c r="BO24" s="45">
        <f t="shared" si="36"/>
        <v>1.1648123342623707E-2</v>
      </c>
      <c r="BP24" s="36">
        <v>285.43510200000003</v>
      </c>
      <c r="BQ24" s="35">
        <f t="shared" si="37"/>
        <v>2.4696933136319783E-2</v>
      </c>
      <c r="BR24" s="45">
        <f t="shared" si="38"/>
        <v>9.2440620729244954E-3</v>
      </c>
      <c r="BS24" s="36">
        <v>0</v>
      </c>
      <c r="BT24" s="35">
        <f t="shared" si="39"/>
        <v>0</v>
      </c>
      <c r="BU24" s="45">
        <f t="shared" si="40"/>
        <v>0</v>
      </c>
    </row>
    <row r="25" spans="1:73" ht="15.6" x14ac:dyDescent="0.3">
      <c r="A25" s="95" t="s">
        <v>296</v>
      </c>
      <c r="B25" s="94">
        <v>2</v>
      </c>
      <c r="C25" s="90" t="str">
        <f>VLOOKUP(NewOld!I25,fish!$C$1:$E$75,2,FALSE)</f>
        <v>Cen OR Trl</v>
      </c>
      <c r="D25" s="90" t="str">
        <f>VLOOKUP(G25,StkCrosswalk!$A$1:$F$40,2,FALSE)</f>
        <v>WA Tule</v>
      </c>
      <c r="E25" s="90">
        <f>VLOOKUP(G25,StkCrosswalk!$A$1:$F$40,4,FALSE)</f>
        <v>9</v>
      </c>
      <c r="F25" s="90" t="str">
        <f>VLOOKUP(G25,StkCrosswalk!$A$1:$F$40,3,FALSE)</f>
        <v>L C Bright&amp;Tule</v>
      </c>
      <c r="G25">
        <v>20</v>
      </c>
      <c r="H25">
        <v>4</v>
      </c>
      <c r="I25">
        <v>30</v>
      </c>
      <c r="J25">
        <v>3</v>
      </c>
      <c r="K25">
        <v>54.193156999999999</v>
      </c>
      <c r="M25" t="s">
        <v>297</v>
      </c>
      <c r="N25">
        <v>5</v>
      </c>
      <c r="O25" t="s">
        <v>283</v>
      </c>
      <c r="P25" s="32"/>
      <c r="Q25" s="32">
        <v>22.332979000000002</v>
      </c>
      <c r="R25" s="32">
        <v>7.6730270000000003</v>
      </c>
      <c r="S25" s="32"/>
      <c r="T25" s="32"/>
      <c r="U25" s="32">
        <v>2.074748</v>
      </c>
      <c r="V25" s="32"/>
      <c r="W25" s="32"/>
      <c r="X25" s="32"/>
      <c r="Y25" s="32"/>
      <c r="Z25" s="32"/>
      <c r="AA25" s="57" t="s">
        <v>297</v>
      </c>
      <c r="AB25" s="63">
        <v>6</v>
      </c>
      <c r="AC25" s="61" t="s">
        <v>22</v>
      </c>
      <c r="AD25" s="59">
        <v>6600.3209729999999</v>
      </c>
      <c r="AE25" s="59">
        <v>977.69651400000009</v>
      </c>
      <c r="AF25" s="59">
        <v>3209.0822790000002</v>
      </c>
      <c r="AG25" s="59">
        <v>720.72072700000012</v>
      </c>
      <c r="AH25" s="59">
        <v>318.328259</v>
      </c>
      <c r="AI25" s="59">
        <v>106.56751300000001</v>
      </c>
      <c r="AJ25" s="59">
        <v>46.346974000000003</v>
      </c>
      <c r="AK25" s="59">
        <v>26.626441</v>
      </c>
      <c r="AL25" s="59">
        <v>0</v>
      </c>
      <c r="AM25" s="59">
        <v>0</v>
      </c>
      <c r="AO25" s="14" t="s">
        <v>292</v>
      </c>
      <c r="AP25" s="14">
        <v>6</v>
      </c>
      <c r="AQ25" s="14" t="s">
        <v>22</v>
      </c>
      <c r="AR25" s="36">
        <v>6600.3209729999999</v>
      </c>
      <c r="AS25" s="35">
        <f t="shared" si="21"/>
        <v>0.59632718012102193</v>
      </c>
      <c r="AT25" s="45">
        <f t="shared" si="22"/>
        <v>0.58774006872727924</v>
      </c>
      <c r="AU25" s="36">
        <v>977.69651400000009</v>
      </c>
      <c r="AV25" s="35">
        <f t="shared" si="23"/>
        <v>0.30271011367895151</v>
      </c>
      <c r="AW25" s="45">
        <f t="shared" si="24"/>
        <v>0.29835108804197463</v>
      </c>
      <c r="AX25" s="36">
        <v>3209.0822790000002</v>
      </c>
      <c r="AY25" s="35">
        <f t="shared" si="25"/>
        <v>0.42650181082603256</v>
      </c>
      <c r="AZ25" s="45">
        <f t="shared" si="26"/>
        <v>0.42014693384472468</v>
      </c>
      <c r="BA25" s="36">
        <v>720.72072700000012</v>
      </c>
      <c r="BB25" s="35">
        <f t="shared" si="27"/>
        <v>0.2284176999615794</v>
      </c>
      <c r="BC25" s="45">
        <f t="shared" si="28"/>
        <v>0.22501427623215187</v>
      </c>
      <c r="BD25" s="36">
        <v>318.328259</v>
      </c>
      <c r="BE25" s="35">
        <f t="shared" si="29"/>
        <v>6.4712028462163382E-2</v>
      </c>
      <c r="BF25" s="45">
        <f t="shared" si="30"/>
        <v>2.6680769334949964E-2</v>
      </c>
      <c r="BG25" s="36">
        <v>106.56751300000001</v>
      </c>
      <c r="BH25" s="35">
        <f t="shared" si="31"/>
        <v>6.6342609230164495E-2</v>
      </c>
      <c r="BI25" s="45">
        <f t="shared" si="32"/>
        <v>2.735305778559682E-2</v>
      </c>
      <c r="BJ25" s="36">
        <v>46.346974000000003</v>
      </c>
      <c r="BK25" s="35">
        <f t="shared" si="33"/>
        <v>8.5221144304684041E-2</v>
      </c>
      <c r="BL25" s="45">
        <f t="shared" si="34"/>
        <v>1.7146494234102427E-2</v>
      </c>
      <c r="BM25" s="36">
        <v>26.626441</v>
      </c>
      <c r="BN25" s="35">
        <f t="shared" si="35"/>
        <v>3.4355705162471967E-2</v>
      </c>
      <c r="BO25" s="45">
        <f t="shared" si="36"/>
        <v>6.9123678786893591E-3</v>
      </c>
      <c r="BP25" s="36">
        <v>106.56751300000001</v>
      </c>
      <c r="BQ25" s="35">
        <f t="shared" si="37"/>
        <v>9.220627472317295E-3</v>
      </c>
      <c r="BR25" s="45">
        <f t="shared" si="38"/>
        <v>3.4512808628883638E-3</v>
      </c>
      <c r="BS25" s="36">
        <v>0</v>
      </c>
      <c r="BT25" s="35">
        <f t="shared" si="39"/>
        <v>0</v>
      </c>
      <c r="BU25" s="45">
        <f t="shared" si="40"/>
        <v>0</v>
      </c>
    </row>
    <row r="26" spans="1:73" ht="15.6" x14ac:dyDescent="0.3">
      <c r="A26" s="95" t="s">
        <v>296</v>
      </c>
      <c r="B26" s="94">
        <v>2</v>
      </c>
      <c r="C26" s="90" t="str">
        <f>VLOOKUP(NewOld!I26,fish!$C$1:$E$75,2,FALSE)</f>
        <v>Cen OR Trl</v>
      </c>
      <c r="D26" s="90" t="str">
        <f>VLOOKUP(G26,StkCrosswalk!$A$1:$F$40,2,FALSE)</f>
        <v>WA Tule</v>
      </c>
      <c r="E26" s="90">
        <f>VLOOKUP(G26,StkCrosswalk!$A$1:$F$40,4,FALSE)</f>
        <v>9</v>
      </c>
      <c r="F26" s="90" t="str">
        <f>VLOOKUP(G26,StkCrosswalk!$A$1:$F$40,3,FALSE)</f>
        <v>L C Bright&amp;Tule</v>
      </c>
      <c r="G26">
        <v>20</v>
      </c>
      <c r="H26">
        <v>5</v>
      </c>
      <c r="I26">
        <v>30</v>
      </c>
      <c r="J26">
        <v>3</v>
      </c>
      <c r="K26">
        <v>98.242450999999988</v>
      </c>
      <c r="M26" t="s">
        <v>297</v>
      </c>
      <c r="N26">
        <v>4</v>
      </c>
      <c r="O26" t="s">
        <v>27</v>
      </c>
      <c r="P26" s="32"/>
      <c r="Q26" s="32">
        <v>9.7326859999999993</v>
      </c>
      <c r="R26" s="32"/>
      <c r="S26" s="32">
        <v>12.556741000000001</v>
      </c>
      <c r="T26" s="32"/>
      <c r="U26" s="32"/>
      <c r="V26" s="32"/>
      <c r="W26" s="32"/>
      <c r="X26" s="32"/>
      <c r="Y26" s="32"/>
      <c r="Z26" s="32"/>
      <c r="AA26" s="57" t="s">
        <v>297</v>
      </c>
      <c r="AB26" s="63">
        <v>7</v>
      </c>
      <c r="AC26" s="61" t="s">
        <v>24</v>
      </c>
      <c r="AD26" s="59">
        <v>163.70111299999999</v>
      </c>
      <c r="AE26" s="59">
        <v>504.07287499999995</v>
      </c>
      <c r="AF26" s="59">
        <v>427.44896400000005</v>
      </c>
      <c r="AG26" s="59">
        <v>492.2997059999999</v>
      </c>
      <c r="AH26" s="59">
        <v>1319.5255770000001</v>
      </c>
      <c r="AI26" s="59">
        <v>184.63303100000002</v>
      </c>
      <c r="AJ26" s="59">
        <v>354.31111699999997</v>
      </c>
      <c r="AK26" s="59">
        <v>445.44850699999995</v>
      </c>
      <c r="AL26" s="59">
        <v>43.135564000000002</v>
      </c>
      <c r="AM26" s="59">
        <v>90.751273999999995</v>
      </c>
      <c r="AO26" s="14" t="s">
        <v>292</v>
      </c>
      <c r="AP26" s="14">
        <v>7</v>
      </c>
      <c r="AQ26" s="14" t="s">
        <v>24</v>
      </c>
      <c r="AR26" s="36">
        <v>163.70111299999999</v>
      </c>
      <c r="AS26" s="35">
        <f t="shared" si="21"/>
        <v>1.4790102405215675E-2</v>
      </c>
      <c r="AT26" s="45">
        <f t="shared" si="22"/>
        <v>1.457712493058057E-2</v>
      </c>
      <c r="AU26" s="36">
        <v>504.07287499999995</v>
      </c>
      <c r="AV26" s="35">
        <f t="shared" si="23"/>
        <v>0.15606883640144176</v>
      </c>
      <c r="AW26" s="45">
        <f t="shared" si="24"/>
        <v>0.15382144515726101</v>
      </c>
      <c r="AX26" s="36">
        <v>427.44896400000005</v>
      </c>
      <c r="AY26" s="35">
        <f t="shared" si="25"/>
        <v>5.6809935468068319E-2</v>
      </c>
      <c r="AZ26" s="45">
        <f t="shared" si="26"/>
        <v>5.5963467429594099E-2</v>
      </c>
      <c r="BA26" s="36">
        <v>492.2997059999999</v>
      </c>
      <c r="BB26" s="35">
        <f t="shared" si="27"/>
        <v>0.15602432720972892</v>
      </c>
      <c r="BC26" s="45">
        <f t="shared" si="28"/>
        <v>0.15369956473430396</v>
      </c>
      <c r="BD26" s="36">
        <v>1319.5255770000001</v>
      </c>
      <c r="BE26" s="35">
        <f t="shared" si="29"/>
        <v>0.26824252726923803</v>
      </c>
      <c r="BF26" s="45">
        <f t="shared" si="30"/>
        <v>0.11059639399310683</v>
      </c>
      <c r="BG26" s="36">
        <v>184.63303100000002</v>
      </c>
      <c r="BH26" s="35">
        <f t="shared" si="31"/>
        <v>0.11494156785486632</v>
      </c>
      <c r="BI26" s="45">
        <f t="shared" si="32"/>
        <v>4.7390408426561385E-2</v>
      </c>
      <c r="BJ26" s="36">
        <v>354.31111699999997</v>
      </c>
      <c r="BK26" s="35">
        <f t="shared" si="33"/>
        <v>0.65149450383990093</v>
      </c>
      <c r="BL26" s="45">
        <f t="shared" si="34"/>
        <v>0.13108069417258805</v>
      </c>
      <c r="BM26" s="36">
        <v>445.44850699999995</v>
      </c>
      <c r="BN26" s="35">
        <f t="shared" si="35"/>
        <v>0.57475565628749736</v>
      </c>
      <c r="BO26" s="45">
        <f t="shared" si="36"/>
        <v>0.11564083804504446</v>
      </c>
      <c r="BP26" s="36">
        <v>184.63303100000002</v>
      </c>
      <c r="BQ26" s="35">
        <f t="shared" si="37"/>
        <v>1.5975153684367305E-2</v>
      </c>
      <c r="BR26" s="45">
        <f t="shared" si="38"/>
        <v>5.9795000240586826E-3</v>
      </c>
      <c r="BS26" s="36">
        <v>90.751273999999995</v>
      </c>
      <c r="BT26" s="35">
        <f t="shared" si="39"/>
        <v>4.4866021804728807E-3</v>
      </c>
      <c r="BU26" s="45">
        <f t="shared" si="40"/>
        <v>1.6793351961509994E-3</v>
      </c>
    </row>
    <row r="27" spans="1:73" ht="15.6" x14ac:dyDescent="0.3">
      <c r="A27" s="95" t="s">
        <v>296</v>
      </c>
      <c r="B27" s="94">
        <v>2</v>
      </c>
      <c r="C27" s="90" t="str">
        <f>VLOOKUP(NewOld!I27,fish!$C$1:$E$75,2,FALSE)</f>
        <v>Cen OR Trl</v>
      </c>
      <c r="D27" s="90" t="str">
        <f>VLOOKUP(G27,StkCrosswalk!$A$1:$F$40,2,FALSE)</f>
        <v>FrasREr</v>
      </c>
      <c r="E27" s="90">
        <f>VLOOKUP(G27,StkCrosswalk!$A$1:$F$40,4,FALSE)</f>
        <v>1</v>
      </c>
      <c r="F27" s="90" t="str">
        <f>VLOOKUP(G27,StkCrosswalk!$A$1:$F$40,3,FALSE)</f>
        <v>Fraser WCVI Geo St</v>
      </c>
      <c r="G27">
        <v>31</v>
      </c>
      <c r="H27">
        <v>4</v>
      </c>
      <c r="I27">
        <v>30</v>
      </c>
      <c r="J27">
        <v>2</v>
      </c>
      <c r="K27">
        <v>126.095364</v>
      </c>
      <c r="M27" t="s">
        <v>297</v>
      </c>
      <c r="N27">
        <v>3</v>
      </c>
      <c r="O27" t="s">
        <v>28</v>
      </c>
      <c r="P27" s="32">
        <v>597.21261900000002</v>
      </c>
      <c r="Q27" s="32">
        <v>79.845176000000009</v>
      </c>
      <c r="R27" s="32">
        <v>1302.8164489999999</v>
      </c>
      <c r="S27" s="32">
        <v>449.96462300000002</v>
      </c>
      <c r="T27" s="32"/>
      <c r="U27" s="32">
        <v>12.282272000000003</v>
      </c>
      <c r="V27" s="32"/>
      <c r="W27" s="32"/>
      <c r="X27" s="32"/>
      <c r="Y27" s="32"/>
      <c r="Z27" s="32"/>
      <c r="AA27" s="57" t="s">
        <v>297</v>
      </c>
      <c r="AB27" s="63">
        <v>8</v>
      </c>
      <c r="AC27" s="61" t="s">
        <v>25</v>
      </c>
      <c r="AD27" s="59">
        <v>379.75896399999999</v>
      </c>
      <c r="AE27" s="59">
        <v>40.156655000000001</v>
      </c>
      <c r="AF27" s="59">
        <v>246.53539600000002</v>
      </c>
      <c r="AG27" s="59">
        <v>24.570292000000002</v>
      </c>
      <c r="AH27" s="59">
        <v>731.85106700000006</v>
      </c>
      <c r="AI27" s="59">
        <v>4.1926430000000003</v>
      </c>
      <c r="AJ27" s="59">
        <v>8.7366820000000001</v>
      </c>
      <c r="AK27" s="59">
        <v>5.6361000000000001E-2</v>
      </c>
      <c r="AL27" s="59">
        <v>15.564551999999999</v>
      </c>
      <c r="AM27" s="59">
        <v>0</v>
      </c>
      <c r="AO27" s="14" t="s">
        <v>292</v>
      </c>
      <c r="AP27" s="14">
        <v>8</v>
      </c>
      <c r="AQ27" s="14" t="s">
        <v>25</v>
      </c>
      <c r="AR27" s="36">
        <v>379.75896399999999</v>
      </c>
      <c r="AS27" s="35">
        <f t="shared" si="21"/>
        <v>3.4310542328802693E-2</v>
      </c>
      <c r="AT27" s="45">
        <f t="shared" si="22"/>
        <v>3.3816470519267935E-2</v>
      </c>
      <c r="AU27" s="36">
        <v>40.156655000000001</v>
      </c>
      <c r="AV27" s="35">
        <f t="shared" si="23"/>
        <v>1.243312768937257E-2</v>
      </c>
      <c r="AW27" s="45">
        <f t="shared" si="24"/>
        <v>1.2254090650645606E-2</v>
      </c>
      <c r="AX27" s="36">
        <v>246.53539600000002</v>
      </c>
      <c r="AY27" s="35">
        <f t="shared" si="25"/>
        <v>3.2765689279702331E-2</v>
      </c>
      <c r="AZ27" s="45">
        <f t="shared" si="26"/>
        <v>3.2277480509434762E-2</v>
      </c>
      <c r="BA27" s="36">
        <v>24.570292000000002</v>
      </c>
      <c r="BB27" s="35">
        <f t="shared" si="27"/>
        <v>7.7870517327641581E-3</v>
      </c>
      <c r="BC27" s="45">
        <f t="shared" si="28"/>
        <v>7.6710246619459722E-3</v>
      </c>
      <c r="BD27" s="36">
        <v>731.85106700000006</v>
      </c>
      <c r="BE27" s="35">
        <f t="shared" si="29"/>
        <v>0.14877588067909686</v>
      </c>
      <c r="BF27" s="45">
        <f t="shared" si="30"/>
        <v>6.1340295603991637E-2</v>
      </c>
      <c r="BG27" s="36">
        <v>4.1926430000000003</v>
      </c>
      <c r="BH27" s="35">
        <f t="shared" si="31"/>
        <v>2.6100907148934272E-3</v>
      </c>
      <c r="BI27" s="45">
        <f t="shared" si="32"/>
        <v>1.0761404017505601E-3</v>
      </c>
      <c r="BJ27" s="36">
        <v>8.7366820000000001</v>
      </c>
      <c r="BK27" s="35">
        <f t="shared" si="33"/>
        <v>1.6064695776387375E-2</v>
      </c>
      <c r="BL27" s="45">
        <f t="shared" si="34"/>
        <v>3.2322167902091399E-3</v>
      </c>
      <c r="BM27" s="36">
        <v>5.6361000000000001E-2</v>
      </c>
      <c r="BN27" s="35">
        <f t="shared" si="35"/>
        <v>7.2721769261693012E-5</v>
      </c>
      <c r="BO27" s="45">
        <f t="shared" si="36"/>
        <v>1.4631619975452633E-5</v>
      </c>
      <c r="BP27" s="36">
        <v>4.1926430000000003</v>
      </c>
      <c r="BQ27" s="35">
        <f t="shared" si="37"/>
        <v>3.6276345519500674E-4</v>
      </c>
      <c r="BR27" s="45">
        <f t="shared" si="38"/>
        <v>1.3578236127949103E-4</v>
      </c>
      <c r="BS27" s="36">
        <v>0</v>
      </c>
      <c r="BT27" s="35">
        <f t="shared" si="39"/>
        <v>0</v>
      </c>
      <c r="BU27" s="45">
        <f t="shared" si="40"/>
        <v>0</v>
      </c>
    </row>
    <row r="28" spans="1:73" ht="15.6" x14ac:dyDescent="0.3">
      <c r="A28" s="95" t="s">
        <v>296</v>
      </c>
      <c r="B28" s="94">
        <v>2</v>
      </c>
      <c r="C28" s="90" t="str">
        <f>VLOOKUP(NewOld!I28,fish!$C$1:$E$75,2,FALSE)</f>
        <v>Cen OR Trl</v>
      </c>
      <c r="D28" s="90" t="str">
        <f>VLOOKUP(G28,StkCrosswalk!$A$1:$F$40,2,FALSE)</f>
        <v>FrasRLt</v>
      </c>
      <c r="E28" s="90">
        <f>VLOOKUP(G28,StkCrosswalk!$A$1:$F$40,4,FALSE)</f>
        <v>1</v>
      </c>
      <c r="F28" s="90" t="str">
        <f>VLOOKUP(G28,StkCrosswalk!$A$1:$F$40,3,FALSE)</f>
        <v>Fraser WCVI Geo St</v>
      </c>
      <c r="G28">
        <v>30</v>
      </c>
      <c r="H28">
        <v>3</v>
      </c>
      <c r="I28">
        <v>30</v>
      </c>
      <c r="J28">
        <v>2</v>
      </c>
      <c r="K28">
        <v>58.964419999999997</v>
      </c>
      <c r="M28" t="s">
        <v>297</v>
      </c>
      <c r="N28">
        <v>2</v>
      </c>
      <c r="O28" t="s">
        <v>29</v>
      </c>
      <c r="P28" s="32"/>
      <c r="Q28" s="32"/>
      <c r="R28" s="32">
        <v>21.183960999999996</v>
      </c>
      <c r="S28" s="32">
        <v>3.2185739999999998</v>
      </c>
      <c r="T28" s="32"/>
      <c r="U28" s="32"/>
      <c r="V28" s="32"/>
      <c r="W28" s="32"/>
      <c r="X28" s="32"/>
      <c r="Y28" s="32"/>
      <c r="Z28" s="32"/>
      <c r="AA28" s="57" t="s">
        <v>297</v>
      </c>
      <c r="AB28" s="63">
        <v>9</v>
      </c>
      <c r="AC28" s="61" t="s">
        <v>27</v>
      </c>
      <c r="AD28" s="59">
        <v>0</v>
      </c>
      <c r="AE28" s="59">
        <v>9.7326859999999993</v>
      </c>
      <c r="AF28" s="59">
        <v>0</v>
      </c>
      <c r="AG28" s="59">
        <v>12.556741000000001</v>
      </c>
      <c r="AH28" s="59">
        <v>0</v>
      </c>
      <c r="AI28" s="59">
        <v>0</v>
      </c>
      <c r="AJ28" s="59">
        <v>0</v>
      </c>
      <c r="AK28" s="59">
        <v>0</v>
      </c>
      <c r="AL28" s="59">
        <v>0</v>
      </c>
      <c r="AM28" s="59">
        <v>0</v>
      </c>
      <c r="AO28" s="14" t="s">
        <v>292</v>
      </c>
      <c r="AP28" s="14">
        <v>9</v>
      </c>
      <c r="AQ28" s="14" t="s">
        <v>27</v>
      </c>
      <c r="AR28" s="36">
        <v>0</v>
      </c>
      <c r="AS28" s="35">
        <f t="shared" si="21"/>
        <v>0</v>
      </c>
      <c r="AT28" s="45">
        <f t="shared" si="22"/>
        <v>0</v>
      </c>
      <c r="AU28" s="36">
        <v>9.7326859999999993</v>
      </c>
      <c r="AV28" s="35">
        <f t="shared" si="23"/>
        <v>3.0133916233453396E-3</v>
      </c>
      <c r="AW28" s="45">
        <f t="shared" si="24"/>
        <v>2.9699987839691667E-3</v>
      </c>
      <c r="AX28" s="36">
        <v>0</v>
      </c>
      <c r="AY28" s="35">
        <f t="shared" si="25"/>
        <v>0</v>
      </c>
      <c r="AZ28" s="45">
        <f t="shared" si="26"/>
        <v>0</v>
      </c>
      <c r="BA28" s="36">
        <v>12.556741000000001</v>
      </c>
      <c r="BB28" s="35">
        <f t="shared" si="27"/>
        <v>3.9796023491263655E-3</v>
      </c>
      <c r="BC28" s="45">
        <f t="shared" si="28"/>
        <v>3.9203062741243822E-3</v>
      </c>
      <c r="BD28" s="36">
        <v>0</v>
      </c>
      <c r="BE28" s="35">
        <f t="shared" si="29"/>
        <v>0</v>
      </c>
      <c r="BF28" s="45">
        <f t="shared" si="30"/>
        <v>0</v>
      </c>
      <c r="BG28" s="36">
        <v>0</v>
      </c>
      <c r="BH28" s="35">
        <f t="shared" si="31"/>
        <v>0</v>
      </c>
      <c r="BI28" s="45">
        <f t="shared" si="32"/>
        <v>0</v>
      </c>
      <c r="BJ28" s="36">
        <v>0</v>
      </c>
      <c r="BK28" s="35">
        <f t="shared" si="33"/>
        <v>0</v>
      </c>
      <c r="BL28" s="45">
        <f t="shared" si="34"/>
        <v>0</v>
      </c>
      <c r="BM28" s="36">
        <v>0</v>
      </c>
      <c r="BN28" s="35">
        <f t="shared" si="35"/>
        <v>0</v>
      </c>
      <c r="BO28" s="45">
        <f t="shared" si="36"/>
        <v>0</v>
      </c>
      <c r="BP28" s="36">
        <v>0</v>
      </c>
      <c r="BQ28" s="35">
        <f t="shared" si="37"/>
        <v>0</v>
      </c>
      <c r="BR28" s="45">
        <f t="shared" si="38"/>
        <v>0</v>
      </c>
      <c r="BS28" s="36">
        <v>0</v>
      </c>
      <c r="BT28" s="35">
        <f t="shared" si="39"/>
        <v>0</v>
      </c>
      <c r="BU28" s="45">
        <f t="shared" si="40"/>
        <v>0</v>
      </c>
    </row>
    <row r="29" spans="1:73" ht="15.6" x14ac:dyDescent="0.3">
      <c r="A29" s="95" t="s">
        <v>296</v>
      </c>
      <c r="B29" s="94">
        <v>2</v>
      </c>
      <c r="C29" s="90" t="str">
        <f>VLOOKUP(NewOld!I29,fish!$C$1:$E$75,2,FALSE)</f>
        <v>Cen OR Trl</v>
      </c>
      <c r="D29" s="90" t="str">
        <f>VLOOKUP(G29,StkCrosswalk!$A$1:$F$40,2,FALSE)</f>
        <v>FrasRLt</v>
      </c>
      <c r="E29" s="90">
        <f>VLOOKUP(G29,StkCrosswalk!$A$1:$F$40,4,FALSE)</f>
        <v>1</v>
      </c>
      <c r="F29" s="90" t="str">
        <f>VLOOKUP(G29,StkCrosswalk!$A$1:$F$40,3,FALSE)</f>
        <v>Fraser WCVI Geo St</v>
      </c>
      <c r="G29">
        <v>30</v>
      </c>
      <c r="H29">
        <v>3</v>
      </c>
      <c r="I29">
        <v>30</v>
      </c>
      <c r="J29">
        <v>3</v>
      </c>
      <c r="K29">
        <v>41.897092000000001</v>
      </c>
      <c r="M29" t="s">
        <v>297</v>
      </c>
      <c r="N29">
        <v>1</v>
      </c>
      <c r="O29" t="s">
        <v>30</v>
      </c>
      <c r="P29" s="32">
        <v>16.923597999999998</v>
      </c>
      <c r="Q29" s="32">
        <v>50.794761999999999</v>
      </c>
      <c r="R29" s="32">
        <v>611.18298900000002</v>
      </c>
      <c r="S29" s="32">
        <v>198.34192899999999</v>
      </c>
      <c r="T29" s="32"/>
      <c r="U29" s="32">
        <v>9.3740190000000005</v>
      </c>
      <c r="V29" s="32"/>
      <c r="W29" s="32"/>
      <c r="X29" s="32"/>
      <c r="Y29" s="32"/>
      <c r="Z29" s="32"/>
      <c r="AA29" s="57" t="s">
        <v>297</v>
      </c>
      <c r="AB29" s="63">
        <v>10</v>
      </c>
      <c r="AC29" s="61" t="s">
        <v>283</v>
      </c>
      <c r="AD29" s="59">
        <v>0</v>
      </c>
      <c r="AE29" s="59">
        <v>22.332979000000002</v>
      </c>
      <c r="AF29" s="59">
        <v>7.6730270000000003</v>
      </c>
      <c r="AG29" s="59">
        <v>0</v>
      </c>
      <c r="AH29" s="59">
        <v>0</v>
      </c>
      <c r="AI29" s="59">
        <v>2.074748</v>
      </c>
      <c r="AJ29" s="59">
        <v>0</v>
      </c>
      <c r="AK29" s="59">
        <v>0</v>
      </c>
      <c r="AL29" s="59">
        <v>0</v>
      </c>
      <c r="AM29" s="59">
        <v>0</v>
      </c>
      <c r="AO29" s="14" t="s">
        <v>292</v>
      </c>
      <c r="AP29" s="14">
        <v>10</v>
      </c>
      <c r="AQ29" s="14" t="s">
        <v>283</v>
      </c>
      <c r="AR29" s="36">
        <v>0</v>
      </c>
      <c r="AS29" s="35">
        <f t="shared" si="21"/>
        <v>0</v>
      </c>
      <c r="AT29" s="45">
        <f t="shared" si="22"/>
        <v>0</v>
      </c>
      <c r="AU29" s="36">
        <v>22.332979000000002</v>
      </c>
      <c r="AV29" s="35">
        <f t="shared" si="23"/>
        <v>6.914639169798285E-3</v>
      </c>
      <c r="AW29" s="45">
        <f t="shared" si="24"/>
        <v>6.8150683657531895E-3</v>
      </c>
      <c r="AX29" s="36">
        <v>7.6730270000000003</v>
      </c>
      <c r="AY29" s="35">
        <f t="shared" si="25"/>
        <v>1.0197806181014533E-3</v>
      </c>
      <c r="AZ29" s="45">
        <f t="shared" si="26"/>
        <v>1.0045858868917416E-3</v>
      </c>
      <c r="BA29" s="36">
        <v>0</v>
      </c>
      <c r="BB29" s="35">
        <f t="shared" si="27"/>
        <v>0</v>
      </c>
      <c r="BC29" s="45">
        <f t="shared" si="28"/>
        <v>0</v>
      </c>
      <c r="BD29" s="36">
        <v>0</v>
      </c>
      <c r="BE29" s="35">
        <f t="shared" si="29"/>
        <v>0</v>
      </c>
      <c r="BF29" s="45">
        <f t="shared" si="30"/>
        <v>0</v>
      </c>
      <c r="BG29" s="36">
        <v>2.074748</v>
      </c>
      <c r="BH29" s="35">
        <f t="shared" si="31"/>
        <v>1.2916149766492658E-3</v>
      </c>
      <c r="BI29" s="45">
        <f t="shared" si="32"/>
        <v>5.325328548724923E-4</v>
      </c>
      <c r="BJ29" s="36">
        <v>0</v>
      </c>
      <c r="BK29" s="35">
        <f t="shared" si="33"/>
        <v>0</v>
      </c>
      <c r="BL29" s="45">
        <f t="shared" si="34"/>
        <v>0</v>
      </c>
      <c r="BM29" s="36">
        <v>0</v>
      </c>
      <c r="BN29" s="35">
        <f t="shared" si="35"/>
        <v>0</v>
      </c>
      <c r="BO29" s="45">
        <f t="shared" si="36"/>
        <v>0</v>
      </c>
      <c r="BP29" s="36">
        <v>2.074748</v>
      </c>
      <c r="BQ29" s="35">
        <f t="shared" si="37"/>
        <v>1.7951510613685207E-4</v>
      </c>
      <c r="BR29" s="45">
        <f>BQ29*$BQ$33</f>
        <v>6.7192504227023731E-5</v>
      </c>
      <c r="BS29" s="36">
        <v>0</v>
      </c>
      <c r="BT29" s="35">
        <f t="shared" si="39"/>
        <v>0</v>
      </c>
      <c r="BU29" s="45">
        <f>BT29*$BT$33</f>
        <v>0</v>
      </c>
    </row>
    <row r="30" spans="1:73" ht="15.6" x14ac:dyDescent="0.3">
      <c r="A30" s="95" t="s">
        <v>296</v>
      </c>
      <c r="B30" s="94">
        <v>2</v>
      </c>
      <c r="C30" s="90" t="str">
        <f>VLOOKUP(NewOld!I30,fish!$C$1:$E$75,2,FALSE)</f>
        <v>Cen OR Trl</v>
      </c>
      <c r="D30" s="90" t="str">
        <f>VLOOKUP(G30,StkCrosswalk!$A$1:$F$40,2,FALSE)</f>
        <v>FrasRLt</v>
      </c>
      <c r="E30" s="90">
        <f>VLOOKUP(G30,StkCrosswalk!$A$1:$F$40,4,FALSE)</f>
        <v>1</v>
      </c>
      <c r="F30" s="90" t="str">
        <f>VLOOKUP(G30,StkCrosswalk!$A$1:$F$40,3,FALSE)</f>
        <v>Fraser WCVI Geo St</v>
      </c>
      <c r="G30">
        <v>30</v>
      </c>
      <c r="H30">
        <v>4</v>
      </c>
      <c r="I30">
        <v>30</v>
      </c>
      <c r="J30">
        <v>2</v>
      </c>
      <c r="K30">
        <v>4.1611530000000005</v>
      </c>
      <c r="M30"/>
      <c r="N30"/>
      <c r="O30"/>
      <c r="P30"/>
      <c r="Q30"/>
      <c r="R30"/>
      <c r="AA30" s="57" t="s">
        <v>297</v>
      </c>
      <c r="AB30" s="63">
        <v>11</v>
      </c>
      <c r="AC30" s="61" t="s">
        <v>28</v>
      </c>
      <c r="AD30" s="59">
        <v>597.21261900000002</v>
      </c>
      <c r="AE30" s="59">
        <v>79.845176000000009</v>
      </c>
      <c r="AF30" s="59">
        <v>1302.8164489999999</v>
      </c>
      <c r="AG30" s="59">
        <v>449.96462300000002</v>
      </c>
      <c r="AH30" s="59">
        <v>0</v>
      </c>
      <c r="AI30" s="59">
        <v>12.282272000000003</v>
      </c>
      <c r="AJ30" s="59">
        <v>0</v>
      </c>
      <c r="AK30" s="59">
        <v>0</v>
      </c>
      <c r="AL30" s="59">
        <v>0</v>
      </c>
      <c r="AM30" s="59">
        <v>0</v>
      </c>
      <c r="AO30" s="14" t="s">
        <v>292</v>
      </c>
      <c r="AP30" s="14">
        <v>11</v>
      </c>
      <c r="AQ30" s="14" t="s">
        <v>28</v>
      </c>
      <c r="AR30" s="36">
        <v>597.21261900000002</v>
      </c>
      <c r="AS30" s="35">
        <f t="shared" si="21"/>
        <v>5.3957090644197715E-2</v>
      </c>
      <c r="AT30" s="45">
        <f t="shared" si="22"/>
        <v>5.3180108538921272E-2</v>
      </c>
      <c r="AU30" s="36">
        <v>79.845176000000009</v>
      </c>
      <c r="AV30" s="35">
        <f t="shared" si="23"/>
        <v>2.4721313779457632E-2</v>
      </c>
      <c r="AW30" s="45">
        <f t="shared" si="24"/>
        <v>2.4365326861033442E-2</v>
      </c>
      <c r="AX30" s="36">
        <v>1302.8164489999999</v>
      </c>
      <c r="AY30" s="35">
        <f t="shared" si="25"/>
        <v>0.17315030477984247</v>
      </c>
      <c r="AZ30" s="45">
        <f t="shared" si="26"/>
        <v>0.17057036523862282</v>
      </c>
      <c r="BA30" s="36">
        <v>449.96462300000007</v>
      </c>
      <c r="BB30" s="35">
        <f t="shared" si="27"/>
        <v>0.14260708815404885</v>
      </c>
      <c r="BC30" s="45">
        <f t="shared" si="28"/>
        <v>0.14048224254055353</v>
      </c>
      <c r="BD30" s="36">
        <v>0</v>
      </c>
      <c r="BE30" s="35">
        <f t="shared" si="29"/>
        <v>0</v>
      </c>
      <c r="BF30" s="45">
        <f t="shared" si="30"/>
        <v>0</v>
      </c>
      <c r="BG30" s="36">
        <v>12.282272000000001</v>
      </c>
      <c r="BH30" s="35">
        <f t="shared" si="31"/>
        <v>7.6462136425628231E-3</v>
      </c>
      <c r="BI30" s="45">
        <f t="shared" si="32"/>
        <v>3.1525338848286521E-3</v>
      </c>
      <c r="BJ30" s="36">
        <v>0</v>
      </c>
      <c r="BK30" s="35">
        <f t="shared" si="33"/>
        <v>0</v>
      </c>
      <c r="BL30" s="45">
        <f t="shared" si="34"/>
        <v>0</v>
      </c>
      <c r="BM30" s="36">
        <v>0</v>
      </c>
      <c r="BN30" s="35">
        <f t="shared" si="35"/>
        <v>0</v>
      </c>
      <c r="BO30" s="45">
        <f t="shared" si="36"/>
        <v>0</v>
      </c>
      <c r="BP30" s="36">
        <v>12.282272000000001</v>
      </c>
      <c r="BQ30" s="35">
        <f t="shared" si="37"/>
        <v>1.0627089948666952E-3</v>
      </c>
      <c r="BR30" s="45">
        <f t="shared" si="38"/>
        <v>3.9777197677860402E-4</v>
      </c>
      <c r="BS30" s="36">
        <v>0</v>
      </c>
      <c r="BT30" s="35">
        <f t="shared" si="39"/>
        <v>0</v>
      </c>
      <c r="BU30" s="45">
        <f t="shared" si="40"/>
        <v>0</v>
      </c>
    </row>
    <row r="31" spans="1:73" ht="15.6" x14ac:dyDescent="0.3">
      <c r="A31" s="95" t="s">
        <v>296</v>
      </c>
      <c r="B31" s="94">
        <v>2</v>
      </c>
      <c r="C31" s="90" t="str">
        <f>VLOOKUP(NewOld!I31,fish!$C$1:$E$75,2,FALSE)</f>
        <v>Cen OR Trl</v>
      </c>
      <c r="D31" s="90" t="str">
        <f>VLOOKUP(G31,StkCrosswalk!$A$1:$F$40,2,FALSE)</f>
        <v>HdCl FF</v>
      </c>
      <c r="E31" s="90">
        <f>VLOOKUP(G31,StkCrosswalk!$A$1:$F$40,4,FALSE)</f>
        <v>3</v>
      </c>
      <c r="F31" s="90" t="str">
        <f>VLOOKUP(G31,StkCrosswalk!$A$1:$F$40,3,FALSE)</f>
        <v>Puget Sound Fa</v>
      </c>
      <c r="G31">
        <v>16</v>
      </c>
      <c r="H31">
        <v>3</v>
      </c>
      <c r="I31">
        <v>30</v>
      </c>
      <c r="J31">
        <v>2</v>
      </c>
      <c r="K31">
        <v>62.956762000000005</v>
      </c>
      <c r="M31"/>
      <c r="N31"/>
      <c r="O31"/>
      <c r="P31"/>
      <c r="Q31"/>
      <c r="R31"/>
      <c r="AA31" s="57" t="s">
        <v>297</v>
      </c>
      <c r="AB31" s="63">
        <v>12</v>
      </c>
      <c r="AC31" s="61" t="s">
        <v>29</v>
      </c>
      <c r="AD31" s="59">
        <v>0</v>
      </c>
      <c r="AE31" s="59">
        <v>0</v>
      </c>
      <c r="AF31" s="59">
        <v>21.183960999999996</v>
      </c>
      <c r="AG31" s="59">
        <v>3.2185739999999998</v>
      </c>
      <c r="AH31" s="59">
        <v>0</v>
      </c>
      <c r="AI31" s="59">
        <v>0</v>
      </c>
      <c r="AJ31" s="59">
        <v>0</v>
      </c>
      <c r="AK31" s="59">
        <v>0</v>
      </c>
      <c r="AL31" s="59">
        <v>0</v>
      </c>
      <c r="AM31" s="59">
        <v>0</v>
      </c>
      <c r="AO31" s="14" t="s">
        <v>292</v>
      </c>
      <c r="AP31" s="14">
        <v>12</v>
      </c>
      <c r="AQ31" s="14" t="s">
        <v>29</v>
      </c>
      <c r="AR31" s="36">
        <v>0</v>
      </c>
      <c r="AS31" s="35">
        <f t="shared" si="21"/>
        <v>0</v>
      </c>
      <c r="AT31" s="45">
        <f t="shared" si="22"/>
        <v>0</v>
      </c>
      <c r="AU31" s="36">
        <v>0</v>
      </c>
      <c r="AV31" s="35">
        <f t="shared" si="23"/>
        <v>0</v>
      </c>
      <c r="AW31" s="45">
        <f t="shared" si="24"/>
        <v>0</v>
      </c>
      <c r="AX31" s="36">
        <v>21.183960999999996</v>
      </c>
      <c r="AY31" s="35">
        <f t="shared" si="25"/>
        <v>2.8154459566501035E-3</v>
      </c>
      <c r="AZ31" s="45">
        <f t="shared" si="26"/>
        <v>2.7734958118960169E-3</v>
      </c>
      <c r="BA31" s="36">
        <v>3.2185739999999998</v>
      </c>
      <c r="BB31" s="35">
        <f t="shared" si="27"/>
        <v>1.0200612285653611E-3</v>
      </c>
      <c r="BC31" s="45">
        <f t="shared" si="28"/>
        <v>1.0048623162597372E-3</v>
      </c>
      <c r="BD31" s="36">
        <v>0</v>
      </c>
      <c r="BE31" s="35">
        <f t="shared" si="29"/>
        <v>0</v>
      </c>
      <c r="BF31" s="45">
        <f t="shared" si="30"/>
        <v>0</v>
      </c>
      <c r="BG31" s="36">
        <v>0</v>
      </c>
      <c r="BH31" s="35">
        <f t="shared" si="31"/>
        <v>0</v>
      </c>
      <c r="BI31" s="45">
        <f t="shared" si="32"/>
        <v>0</v>
      </c>
      <c r="BJ31" s="36">
        <v>0</v>
      </c>
      <c r="BK31" s="35">
        <f t="shared" si="33"/>
        <v>0</v>
      </c>
      <c r="BL31" s="45">
        <f>BK31*$BK$33</f>
        <v>0</v>
      </c>
      <c r="BM31" s="36">
        <v>0</v>
      </c>
      <c r="BN31" s="35">
        <f t="shared" si="35"/>
        <v>0</v>
      </c>
      <c r="BO31" s="45">
        <f t="shared" si="36"/>
        <v>0</v>
      </c>
      <c r="BP31" s="36">
        <v>0</v>
      </c>
      <c r="BQ31" s="35">
        <f t="shared" si="37"/>
        <v>0</v>
      </c>
      <c r="BR31" s="45">
        <f t="shared" si="38"/>
        <v>0</v>
      </c>
      <c r="BS31" s="36">
        <v>0</v>
      </c>
      <c r="BT31" s="35">
        <f t="shared" si="39"/>
        <v>0</v>
      </c>
      <c r="BU31" s="45">
        <f t="shared" si="40"/>
        <v>0</v>
      </c>
    </row>
    <row r="32" spans="1:73" ht="15.6" x14ac:dyDescent="0.3">
      <c r="A32" s="95" t="s">
        <v>296</v>
      </c>
      <c r="B32" s="94">
        <v>2</v>
      </c>
      <c r="C32" s="90" t="str">
        <f>VLOOKUP(NewOld!I32,fish!$C$1:$E$75,2,FALSE)</f>
        <v>Cen OR Trl</v>
      </c>
      <c r="D32" s="90" t="str">
        <f>VLOOKUP(G32,StkCrosswalk!$A$1:$F$40,2,FALSE)</f>
        <v>HdCl FF</v>
      </c>
      <c r="E32" s="90">
        <f>VLOOKUP(G32,StkCrosswalk!$A$1:$F$40,4,FALSE)</f>
        <v>3</v>
      </c>
      <c r="F32" s="90" t="str">
        <f>VLOOKUP(G32,StkCrosswalk!$A$1:$F$40,3,FALSE)</f>
        <v>Puget Sound Fa</v>
      </c>
      <c r="G32">
        <v>16</v>
      </c>
      <c r="H32">
        <v>3</v>
      </c>
      <c r="I32">
        <v>30</v>
      </c>
      <c r="J32">
        <v>3</v>
      </c>
      <c r="K32">
        <v>10.909483</v>
      </c>
      <c r="M32"/>
      <c r="N32"/>
      <c r="O32"/>
      <c r="P32"/>
      <c r="Q32"/>
      <c r="R32"/>
      <c r="AA32" s="64" t="s">
        <v>297</v>
      </c>
      <c r="AB32" s="63">
        <v>13</v>
      </c>
      <c r="AC32" s="62" t="s">
        <v>30</v>
      </c>
      <c r="AD32" s="60">
        <v>16.923597999999998</v>
      </c>
      <c r="AE32" s="60">
        <v>50.794761999999999</v>
      </c>
      <c r="AF32" s="60">
        <v>611.18298900000002</v>
      </c>
      <c r="AG32" s="60">
        <v>198.34192899999999</v>
      </c>
      <c r="AH32" s="60">
        <v>0</v>
      </c>
      <c r="AI32" s="60">
        <v>9.3740190000000005</v>
      </c>
      <c r="AJ32" s="60">
        <v>0</v>
      </c>
      <c r="AK32" s="60">
        <v>0</v>
      </c>
      <c r="AL32" s="60">
        <v>0</v>
      </c>
      <c r="AM32" s="60">
        <v>0</v>
      </c>
      <c r="AP32" s="14">
        <v>13</v>
      </c>
      <c r="AQ32" s="14" t="s">
        <v>30</v>
      </c>
      <c r="AR32" s="36">
        <v>16.923597999999998</v>
      </c>
      <c r="AS32" s="35">
        <f t="shared" si="21"/>
        <v>1.5290167726880585E-3</v>
      </c>
      <c r="AT32" s="45">
        <f t="shared" si="22"/>
        <v>1.5069989311613506E-3</v>
      </c>
      <c r="AU32" s="36">
        <v>50.794761999999999</v>
      </c>
      <c r="AV32" s="35">
        <f t="shared" si="23"/>
        <v>1.5726851798220982E-2</v>
      </c>
      <c r="AW32" s="45">
        <f t="shared" si="24"/>
        <v>1.5500385132326601E-2</v>
      </c>
      <c r="AX32" s="36">
        <v>611.18298899999991</v>
      </c>
      <c r="AY32" s="35">
        <f t="shared" si="25"/>
        <v>8.1229033378289114E-2</v>
      </c>
      <c r="AZ32" s="45">
        <f t="shared" si="26"/>
        <v>8.001872078095261E-2</v>
      </c>
      <c r="BA32" s="36">
        <v>198.34192899999999</v>
      </c>
      <c r="BB32" s="35">
        <f t="shared" si="27"/>
        <v>6.2860419481349086E-2</v>
      </c>
      <c r="BC32" s="45">
        <f t="shared" si="28"/>
        <v>6.1923799231076986E-2</v>
      </c>
      <c r="BD32" s="36">
        <v>0</v>
      </c>
      <c r="BE32" s="35">
        <f t="shared" si="29"/>
        <v>0</v>
      </c>
      <c r="BF32" s="45">
        <f t="shared" si="30"/>
        <v>0</v>
      </c>
      <c r="BG32" s="36">
        <v>9.3740190000000005</v>
      </c>
      <c r="BH32" s="35">
        <f t="shared" si="31"/>
        <v>5.8357079181639284E-3</v>
      </c>
      <c r="BI32" s="45">
        <f t="shared" si="32"/>
        <v>2.4060623746589879E-3</v>
      </c>
      <c r="BJ32" s="36">
        <v>0</v>
      </c>
      <c r="BK32" s="35">
        <f t="shared" si="33"/>
        <v>0</v>
      </c>
      <c r="BL32" s="45">
        <f t="shared" si="34"/>
        <v>0</v>
      </c>
      <c r="BM32" s="36">
        <v>0</v>
      </c>
      <c r="BN32" s="35">
        <f t="shared" si="35"/>
        <v>0</v>
      </c>
      <c r="BO32" s="45">
        <f t="shared" si="36"/>
        <v>0</v>
      </c>
      <c r="BP32" s="36">
        <v>9.3740190000000005</v>
      </c>
      <c r="BQ32" s="35">
        <f t="shared" si="37"/>
        <v>8.110758587133801E-4</v>
      </c>
      <c r="BR32" s="45">
        <f t="shared" si="38"/>
        <v>3.0358569391641818E-4</v>
      </c>
      <c r="BS32" s="36">
        <v>0</v>
      </c>
      <c r="BT32" s="35">
        <f t="shared" si="39"/>
        <v>0</v>
      </c>
      <c r="BU32" s="45">
        <f t="shared" si="40"/>
        <v>0</v>
      </c>
    </row>
    <row r="33" spans="1:73" ht="15.6" x14ac:dyDescent="0.3">
      <c r="A33" s="95" t="s">
        <v>296</v>
      </c>
      <c r="B33" s="94">
        <v>2</v>
      </c>
      <c r="C33" s="90" t="str">
        <f>VLOOKUP(NewOld!I33,fish!$C$1:$E$75,2,FALSE)</f>
        <v>Cen OR Trl</v>
      </c>
      <c r="D33" s="90" t="str">
        <f>VLOOKUP(G33,StkCrosswalk!$A$1:$F$40,2,FALSE)</f>
        <v>HdCl FF</v>
      </c>
      <c r="E33" s="90">
        <f>VLOOKUP(G33,StkCrosswalk!$A$1:$F$40,4,FALSE)</f>
        <v>3</v>
      </c>
      <c r="F33" s="90" t="str">
        <f>VLOOKUP(G33,StkCrosswalk!$A$1:$F$40,3,FALSE)</f>
        <v>Puget Sound Fa</v>
      </c>
      <c r="G33">
        <v>16</v>
      </c>
      <c r="H33">
        <v>4</v>
      </c>
      <c r="I33">
        <v>30</v>
      </c>
      <c r="J33">
        <v>2</v>
      </c>
      <c r="K33">
        <v>65.506698</v>
      </c>
      <c r="M33"/>
      <c r="N33"/>
      <c r="O33"/>
      <c r="P33"/>
      <c r="Q33"/>
      <c r="R33"/>
      <c r="AR33" s="36">
        <f>SUM(AR20:AR32)</f>
        <v>11068.288001999999</v>
      </c>
      <c r="AS33" s="28">
        <v>0.98560000000000003</v>
      </c>
      <c r="AT33" s="44">
        <f>1-AS33</f>
        <v>1.4399999999999968E-2</v>
      </c>
      <c r="AU33" s="36">
        <f>SUM(AU20:AU32)</f>
        <v>3229.8111949999993</v>
      </c>
      <c r="AV33" s="28">
        <v>0.98560000000000003</v>
      </c>
      <c r="AW33" s="44">
        <f>1-AV33</f>
        <v>1.4399999999999968E-2</v>
      </c>
      <c r="AX33" s="36">
        <f>SUM(AX20:AX32)</f>
        <v>7524.1937960000005</v>
      </c>
      <c r="AY33" s="28">
        <v>0.98509999999999998</v>
      </c>
      <c r="AZ33" s="44">
        <f>1-AY33</f>
        <v>1.4900000000000024E-2</v>
      </c>
      <c r="BA33" s="36">
        <f>SUM(BA20:BA32)</f>
        <v>3155.2753010000001</v>
      </c>
      <c r="BB33" s="28">
        <v>0.98509999999999998</v>
      </c>
      <c r="BC33" s="44">
        <f>1-BB33</f>
        <v>1.4900000000000024E-2</v>
      </c>
      <c r="BD33" s="36">
        <f>SUM(BD20:BD32)</f>
        <v>4919.1513009999999</v>
      </c>
      <c r="BE33" s="28">
        <v>0.4123</v>
      </c>
      <c r="BF33" s="44">
        <f>1-BE33</f>
        <v>0.5877</v>
      </c>
      <c r="BG33" s="36">
        <f>SUM(BG20:BG32)</f>
        <v>1606.320798</v>
      </c>
      <c r="BH33" s="28">
        <v>0.4123</v>
      </c>
      <c r="BI33" s="44">
        <f>1-BH33</f>
        <v>0.5877</v>
      </c>
      <c r="BJ33" s="36">
        <f>SUM(BJ20:BJ32)</f>
        <v>543.84360099999992</v>
      </c>
      <c r="BK33" s="28">
        <v>0.20119999999999999</v>
      </c>
      <c r="BL33" s="44">
        <f>1-BK33</f>
        <v>0.79879999999999995</v>
      </c>
      <c r="BM33" s="36">
        <f>SUM(BM20:BM32)</f>
        <v>775.02239799999995</v>
      </c>
      <c r="BN33" s="28">
        <v>0.20119999999999999</v>
      </c>
      <c r="BO33" s="44">
        <f>1-BN33</f>
        <v>0.79879999999999995</v>
      </c>
      <c r="BP33" s="36">
        <f>SUM(BP20:BP32)</f>
        <v>11557.512036999999</v>
      </c>
      <c r="BQ33" s="28">
        <v>0.37430000000000002</v>
      </c>
      <c r="BR33" s="44">
        <f>1-BQ33</f>
        <v>0.62569999999999992</v>
      </c>
      <c r="BS33" s="36">
        <f>SUM(BS20:BS32)</f>
        <v>20227.171999999999</v>
      </c>
      <c r="BT33" s="28">
        <v>0.37430000000000002</v>
      </c>
      <c r="BU33" s="44">
        <f>1-BT33</f>
        <v>0.62569999999999992</v>
      </c>
    </row>
    <row r="34" spans="1:73" ht="15.6" x14ac:dyDescent="0.3">
      <c r="A34" s="95" t="s">
        <v>296</v>
      </c>
      <c r="B34" s="94">
        <v>2</v>
      </c>
      <c r="C34" s="90" t="str">
        <f>VLOOKUP(NewOld!I34,fish!$C$1:$E$75,2,FALSE)</f>
        <v>Cen OR Trl</v>
      </c>
      <c r="D34" s="90" t="str">
        <f>VLOOKUP(G34,StkCrosswalk!$A$1:$F$40,2,FALSE)</f>
        <v>HdCl FY</v>
      </c>
      <c r="E34" s="90">
        <f>VLOOKUP(G34,StkCrosswalk!$A$1:$F$40,4,FALSE)</f>
        <v>3</v>
      </c>
      <c r="F34" s="90" t="str">
        <f>VLOOKUP(G34,StkCrosswalk!$A$1:$F$40,3,FALSE)</f>
        <v>Puget Sound Fa</v>
      </c>
      <c r="G34">
        <v>17</v>
      </c>
      <c r="H34">
        <v>4</v>
      </c>
      <c r="I34">
        <v>30</v>
      </c>
      <c r="J34">
        <v>3</v>
      </c>
      <c r="K34">
        <v>0.99083399999999999</v>
      </c>
      <c r="M34"/>
      <c r="N34"/>
      <c r="O34"/>
      <c r="P34"/>
      <c r="Q34"/>
      <c r="R34"/>
    </row>
    <row r="35" spans="1:73" ht="15.6" x14ac:dyDescent="0.3">
      <c r="A35" s="95" t="s">
        <v>296</v>
      </c>
      <c r="B35" s="94">
        <v>2</v>
      </c>
      <c r="C35" s="90" t="str">
        <f>VLOOKUP(NewOld!I35,fish!$C$1:$E$75,2,FALSE)</f>
        <v>Cen OR Trl</v>
      </c>
      <c r="D35" s="90" t="str">
        <f>VLOOKUP(G35,StkCrosswalk!$A$1:$F$40,2,FALSE)</f>
        <v>LColNat</v>
      </c>
      <c r="E35" s="90">
        <f>VLOOKUP(G35,StkCrosswalk!$A$1:$F$40,4,FALSE)</f>
        <v>9</v>
      </c>
      <c r="F35" s="90" t="str">
        <f>VLOOKUP(G35,StkCrosswalk!$A$1:$F$40,3,FALSE)</f>
        <v>L C Bright&amp;Tule</v>
      </c>
      <c r="G35">
        <v>34</v>
      </c>
      <c r="H35">
        <v>3</v>
      </c>
      <c r="I35">
        <v>30</v>
      </c>
      <c r="J35">
        <v>2</v>
      </c>
      <c r="K35">
        <v>33.459684000000003</v>
      </c>
      <c r="M35"/>
      <c r="N35"/>
      <c r="O35"/>
      <c r="P35"/>
      <c r="Q35"/>
      <c r="R35"/>
    </row>
    <row r="36" spans="1:73" ht="15.6" x14ac:dyDescent="0.3">
      <c r="A36" s="95" t="s">
        <v>296</v>
      </c>
      <c r="B36" s="94">
        <v>2</v>
      </c>
      <c r="C36" s="90" t="str">
        <f>VLOOKUP(NewOld!I36,fish!$C$1:$E$75,2,FALSE)</f>
        <v>Cen OR Trl</v>
      </c>
      <c r="D36" s="90" t="str">
        <f>VLOOKUP(G36,StkCrosswalk!$A$1:$F$40,2,FALSE)</f>
        <v>LColNat</v>
      </c>
      <c r="E36" s="90">
        <f>VLOOKUP(G36,StkCrosswalk!$A$1:$F$40,4,FALSE)</f>
        <v>9</v>
      </c>
      <c r="F36" s="90" t="str">
        <f>VLOOKUP(G36,StkCrosswalk!$A$1:$F$40,3,FALSE)</f>
        <v>L C Bright&amp;Tule</v>
      </c>
      <c r="G36">
        <v>34</v>
      </c>
      <c r="H36">
        <v>3</v>
      </c>
      <c r="I36">
        <v>30</v>
      </c>
      <c r="J36">
        <v>3</v>
      </c>
      <c r="K36">
        <v>10.612603999999999</v>
      </c>
      <c r="M36"/>
      <c r="N36"/>
      <c r="O36"/>
      <c r="P36"/>
      <c r="Q36"/>
      <c r="R36"/>
    </row>
    <row r="37" spans="1:73" ht="15.6" x14ac:dyDescent="0.3">
      <c r="A37" s="95" t="s">
        <v>296</v>
      </c>
      <c r="B37" s="94">
        <v>2</v>
      </c>
      <c r="C37" s="90" t="str">
        <f>VLOOKUP(NewOld!I37,fish!$C$1:$E$75,2,FALSE)</f>
        <v>Cen OR Trl</v>
      </c>
      <c r="D37" s="90" t="str">
        <f>VLOOKUP(G37,StkCrosswalk!$A$1:$F$40,2,FALSE)</f>
        <v>LColNat</v>
      </c>
      <c r="E37" s="90">
        <f>VLOOKUP(G37,StkCrosswalk!$A$1:$F$40,4,FALSE)</f>
        <v>9</v>
      </c>
      <c r="F37" s="90" t="str">
        <f>VLOOKUP(G37,StkCrosswalk!$A$1:$F$40,3,FALSE)</f>
        <v>L C Bright&amp;Tule</v>
      </c>
      <c r="G37">
        <v>34</v>
      </c>
      <c r="H37">
        <v>4</v>
      </c>
      <c r="I37">
        <v>30</v>
      </c>
      <c r="J37">
        <v>2</v>
      </c>
      <c r="K37">
        <v>7.222467</v>
      </c>
      <c r="M37"/>
      <c r="N37"/>
      <c r="O37"/>
      <c r="P37"/>
      <c r="Q37"/>
      <c r="R37"/>
    </row>
    <row r="38" spans="1:73" ht="15.6" x14ac:dyDescent="0.3">
      <c r="A38" s="95" t="s">
        <v>296</v>
      </c>
      <c r="B38" s="94">
        <v>2</v>
      </c>
      <c r="C38" s="90" t="str">
        <f>VLOOKUP(NewOld!I38,fish!$C$1:$E$75,2,FALSE)</f>
        <v>Cen OR Trl</v>
      </c>
      <c r="D38" s="90" t="str">
        <f>VLOOKUP(G38,StkCrosswalk!$A$1:$F$40,2,FALSE)</f>
        <v>LColNat</v>
      </c>
      <c r="E38" s="90">
        <f>VLOOKUP(G38,StkCrosswalk!$A$1:$F$40,4,FALSE)</f>
        <v>9</v>
      </c>
      <c r="F38" s="90" t="str">
        <f>VLOOKUP(G38,StkCrosswalk!$A$1:$F$40,3,FALSE)</f>
        <v>L C Bright&amp;Tule</v>
      </c>
      <c r="G38">
        <v>34</v>
      </c>
      <c r="H38">
        <v>4</v>
      </c>
      <c r="I38">
        <v>30</v>
      </c>
      <c r="J38">
        <v>3</v>
      </c>
      <c r="K38">
        <v>4.033684</v>
      </c>
      <c r="M38"/>
      <c r="N38"/>
      <c r="O38"/>
      <c r="P38"/>
      <c r="Q38"/>
      <c r="R38"/>
    </row>
    <row r="39" spans="1:73" ht="15.6" x14ac:dyDescent="0.3">
      <c r="A39" s="95" t="s">
        <v>296</v>
      </c>
      <c r="B39" s="94">
        <v>2</v>
      </c>
      <c r="C39" s="90" t="str">
        <f>VLOOKUP(NewOld!I39,fish!$C$1:$E$75,2,FALSE)</f>
        <v>Cen OR Trl</v>
      </c>
      <c r="D39" s="90" t="str">
        <f>VLOOKUP(G39,StkCrosswalk!$A$1:$F$40,2,FALSE)</f>
        <v>LColNat</v>
      </c>
      <c r="E39" s="90">
        <f>VLOOKUP(G39,StkCrosswalk!$A$1:$F$40,4,FALSE)</f>
        <v>9</v>
      </c>
      <c r="F39" s="90" t="str">
        <f>VLOOKUP(G39,StkCrosswalk!$A$1:$F$40,3,FALSE)</f>
        <v>L C Bright&amp;Tule</v>
      </c>
      <c r="G39">
        <v>34</v>
      </c>
      <c r="H39">
        <v>5</v>
      </c>
      <c r="I39">
        <v>30</v>
      </c>
      <c r="J39">
        <v>3</v>
      </c>
      <c r="K39">
        <v>7.3546189999999996</v>
      </c>
      <c r="M39"/>
      <c r="N39"/>
      <c r="O39"/>
      <c r="P39"/>
      <c r="Q39"/>
      <c r="R39"/>
    </row>
    <row r="40" spans="1:73" ht="15.6" x14ac:dyDescent="0.3">
      <c r="A40" s="95" t="s">
        <v>296</v>
      </c>
      <c r="B40" s="94">
        <v>2</v>
      </c>
      <c r="C40" s="90" t="str">
        <f>VLOOKUP(NewOld!I40,fish!$C$1:$E$75,2,FALSE)</f>
        <v>Cen OR Trl</v>
      </c>
      <c r="D40" s="90" t="str">
        <f>VLOOKUP(G40,StkCrosswalk!$A$1:$F$40,2,FALSE)</f>
        <v>LCRWild</v>
      </c>
      <c r="E40" s="90">
        <f>VLOOKUP(G40,StkCrosswalk!$A$1:$F$40,4,FALSE)</f>
        <v>9</v>
      </c>
      <c r="F40" s="90" t="str">
        <f>VLOOKUP(G40,StkCrosswalk!$A$1:$F$40,3,FALSE)</f>
        <v>L C Bright&amp;Tule</v>
      </c>
      <c r="G40">
        <v>21</v>
      </c>
      <c r="H40">
        <v>4</v>
      </c>
      <c r="I40">
        <v>30</v>
      </c>
      <c r="J40">
        <v>2</v>
      </c>
      <c r="K40">
        <v>29.459811000000002</v>
      </c>
      <c r="M40"/>
      <c r="N40"/>
      <c r="O40"/>
      <c r="P40"/>
      <c r="Q40"/>
      <c r="R40"/>
    </row>
    <row r="41" spans="1:73" ht="15.6" x14ac:dyDescent="0.3">
      <c r="A41" s="95" t="s">
        <v>296</v>
      </c>
      <c r="B41" s="94">
        <v>2</v>
      </c>
      <c r="C41" s="90" t="str">
        <f>VLOOKUP(NewOld!I41,fish!$C$1:$E$75,2,FALSE)</f>
        <v>Cen OR Trl</v>
      </c>
      <c r="D41" s="90" t="str">
        <f>VLOOKUP(G41,StkCrosswalk!$A$1:$F$40,2,FALSE)</f>
        <v>LCRWild</v>
      </c>
      <c r="E41" s="90">
        <f>VLOOKUP(G41,StkCrosswalk!$A$1:$F$40,4,FALSE)</f>
        <v>9</v>
      </c>
      <c r="F41" s="90" t="str">
        <f>VLOOKUP(G41,StkCrosswalk!$A$1:$F$40,3,FALSE)</f>
        <v>L C Bright&amp;Tule</v>
      </c>
      <c r="G41">
        <v>21</v>
      </c>
      <c r="H41">
        <v>4</v>
      </c>
      <c r="I41">
        <v>30</v>
      </c>
      <c r="J41">
        <v>3</v>
      </c>
      <c r="K41">
        <v>44.189670000000007</v>
      </c>
      <c r="M41"/>
      <c r="N41"/>
      <c r="O41"/>
      <c r="P41"/>
      <c r="Q41"/>
      <c r="R41"/>
    </row>
    <row r="42" spans="1:73" ht="15.6" x14ac:dyDescent="0.3">
      <c r="A42" s="95" t="s">
        <v>296</v>
      </c>
      <c r="B42" s="94">
        <v>2</v>
      </c>
      <c r="C42" s="90" t="str">
        <f>VLOOKUP(NewOld!I42,fish!$C$1:$E$75,2,FALSE)</f>
        <v>Cen OR Trl</v>
      </c>
      <c r="D42" s="90" t="str">
        <f>VLOOKUP(G42,StkCrosswalk!$A$1:$F$40,2,FALSE)</f>
        <v>LCRWild</v>
      </c>
      <c r="E42" s="90">
        <f>VLOOKUP(G42,StkCrosswalk!$A$1:$F$40,4,FALSE)</f>
        <v>9</v>
      </c>
      <c r="F42" s="90" t="str">
        <f>VLOOKUP(G42,StkCrosswalk!$A$1:$F$40,3,FALSE)</f>
        <v>L C Bright&amp;Tule</v>
      </c>
      <c r="G42">
        <v>21</v>
      </c>
      <c r="H42">
        <v>5</v>
      </c>
      <c r="I42">
        <v>30</v>
      </c>
      <c r="J42">
        <v>2</v>
      </c>
      <c r="K42">
        <v>131.32459500000002</v>
      </c>
      <c r="M42"/>
      <c r="N42"/>
      <c r="O42"/>
      <c r="P42"/>
      <c r="Q42"/>
      <c r="R42"/>
    </row>
    <row r="43" spans="1:73" ht="15.6" x14ac:dyDescent="0.3">
      <c r="A43" s="95" t="s">
        <v>296</v>
      </c>
      <c r="B43" s="94">
        <v>2</v>
      </c>
      <c r="C43" s="90" t="str">
        <f>VLOOKUP(NewOld!I43,fish!$C$1:$E$75,2,FALSE)</f>
        <v>Cen OR Trl</v>
      </c>
      <c r="D43" s="90" t="str">
        <f>VLOOKUP(G43,StkCrosswalk!$A$1:$F$40,2,FALSE)</f>
        <v>MidPSFF</v>
      </c>
      <c r="E43" s="90">
        <f>VLOOKUP(G43,StkCrosswalk!$A$1:$F$40,4,FALSE)</f>
        <v>3</v>
      </c>
      <c r="F43" s="90" t="str">
        <f>VLOOKUP(G43,StkCrosswalk!$A$1:$F$40,3,FALSE)</f>
        <v>Puget Sound Fa</v>
      </c>
      <c r="G43">
        <v>11</v>
      </c>
      <c r="H43">
        <v>3</v>
      </c>
      <c r="I43">
        <v>30</v>
      </c>
      <c r="J43">
        <v>2</v>
      </c>
      <c r="K43">
        <v>9.4247870000000002</v>
      </c>
      <c r="M43"/>
      <c r="N43"/>
      <c r="O43"/>
      <c r="P43"/>
      <c r="Q43"/>
      <c r="R43"/>
    </row>
    <row r="44" spans="1:73" ht="15.6" x14ac:dyDescent="0.3">
      <c r="A44" s="95" t="s">
        <v>296</v>
      </c>
      <c r="B44" s="94">
        <v>2</v>
      </c>
      <c r="C44" s="90" t="str">
        <f>VLOOKUP(NewOld!I44,fish!$C$1:$E$75,2,FALSE)</f>
        <v>Cen OR Trl</v>
      </c>
      <c r="D44" s="90" t="str">
        <f>VLOOKUP(G44,StkCrosswalk!$A$1:$F$40,2,FALSE)</f>
        <v>MidPSFF</v>
      </c>
      <c r="E44" s="90">
        <f>VLOOKUP(G44,StkCrosswalk!$A$1:$F$40,4,FALSE)</f>
        <v>3</v>
      </c>
      <c r="F44" s="90" t="str">
        <f>VLOOKUP(G44,StkCrosswalk!$A$1:$F$40,3,FALSE)</f>
        <v>Puget Sound Fa</v>
      </c>
      <c r="G44">
        <v>11</v>
      </c>
      <c r="H44">
        <v>4</v>
      </c>
      <c r="I44">
        <v>30</v>
      </c>
      <c r="J44">
        <v>2</v>
      </c>
      <c r="K44">
        <v>35.078992</v>
      </c>
      <c r="M44"/>
      <c r="N44"/>
      <c r="O44"/>
      <c r="P44"/>
      <c r="Q44"/>
      <c r="R44"/>
    </row>
    <row r="45" spans="1:73" ht="15.6" x14ac:dyDescent="0.3">
      <c r="A45" s="95" t="s">
        <v>296</v>
      </c>
      <c r="B45" s="94">
        <v>2</v>
      </c>
      <c r="C45" s="90" t="str">
        <f>VLOOKUP(NewOld!I45,fish!$C$1:$E$75,2,FALSE)</f>
        <v>Cen OR Trl</v>
      </c>
      <c r="D45" s="90" t="str">
        <f>VLOOKUP(G45,StkCrosswalk!$A$1:$F$40,2,FALSE)</f>
        <v>NkSm FF</v>
      </c>
      <c r="E45" s="90">
        <f>VLOOKUP(G45,StkCrosswalk!$A$1:$F$40,4,FALSE)</f>
        <v>3</v>
      </c>
      <c r="F45" s="90" t="str">
        <f>VLOOKUP(G45,StkCrosswalk!$A$1:$F$40,3,FALSE)</f>
        <v>Puget Sound Fa</v>
      </c>
      <c r="G45">
        <v>1</v>
      </c>
      <c r="H45">
        <v>3</v>
      </c>
      <c r="I45">
        <v>30</v>
      </c>
      <c r="J45">
        <v>2</v>
      </c>
      <c r="K45">
        <v>18.100759</v>
      </c>
      <c r="M45"/>
      <c r="N45"/>
      <c r="O45"/>
      <c r="P45"/>
      <c r="Q45"/>
      <c r="R45"/>
    </row>
    <row r="46" spans="1:73" ht="15.6" x14ac:dyDescent="0.3">
      <c r="A46" s="95" t="s">
        <v>296</v>
      </c>
      <c r="B46" s="94">
        <v>2</v>
      </c>
      <c r="C46" s="90" t="str">
        <f>VLOOKUP(NewOld!I46,fish!$C$1:$E$75,2,FALSE)</f>
        <v>Cen OR Trl</v>
      </c>
      <c r="D46" s="90" t="str">
        <f>VLOOKUP(G46,StkCrosswalk!$A$1:$F$40,2,FALSE)</f>
        <v>Mid OR C</v>
      </c>
      <c r="E46" s="90">
        <f>VLOOKUP(G46,StkCrosswalk!$A$1:$F$40,4,FALSE)</f>
        <v>12</v>
      </c>
      <c r="F46" s="90" t="str">
        <f>VLOOKUP(G46,StkCrosswalk!$A$1:$F$40,3,FALSE)</f>
        <v>Mid OR Coast</v>
      </c>
      <c r="G46">
        <v>33</v>
      </c>
      <c r="H46">
        <v>4</v>
      </c>
      <c r="I46">
        <v>30</v>
      </c>
      <c r="J46">
        <v>2</v>
      </c>
      <c r="K46">
        <v>95.580349999999996</v>
      </c>
      <c r="M46"/>
      <c r="N46"/>
      <c r="O46"/>
      <c r="P46"/>
      <c r="Q46"/>
      <c r="R46"/>
    </row>
    <row r="47" spans="1:73" ht="15.6" x14ac:dyDescent="0.3">
      <c r="A47" s="95" t="s">
        <v>296</v>
      </c>
      <c r="B47" s="94">
        <v>2</v>
      </c>
      <c r="C47" s="90" t="str">
        <f>VLOOKUP(NewOld!I47,fish!$C$1:$E$75,2,FALSE)</f>
        <v>Cen OR Trl</v>
      </c>
      <c r="D47" s="90" t="str">
        <f>VLOOKUP(G47,StkCrosswalk!$A$1:$F$40,2,FALSE)</f>
        <v>Mid OR C</v>
      </c>
      <c r="E47" s="90">
        <f>VLOOKUP(G47,StkCrosswalk!$A$1:$F$40,4,FALSE)</f>
        <v>12</v>
      </c>
      <c r="F47" s="90" t="str">
        <f>VLOOKUP(G47,StkCrosswalk!$A$1:$F$40,3,FALSE)</f>
        <v>Mid OR Coast</v>
      </c>
      <c r="G47">
        <v>33</v>
      </c>
      <c r="H47">
        <v>4</v>
      </c>
      <c r="I47">
        <v>30</v>
      </c>
      <c r="J47">
        <v>3</v>
      </c>
      <c r="K47">
        <v>90.558548000000002</v>
      </c>
      <c r="M47"/>
      <c r="N47"/>
      <c r="O47"/>
      <c r="P47"/>
      <c r="Q47"/>
      <c r="R47"/>
    </row>
    <row r="48" spans="1:73" ht="15.6" x14ac:dyDescent="0.3">
      <c r="A48" s="95" t="s">
        <v>296</v>
      </c>
      <c r="B48" s="94">
        <v>2</v>
      </c>
      <c r="C48" s="90" t="str">
        <f>VLOOKUP(NewOld!I48,fish!$C$1:$E$75,2,FALSE)</f>
        <v>Cen OR Trl</v>
      </c>
      <c r="D48" s="90" t="str">
        <f>VLOOKUP(G48,StkCrosswalk!$A$1:$F$40,2,FALSE)</f>
        <v>Mid OR C</v>
      </c>
      <c r="E48" s="90">
        <f>VLOOKUP(G48,StkCrosswalk!$A$1:$F$40,4,FALSE)</f>
        <v>12</v>
      </c>
      <c r="F48" s="90" t="str">
        <f>VLOOKUP(G48,StkCrosswalk!$A$1:$F$40,3,FALSE)</f>
        <v>Mid OR Coast</v>
      </c>
      <c r="G48">
        <v>33</v>
      </c>
      <c r="H48">
        <v>5</v>
      </c>
      <c r="I48">
        <v>30</v>
      </c>
      <c r="J48">
        <v>2</v>
      </c>
      <c r="K48">
        <v>91.839669999999998</v>
      </c>
      <c r="M48"/>
      <c r="N48"/>
      <c r="O48"/>
      <c r="P48"/>
      <c r="Q48"/>
      <c r="R48"/>
    </row>
    <row r="49" spans="1:18" ht="15.6" x14ac:dyDescent="0.3">
      <c r="A49" s="95" t="s">
        <v>296</v>
      </c>
      <c r="B49" s="94">
        <v>2</v>
      </c>
      <c r="C49" s="90" t="str">
        <f>VLOOKUP(NewOld!I49,fish!$C$1:$E$75,2,FALSE)</f>
        <v>Cen OR Trl</v>
      </c>
      <c r="D49" s="90" t="str">
        <f>VLOOKUP(G49,StkCrosswalk!$A$1:$F$40,2,FALSE)</f>
        <v>Mid OR C</v>
      </c>
      <c r="E49" s="90">
        <f>VLOOKUP(G49,StkCrosswalk!$A$1:$F$40,4,FALSE)</f>
        <v>12</v>
      </c>
      <c r="F49" s="90" t="str">
        <f>VLOOKUP(G49,StkCrosswalk!$A$1:$F$40,3,FALSE)</f>
        <v>Mid OR Coast</v>
      </c>
      <c r="G49">
        <v>33</v>
      </c>
      <c r="H49">
        <v>5</v>
      </c>
      <c r="I49">
        <v>30</v>
      </c>
      <c r="J49">
        <v>3</v>
      </c>
      <c r="K49">
        <v>33.755103999999996</v>
      </c>
      <c r="M49"/>
      <c r="N49"/>
      <c r="O49"/>
      <c r="P49"/>
      <c r="Q49"/>
      <c r="R49"/>
    </row>
    <row r="50" spans="1:18" ht="15.6" x14ac:dyDescent="0.3">
      <c r="A50" s="95" t="s">
        <v>296</v>
      </c>
      <c r="B50" s="94">
        <v>2</v>
      </c>
      <c r="C50" s="90" t="str">
        <f>VLOOKUP(NewOld!I50,fish!$C$1:$E$75,2,FALSE)</f>
        <v>Cen OR Trl</v>
      </c>
      <c r="D50" s="90" t="str">
        <f>VLOOKUP(G50,StkCrosswalk!$A$1:$F$40,2,FALSE)</f>
        <v>OR No F</v>
      </c>
      <c r="E50" s="90">
        <f>VLOOKUP(G50,StkCrosswalk!$A$1:$F$40,4,FALSE)</f>
        <v>11</v>
      </c>
      <c r="F50" s="90" t="str">
        <f>VLOOKUP(G50,StkCrosswalk!$A$1:$F$40,3,FALSE)</f>
        <v>OR North Coast</v>
      </c>
      <c r="G50">
        <v>28</v>
      </c>
      <c r="H50">
        <v>3</v>
      </c>
      <c r="I50">
        <v>30</v>
      </c>
      <c r="J50">
        <v>3</v>
      </c>
      <c r="K50">
        <v>71.784246999999993</v>
      </c>
      <c r="M50"/>
      <c r="N50"/>
      <c r="O50"/>
      <c r="P50"/>
      <c r="Q50"/>
      <c r="R50"/>
    </row>
    <row r="51" spans="1:18" ht="15.6" x14ac:dyDescent="0.3">
      <c r="A51" s="95" t="s">
        <v>296</v>
      </c>
      <c r="B51" s="94">
        <v>2</v>
      </c>
      <c r="C51" s="90" t="str">
        <f>VLOOKUP(NewOld!I51,fish!$C$1:$E$75,2,FALSE)</f>
        <v>Cen OR Trl</v>
      </c>
      <c r="D51" s="90" t="str">
        <f>VLOOKUP(G51,StkCrosswalk!$A$1:$F$40,2,FALSE)</f>
        <v>OR No F</v>
      </c>
      <c r="E51" s="90">
        <f>VLOOKUP(G51,StkCrosswalk!$A$1:$F$40,4,FALSE)</f>
        <v>11</v>
      </c>
      <c r="F51" s="90" t="str">
        <f>VLOOKUP(G51,StkCrosswalk!$A$1:$F$40,3,FALSE)</f>
        <v>OR North Coast</v>
      </c>
      <c r="G51">
        <v>28</v>
      </c>
      <c r="H51">
        <v>4</v>
      </c>
      <c r="I51">
        <v>30</v>
      </c>
      <c r="J51">
        <v>2</v>
      </c>
      <c r="K51">
        <v>63.304062000000002</v>
      </c>
      <c r="M51"/>
      <c r="N51"/>
      <c r="O51"/>
      <c r="P51"/>
      <c r="Q51"/>
      <c r="R51"/>
    </row>
    <row r="52" spans="1:18" ht="15.6" x14ac:dyDescent="0.3">
      <c r="A52" s="95" t="s">
        <v>296</v>
      </c>
      <c r="B52" s="94">
        <v>2</v>
      </c>
      <c r="C52" s="90" t="str">
        <f>VLOOKUP(NewOld!I52,fish!$C$1:$E$75,2,FALSE)</f>
        <v>Cen OR Trl</v>
      </c>
      <c r="D52" s="90" t="str">
        <f>VLOOKUP(G52,StkCrosswalk!$A$1:$F$40,2,FALSE)</f>
        <v>OR No F</v>
      </c>
      <c r="E52" s="90">
        <f>VLOOKUP(G52,StkCrosswalk!$A$1:$F$40,4,FALSE)</f>
        <v>11</v>
      </c>
      <c r="F52" s="90" t="str">
        <f>VLOOKUP(G52,StkCrosswalk!$A$1:$F$40,3,FALSE)</f>
        <v>OR North Coast</v>
      </c>
      <c r="G52">
        <v>28</v>
      </c>
      <c r="H52">
        <v>4</v>
      </c>
      <c r="I52">
        <v>30</v>
      </c>
      <c r="J52">
        <v>3</v>
      </c>
      <c r="K52">
        <v>60.899605999999999</v>
      </c>
      <c r="M52"/>
      <c r="N52"/>
      <c r="O52"/>
      <c r="P52"/>
      <c r="Q52"/>
      <c r="R52"/>
    </row>
    <row r="53" spans="1:18" ht="15.6" x14ac:dyDescent="0.3">
      <c r="A53" s="95" t="s">
        <v>296</v>
      </c>
      <c r="B53" s="94">
        <v>2</v>
      </c>
      <c r="C53" s="90" t="str">
        <f>VLOOKUP(NewOld!I53,fish!$C$1:$E$75,2,FALSE)</f>
        <v>Cen OR Trl</v>
      </c>
      <c r="D53" s="90" t="str">
        <f>VLOOKUP(G53,StkCrosswalk!$A$1:$F$40,2,FALSE)</f>
        <v>OR No F</v>
      </c>
      <c r="E53" s="90">
        <f>VLOOKUP(G53,StkCrosswalk!$A$1:$F$40,4,FALSE)</f>
        <v>11</v>
      </c>
      <c r="F53" s="90" t="str">
        <f>VLOOKUP(G53,StkCrosswalk!$A$1:$F$40,3,FALSE)</f>
        <v>OR North Coast</v>
      </c>
      <c r="G53">
        <v>28</v>
      </c>
      <c r="H53">
        <v>5</v>
      </c>
      <c r="I53">
        <v>30</v>
      </c>
      <c r="J53">
        <v>2</v>
      </c>
      <c r="K53">
        <v>19.022716000000003</v>
      </c>
      <c r="M53"/>
      <c r="N53"/>
      <c r="O53"/>
      <c r="P53"/>
      <c r="Q53"/>
      <c r="R53"/>
    </row>
    <row r="54" spans="1:18" ht="15.6" x14ac:dyDescent="0.3">
      <c r="A54" s="95" t="s">
        <v>296</v>
      </c>
      <c r="B54" s="94">
        <v>2</v>
      </c>
      <c r="C54" s="90" t="str">
        <f>VLOOKUP(NewOld!I54,fish!$C$1:$E$75,2,FALSE)</f>
        <v>Cen OR Trl</v>
      </c>
      <c r="D54" s="90" t="str">
        <f>VLOOKUP(G54,StkCrosswalk!$A$1:$F$40,2,FALSE)</f>
        <v>Snake F</v>
      </c>
      <c r="E54" s="90">
        <f>VLOOKUP(G54,StkCrosswalk!$A$1:$F$40,4,FALSE)</f>
        <v>7</v>
      </c>
      <c r="F54" s="90" t="str">
        <f>VLOOKUP(G54,StkCrosswalk!$A$1:$F$40,3,FALSE)</f>
        <v>U Columbia Bright</v>
      </c>
      <c r="G54">
        <v>27</v>
      </c>
      <c r="H54">
        <v>3</v>
      </c>
      <c r="I54">
        <v>30</v>
      </c>
      <c r="J54">
        <v>2</v>
      </c>
      <c r="K54">
        <v>43.643025999999999</v>
      </c>
      <c r="M54"/>
      <c r="N54"/>
      <c r="O54"/>
      <c r="P54"/>
      <c r="Q54"/>
      <c r="R54"/>
    </row>
    <row r="55" spans="1:18" ht="15.6" x14ac:dyDescent="0.3">
      <c r="A55" s="95" t="s">
        <v>296</v>
      </c>
      <c r="B55" s="94">
        <v>2</v>
      </c>
      <c r="C55" s="90" t="str">
        <f>VLOOKUP(NewOld!I55,fish!$C$1:$E$75,2,FALSE)</f>
        <v>Cen OR Trl</v>
      </c>
      <c r="D55" s="90" t="str">
        <f>VLOOKUP(G55,StkCrosswalk!$A$1:$F$40,2,FALSE)</f>
        <v>Snake F</v>
      </c>
      <c r="E55" s="90">
        <f>VLOOKUP(G55,StkCrosswalk!$A$1:$F$40,4,FALSE)</f>
        <v>7</v>
      </c>
      <c r="F55" s="90" t="str">
        <f>VLOOKUP(G55,StkCrosswalk!$A$1:$F$40,3,FALSE)</f>
        <v>U Columbia Bright</v>
      </c>
      <c r="G55">
        <v>27</v>
      </c>
      <c r="H55">
        <v>3</v>
      </c>
      <c r="I55">
        <v>30</v>
      </c>
      <c r="J55">
        <v>3</v>
      </c>
      <c r="K55">
        <v>42.684406000000003</v>
      </c>
      <c r="M55"/>
      <c r="N55"/>
      <c r="O55"/>
      <c r="P55"/>
      <c r="Q55"/>
      <c r="R55"/>
    </row>
    <row r="56" spans="1:18" ht="15.6" x14ac:dyDescent="0.3">
      <c r="A56" s="95" t="s">
        <v>296</v>
      </c>
      <c r="B56" s="94">
        <v>2</v>
      </c>
      <c r="C56" s="90" t="str">
        <f>VLOOKUP(NewOld!I56,fish!$C$1:$E$75,2,FALSE)</f>
        <v>Cen OR Trl</v>
      </c>
      <c r="D56" s="90" t="str">
        <f>VLOOKUP(G56,StkCrosswalk!$A$1:$F$40,2,FALSE)</f>
        <v>Snake F</v>
      </c>
      <c r="E56" s="90">
        <f>VLOOKUP(G56,StkCrosswalk!$A$1:$F$40,4,FALSE)</f>
        <v>7</v>
      </c>
      <c r="F56" s="90" t="str">
        <f>VLOOKUP(G56,StkCrosswalk!$A$1:$F$40,3,FALSE)</f>
        <v>U Columbia Bright</v>
      </c>
      <c r="G56">
        <v>27</v>
      </c>
      <c r="H56">
        <v>4</v>
      </c>
      <c r="I56">
        <v>30</v>
      </c>
      <c r="J56">
        <v>2</v>
      </c>
      <c r="K56">
        <v>552.82094400000005</v>
      </c>
      <c r="M56"/>
      <c r="N56"/>
      <c r="O56"/>
      <c r="P56"/>
      <c r="Q56"/>
      <c r="R56"/>
    </row>
    <row r="57" spans="1:18" ht="15.6" x14ac:dyDescent="0.3">
      <c r="A57" s="95" t="s">
        <v>296</v>
      </c>
      <c r="B57" s="94">
        <v>2</v>
      </c>
      <c r="C57" s="90" t="str">
        <f>VLOOKUP(NewOld!I57,fish!$C$1:$E$75,2,FALSE)</f>
        <v>Cen OR Trl</v>
      </c>
      <c r="D57" s="90" t="str">
        <f>VLOOKUP(G57,StkCrosswalk!$A$1:$F$40,2,FALSE)</f>
        <v>Snake F</v>
      </c>
      <c r="E57" s="90">
        <f>VLOOKUP(G57,StkCrosswalk!$A$1:$F$40,4,FALSE)</f>
        <v>7</v>
      </c>
      <c r="F57" s="90" t="str">
        <f>VLOOKUP(G57,StkCrosswalk!$A$1:$F$40,3,FALSE)</f>
        <v>U Columbia Bright</v>
      </c>
      <c r="G57">
        <v>27</v>
      </c>
      <c r="H57">
        <v>4</v>
      </c>
      <c r="I57">
        <v>30</v>
      </c>
      <c r="J57">
        <v>3</v>
      </c>
      <c r="K57">
        <v>214.99123600000001</v>
      </c>
      <c r="M57"/>
      <c r="N57"/>
      <c r="O57"/>
      <c r="P57"/>
      <c r="Q57"/>
      <c r="R57"/>
    </row>
    <row r="58" spans="1:18" ht="15.6" x14ac:dyDescent="0.3">
      <c r="A58" s="95" t="s">
        <v>296</v>
      </c>
      <c r="B58" s="94">
        <v>2</v>
      </c>
      <c r="C58" s="90" t="str">
        <f>VLOOKUP(NewOld!I58,fish!$C$1:$E$75,2,FALSE)</f>
        <v>Cen OR Trl</v>
      </c>
      <c r="D58" s="90" t="str">
        <f>VLOOKUP(G58,StkCrosswalk!$A$1:$F$40,2,FALSE)</f>
        <v>Snake F</v>
      </c>
      <c r="E58" s="90">
        <f>VLOOKUP(G58,StkCrosswalk!$A$1:$F$40,4,FALSE)</f>
        <v>7</v>
      </c>
      <c r="F58" s="90" t="str">
        <f>VLOOKUP(G58,StkCrosswalk!$A$1:$F$40,3,FALSE)</f>
        <v>U Columbia Bright</v>
      </c>
      <c r="G58">
        <v>27</v>
      </c>
      <c r="H58">
        <v>5</v>
      </c>
      <c r="I58">
        <v>30</v>
      </c>
      <c r="J58">
        <v>2</v>
      </c>
      <c r="K58">
        <v>17.936329000000001</v>
      </c>
      <c r="M58"/>
      <c r="N58"/>
      <c r="O58"/>
      <c r="P58"/>
      <c r="Q58"/>
      <c r="R58"/>
    </row>
    <row r="59" spans="1:18" ht="15.6" x14ac:dyDescent="0.3">
      <c r="A59" s="95" t="s">
        <v>296</v>
      </c>
      <c r="B59" s="94">
        <v>2</v>
      </c>
      <c r="C59" s="90" t="str">
        <f>VLOOKUP(NewOld!I59,fish!$C$1:$E$75,2,FALSE)</f>
        <v>Cen OR Trl</v>
      </c>
      <c r="D59" s="90" t="str">
        <f>VLOOKUP(G59,StkCrosswalk!$A$1:$F$40,2,FALSE)</f>
        <v>Snake F</v>
      </c>
      <c r="E59" s="90">
        <f>VLOOKUP(G59,StkCrosswalk!$A$1:$F$40,4,FALSE)</f>
        <v>7</v>
      </c>
      <c r="F59" s="90" t="str">
        <f>VLOOKUP(G59,StkCrosswalk!$A$1:$F$40,3,FALSE)</f>
        <v>U Columbia Bright</v>
      </c>
      <c r="G59">
        <v>27</v>
      </c>
      <c r="H59">
        <v>5</v>
      </c>
      <c r="I59">
        <v>30</v>
      </c>
      <c r="J59">
        <v>3</v>
      </c>
      <c r="K59">
        <v>5.8304519999999993</v>
      </c>
      <c r="M59"/>
      <c r="N59"/>
      <c r="O59"/>
      <c r="P59"/>
      <c r="Q59"/>
      <c r="R59"/>
    </row>
    <row r="60" spans="1:18" ht="15.6" x14ac:dyDescent="0.3">
      <c r="A60" s="95" t="s">
        <v>296</v>
      </c>
      <c r="B60" s="94">
        <v>2</v>
      </c>
      <c r="C60" s="90" t="str">
        <f>VLOOKUP(NewOld!I60,fish!$C$1:$E$75,2,FALSE)</f>
        <v>Cen OR Trl</v>
      </c>
      <c r="D60" s="90" t="str">
        <f>VLOOKUP(G60,StkCrosswalk!$A$1:$F$40,2,FALSE)</f>
        <v>SPSd FF</v>
      </c>
      <c r="E60" s="90">
        <f>VLOOKUP(G60,StkCrosswalk!$A$1:$F$40,4,FALSE)</f>
        <v>3</v>
      </c>
      <c r="F60" s="90" t="str">
        <f>VLOOKUP(G60,StkCrosswalk!$A$1:$F$40,3,FALSE)</f>
        <v>Puget Sound Fa</v>
      </c>
      <c r="G60">
        <v>13</v>
      </c>
      <c r="H60">
        <v>3</v>
      </c>
      <c r="I60">
        <v>30</v>
      </c>
      <c r="J60">
        <v>2</v>
      </c>
      <c r="K60">
        <v>15.9542</v>
      </c>
      <c r="M60"/>
      <c r="N60"/>
      <c r="O60"/>
      <c r="P60"/>
      <c r="Q60"/>
      <c r="R60"/>
    </row>
    <row r="61" spans="1:18" ht="15.6" x14ac:dyDescent="0.3">
      <c r="A61" s="95" t="s">
        <v>296</v>
      </c>
      <c r="B61" s="94">
        <v>2</v>
      </c>
      <c r="C61" s="90" t="str">
        <f>VLOOKUP(NewOld!I61,fish!$C$1:$E$75,2,FALSE)</f>
        <v>Cen OR Trl</v>
      </c>
      <c r="D61" s="90" t="str">
        <f>VLOOKUP(G61,StkCrosswalk!$A$1:$F$40,2,FALSE)</f>
        <v>SPSd FF</v>
      </c>
      <c r="E61" s="90">
        <f>VLOOKUP(G61,StkCrosswalk!$A$1:$F$40,4,FALSE)</f>
        <v>3</v>
      </c>
      <c r="F61" s="90" t="str">
        <f>VLOOKUP(G61,StkCrosswalk!$A$1:$F$40,3,FALSE)</f>
        <v>Puget Sound Fa</v>
      </c>
      <c r="G61">
        <v>13</v>
      </c>
      <c r="H61">
        <v>4</v>
      </c>
      <c r="I61">
        <v>30</v>
      </c>
      <c r="J61">
        <v>2</v>
      </c>
      <c r="K61">
        <v>115.543162</v>
      </c>
      <c r="M61"/>
      <c r="N61"/>
      <c r="O61"/>
      <c r="P61"/>
      <c r="Q61"/>
      <c r="R61"/>
    </row>
    <row r="62" spans="1:18" ht="15.6" x14ac:dyDescent="0.3">
      <c r="A62" s="95" t="s">
        <v>296</v>
      </c>
      <c r="B62" s="94">
        <v>2</v>
      </c>
      <c r="C62" s="90" t="str">
        <f>VLOOKUP(NewOld!I62,fish!$C$1:$E$75,2,FALSE)</f>
        <v>Cen OR Trl</v>
      </c>
      <c r="D62" s="90" t="str">
        <f>VLOOKUP(G62,StkCrosswalk!$A$1:$F$40,2,FALSE)</f>
        <v>SPS Fyr</v>
      </c>
      <c r="E62" s="90">
        <f>VLOOKUP(G62,StkCrosswalk!$A$1:$F$40,4,FALSE)</f>
        <v>3</v>
      </c>
      <c r="F62" s="90" t="str">
        <f>VLOOKUP(G62,StkCrosswalk!$A$1:$F$40,3,FALSE)</f>
        <v>Puget Sound Fa</v>
      </c>
      <c r="G62">
        <v>14</v>
      </c>
      <c r="H62">
        <v>4</v>
      </c>
      <c r="I62">
        <v>30</v>
      </c>
      <c r="J62">
        <v>2</v>
      </c>
      <c r="K62">
        <v>9.4696999999999996</v>
      </c>
      <c r="M62"/>
      <c r="N62"/>
      <c r="O62"/>
      <c r="P62"/>
      <c r="Q62"/>
      <c r="R62"/>
    </row>
    <row r="63" spans="1:18" ht="15.6" x14ac:dyDescent="0.3">
      <c r="A63" s="95" t="s">
        <v>296</v>
      </c>
      <c r="B63" s="94">
        <v>2</v>
      </c>
      <c r="C63" s="90" t="str">
        <f>VLOOKUP(NewOld!I63,fish!$C$1:$E$75,2,FALSE)</f>
        <v>Cen OR Trl</v>
      </c>
      <c r="D63" s="90" t="str">
        <f>VLOOKUP(G63,StkCrosswalk!$A$1:$F$40,2,FALSE)</f>
        <v>UWAc FF</v>
      </c>
      <c r="E63" s="90">
        <f>VLOOKUP(G63,StkCrosswalk!$A$1:$F$40,4,FALSE)</f>
        <v>3</v>
      </c>
      <c r="F63" s="90" t="str">
        <f>VLOOKUP(G63,StkCrosswalk!$A$1:$F$40,3,FALSE)</f>
        <v>Puget Sound Fa</v>
      </c>
      <c r="G63">
        <v>12</v>
      </c>
      <c r="H63">
        <v>4</v>
      </c>
      <c r="I63">
        <v>30</v>
      </c>
      <c r="J63">
        <v>2</v>
      </c>
      <c r="K63">
        <v>6.3899140000000001</v>
      </c>
      <c r="M63"/>
      <c r="N63"/>
      <c r="O63"/>
      <c r="P63"/>
      <c r="Q63"/>
      <c r="R63"/>
    </row>
    <row r="64" spans="1:18" ht="15.6" x14ac:dyDescent="0.3">
      <c r="A64" s="95" t="s">
        <v>296</v>
      </c>
      <c r="B64" s="94">
        <v>2</v>
      </c>
      <c r="C64" s="90" t="str">
        <f>VLOOKUP(NewOld!I64,fish!$C$1:$E$75,2,FALSE)</f>
        <v>Cen OR Trl</v>
      </c>
      <c r="D64" s="90" t="str">
        <f>VLOOKUP(G64,StkCrosswalk!$A$1:$F$40,2,FALSE)</f>
        <v>Will Sp</v>
      </c>
      <c r="E64" s="90">
        <f>VLOOKUP(G64,StkCrosswalk!$A$1:$F$40,4,FALSE)</f>
        <v>6</v>
      </c>
      <c r="F64" s="90" t="str">
        <f>VLOOKUP(G64,StkCrosswalk!$A$1:$F$40,3,FALSE)</f>
        <v>L Columbia Spring</v>
      </c>
      <c r="G64">
        <v>26</v>
      </c>
      <c r="H64">
        <v>3</v>
      </c>
      <c r="I64">
        <v>30</v>
      </c>
      <c r="J64">
        <v>2</v>
      </c>
      <c r="K64">
        <v>122.021475</v>
      </c>
      <c r="M64"/>
      <c r="N64"/>
      <c r="O64"/>
      <c r="P64"/>
      <c r="Q64"/>
      <c r="R64"/>
    </row>
    <row r="65" spans="1:17" ht="15.6" x14ac:dyDescent="0.3">
      <c r="A65" s="95" t="s">
        <v>296</v>
      </c>
      <c r="B65" s="94">
        <v>2</v>
      </c>
      <c r="C65" s="90" t="str">
        <f>VLOOKUP(NewOld!I65,fish!$C$1:$E$75,2,FALSE)</f>
        <v>Cen OR Trl</v>
      </c>
      <c r="D65" s="90" t="str">
        <f>VLOOKUP(G65,StkCrosswalk!$A$1:$F$40,2,FALSE)</f>
        <v>Will Sp</v>
      </c>
      <c r="E65" s="90">
        <f>VLOOKUP(G65,StkCrosswalk!$A$1:$F$40,4,FALSE)</f>
        <v>6</v>
      </c>
      <c r="F65" s="90" t="str">
        <f>VLOOKUP(G65,StkCrosswalk!$A$1:$F$40,3,FALSE)</f>
        <v>L Columbia Spring</v>
      </c>
      <c r="G65">
        <v>26</v>
      </c>
      <c r="H65">
        <v>4</v>
      </c>
      <c r="I65">
        <v>30</v>
      </c>
      <c r="J65">
        <v>2</v>
      </c>
      <c r="K65">
        <v>7.3702480000000001</v>
      </c>
      <c r="M65"/>
      <c r="N65"/>
      <c r="O65"/>
      <c r="P65"/>
      <c r="Q65"/>
    </row>
    <row r="66" spans="1:17" ht="15.6" x14ac:dyDescent="0.3">
      <c r="A66" s="95" t="s">
        <v>296</v>
      </c>
      <c r="B66" s="94">
        <v>2</v>
      </c>
      <c r="C66" s="90" t="str">
        <f>VLOOKUP(NewOld!I66,fish!$C$1:$E$75,2,FALSE)</f>
        <v>KMZ Troll</v>
      </c>
      <c r="D66" s="90" t="str">
        <f>VLOOKUP(G66,StkCrosswalk!$A$1:$F$40,2,FALSE)</f>
        <v>CentVal</v>
      </c>
      <c r="E66" s="90">
        <f>VLOOKUP(G66,StkCrosswalk!$A$1:$F$40,4,FALSE)</f>
        <v>13</v>
      </c>
      <c r="F66" s="90" t="str">
        <f>VLOOKUP(G66,StkCrosswalk!$A$1:$F$40,3,FALSE)</f>
        <v>CV-Sacramento</v>
      </c>
      <c r="G66">
        <v>35</v>
      </c>
      <c r="H66">
        <v>3</v>
      </c>
      <c r="I66">
        <v>32</v>
      </c>
      <c r="J66">
        <v>2</v>
      </c>
      <c r="K66">
        <v>65.343067000000005</v>
      </c>
      <c r="M66"/>
      <c r="N66"/>
      <c r="O66"/>
      <c r="P66"/>
      <c r="Q66"/>
    </row>
    <row r="67" spans="1:17" ht="15.6" x14ac:dyDescent="0.3">
      <c r="A67" s="95" t="s">
        <v>296</v>
      </c>
      <c r="B67" s="94">
        <v>2</v>
      </c>
      <c r="C67" s="90" t="str">
        <f>VLOOKUP(NewOld!I67,fish!$C$1:$E$75,2,FALSE)</f>
        <v>KMZ Troll</v>
      </c>
      <c r="D67" s="90" t="str">
        <f>VLOOKUP(G67,StkCrosswalk!$A$1:$F$40,2,FALSE)</f>
        <v>CentVal</v>
      </c>
      <c r="E67" s="90">
        <f>VLOOKUP(G67,StkCrosswalk!$A$1:$F$40,4,FALSE)</f>
        <v>13</v>
      </c>
      <c r="F67" s="90" t="str">
        <f>VLOOKUP(G67,StkCrosswalk!$A$1:$F$40,3,FALSE)</f>
        <v>CV-Sacramento</v>
      </c>
      <c r="G67">
        <v>35</v>
      </c>
      <c r="H67">
        <v>3</v>
      </c>
      <c r="I67">
        <v>32</v>
      </c>
      <c r="J67">
        <v>3</v>
      </c>
      <c r="K67">
        <v>182.07718599999998</v>
      </c>
      <c r="M67"/>
      <c r="N67"/>
      <c r="O67"/>
      <c r="P67"/>
      <c r="Q67"/>
    </row>
    <row r="68" spans="1:17" ht="15.6" x14ac:dyDescent="0.3">
      <c r="A68" s="95" t="s">
        <v>296</v>
      </c>
      <c r="B68" s="94">
        <v>2</v>
      </c>
      <c r="C68" s="90" t="str">
        <f>VLOOKUP(NewOld!I68,fish!$C$1:$E$75,2,FALSE)</f>
        <v>KMZ Troll</v>
      </c>
      <c r="D68" s="90" t="str">
        <f>VLOOKUP(G68,StkCrosswalk!$A$1:$F$40,2,FALSE)</f>
        <v>CentVal</v>
      </c>
      <c r="E68" s="90">
        <f>VLOOKUP(G68,StkCrosswalk!$A$1:$F$40,4,FALSE)</f>
        <v>13</v>
      </c>
      <c r="F68" s="90" t="str">
        <f>VLOOKUP(G68,StkCrosswalk!$A$1:$F$40,3,FALSE)</f>
        <v>CV-Sacramento</v>
      </c>
      <c r="G68">
        <v>35</v>
      </c>
      <c r="H68">
        <v>4</v>
      </c>
      <c r="I68">
        <v>32</v>
      </c>
      <c r="J68">
        <v>2</v>
      </c>
      <c r="K68">
        <v>37.974498999999994</v>
      </c>
      <c r="M68"/>
      <c r="N68"/>
      <c r="O68"/>
      <c r="P68"/>
      <c r="Q68"/>
    </row>
    <row r="69" spans="1:17" ht="15.6" x14ac:dyDescent="0.3">
      <c r="A69" s="95" t="s">
        <v>296</v>
      </c>
      <c r="B69" s="94">
        <v>2</v>
      </c>
      <c r="C69" s="90" t="str">
        <f>VLOOKUP(NewOld!I69,fish!$C$1:$E$75,2,FALSE)</f>
        <v>KMZ Troll</v>
      </c>
      <c r="D69" s="90" t="str">
        <f>VLOOKUP(G69,StkCrosswalk!$A$1:$F$40,2,FALSE)</f>
        <v>CentVal</v>
      </c>
      <c r="E69" s="90">
        <f>VLOOKUP(G69,StkCrosswalk!$A$1:$F$40,4,FALSE)</f>
        <v>13</v>
      </c>
      <c r="F69" s="90" t="str">
        <f>VLOOKUP(G69,StkCrosswalk!$A$1:$F$40,3,FALSE)</f>
        <v>CV-Sacramento</v>
      </c>
      <c r="G69">
        <v>35</v>
      </c>
      <c r="H69">
        <v>4</v>
      </c>
      <c r="I69">
        <v>32</v>
      </c>
      <c r="J69">
        <v>3</v>
      </c>
      <c r="K69">
        <v>37.873860000000001</v>
      </c>
      <c r="M69"/>
      <c r="N69"/>
      <c r="O69"/>
      <c r="P69"/>
      <c r="Q69"/>
    </row>
    <row r="70" spans="1:17" ht="15.6" x14ac:dyDescent="0.3">
      <c r="A70" s="95" t="s">
        <v>296</v>
      </c>
      <c r="B70" s="94">
        <v>2</v>
      </c>
      <c r="C70" s="90" t="str">
        <f>VLOOKUP(NewOld!I70,fish!$C$1:$E$75,2,FALSE)</f>
        <v>KMZ Troll</v>
      </c>
      <c r="D70" s="90" t="str">
        <f>VLOOKUP(G70,StkCrosswalk!$A$1:$F$40,2,FALSE)</f>
        <v>CentVal</v>
      </c>
      <c r="E70" s="90">
        <f>VLOOKUP(G70,StkCrosswalk!$A$1:$F$40,4,FALSE)</f>
        <v>13</v>
      </c>
      <c r="F70" s="90" t="str">
        <f>VLOOKUP(G70,StkCrosswalk!$A$1:$F$40,3,FALSE)</f>
        <v>CV-Sacramento</v>
      </c>
      <c r="G70">
        <v>35</v>
      </c>
      <c r="H70">
        <v>5</v>
      </c>
      <c r="I70">
        <v>32</v>
      </c>
      <c r="J70">
        <v>2</v>
      </c>
      <c r="K70">
        <v>0.90103599999999995</v>
      </c>
      <c r="M70"/>
      <c r="N70"/>
      <c r="O70"/>
      <c r="P70"/>
      <c r="Q70"/>
    </row>
    <row r="71" spans="1:17" ht="15.6" x14ac:dyDescent="0.3">
      <c r="A71" s="95" t="s">
        <v>296</v>
      </c>
      <c r="B71" s="94">
        <v>2</v>
      </c>
      <c r="C71" s="90" t="str">
        <f>VLOOKUP(NewOld!I71,fish!$C$1:$E$75,2,FALSE)</f>
        <v>KMZ Troll</v>
      </c>
      <c r="D71" s="90" t="str">
        <f>VLOOKUP(G71,StkCrosswalk!$A$1:$F$40,2,FALSE)</f>
        <v>UpCR Su</v>
      </c>
      <c r="E71" s="90">
        <f>VLOOKUP(G71,StkCrosswalk!$A$1:$F$40,4,FALSE)</f>
        <v>8</v>
      </c>
      <c r="F71" s="90" t="str">
        <f>VLOOKUP(G71,StkCrosswalk!$A$1:$F$40,3,FALSE)</f>
        <v>Columbia Su</v>
      </c>
      <c r="G71">
        <v>23</v>
      </c>
      <c r="H71">
        <v>4</v>
      </c>
      <c r="I71">
        <v>32</v>
      </c>
      <c r="J71">
        <v>2</v>
      </c>
      <c r="K71">
        <v>19.115041999999999</v>
      </c>
      <c r="M71"/>
      <c r="N71"/>
      <c r="O71"/>
      <c r="P71"/>
      <c r="Q71"/>
    </row>
    <row r="72" spans="1:17" ht="15.6" x14ac:dyDescent="0.3">
      <c r="A72" s="95" t="s">
        <v>296</v>
      </c>
      <c r="B72" s="94">
        <v>2</v>
      </c>
      <c r="C72" s="90" t="str">
        <f>VLOOKUP(NewOld!I72,fish!$C$1:$E$75,2,FALSE)</f>
        <v>KMZ Troll</v>
      </c>
      <c r="D72" s="90" t="str">
        <f>VLOOKUP(G72,StkCrosswalk!$A$1:$F$40,2,FALSE)</f>
        <v>UpCR Su</v>
      </c>
      <c r="E72" s="90">
        <f>VLOOKUP(G72,StkCrosswalk!$A$1:$F$40,4,FALSE)</f>
        <v>8</v>
      </c>
      <c r="F72" s="90" t="str">
        <f>VLOOKUP(G72,StkCrosswalk!$A$1:$F$40,3,FALSE)</f>
        <v>Columbia Su</v>
      </c>
      <c r="G72">
        <v>23</v>
      </c>
      <c r="H72">
        <v>5</v>
      </c>
      <c r="I72">
        <v>32</v>
      </c>
      <c r="J72">
        <v>2</v>
      </c>
      <c r="K72">
        <v>15.358574000000001</v>
      </c>
      <c r="M72"/>
      <c r="N72"/>
      <c r="O72"/>
      <c r="P72"/>
      <c r="Q72"/>
    </row>
    <row r="73" spans="1:17" ht="15.6" x14ac:dyDescent="0.3">
      <c r="A73" s="95" t="s">
        <v>296</v>
      </c>
      <c r="B73" s="94">
        <v>2</v>
      </c>
      <c r="C73" s="90" t="str">
        <f>VLOOKUP(NewOld!I73,fish!$C$1:$E$75,2,FALSE)</f>
        <v>KMZ Troll</v>
      </c>
      <c r="D73" s="90" t="str">
        <f>VLOOKUP(G73,StkCrosswalk!$A$1:$F$40,2,FALSE)</f>
        <v>WA Tule</v>
      </c>
      <c r="E73" s="90">
        <f>VLOOKUP(G73,StkCrosswalk!$A$1:$F$40,4,FALSE)</f>
        <v>9</v>
      </c>
      <c r="F73" s="90" t="str">
        <f>VLOOKUP(G73,StkCrosswalk!$A$1:$F$40,3,FALSE)</f>
        <v>L C Bright&amp;Tule</v>
      </c>
      <c r="G73">
        <v>20</v>
      </c>
      <c r="H73">
        <v>4</v>
      </c>
      <c r="I73">
        <v>32</v>
      </c>
      <c r="J73">
        <v>2</v>
      </c>
      <c r="K73">
        <v>17.713511</v>
      </c>
      <c r="M73"/>
      <c r="N73"/>
      <c r="O73"/>
      <c r="P73"/>
      <c r="Q73"/>
    </row>
    <row r="74" spans="1:17" ht="15.6" x14ac:dyDescent="0.3">
      <c r="A74" s="95" t="s">
        <v>296</v>
      </c>
      <c r="B74" s="94">
        <v>2</v>
      </c>
      <c r="C74" s="90" t="str">
        <f>VLOOKUP(NewOld!I74,fish!$C$1:$E$75,2,FALSE)</f>
        <v>KMZ Troll</v>
      </c>
      <c r="D74" s="90" t="str">
        <f>VLOOKUP(G74,StkCrosswalk!$A$1:$F$40,2,FALSE)</f>
        <v>WA Tule</v>
      </c>
      <c r="E74" s="90">
        <f>VLOOKUP(G74,StkCrosswalk!$A$1:$F$40,4,FALSE)</f>
        <v>9</v>
      </c>
      <c r="F74" s="90" t="str">
        <f>VLOOKUP(G74,StkCrosswalk!$A$1:$F$40,3,FALSE)</f>
        <v>L C Bright&amp;Tule</v>
      </c>
      <c r="G74">
        <v>20</v>
      </c>
      <c r="H74">
        <v>4</v>
      </c>
      <c r="I74">
        <v>32</v>
      </c>
      <c r="J74">
        <v>3</v>
      </c>
      <c r="K74">
        <v>11.251134</v>
      </c>
      <c r="M74"/>
      <c r="N74"/>
      <c r="O74"/>
      <c r="P74"/>
      <c r="Q74"/>
    </row>
    <row r="75" spans="1:17" ht="15.6" x14ac:dyDescent="0.3">
      <c r="A75" s="95" t="s">
        <v>296</v>
      </c>
      <c r="B75" s="94">
        <v>2</v>
      </c>
      <c r="C75" s="90" t="str">
        <f>VLOOKUP(NewOld!I75,fish!$C$1:$E$75,2,FALSE)</f>
        <v>KMZ Troll</v>
      </c>
      <c r="D75" s="90" t="str">
        <f>VLOOKUP(G75,StkCrosswalk!$A$1:$F$40,2,FALSE)</f>
        <v>LColNat</v>
      </c>
      <c r="E75" s="90">
        <f>VLOOKUP(G75,StkCrosswalk!$A$1:$F$40,4,FALSE)</f>
        <v>9</v>
      </c>
      <c r="F75" s="90" t="str">
        <f>VLOOKUP(G75,StkCrosswalk!$A$1:$F$40,3,FALSE)</f>
        <v>L C Bright&amp;Tule</v>
      </c>
      <c r="G75">
        <v>34</v>
      </c>
      <c r="H75">
        <v>4</v>
      </c>
      <c r="I75">
        <v>32</v>
      </c>
      <c r="J75">
        <v>2</v>
      </c>
      <c r="K75">
        <v>1.3568609999999999</v>
      </c>
      <c r="M75"/>
      <c r="N75"/>
      <c r="O75"/>
      <c r="P75"/>
      <c r="Q75"/>
    </row>
    <row r="76" spans="1:17" ht="15.6" x14ac:dyDescent="0.3">
      <c r="A76" s="95" t="s">
        <v>296</v>
      </c>
      <c r="B76" s="94">
        <v>2</v>
      </c>
      <c r="C76" s="90" t="str">
        <f>VLOOKUP(NewOld!I76,fish!$C$1:$E$75,2,FALSE)</f>
        <v>KMZ Troll</v>
      </c>
      <c r="D76" s="90" t="str">
        <f>VLOOKUP(G76,StkCrosswalk!$A$1:$F$40,2,FALSE)</f>
        <v>LColNat</v>
      </c>
      <c r="E76" s="90">
        <f>VLOOKUP(G76,StkCrosswalk!$A$1:$F$40,4,FALSE)</f>
        <v>9</v>
      </c>
      <c r="F76" s="90" t="str">
        <f>VLOOKUP(G76,StkCrosswalk!$A$1:$F$40,3,FALSE)</f>
        <v>L C Bright&amp;Tule</v>
      </c>
      <c r="G76">
        <v>34</v>
      </c>
      <c r="H76">
        <v>4</v>
      </c>
      <c r="I76">
        <v>32</v>
      </c>
      <c r="J76">
        <v>3</v>
      </c>
      <c r="K76">
        <v>0.74513799999999997</v>
      </c>
      <c r="M76"/>
      <c r="N76"/>
      <c r="O76"/>
      <c r="P76"/>
      <c r="Q76"/>
    </row>
    <row r="77" spans="1:17" ht="15.6" x14ac:dyDescent="0.3">
      <c r="A77" s="95" t="s">
        <v>296</v>
      </c>
      <c r="B77" s="94">
        <v>2</v>
      </c>
      <c r="C77" s="90" t="str">
        <f>VLOOKUP(NewOld!I77,fish!$C$1:$E$75,2,FALSE)</f>
        <v>KMZ Troll</v>
      </c>
      <c r="D77" s="90" t="str">
        <f>VLOOKUP(G77,StkCrosswalk!$A$1:$F$40,2,FALSE)</f>
        <v>Snake F</v>
      </c>
      <c r="E77" s="90">
        <f>VLOOKUP(G77,StkCrosswalk!$A$1:$F$40,4,FALSE)</f>
        <v>7</v>
      </c>
      <c r="F77" s="90" t="str">
        <f>VLOOKUP(G77,StkCrosswalk!$A$1:$F$40,3,FALSE)</f>
        <v>U Columbia Bright</v>
      </c>
      <c r="G77">
        <v>27</v>
      </c>
      <c r="H77">
        <v>3</v>
      </c>
      <c r="I77">
        <v>32</v>
      </c>
      <c r="J77">
        <v>2</v>
      </c>
      <c r="K77">
        <v>2.2368070000000002</v>
      </c>
      <c r="M77"/>
      <c r="N77"/>
      <c r="O77"/>
      <c r="P77"/>
      <c r="Q77"/>
    </row>
    <row r="78" spans="1:17" ht="15.6" x14ac:dyDescent="0.3">
      <c r="A78" s="95" t="s">
        <v>296</v>
      </c>
      <c r="B78" s="94">
        <v>2</v>
      </c>
      <c r="C78" s="90" t="str">
        <f>VLOOKUP(NewOld!I78,fish!$C$1:$E$75,2,FALSE)</f>
        <v>KMZ Troll</v>
      </c>
      <c r="D78" s="90" t="str">
        <f>VLOOKUP(G78,StkCrosswalk!$A$1:$F$40,2,FALSE)</f>
        <v>Snake F</v>
      </c>
      <c r="E78" s="90">
        <f>VLOOKUP(G78,StkCrosswalk!$A$1:$F$40,4,FALSE)</f>
        <v>7</v>
      </c>
      <c r="F78" s="90" t="str">
        <f>VLOOKUP(G78,StkCrosswalk!$A$1:$F$40,3,FALSE)</f>
        <v>U Columbia Bright</v>
      </c>
      <c r="G78">
        <v>27</v>
      </c>
      <c r="H78">
        <v>4</v>
      </c>
      <c r="I78">
        <v>32</v>
      </c>
      <c r="J78">
        <v>2</v>
      </c>
      <c r="K78">
        <v>24.367390999999998</v>
      </c>
      <c r="M78"/>
      <c r="N78"/>
      <c r="O78"/>
      <c r="P78"/>
      <c r="Q78"/>
    </row>
    <row r="79" spans="1:17" ht="15.6" x14ac:dyDescent="0.3">
      <c r="A79" s="95" t="s">
        <v>296</v>
      </c>
      <c r="B79" s="94">
        <v>2</v>
      </c>
      <c r="C79" s="90" t="str">
        <f>VLOOKUP(NewOld!I79,fish!$C$1:$E$75,2,FALSE)</f>
        <v>KMZ Troll</v>
      </c>
      <c r="D79" s="90" t="str">
        <f>VLOOKUP(G79,StkCrosswalk!$A$1:$F$40,2,FALSE)</f>
        <v>Snake F</v>
      </c>
      <c r="E79" s="90">
        <f>VLOOKUP(G79,StkCrosswalk!$A$1:$F$40,4,FALSE)</f>
        <v>7</v>
      </c>
      <c r="F79" s="90" t="str">
        <f>VLOOKUP(G79,StkCrosswalk!$A$1:$F$40,3,FALSE)</f>
        <v>U Columbia Bright</v>
      </c>
      <c r="G79">
        <v>27</v>
      </c>
      <c r="H79">
        <v>4</v>
      </c>
      <c r="I79">
        <v>32</v>
      </c>
      <c r="J79">
        <v>3</v>
      </c>
      <c r="K79">
        <v>28.011529000000003</v>
      </c>
      <c r="M79"/>
      <c r="N79"/>
      <c r="O79"/>
      <c r="P79"/>
      <c r="Q79"/>
    </row>
    <row r="80" spans="1:17" ht="15.6" x14ac:dyDescent="0.3">
      <c r="A80" s="95" t="s">
        <v>296</v>
      </c>
      <c r="B80" s="94">
        <v>2</v>
      </c>
      <c r="C80" s="90" t="str">
        <f>VLOOKUP(NewOld!I80,fish!$C$1:$E$75,2,FALSE)</f>
        <v>KMZ Troll</v>
      </c>
      <c r="D80" s="90" t="str">
        <f>VLOOKUP(G80,StkCrosswalk!$A$1:$F$40,2,FALSE)</f>
        <v>Snake F</v>
      </c>
      <c r="E80" s="90">
        <f>VLOOKUP(G80,StkCrosswalk!$A$1:$F$40,4,FALSE)</f>
        <v>7</v>
      </c>
      <c r="F80" s="90" t="str">
        <f>VLOOKUP(G80,StkCrosswalk!$A$1:$F$40,3,FALSE)</f>
        <v>U Columbia Bright</v>
      </c>
      <c r="G80">
        <v>27</v>
      </c>
      <c r="H80">
        <v>5</v>
      </c>
      <c r="I80">
        <v>32</v>
      </c>
      <c r="J80">
        <v>3</v>
      </c>
      <c r="K80">
        <v>2.7501290000000003</v>
      </c>
      <c r="M80"/>
      <c r="N80"/>
      <c r="O80"/>
      <c r="P80"/>
      <c r="Q80"/>
    </row>
    <row r="81" spans="1:17" ht="15.6" x14ac:dyDescent="0.3">
      <c r="A81" s="95" t="s">
        <v>296</v>
      </c>
      <c r="B81" s="94">
        <v>2</v>
      </c>
      <c r="C81" s="90" t="str">
        <f>VLOOKUP(NewOld!I81,fish!$C$1:$E$75,2,FALSE)</f>
        <v>NT 2 Troll</v>
      </c>
      <c r="D81" s="90" t="str">
        <f>VLOOKUP(G81,StkCrosswalk!$A$1:$F$40,2,FALSE)</f>
        <v>CentVal</v>
      </c>
      <c r="E81" s="90">
        <f>VLOOKUP(G81,StkCrosswalk!$A$1:$F$40,4,FALSE)</f>
        <v>13</v>
      </c>
      <c r="F81" s="90" t="str">
        <f>VLOOKUP(G81,StkCrosswalk!$A$1:$F$40,3,FALSE)</f>
        <v>CV-Sacramento</v>
      </c>
      <c r="G81">
        <v>35</v>
      </c>
      <c r="H81">
        <v>3</v>
      </c>
      <c r="I81">
        <v>20</v>
      </c>
      <c r="J81">
        <v>2</v>
      </c>
      <c r="K81">
        <v>189.091815</v>
      </c>
      <c r="M81"/>
      <c r="N81"/>
      <c r="O81"/>
      <c r="P81"/>
      <c r="Q81"/>
    </row>
    <row r="82" spans="1:17" ht="15.6" x14ac:dyDescent="0.3">
      <c r="A82" s="95" t="s">
        <v>296</v>
      </c>
      <c r="B82" s="94">
        <v>2</v>
      </c>
      <c r="C82" s="90" t="str">
        <f>VLOOKUP(NewOld!I82,fish!$C$1:$E$75,2,FALSE)</f>
        <v>NT 2 Troll</v>
      </c>
      <c r="D82" s="90" t="str">
        <f>VLOOKUP(G82,StkCrosswalk!$A$1:$F$40,2,FALSE)</f>
        <v>CentVal</v>
      </c>
      <c r="E82" s="90">
        <f>VLOOKUP(G82,StkCrosswalk!$A$1:$F$40,4,FALSE)</f>
        <v>13</v>
      </c>
      <c r="F82" s="90" t="str">
        <f>VLOOKUP(G82,StkCrosswalk!$A$1:$F$40,3,FALSE)</f>
        <v>CV-Sacramento</v>
      </c>
      <c r="G82">
        <v>35</v>
      </c>
      <c r="H82">
        <v>3</v>
      </c>
      <c r="I82">
        <v>20</v>
      </c>
      <c r="J82">
        <v>3</v>
      </c>
      <c r="K82">
        <v>32.512951999999999</v>
      </c>
      <c r="M82"/>
      <c r="N82"/>
      <c r="O82"/>
      <c r="P82"/>
      <c r="Q82"/>
    </row>
    <row r="83" spans="1:17" ht="15.6" x14ac:dyDescent="0.3">
      <c r="A83" s="95" t="s">
        <v>296</v>
      </c>
      <c r="B83" s="94">
        <v>2</v>
      </c>
      <c r="C83" s="90" t="str">
        <f>VLOOKUP(NewOld!I83,fish!$C$1:$E$75,2,FALSE)</f>
        <v>NT 2 Troll</v>
      </c>
      <c r="D83" s="90" t="str">
        <f>VLOOKUP(G83,StkCrosswalk!$A$1:$F$40,2,FALSE)</f>
        <v>CentVal</v>
      </c>
      <c r="E83" s="90">
        <f>VLOOKUP(G83,StkCrosswalk!$A$1:$F$40,4,FALSE)</f>
        <v>13</v>
      </c>
      <c r="F83" s="90" t="str">
        <f>VLOOKUP(G83,StkCrosswalk!$A$1:$F$40,3,FALSE)</f>
        <v>CV-Sacramento</v>
      </c>
      <c r="G83">
        <v>35</v>
      </c>
      <c r="H83">
        <v>4</v>
      </c>
      <c r="I83">
        <v>20</v>
      </c>
      <c r="J83">
        <v>2</v>
      </c>
      <c r="K83">
        <v>3.5864700000000003</v>
      </c>
      <c r="M83"/>
      <c r="N83"/>
      <c r="O83"/>
      <c r="P83"/>
      <c r="Q83"/>
    </row>
    <row r="84" spans="1:17" ht="15.6" x14ac:dyDescent="0.3">
      <c r="A84" s="95" t="s">
        <v>296</v>
      </c>
      <c r="B84" s="94">
        <v>2</v>
      </c>
      <c r="C84" s="90" t="str">
        <f>VLOOKUP(NewOld!I84,fish!$C$1:$E$75,2,FALSE)</f>
        <v>NT 2 Troll</v>
      </c>
      <c r="D84" s="90" t="str">
        <f>VLOOKUP(G84,StkCrosswalk!$A$1:$F$40,2,FALSE)</f>
        <v>UpCR Br</v>
      </c>
      <c r="E84" s="90">
        <f>VLOOKUP(G84,StkCrosswalk!$A$1:$F$40,4,FALSE)</f>
        <v>7</v>
      </c>
      <c r="F84" s="90" t="str">
        <f>VLOOKUP(G84,StkCrosswalk!$A$1:$F$40,3,FALSE)</f>
        <v>U Columbia Bright</v>
      </c>
      <c r="G84">
        <v>24</v>
      </c>
      <c r="H84">
        <v>3</v>
      </c>
      <c r="I84">
        <v>20</v>
      </c>
      <c r="J84">
        <v>2</v>
      </c>
      <c r="K84">
        <v>344.80114200000003</v>
      </c>
      <c r="M84"/>
      <c r="N84"/>
      <c r="O84"/>
      <c r="P84"/>
      <c r="Q84"/>
    </row>
    <row r="85" spans="1:17" ht="15.6" x14ac:dyDescent="0.3">
      <c r="A85" s="95" t="s">
        <v>296</v>
      </c>
      <c r="B85" s="94">
        <v>2</v>
      </c>
      <c r="C85" s="90" t="str">
        <f>VLOOKUP(NewOld!I85,fish!$C$1:$E$75,2,FALSE)</f>
        <v>NT 2 Troll</v>
      </c>
      <c r="D85" s="90" t="str">
        <f>VLOOKUP(G85,StkCrosswalk!$A$1:$F$40,2,FALSE)</f>
        <v>UpCR Br</v>
      </c>
      <c r="E85" s="90">
        <f>VLOOKUP(G85,StkCrosswalk!$A$1:$F$40,4,FALSE)</f>
        <v>7</v>
      </c>
      <c r="F85" s="90" t="str">
        <f>VLOOKUP(G85,StkCrosswalk!$A$1:$F$40,3,FALSE)</f>
        <v>U Columbia Bright</v>
      </c>
      <c r="G85">
        <v>24</v>
      </c>
      <c r="H85">
        <v>3</v>
      </c>
      <c r="I85">
        <v>20</v>
      </c>
      <c r="J85">
        <v>3</v>
      </c>
      <c r="K85">
        <v>532.79467</v>
      </c>
      <c r="M85"/>
      <c r="N85"/>
      <c r="O85"/>
      <c r="P85"/>
      <c r="Q85"/>
    </row>
    <row r="86" spans="1:17" ht="15.6" x14ac:dyDescent="0.3">
      <c r="A86" s="95" t="s">
        <v>296</v>
      </c>
      <c r="B86" s="94">
        <v>2</v>
      </c>
      <c r="C86" s="90" t="str">
        <f>VLOOKUP(NewOld!I86,fish!$C$1:$E$75,2,FALSE)</f>
        <v>NT 2 Troll</v>
      </c>
      <c r="D86" s="90" t="str">
        <f>VLOOKUP(G86,StkCrosswalk!$A$1:$F$40,2,FALSE)</f>
        <v>UpCR Br</v>
      </c>
      <c r="E86" s="90">
        <f>VLOOKUP(G86,StkCrosswalk!$A$1:$F$40,4,FALSE)</f>
        <v>7</v>
      </c>
      <c r="F86" s="90" t="str">
        <f>VLOOKUP(G86,StkCrosswalk!$A$1:$F$40,3,FALSE)</f>
        <v>U Columbia Bright</v>
      </c>
      <c r="G86">
        <v>24</v>
      </c>
      <c r="H86">
        <v>4</v>
      </c>
      <c r="I86">
        <v>20</v>
      </c>
      <c r="J86">
        <v>2</v>
      </c>
      <c r="K86">
        <v>772.08954700000004</v>
      </c>
      <c r="M86"/>
      <c r="N86"/>
    </row>
    <row r="87" spans="1:17" ht="15.6" x14ac:dyDescent="0.3">
      <c r="A87" s="95" t="s">
        <v>296</v>
      </c>
      <c r="B87" s="94">
        <v>2</v>
      </c>
      <c r="C87" s="90" t="str">
        <f>VLOOKUP(NewOld!I87,fish!$C$1:$E$75,2,FALSE)</f>
        <v>NT 2 Troll</v>
      </c>
      <c r="D87" s="90" t="str">
        <f>VLOOKUP(G87,StkCrosswalk!$A$1:$F$40,2,FALSE)</f>
        <v>UpCR Su</v>
      </c>
      <c r="E87" s="90">
        <f>VLOOKUP(G87,StkCrosswalk!$A$1:$F$40,4,FALSE)</f>
        <v>8</v>
      </c>
      <c r="F87" s="90" t="str">
        <f>VLOOKUP(G87,StkCrosswalk!$A$1:$F$40,3,FALSE)</f>
        <v>Columbia Su</v>
      </c>
      <c r="G87">
        <v>23</v>
      </c>
      <c r="H87">
        <v>3</v>
      </c>
      <c r="I87">
        <v>20</v>
      </c>
      <c r="J87">
        <v>2</v>
      </c>
      <c r="K87">
        <v>196.78728899999999</v>
      </c>
      <c r="M87"/>
      <c r="N87"/>
    </row>
    <row r="88" spans="1:17" ht="15.6" x14ac:dyDescent="0.3">
      <c r="A88" s="95" t="s">
        <v>296</v>
      </c>
      <c r="B88" s="94">
        <v>2</v>
      </c>
      <c r="C88" s="90" t="str">
        <f>VLOOKUP(NewOld!I88,fish!$C$1:$E$75,2,FALSE)</f>
        <v>NT 2 Troll</v>
      </c>
      <c r="D88" s="90" t="str">
        <f>VLOOKUP(G88,StkCrosswalk!$A$1:$F$40,2,FALSE)</f>
        <v>UpCR Su</v>
      </c>
      <c r="E88" s="90">
        <f>VLOOKUP(G88,StkCrosswalk!$A$1:$F$40,4,FALSE)</f>
        <v>8</v>
      </c>
      <c r="F88" s="90" t="str">
        <f>VLOOKUP(G88,StkCrosswalk!$A$1:$F$40,3,FALSE)</f>
        <v>Columbia Su</v>
      </c>
      <c r="G88">
        <v>23</v>
      </c>
      <c r="H88">
        <v>4</v>
      </c>
      <c r="I88">
        <v>20</v>
      </c>
      <c r="J88">
        <v>2</v>
      </c>
      <c r="K88">
        <v>655.79362900000001</v>
      </c>
      <c r="M88"/>
      <c r="N88"/>
    </row>
    <row r="89" spans="1:17" ht="15.6" x14ac:dyDescent="0.3">
      <c r="A89" s="95" t="s">
        <v>296</v>
      </c>
      <c r="B89" s="94">
        <v>2</v>
      </c>
      <c r="C89" s="90" t="str">
        <f>VLOOKUP(NewOld!I89,fish!$C$1:$E$75,2,FALSE)</f>
        <v>NT 2 Troll</v>
      </c>
      <c r="D89" s="90" t="str">
        <f>VLOOKUP(G89,StkCrosswalk!$A$1:$F$40,2,FALSE)</f>
        <v>UpCR Su</v>
      </c>
      <c r="E89" s="90">
        <f>VLOOKUP(G89,StkCrosswalk!$A$1:$F$40,4,FALSE)</f>
        <v>8</v>
      </c>
      <c r="F89" s="90" t="str">
        <f>VLOOKUP(G89,StkCrosswalk!$A$1:$F$40,3,FALSE)</f>
        <v>Columbia Su</v>
      </c>
      <c r="G89">
        <v>23</v>
      </c>
      <c r="H89">
        <v>4</v>
      </c>
      <c r="I89">
        <v>20</v>
      </c>
      <c r="J89">
        <v>3</v>
      </c>
      <c r="K89">
        <v>47.689058000000003</v>
      </c>
      <c r="M89"/>
      <c r="N89"/>
    </row>
    <row r="90" spans="1:17" ht="15.6" x14ac:dyDescent="0.3">
      <c r="A90" s="95" t="s">
        <v>296</v>
      </c>
      <c r="B90" s="94">
        <v>2</v>
      </c>
      <c r="C90" s="90" t="str">
        <f>VLOOKUP(NewOld!I90,fish!$C$1:$E$75,2,FALSE)</f>
        <v>NT 2 Troll</v>
      </c>
      <c r="D90" s="90" t="str">
        <f>VLOOKUP(G90,StkCrosswalk!$A$1:$F$40,2,FALSE)</f>
        <v>UpCR Su</v>
      </c>
      <c r="E90" s="90">
        <f>VLOOKUP(G90,StkCrosswalk!$A$1:$F$40,4,FALSE)</f>
        <v>8</v>
      </c>
      <c r="F90" s="90" t="str">
        <f>VLOOKUP(G90,StkCrosswalk!$A$1:$F$40,3,FALSE)</f>
        <v>Columbia Su</v>
      </c>
      <c r="G90">
        <v>23</v>
      </c>
      <c r="H90">
        <v>5</v>
      </c>
      <c r="I90">
        <v>20</v>
      </c>
      <c r="J90">
        <v>2</v>
      </c>
      <c r="K90">
        <v>329.80433299999999</v>
      </c>
      <c r="M90"/>
      <c r="N90"/>
    </row>
    <row r="91" spans="1:17" ht="15.6" x14ac:dyDescent="0.3">
      <c r="A91" s="95" t="s">
        <v>296</v>
      </c>
      <c r="B91" s="94">
        <v>2</v>
      </c>
      <c r="C91" s="90" t="str">
        <f>VLOOKUP(NewOld!I91,fish!$C$1:$E$75,2,FALSE)</f>
        <v>NT 2 Troll</v>
      </c>
      <c r="D91" s="90" t="str">
        <f>VLOOKUP(G91,StkCrosswalk!$A$1:$F$40,2,FALSE)</f>
        <v>UpCR Su</v>
      </c>
      <c r="E91" s="90">
        <f>VLOOKUP(G91,StkCrosswalk!$A$1:$F$40,4,FALSE)</f>
        <v>8</v>
      </c>
      <c r="F91" s="90" t="str">
        <f>VLOOKUP(G91,StkCrosswalk!$A$1:$F$40,3,FALSE)</f>
        <v>Columbia Su</v>
      </c>
      <c r="G91">
        <v>23</v>
      </c>
      <c r="H91">
        <v>5</v>
      </c>
      <c r="I91">
        <v>20</v>
      </c>
      <c r="J91">
        <v>3</v>
      </c>
      <c r="K91">
        <v>15.299878</v>
      </c>
      <c r="M91"/>
      <c r="N91"/>
    </row>
    <row r="92" spans="1:17" ht="15.6" x14ac:dyDescent="0.3">
      <c r="A92" s="95" t="s">
        <v>296</v>
      </c>
      <c r="B92" s="94">
        <v>2</v>
      </c>
      <c r="C92" s="90" t="str">
        <f>VLOOKUP(NewOld!I92,fish!$C$1:$E$75,2,FALSE)</f>
        <v>NT 2 Troll</v>
      </c>
      <c r="D92" s="90" t="str">
        <f>VLOOKUP(G92,StkCrosswalk!$A$1:$F$40,2,FALSE)</f>
        <v>Cowl Sp</v>
      </c>
      <c r="E92" s="90">
        <f>VLOOKUP(G92,StkCrosswalk!$A$1:$F$40,4,FALSE)</f>
        <v>6</v>
      </c>
      <c r="F92" s="90" t="str">
        <f>VLOOKUP(G92,StkCrosswalk!$A$1:$F$40,3,FALSE)</f>
        <v>L Columbia Spring</v>
      </c>
      <c r="G92">
        <v>25</v>
      </c>
      <c r="H92">
        <v>2</v>
      </c>
      <c r="I92">
        <v>20</v>
      </c>
      <c r="J92">
        <v>2</v>
      </c>
      <c r="K92">
        <v>3.9308380000000001</v>
      </c>
      <c r="M92"/>
      <c r="N92"/>
    </row>
    <row r="93" spans="1:17" ht="15.6" x14ac:dyDescent="0.3">
      <c r="A93" s="95" t="s">
        <v>296</v>
      </c>
      <c r="B93" s="94">
        <v>2</v>
      </c>
      <c r="C93" s="90" t="str">
        <f>VLOOKUP(NewOld!I93,fish!$C$1:$E$75,2,FALSE)</f>
        <v>NT 2 Troll</v>
      </c>
      <c r="D93" s="90" t="str">
        <f>VLOOKUP(G93,StkCrosswalk!$A$1:$F$40,2,FALSE)</f>
        <v>Cowl Sp</v>
      </c>
      <c r="E93" s="90">
        <f>VLOOKUP(G93,StkCrosswalk!$A$1:$F$40,4,FALSE)</f>
        <v>6</v>
      </c>
      <c r="F93" s="90" t="str">
        <f>VLOOKUP(G93,StkCrosswalk!$A$1:$F$40,3,FALSE)</f>
        <v>L Columbia Spring</v>
      </c>
      <c r="G93">
        <v>25</v>
      </c>
      <c r="H93">
        <v>2</v>
      </c>
      <c r="I93">
        <v>20</v>
      </c>
      <c r="J93">
        <v>3</v>
      </c>
      <c r="K93">
        <v>30.202781999999999</v>
      </c>
      <c r="M93"/>
      <c r="N93"/>
    </row>
    <row r="94" spans="1:17" ht="15.6" x14ac:dyDescent="0.3">
      <c r="A94" s="95" t="s">
        <v>296</v>
      </c>
      <c r="B94" s="94">
        <v>2</v>
      </c>
      <c r="C94" s="90" t="str">
        <f>VLOOKUP(NewOld!I94,fish!$C$1:$E$75,2,FALSE)</f>
        <v>NT 2 Troll</v>
      </c>
      <c r="D94" s="90" t="str">
        <f>VLOOKUP(G94,StkCrosswalk!$A$1:$F$40,2,FALSE)</f>
        <v>Cowl Sp</v>
      </c>
      <c r="E94" s="90">
        <f>VLOOKUP(G94,StkCrosswalk!$A$1:$F$40,4,FALSE)</f>
        <v>6</v>
      </c>
      <c r="F94" s="90" t="str">
        <f>VLOOKUP(G94,StkCrosswalk!$A$1:$F$40,3,FALSE)</f>
        <v>L Columbia Spring</v>
      </c>
      <c r="G94">
        <v>25</v>
      </c>
      <c r="H94">
        <v>3</v>
      </c>
      <c r="I94">
        <v>20</v>
      </c>
      <c r="J94">
        <v>2</v>
      </c>
      <c r="K94">
        <v>76.692020999999997</v>
      </c>
      <c r="M94"/>
      <c r="N94"/>
    </row>
    <row r="95" spans="1:17" ht="15.6" x14ac:dyDescent="0.3">
      <c r="A95" s="95" t="s">
        <v>296</v>
      </c>
      <c r="B95" s="94">
        <v>2</v>
      </c>
      <c r="C95" s="90" t="str">
        <f>VLOOKUP(NewOld!I95,fish!$C$1:$E$75,2,FALSE)</f>
        <v>NT 2 Troll</v>
      </c>
      <c r="D95" s="90" t="str">
        <f>VLOOKUP(G95,StkCrosswalk!$A$1:$F$40,2,FALSE)</f>
        <v>Cowl Sp</v>
      </c>
      <c r="E95" s="90">
        <f>VLOOKUP(G95,StkCrosswalk!$A$1:$F$40,4,FALSE)</f>
        <v>6</v>
      </c>
      <c r="F95" s="90" t="str">
        <f>VLOOKUP(G95,StkCrosswalk!$A$1:$F$40,3,FALSE)</f>
        <v>L Columbia Spring</v>
      </c>
      <c r="G95">
        <v>25</v>
      </c>
      <c r="H95">
        <v>3</v>
      </c>
      <c r="I95">
        <v>20</v>
      </c>
      <c r="J95">
        <v>3</v>
      </c>
      <c r="K95">
        <v>18.474527999999999</v>
      </c>
      <c r="M95"/>
      <c r="N95"/>
    </row>
    <row r="96" spans="1:17" ht="15.6" x14ac:dyDescent="0.3">
      <c r="A96" s="95" t="s">
        <v>296</v>
      </c>
      <c r="B96" s="94">
        <v>2</v>
      </c>
      <c r="C96" s="90" t="str">
        <f>VLOOKUP(NewOld!I96,fish!$C$1:$E$75,2,FALSE)</f>
        <v>NT 2 Troll</v>
      </c>
      <c r="D96" s="90" t="str">
        <f>VLOOKUP(G96,StkCrosswalk!$A$1:$F$40,2,FALSE)</f>
        <v>Cowl Sp</v>
      </c>
      <c r="E96" s="90">
        <f>VLOOKUP(G96,StkCrosswalk!$A$1:$F$40,4,FALSE)</f>
        <v>6</v>
      </c>
      <c r="F96" s="90" t="str">
        <f>VLOOKUP(G96,StkCrosswalk!$A$1:$F$40,3,FALSE)</f>
        <v>L Columbia Spring</v>
      </c>
      <c r="G96">
        <v>25</v>
      </c>
      <c r="H96">
        <v>4</v>
      </c>
      <c r="I96">
        <v>20</v>
      </c>
      <c r="J96">
        <v>2</v>
      </c>
      <c r="K96">
        <v>6.6489909999999997</v>
      </c>
      <c r="M96"/>
      <c r="N96"/>
    </row>
    <row r="97" spans="1:14" ht="15.6" x14ac:dyDescent="0.3">
      <c r="A97" s="95" t="s">
        <v>296</v>
      </c>
      <c r="B97" s="94">
        <v>2</v>
      </c>
      <c r="C97" s="90" t="str">
        <f>VLOOKUP(NewOld!I97,fish!$C$1:$E$75,2,FALSE)</f>
        <v>NT 2 Troll</v>
      </c>
      <c r="D97" s="90" t="str">
        <f>VLOOKUP(G97,StkCrosswalk!$A$1:$F$40,2,FALSE)</f>
        <v>Cowl Sp</v>
      </c>
      <c r="E97" s="90">
        <f>VLOOKUP(G97,StkCrosswalk!$A$1:$F$40,4,FALSE)</f>
        <v>6</v>
      </c>
      <c r="F97" s="90" t="str">
        <f>VLOOKUP(G97,StkCrosswalk!$A$1:$F$40,3,FALSE)</f>
        <v>L Columbia Spring</v>
      </c>
      <c r="G97">
        <v>25</v>
      </c>
      <c r="H97">
        <v>4</v>
      </c>
      <c r="I97">
        <v>20</v>
      </c>
      <c r="J97">
        <v>3</v>
      </c>
      <c r="K97">
        <v>7.0448869999999992</v>
      </c>
      <c r="M97"/>
      <c r="N97"/>
    </row>
    <row r="98" spans="1:14" ht="15.6" x14ac:dyDescent="0.3">
      <c r="A98" s="95" t="s">
        <v>296</v>
      </c>
      <c r="B98" s="94">
        <v>2</v>
      </c>
      <c r="C98" s="90" t="str">
        <f>VLOOKUP(NewOld!I98,fish!$C$1:$E$75,2,FALSE)</f>
        <v>NT 2 Troll</v>
      </c>
      <c r="D98" s="90" t="str">
        <f>VLOOKUP(G98,StkCrosswalk!$A$1:$F$40,2,FALSE)</f>
        <v>BPHTule</v>
      </c>
      <c r="E98" s="90">
        <f>VLOOKUP(G98,StkCrosswalk!$A$1:$F$40,4,FALSE)</f>
        <v>10</v>
      </c>
      <c r="F98" s="90" t="str">
        <f>VLOOKUP(G98,StkCrosswalk!$A$1:$F$40,3,FALSE)</f>
        <v>Mid-Columbia Tule</v>
      </c>
      <c r="G98">
        <v>22</v>
      </c>
      <c r="H98">
        <v>2</v>
      </c>
      <c r="I98">
        <v>20</v>
      </c>
      <c r="J98">
        <v>3</v>
      </c>
      <c r="K98">
        <v>24.154679999999999</v>
      </c>
      <c r="M98"/>
      <c r="N98"/>
    </row>
    <row r="99" spans="1:14" ht="15.6" x14ac:dyDescent="0.3">
      <c r="A99" s="95" t="s">
        <v>296</v>
      </c>
      <c r="B99" s="94">
        <v>2</v>
      </c>
      <c r="C99" s="90" t="str">
        <f>VLOOKUP(NewOld!I99,fish!$C$1:$E$75,2,FALSE)</f>
        <v>NT 2 Troll</v>
      </c>
      <c r="D99" s="90" t="str">
        <f>VLOOKUP(G99,StkCrosswalk!$A$1:$F$40,2,FALSE)</f>
        <v>BPHTule</v>
      </c>
      <c r="E99" s="90">
        <f>VLOOKUP(G99,StkCrosswalk!$A$1:$F$40,4,FALSE)</f>
        <v>10</v>
      </c>
      <c r="F99" s="90" t="str">
        <f>VLOOKUP(G99,StkCrosswalk!$A$1:$F$40,3,FALSE)</f>
        <v>Mid-Columbia Tule</v>
      </c>
      <c r="G99">
        <v>22</v>
      </c>
      <c r="H99">
        <v>3</v>
      </c>
      <c r="I99">
        <v>20</v>
      </c>
      <c r="J99">
        <v>2</v>
      </c>
      <c r="K99">
        <v>2955.3256580000002</v>
      </c>
      <c r="M99"/>
      <c r="N99"/>
    </row>
    <row r="100" spans="1:14" ht="15.6" x14ac:dyDescent="0.3">
      <c r="A100" s="95" t="s">
        <v>296</v>
      </c>
      <c r="B100" s="94">
        <v>2</v>
      </c>
      <c r="C100" s="90" t="str">
        <f>VLOOKUP(NewOld!I100,fish!$C$1:$E$75,2,FALSE)</f>
        <v>NT 2 Troll</v>
      </c>
      <c r="D100" s="90" t="str">
        <f>VLOOKUP(G100,StkCrosswalk!$A$1:$F$40,2,FALSE)</f>
        <v>BPHTule</v>
      </c>
      <c r="E100" s="90">
        <f>VLOOKUP(G100,StkCrosswalk!$A$1:$F$40,4,FALSE)</f>
        <v>10</v>
      </c>
      <c r="F100" s="90" t="str">
        <f>VLOOKUP(G100,StkCrosswalk!$A$1:$F$40,3,FALSE)</f>
        <v>Mid-Columbia Tule</v>
      </c>
      <c r="G100">
        <v>22</v>
      </c>
      <c r="H100">
        <v>3</v>
      </c>
      <c r="I100">
        <v>20</v>
      </c>
      <c r="J100">
        <v>3</v>
      </c>
      <c r="K100">
        <v>530.800341</v>
      </c>
      <c r="M100"/>
      <c r="N100"/>
    </row>
    <row r="101" spans="1:14" ht="15.6" x14ac:dyDescent="0.3">
      <c r="A101" s="95" t="s">
        <v>296</v>
      </c>
      <c r="B101" s="94">
        <v>2</v>
      </c>
      <c r="C101" s="90" t="str">
        <f>VLOOKUP(NewOld!I101,fish!$C$1:$E$75,2,FALSE)</f>
        <v>NT 2 Troll</v>
      </c>
      <c r="D101" s="90" t="str">
        <f>VLOOKUP(G101,StkCrosswalk!$A$1:$F$40,2,FALSE)</f>
        <v>BPHTule</v>
      </c>
      <c r="E101" s="90">
        <f>VLOOKUP(G101,StkCrosswalk!$A$1:$F$40,4,FALSE)</f>
        <v>10</v>
      </c>
      <c r="F101" s="90" t="str">
        <f>VLOOKUP(G101,StkCrosswalk!$A$1:$F$40,3,FALSE)</f>
        <v>Mid-Columbia Tule</v>
      </c>
      <c r="G101">
        <v>22</v>
      </c>
      <c r="H101">
        <v>4</v>
      </c>
      <c r="I101">
        <v>20</v>
      </c>
      <c r="J101">
        <v>2</v>
      </c>
      <c r="K101">
        <v>14.696274000000001</v>
      </c>
    </row>
    <row r="102" spans="1:14" ht="15.6" x14ac:dyDescent="0.3">
      <c r="A102" s="95" t="s">
        <v>296</v>
      </c>
      <c r="B102" s="94">
        <v>2</v>
      </c>
      <c r="C102" s="90" t="str">
        <f>VLOOKUP(NewOld!I102,fish!$C$1:$E$75,2,FALSE)</f>
        <v>NT 2 Troll</v>
      </c>
      <c r="D102" s="90" t="str">
        <f>VLOOKUP(G102,StkCrosswalk!$A$1:$F$40,2,FALSE)</f>
        <v>BPHTule</v>
      </c>
      <c r="E102" s="90">
        <f>VLOOKUP(G102,StkCrosswalk!$A$1:$F$40,4,FALSE)</f>
        <v>10</v>
      </c>
      <c r="F102" s="90" t="str">
        <f>VLOOKUP(G102,StkCrosswalk!$A$1:$F$40,3,FALSE)</f>
        <v>Mid-Columbia Tule</v>
      </c>
      <c r="G102">
        <v>22</v>
      </c>
      <c r="H102">
        <v>4</v>
      </c>
      <c r="I102">
        <v>20</v>
      </c>
      <c r="J102">
        <v>3</v>
      </c>
      <c r="K102">
        <v>47.794139999999999</v>
      </c>
    </row>
    <row r="103" spans="1:14" ht="15.6" x14ac:dyDescent="0.3">
      <c r="A103" s="95" t="s">
        <v>296</v>
      </c>
      <c r="B103" s="94">
        <v>2</v>
      </c>
      <c r="C103" s="90" t="str">
        <f>VLOOKUP(NewOld!I103,fish!$C$1:$E$75,2,FALSE)</f>
        <v>NT 2 Troll</v>
      </c>
      <c r="D103" s="90" t="str">
        <f>VLOOKUP(G103,StkCrosswalk!$A$1:$F$40,2,FALSE)</f>
        <v>OR Tule</v>
      </c>
      <c r="E103" s="90">
        <f>VLOOKUP(G103,StkCrosswalk!$A$1:$F$40,4,FALSE)</f>
        <v>9</v>
      </c>
      <c r="F103" s="90" t="str">
        <f>VLOOKUP(G103,StkCrosswalk!$A$1:$F$40,3,FALSE)</f>
        <v>L C Bright&amp;Tule</v>
      </c>
      <c r="G103">
        <v>19</v>
      </c>
      <c r="H103">
        <v>3</v>
      </c>
      <c r="I103">
        <v>20</v>
      </c>
      <c r="J103">
        <v>2</v>
      </c>
      <c r="K103">
        <v>770.20648400000005</v>
      </c>
    </row>
    <row r="104" spans="1:14" ht="15.6" x14ac:dyDescent="0.3">
      <c r="A104" s="95" t="s">
        <v>296</v>
      </c>
      <c r="B104" s="94">
        <v>2</v>
      </c>
      <c r="C104" s="90" t="str">
        <f>VLOOKUP(NewOld!I104,fish!$C$1:$E$75,2,FALSE)</f>
        <v>NT 2 Troll</v>
      </c>
      <c r="D104" s="90" t="str">
        <f>VLOOKUP(G104,StkCrosswalk!$A$1:$F$40,2,FALSE)</f>
        <v>OR Tule</v>
      </c>
      <c r="E104" s="90">
        <f>VLOOKUP(G104,StkCrosswalk!$A$1:$F$40,4,FALSE)</f>
        <v>9</v>
      </c>
      <c r="F104" s="90" t="str">
        <f>VLOOKUP(G104,StkCrosswalk!$A$1:$F$40,3,FALSE)</f>
        <v>L C Bright&amp;Tule</v>
      </c>
      <c r="G104">
        <v>19</v>
      </c>
      <c r="H104">
        <v>3</v>
      </c>
      <c r="I104">
        <v>20</v>
      </c>
      <c r="J104">
        <v>3</v>
      </c>
      <c r="K104">
        <v>231.39549</v>
      </c>
    </row>
    <row r="105" spans="1:14" ht="15.6" x14ac:dyDescent="0.3">
      <c r="A105" s="95" t="s">
        <v>296</v>
      </c>
      <c r="B105" s="94">
        <v>2</v>
      </c>
      <c r="C105" s="90" t="str">
        <f>VLOOKUP(NewOld!I105,fish!$C$1:$E$75,2,FALSE)</f>
        <v>NT 2 Troll</v>
      </c>
      <c r="D105" s="90" t="str">
        <f>VLOOKUP(G105,StkCrosswalk!$A$1:$F$40,2,FALSE)</f>
        <v>OR Tule</v>
      </c>
      <c r="E105" s="90">
        <f>VLOOKUP(G105,StkCrosswalk!$A$1:$F$40,4,FALSE)</f>
        <v>9</v>
      </c>
      <c r="F105" s="90" t="str">
        <f>VLOOKUP(G105,StkCrosswalk!$A$1:$F$40,3,FALSE)</f>
        <v>L C Bright&amp;Tule</v>
      </c>
      <c r="G105">
        <v>19</v>
      </c>
      <c r="H105">
        <v>4</v>
      </c>
      <c r="I105">
        <v>20</v>
      </c>
      <c r="J105">
        <v>2</v>
      </c>
      <c r="K105">
        <v>20.055869999999999</v>
      </c>
    </row>
    <row r="106" spans="1:14" ht="15.6" x14ac:dyDescent="0.3">
      <c r="A106" s="95" t="s">
        <v>296</v>
      </c>
      <c r="B106" s="94">
        <v>2</v>
      </c>
      <c r="C106" s="90" t="str">
        <f>VLOOKUP(NewOld!I106,fish!$C$1:$E$75,2,FALSE)</f>
        <v>NT 2 Troll</v>
      </c>
      <c r="D106" s="90" t="str">
        <f>VLOOKUP(G106,StkCrosswalk!$A$1:$F$40,2,FALSE)</f>
        <v>OR Tule</v>
      </c>
      <c r="E106" s="90">
        <f>VLOOKUP(G106,StkCrosswalk!$A$1:$F$40,4,FALSE)</f>
        <v>9</v>
      </c>
      <c r="F106" s="90" t="str">
        <f>VLOOKUP(G106,StkCrosswalk!$A$1:$F$40,3,FALSE)</f>
        <v>L C Bright&amp;Tule</v>
      </c>
      <c r="G106">
        <v>19</v>
      </c>
      <c r="H106">
        <v>4</v>
      </c>
      <c r="I106">
        <v>20</v>
      </c>
      <c r="J106">
        <v>3</v>
      </c>
      <c r="K106">
        <v>68.083179999999999</v>
      </c>
    </row>
    <row r="107" spans="1:14" ht="15.6" x14ac:dyDescent="0.3">
      <c r="A107" s="95" t="s">
        <v>296</v>
      </c>
      <c r="B107" s="94">
        <v>2</v>
      </c>
      <c r="C107" s="90" t="str">
        <f>VLOOKUP(NewOld!I107,fish!$C$1:$E$75,2,FALSE)</f>
        <v>NT 2 Troll</v>
      </c>
      <c r="D107" s="90" t="str">
        <f>VLOOKUP(G107,StkCrosswalk!$A$1:$F$40,2,FALSE)</f>
        <v>WA Tule</v>
      </c>
      <c r="E107" s="90">
        <f>VLOOKUP(G107,StkCrosswalk!$A$1:$F$40,4,FALSE)</f>
        <v>9</v>
      </c>
      <c r="F107" s="90" t="str">
        <f>VLOOKUP(G107,StkCrosswalk!$A$1:$F$40,3,FALSE)</f>
        <v>L C Bright&amp;Tule</v>
      </c>
      <c r="G107">
        <v>20</v>
      </c>
      <c r="H107">
        <v>3</v>
      </c>
      <c r="I107">
        <v>20</v>
      </c>
      <c r="J107">
        <v>2</v>
      </c>
      <c r="K107">
        <v>796.3763469999999</v>
      </c>
    </row>
    <row r="108" spans="1:14" ht="15.6" x14ac:dyDescent="0.3">
      <c r="A108" s="95" t="s">
        <v>296</v>
      </c>
      <c r="B108" s="94">
        <v>2</v>
      </c>
      <c r="C108" s="90" t="str">
        <f>VLOOKUP(NewOld!I108,fish!$C$1:$E$75,2,FALSE)</f>
        <v>NT 2 Troll</v>
      </c>
      <c r="D108" s="90" t="str">
        <f>VLOOKUP(G108,StkCrosswalk!$A$1:$F$40,2,FALSE)</f>
        <v>WA Tule</v>
      </c>
      <c r="E108" s="90">
        <f>VLOOKUP(G108,StkCrosswalk!$A$1:$F$40,4,FALSE)</f>
        <v>9</v>
      </c>
      <c r="F108" s="90" t="str">
        <f>VLOOKUP(G108,StkCrosswalk!$A$1:$F$40,3,FALSE)</f>
        <v>L C Bright&amp;Tule</v>
      </c>
      <c r="G108">
        <v>20</v>
      </c>
      <c r="H108">
        <v>3</v>
      </c>
      <c r="I108">
        <v>20</v>
      </c>
      <c r="J108">
        <v>3</v>
      </c>
      <c r="K108">
        <v>355.20779900000002</v>
      </c>
    </row>
    <row r="109" spans="1:14" ht="15.6" x14ac:dyDescent="0.3">
      <c r="A109" s="95" t="s">
        <v>296</v>
      </c>
      <c r="B109" s="94">
        <v>2</v>
      </c>
      <c r="C109" s="90" t="str">
        <f>VLOOKUP(NewOld!I109,fish!$C$1:$E$75,2,FALSE)</f>
        <v>NT 2 Troll</v>
      </c>
      <c r="D109" s="90" t="str">
        <f>VLOOKUP(G109,StkCrosswalk!$A$1:$F$40,2,FALSE)</f>
        <v>WA Tule</v>
      </c>
      <c r="E109" s="90">
        <f>VLOOKUP(G109,StkCrosswalk!$A$1:$F$40,4,FALSE)</f>
        <v>9</v>
      </c>
      <c r="F109" s="90" t="str">
        <f>VLOOKUP(G109,StkCrosswalk!$A$1:$F$40,3,FALSE)</f>
        <v>L C Bright&amp;Tule</v>
      </c>
      <c r="G109">
        <v>20</v>
      </c>
      <c r="H109">
        <v>4</v>
      </c>
      <c r="I109">
        <v>20</v>
      </c>
      <c r="J109">
        <v>2</v>
      </c>
      <c r="K109">
        <v>421.75047599999999</v>
      </c>
    </row>
    <row r="110" spans="1:14" ht="15.6" x14ac:dyDescent="0.3">
      <c r="A110" s="95" t="s">
        <v>296</v>
      </c>
      <c r="B110" s="94">
        <v>2</v>
      </c>
      <c r="C110" s="90" t="str">
        <f>VLOOKUP(NewOld!I110,fish!$C$1:$E$75,2,FALSE)</f>
        <v>NT 2 Troll</v>
      </c>
      <c r="D110" s="90" t="str">
        <f>VLOOKUP(G110,StkCrosswalk!$A$1:$F$40,2,FALSE)</f>
        <v>WA Tule</v>
      </c>
      <c r="E110" s="90">
        <f>VLOOKUP(G110,StkCrosswalk!$A$1:$F$40,4,FALSE)</f>
        <v>9</v>
      </c>
      <c r="F110" s="90" t="str">
        <f>VLOOKUP(G110,StkCrosswalk!$A$1:$F$40,3,FALSE)</f>
        <v>L C Bright&amp;Tule</v>
      </c>
      <c r="G110">
        <v>20</v>
      </c>
      <c r="H110">
        <v>4</v>
      </c>
      <c r="I110">
        <v>20</v>
      </c>
      <c r="J110">
        <v>3</v>
      </c>
      <c r="K110">
        <v>89.446450999999996</v>
      </c>
    </row>
    <row r="111" spans="1:14" ht="15.6" x14ac:dyDescent="0.3">
      <c r="A111" s="95" t="s">
        <v>296</v>
      </c>
      <c r="B111" s="94">
        <v>2</v>
      </c>
      <c r="C111" s="90" t="str">
        <f>VLOOKUP(NewOld!I111,fish!$C$1:$E$75,2,FALSE)</f>
        <v>NT 2 Troll</v>
      </c>
      <c r="D111" s="90" t="str">
        <f>VLOOKUP(G111,StkCrosswalk!$A$1:$F$40,2,FALSE)</f>
        <v>FrasREr</v>
      </c>
      <c r="E111" s="90">
        <f>VLOOKUP(G111,StkCrosswalk!$A$1:$F$40,4,FALSE)</f>
        <v>1</v>
      </c>
      <c r="F111" s="90" t="str">
        <f>VLOOKUP(G111,StkCrosswalk!$A$1:$F$40,3,FALSE)</f>
        <v>Fraser WCVI Geo St</v>
      </c>
      <c r="G111">
        <v>31</v>
      </c>
      <c r="H111">
        <v>3</v>
      </c>
      <c r="I111">
        <v>20</v>
      </c>
      <c r="J111">
        <v>2</v>
      </c>
      <c r="K111">
        <v>32.334913</v>
      </c>
    </row>
    <row r="112" spans="1:14" ht="15.6" x14ac:dyDescent="0.3">
      <c r="A112" s="95" t="s">
        <v>296</v>
      </c>
      <c r="B112" s="94">
        <v>2</v>
      </c>
      <c r="C112" s="90" t="str">
        <f>VLOOKUP(NewOld!I112,fish!$C$1:$E$75,2,FALSE)</f>
        <v>NT 2 Troll</v>
      </c>
      <c r="D112" s="90" t="str">
        <f>VLOOKUP(G112,StkCrosswalk!$A$1:$F$40,2,FALSE)</f>
        <v>FrasREr</v>
      </c>
      <c r="E112" s="90">
        <f>VLOOKUP(G112,StkCrosswalk!$A$1:$F$40,4,FALSE)</f>
        <v>1</v>
      </c>
      <c r="F112" s="90" t="str">
        <f>VLOOKUP(G112,StkCrosswalk!$A$1:$F$40,3,FALSE)</f>
        <v>Fraser WCVI Geo St</v>
      </c>
      <c r="G112">
        <v>31</v>
      </c>
      <c r="H112">
        <v>4</v>
      </c>
      <c r="I112">
        <v>20</v>
      </c>
      <c r="J112">
        <v>2</v>
      </c>
      <c r="K112">
        <v>88.716163999999992</v>
      </c>
    </row>
    <row r="113" spans="1:11" ht="15.6" x14ac:dyDescent="0.3">
      <c r="A113" s="95" t="s">
        <v>296</v>
      </c>
      <c r="B113" s="94">
        <v>2</v>
      </c>
      <c r="C113" s="90" t="str">
        <f>VLOOKUP(NewOld!I113,fish!$C$1:$E$75,2,FALSE)</f>
        <v>NT 2 Troll</v>
      </c>
      <c r="D113" s="90" t="str">
        <f>VLOOKUP(G113,StkCrosswalk!$A$1:$F$40,2,FALSE)</f>
        <v>FrasREr</v>
      </c>
      <c r="E113" s="90">
        <f>VLOOKUP(G113,StkCrosswalk!$A$1:$F$40,4,FALSE)</f>
        <v>1</v>
      </c>
      <c r="F113" s="90" t="str">
        <f>VLOOKUP(G113,StkCrosswalk!$A$1:$F$40,3,FALSE)</f>
        <v>Fraser WCVI Geo St</v>
      </c>
      <c r="G113">
        <v>31</v>
      </c>
      <c r="H113">
        <v>5</v>
      </c>
      <c r="I113">
        <v>20</v>
      </c>
      <c r="J113">
        <v>2</v>
      </c>
      <c r="K113">
        <v>31.771307</v>
      </c>
    </row>
    <row r="114" spans="1:11" ht="15.6" x14ac:dyDescent="0.3">
      <c r="A114" s="95" t="s">
        <v>296</v>
      </c>
      <c r="B114" s="94">
        <v>2</v>
      </c>
      <c r="C114" s="90" t="str">
        <f>VLOOKUP(NewOld!I114,fish!$C$1:$E$75,2,FALSE)</f>
        <v>NT 2 Troll</v>
      </c>
      <c r="D114" s="90" t="str">
        <f>VLOOKUP(G114,StkCrosswalk!$A$1:$F$40,2,FALSE)</f>
        <v>FrasRLt</v>
      </c>
      <c r="E114" s="90">
        <f>VLOOKUP(G114,StkCrosswalk!$A$1:$F$40,4,FALSE)</f>
        <v>1</v>
      </c>
      <c r="F114" s="90" t="str">
        <f>VLOOKUP(G114,StkCrosswalk!$A$1:$F$40,3,FALSE)</f>
        <v>Fraser WCVI Geo St</v>
      </c>
      <c r="G114">
        <v>30</v>
      </c>
      <c r="H114">
        <v>3</v>
      </c>
      <c r="I114">
        <v>20</v>
      </c>
      <c r="J114">
        <v>2</v>
      </c>
      <c r="K114">
        <v>308.17230400000005</v>
      </c>
    </row>
    <row r="115" spans="1:11" ht="15.6" x14ac:dyDescent="0.3">
      <c r="A115" s="95" t="s">
        <v>296</v>
      </c>
      <c r="B115" s="94">
        <v>2</v>
      </c>
      <c r="C115" s="90" t="str">
        <f>VLOOKUP(NewOld!I115,fish!$C$1:$E$75,2,FALSE)</f>
        <v>NT 2 Troll</v>
      </c>
      <c r="D115" s="90" t="str">
        <f>VLOOKUP(G115,StkCrosswalk!$A$1:$F$40,2,FALSE)</f>
        <v>FrasRLt</v>
      </c>
      <c r="E115" s="90">
        <f>VLOOKUP(G115,StkCrosswalk!$A$1:$F$40,4,FALSE)</f>
        <v>1</v>
      </c>
      <c r="F115" s="90" t="str">
        <f>VLOOKUP(G115,StkCrosswalk!$A$1:$F$40,3,FALSE)</f>
        <v>Fraser WCVI Geo St</v>
      </c>
      <c r="G115">
        <v>30</v>
      </c>
      <c r="H115">
        <v>3</v>
      </c>
      <c r="I115">
        <v>20</v>
      </c>
      <c r="J115">
        <v>3</v>
      </c>
      <c r="K115">
        <v>101.53688700000001</v>
      </c>
    </row>
    <row r="116" spans="1:11" ht="15.6" x14ac:dyDescent="0.3">
      <c r="A116" s="95" t="s">
        <v>296</v>
      </c>
      <c r="B116" s="94">
        <v>2</v>
      </c>
      <c r="C116" s="90" t="str">
        <f>VLOOKUP(NewOld!I116,fish!$C$1:$E$75,2,FALSE)</f>
        <v>NT 2 Troll</v>
      </c>
      <c r="D116" s="90" t="str">
        <f>VLOOKUP(G116,StkCrosswalk!$A$1:$F$40,2,FALSE)</f>
        <v>FrasRLt</v>
      </c>
      <c r="E116" s="90">
        <f>VLOOKUP(G116,StkCrosswalk!$A$1:$F$40,4,FALSE)</f>
        <v>1</v>
      </c>
      <c r="F116" s="90" t="str">
        <f>VLOOKUP(G116,StkCrosswalk!$A$1:$F$40,3,FALSE)</f>
        <v>Fraser WCVI Geo St</v>
      </c>
      <c r="G116">
        <v>30</v>
      </c>
      <c r="H116">
        <v>4</v>
      </c>
      <c r="I116">
        <v>20</v>
      </c>
      <c r="J116">
        <v>2</v>
      </c>
      <c r="K116">
        <v>32.052450999999998</v>
      </c>
    </row>
    <row r="117" spans="1:11" ht="15.6" x14ac:dyDescent="0.3">
      <c r="A117" s="95" t="s">
        <v>296</v>
      </c>
      <c r="B117" s="94">
        <v>2</v>
      </c>
      <c r="C117" s="90" t="str">
        <f>VLOOKUP(NewOld!I117,fish!$C$1:$E$75,2,FALSE)</f>
        <v>NT 2 Troll</v>
      </c>
      <c r="D117" s="90" t="str">
        <f>VLOOKUP(G117,StkCrosswalk!$A$1:$F$40,2,FALSE)</f>
        <v>FrasRLt</v>
      </c>
      <c r="E117" s="90">
        <f>VLOOKUP(G117,StkCrosswalk!$A$1:$F$40,4,FALSE)</f>
        <v>1</v>
      </c>
      <c r="F117" s="90" t="str">
        <f>VLOOKUP(G117,StkCrosswalk!$A$1:$F$40,3,FALSE)</f>
        <v>Fraser WCVI Geo St</v>
      </c>
      <c r="G117">
        <v>30</v>
      </c>
      <c r="H117">
        <v>4</v>
      </c>
      <c r="I117">
        <v>20</v>
      </c>
      <c r="J117">
        <v>3</v>
      </c>
      <c r="K117">
        <v>29.80301</v>
      </c>
    </row>
    <row r="118" spans="1:11" ht="15.6" x14ac:dyDescent="0.3">
      <c r="A118" s="95" t="s">
        <v>296</v>
      </c>
      <c r="B118" s="94">
        <v>2</v>
      </c>
      <c r="C118" s="90" t="str">
        <f>VLOOKUP(NewOld!I118,fish!$C$1:$E$75,2,FALSE)</f>
        <v>NT 2 Troll</v>
      </c>
      <c r="D118" s="90" t="str">
        <f>VLOOKUP(G118,StkCrosswalk!$A$1:$F$40,2,FALSE)</f>
        <v>HdCl FF</v>
      </c>
      <c r="E118" s="90">
        <f>VLOOKUP(G118,StkCrosswalk!$A$1:$F$40,4,FALSE)</f>
        <v>3</v>
      </c>
      <c r="F118" s="90" t="str">
        <f>VLOOKUP(G118,StkCrosswalk!$A$1:$F$40,3,FALSE)</f>
        <v>Puget Sound Fa</v>
      </c>
      <c r="G118">
        <v>16</v>
      </c>
      <c r="H118">
        <v>3</v>
      </c>
      <c r="I118">
        <v>20</v>
      </c>
      <c r="J118">
        <v>2</v>
      </c>
      <c r="K118">
        <v>252.02623</v>
      </c>
    </row>
    <row r="119" spans="1:11" ht="15.6" x14ac:dyDescent="0.3">
      <c r="A119" s="95" t="s">
        <v>296</v>
      </c>
      <c r="B119" s="94">
        <v>2</v>
      </c>
      <c r="C119" s="90" t="str">
        <f>VLOOKUP(NewOld!I119,fish!$C$1:$E$75,2,FALSE)</f>
        <v>NT 2 Troll</v>
      </c>
      <c r="D119" s="90" t="str">
        <f>VLOOKUP(G119,StkCrosswalk!$A$1:$F$40,2,FALSE)</f>
        <v>HdCl FF</v>
      </c>
      <c r="E119" s="90">
        <f>VLOOKUP(G119,StkCrosswalk!$A$1:$F$40,4,FALSE)</f>
        <v>3</v>
      </c>
      <c r="F119" s="90" t="str">
        <f>VLOOKUP(G119,StkCrosswalk!$A$1:$F$40,3,FALSE)</f>
        <v>Puget Sound Fa</v>
      </c>
      <c r="G119">
        <v>16</v>
      </c>
      <c r="H119">
        <v>3</v>
      </c>
      <c r="I119">
        <v>20</v>
      </c>
      <c r="J119">
        <v>3</v>
      </c>
      <c r="K119">
        <v>46.191659000000001</v>
      </c>
    </row>
    <row r="120" spans="1:11" ht="15.6" x14ac:dyDescent="0.3">
      <c r="A120" s="95" t="s">
        <v>296</v>
      </c>
      <c r="B120" s="94">
        <v>2</v>
      </c>
      <c r="C120" s="90" t="str">
        <f>VLOOKUP(NewOld!I120,fish!$C$1:$E$75,2,FALSE)</f>
        <v>NT 2 Troll</v>
      </c>
      <c r="D120" s="90" t="str">
        <f>VLOOKUP(G120,StkCrosswalk!$A$1:$F$40,2,FALSE)</f>
        <v>HdCl FF</v>
      </c>
      <c r="E120" s="90">
        <f>VLOOKUP(G120,StkCrosswalk!$A$1:$F$40,4,FALSE)</f>
        <v>3</v>
      </c>
      <c r="F120" s="90" t="str">
        <f>VLOOKUP(G120,StkCrosswalk!$A$1:$F$40,3,FALSE)</f>
        <v>Puget Sound Fa</v>
      </c>
      <c r="G120">
        <v>16</v>
      </c>
      <c r="H120">
        <v>4</v>
      </c>
      <c r="I120">
        <v>20</v>
      </c>
      <c r="J120">
        <v>2</v>
      </c>
      <c r="K120">
        <v>38.992767000000001</v>
      </c>
    </row>
    <row r="121" spans="1:11" ht="15.6" x14ac:dyDescent="0.3">
      <c r="A121" s="95" t="s">
        <v>296</v>
      </c>
      <c r="B121" s="94">
        <v>2</v>
      </c>
      <c r="C121" s="90" t="str">
        <f>VLOOKUP(NewOld!I121,fish!$C$1:$E$75,2,FALSE)</f>
        <v>NT 2 Troll</v>
      </c>
      <c r="D121" s="90" t="str">
        <f>VLOOKUP(G121,StkCrosswalk!$A$1:$F$40,2,FALSE)</f>
        <v>HdCl FF</v>
      </c>
      <c r="E121" s="90">
        <f>VLOOKUP(G121,StkCrosswalk!$A$1:$F$40,4,FALSE)</f>
        <v>3</v>
      </c>
      <c r="F121" s="90" t="str">
        <f>VLOOKUP(G121,StkCrosswalk!$A$1:$F$40,3,FALSE)</f>
        <v>Puget Sound Fa</v>
      </c>
      <c r="G121">
        <v>16</v>
      </c>
      <c r="H121">
        <v>4</v>
      </c>
      <c r="I121">
        <v>20</v>
      </c>
      <c r="J121">
        <v>3</v>
      </c>
      <c r="K121">
        <v>34.207698999999998</v>
      </c>
    </row>
    <row r="122" spans="1:11" ht="15.6" x14ac:dyDescent="0.3">
      <c r="A122" s="95" t="s">
        <v>296</v>
      </c>
      <c r="B122" s="94">
        <v>2</v>
      </c>
      <c r="C122" s="90" t="str">
        <f>VLOOKUP(NewOld!I122,fish!$C$1:$E$75,2,FALSE)</f>
        <v>NT 2 Troll</v>
      </c>
      <c r="D122" s="90" t="str">
        <f>VLOOKUP(G122,StkCrosswalk!$A$1:$F$40,2,FALSE)</f>
        <v>LColNat</v>
      </c>
      <c r="E122" s="90">
        <f>VLOOKUP(G122,StkCrosswalk!$A$1:$F$40,4,FALSE)</f>
        <v>9</v>
      </c>
      <c r="F122" s="90" t="str">
        <f>VLOOKUP(G122,StkCrosswalk!$A$1:$F$40,3,FALSE)</f>
        <v>L C Bright&amp;Tule</v>
      </c>
      <c r="G122">
        <v>34</v>
      </c>
      <c r="H122">
        <v>3</v>
      </c>
      <c r="I122">
        <v>20</v>
      </c>
      <c r="J122">
        <v>2</v>
      </c>
      <c r="K122">
        <v>157.47264099999998</v>
      </c>
    </row>
    <row r="123" spans="1:11" ht="15.6" x14ac:dyDescent="0.3">
      <c r="A123" s="95" t="s">
        <v>296</v>
      </c>
      <c r="B123" s="94">
        <v>2</v>
      </c>
      <c r="C123" s="90" t="str">
        <f>VLOOKUP(NewOld!I123,fish!$C$1:$E$75,2,FALSE)</f>
        <v>NT 2 Troll</v>
      </c>
      <c r="D123" s="90" t="str">
        <f>VLOOKUP(G123,StkCrosswalk!$A$1:$F$40,2,FALSE)</f>
        <v>LColNat</v>
      </c>
      <c r="E123" s="90">
        <f>VLOOKUP(G123,StkCrosswalk!$A$1:$F$40,4,FALSE)</f>
        <v>9</v>
      </c>
      <c r="F123" s="90" t="str">
        <f>VLOOKUP(G123,StkCrosswalk!$A$1:$F$40,3,FALSE)</f>
        <v>L C Bright&amp;Tule</v>
      </c>
      <c r="G123">
        <v>34</v>
      </c>
      <c r="H123">
        <v>3</v>
      </c>
      <c r="I123">
        <v>20</v>
      </c>
      <c r="J123">
        <v>3</v>
      </c>
      <c r="K123">
        <v>55.399766</v>
      </c>
    </row>
    <row r="124" spans="1:11" ht="15.6" x14ac:dyDescent="0.3">
      <c r="A124" s="95" t="s">
        <v>296</v>
      </c>
      <c r="B124" s="94">
        <v>2</v>
      </c>
      <c r="C124" s="90" t="str">
        <f>VLOOKUP(NewOld!I124,fish!$C$1:$E$75,2,FALSE)</f>
        <v>NT 2 Troll</v>
      </c>
      <c r="D124" s="90" t="str">
        <f>VLOOKUP(G124,StkCrosswalk!$A$1:$F$40,2,FALSE)</f>
        <v>LColNat</v>
      </c>
      <c r="E124" s="90">
        <f>VLOOKUP(G124,StkCrosswalk!$A$1:$F$40,4,FALSE)</f>
        <v>9</v>
      </c>
      <c r="F124" s="90" t="str">
        <f>VLOOKUP(G124,StkCrosswalk!$A$1:$F$40,3,FALSE)</f>
        <v>L C Bright&amp;Tule</v>
      </c>
      <c r="G124">
        <v>34</v>
      </c>
      <c r="H124">
        <v>4</v>
      </c>
      <c r="I124">
        <v>20</v>
      </c>
      <c r="J124">
        <v>2</v>
      </c>
      <c r="K124">
        <v>34.652262</v>
      </c>
    </row>
    <row r="125" spans="1:11" ht="15.6" x14ac:dyDescent="0.3">
      <c r="A125" s="95" t="s">
        <v>296</v>
      </c>
      <c r="B125" s="94">
        <v>2</v>
      </c>
      <c r="C125" s="90" t="str">
        <f>VLOOKUP(NewOld!I125,fish!$C$1:$E$75,2,FALSE)</f>
        <v>NT 2 Troll</v>
      </c>
      <c r="D125" s="90" t="str">
        <f>VLOOKUP(G125,StkCrosswalk!$A$1:$F$40,2,FALSE)</f>
        <v>LColNat</v>
      </c>
      <c r="E125" s="90">
        <f>VLOOKUP(G125,StkCrosswalk!$A$1:$F$40,4,FALSE)</f>
        <v>9</v>
      </c>
      <c r="F125" s="90" t="str">
        <f>VLOOKUP(G125,StkCrosswalk!$A$1:$F$40,3,FALSE)</f>
        <v>L C Bright&amp;Tule</v>
      </c>
      <c r="G125">
        <v>34</v>
      </c>
      <c r="H125">
        <v>4</v>
      </c>
      <c r="I125">
        <v>20</v>
      </c>
      <c r="J125">
        <v>3</v>
      </c>
      <c r="K125">
        <v>13.598109000000001</v>
      </c>
    </row>
    <row r="126" spans="1:11" ht="15.6" x14ac:dyDescent="0.3">
      <c r="A126" s="95" t="s">
        <v>296</v>
      </c>
      <c r="B126" s="94">
        <v>2</v>
      </c>
      <c r="C126" s="90" t="str">
        <f>VLOOKUP(NewOld!I126,fish!$C$1:$E$75,2,FALSE)</f>
        <v>NT 2 Troll</v>
      </c>
      <c r="D126" s="90" t="str">
        <f>VLOOKUP(G126,StkCrosswalk!$A$1:$F$40,2,FALSE)</f>
        <v>LCRWild</v>
      </c>
      <c r="E126" s="90">
        <f>VLOOKUP(G126,StkCrosswalk!$A$1:$F$40,4,FALSE)</f>
        <v>9</v>
      </c>
      <c r="F126" s="90" t="str">
        <f>VLOOKUP(G126,StkCrosswalk!$A$1:$F$40,3,FALSE)</f>
        <v>L C Bright&amp;Tule</v>
      </c>
      <c r="G126">
        <v>21</v>
      </c>
      <c r="H126">
        <v>4</v>
      </c>
      <c r="I126">
        <v>20</v>
      </c>
      <c r="J126">
        <v>3</v>
      </c>
      <c r="K126">
        <v>62.624575</v>
      </c>
    </row>
    <row r="127" spans="1:11" ht="15.6" x14ac:dyDescent="0.3">
      <c r="A127" s="95" t="s">
        <v>296</v>
      </c>
      <c r="B127" s="94">
        <v>2</v>
      </c>
      <c r="C127" s="90" t="str">
        <f>VLOOKUP(NewOld!I127,fish!$C$1:$E$75,2,FALSE)</f>
        <v>NT 2 Troll</v>
      </c>
      <c r="D127" s="90" t="str">
        <f>VLOOKUP(G127,StkCrosswalk!$A$1:$F$40,2,FALSE)</f>
        <v>MidPSFF</v>
      </c>
      <c r="E127" s="90">
        <f>VLOOKUP(G127,StkCrosswalk!$A$1:$F$40,4,FALSE)</f>
        <v>3</v>
      </c>
      <c r="F127" s="90" t="str">
        <f>VLOOKUP(G127,StkCrosswalk!$A$1:$F$40,3,FALSE)</f>
        <v>Puget Sound Fa</v>
      </c>
      <c r="G127">
        <v>11</v>
      </c>
      <c r="H127">
        <v>3</v>
      </c>
      <c r="I127">
        <v>20</v>
      </c>
      <c r="J127">
        <v>2</v>
      </c>
      <c r="K127">
        <v>126.926115</v>
      </c>
    </row>
    <row r="128" spans="1:11" ht="15.6" x14ac:dyDescent="0.3">
      <c r="A128" s="95" t="s">
        <v>296</v>
      </c>
      <c r="B128" s="94">
        <v>2</v>
      </c>
      <c r="C128" s="90" t="str">
        <f>VLOOKUP(NewOld!I128,fish!$C$1:$E$75,2,FALSE)</f>
        <v>NT 2 Troll</v>
      </c>
      <c r="D128" s="90" t="str">
        <f>VLOOKUP(G128,StkCrosswalk!$A$1:$F$40,2,FALSE)</f>
        <v>MidPSFF</v>
      </c>
      <c r="E128" s="90">
        <f>VLOOKUP(G128,StkCrosswalk!$A$1:$F$40,4,FALSE)</f>
        <v>3</v>
      </c>
      <c r="F128" s="90" t="str">
        <f>VLOOKUP(G128,StkCrosswalk!$A$1:$F$40,3,FALSE)</f>
        <v>Puget Sound Fa</v>
      </c>
      <c r="G128">
        <v>11</v>
      </c>
      <c r="H128">
        <v>3</v>
      </c>
      <c r="I128">
        <v>20</v>
      </c>
      <c r="J128">
        <v>3</v>
      </c>
      <c r="K128">
        <v>24.200333999999998</v>
      </c>
    </row>
    <row r="129" spans="1:11" ht="15.6" x14ac:dyDescent="0.3">
      <c r="A129" s="95" t="s">
        <v>296</v>
      </c>
      <c r="B129" s="94">
        <v>2</v>
      </c>
      <c r="C129" s="90" t="str">
        <f>VLOOKUP(NewOld!I129,fish!$C$1:$E$75,2,FALSE)</f>
        <v>NT 2 Troll</v>
      </c>
      <c r="D129" s="90" t="str">
        <f>VLOOKUP(G129,StkCrosswalk!$A$1:$F$40,2,FALSE)</f>
        <v>MidPSFF</v>
      </c>
      <c r="E129" s="90">
        <f>VLOOKUP(G129,StkCrosswalk!$A$1:$F$40,4,FALSE)</f>
        <v>3</v>
      </c>
      <c r="F129" s="90" t="str">
        <f>VLOOKUP(G129,StkCrosswalk!$A$1:$F$40,3,FALSE)</f>
        <v>Puget Sound Fa</v>
      </c>
      <c r="G129">
        <v>11</v>
      </c>
      <c r="H129">
        <v>4</v>
      </c>
      <c r="I129">
        <v>20</v>
      </c>
      <c r="J129">
        <v>2</v>
      </c>
      <c r="K129">
        <v>77.526329000000004</v>
      </c>
    </row>
    <row r="130" spans="1:11" ht="15.6" x14ac:dyDescent="0.3">
      <c r="A130" s="95" t="s">
        <v>296</v>
      </c>
      <c r="B130" s="94">
        <v>2</v>
      </c>
      <c r="C130" s="90" t="str">
        <f>VLOOKUP(NewOld!I130,fish!$C$1:$E$75,2,FALSE)</f>
        <v>NT 2 Troll</v>
      </c>
      <c r="D130" s="90" t="str">
        <f>VLOOKUP(G130,StkCrosswalk!$A$1:$F$40,2,FALSE)</f>
        <v>NkSm FF</v>
      </c>
      <c r="E130" s="90">
        <f>VLOOKUP(G130,StkCrosswalk!$A$1:$F$40,4,FALSE)</f>
        <v>3</v>
      </c>
      <c r="F130" s="90" t="str">
        <f>VLOOKUP(G130,StkCrosswalk!$A$1:$F$40,3,FALSE)</f>
        <v>Puget Sound Fa</v>
      </c>
      <c r="G130">
        <v>1</v>
      </c>
      <c r="H130">
        <v>3</v>
      </c>
      <c r="I130">
        <v>20</v>
      </c>
      <c r="J130">
        <v>2</v>
      </c>
      <c r="K130">
        <v>40.677154999999999</v>
      </c>
    </row>
    <row r="131" spans="1:11" ht="15.6" x14ac:dyDescent="0.3">
      <c r="A131" s="95" t="s">
        <v>296</v>
      </c>
      <c r="B131" s="94">
        <v>2</v>
      </c>
      <c r="C131" s="90" t="str">
        <f>VLOOKUP(NewOld!I131,fish!$C$1:$E$75,2,FALSE)</f>
        <v>NT 2 Troll</v>
      </c>
      <c r="D131" s="90" t="str">
        <f>VLOOKUP(G131,StkCrosswalk!$A$1:$F$40,2,FALSE)</f>
        <v>NkSm FF</v>
      </c>
      <c r="E131" s="90">
        <f>VLOOKUP(G131,StkCrosswalk!$A$1:$F$40,4,FALSE)</f>
        <v>3</v>
      </c>
      <c r="F131" s="90" t="str">
        <f>VLOOKUP(G131,StkCrosswalk!$A$1:$F$40,3,FALSE)</f>
        <v>Puget Sound Fa</v>
      </c>
      <c r="G131">
        <v>1</v>
      </c>
      <c r="H131">
        <v>3</v>
      </c>
      <c r="I131">
        <v>20</v>
      </c>
      <c r="J131">
        <v>3</v>
      </c>
      <c r="K131">
        <v>106.79807</v>
      </c>
    </row>
    <row r="132" spans="1:11" ht="15.6" x14ac:dyDescent="0.3">
      <c r="A132" s="95" t="s">
        <v>296</v>
      </c>
      <c r="B132" s="94">
        <v>2</v>
      </c>
      <c r="C132" s="90" t="str">
        <f>VLOOKUP(NewOld!I132,fish!$C$1:$E$75,2,FALSE)</f>
        <v>NT 2 Troll</v>
      </c>
      <c r="D132" s="90" t="str">
        <f>VLOOKUP(G132,StkCrosswalk!$A$1:$F$40,2,FALSE)</f>
        <v>NkSm FF</v>
      </c>
      <c r="E132" s="90">
        <f>VLOOKUP(G132,StkCrosswalk!$A$1:$F$40,4,FALSE)</f>
        <v>3</v>
      </c>
      <c r="F132" s="90" t="str">
        <f>VLOOKUP(G132,StkCrosswalk!$A$1:$F$40,3,FALSE)</f>
        <v>Puget Sound Fa</v>
      </c>
      <c r="G132">
        <v>1</v>
      </c>
      <c r="H132">
        <v>4</v>
      </c>
      <c r="I132">
        <v>20</v>
      </c>
      <c r="J132">
        <v>2</v>
      </c>
      <c r="K132">
        <v>14.691162</v>
      </c>
    </row>
    <row r="133" spans="1:11" ht="15.6" x14ac:dyDescent="0.3">
      <c r="A133" s="95" t="s">
        <v>296</v>
      </c>
      <c r="B133" s="94">
        <v>2</v>
      </c>
      <c r="C133" s="90" t="str">
        <f>VLOOKUP(NewOld!I133,fish!$C$1:$E$75,2,FALSE)</f>
        <v>NT 2 Troll</v>
      </c>
      <c r="D133" s="90" t="str">
        <f>VLOOKUP(G133,StkCrosswalk!$A$1:$F$40,2,FALSE)</f>
        <v>NkSm FF</v>
      </c>
      <c r="E133" s="90">
        <f>VLOOKUP(G133,StkCrosswalk!$A$1:$F$40,4,FALSE)</f>
        <v>3</v>
      </c>
      <c r="F133" s="90" t="str">
        <f>VLOOKUP(G133,StkCrosswalk!$A$1:$F$40,3,FALSE)</f>
        <v>Puget Sound Fa</v>
      </c>
      <c r="G133">
        <v>1</v>
      </c>
      <c r="H133">
        <v>4</v>
      </c>
      <c r="I133">
        <v>20</v>
      </c>
      <c r="J133">
        <v>3</v>
      </c>
      <c r="K133">
        <v>14.072822</v>
      </c>
    </row>
    <row r="134" spans="1:11" ht="15.6" x14ac:dyDescent="0.3">
      <c r="A134" s="95" t="s">
        <v>296</v>
      </c>
      <c r="B134" s="94">
        <v>2</v>
      </c>
      <c r="C134" s="90" t="str">
        <f>VLOOKUP(NewOld!I134,fish!$C$1:$E$75,2,FALSE)</f>
        <v>NT 2 Troll</v>
      </c>
      <c r="D134" s="90" t="str">
        <f>VLOOKUP(G134,StkCrosswalk!$A$1:$F$40,2,FALSE)</f>
        <v>Mid OR C</v>
      </c>
      <c r="E134" s="90">
        <f>VLOOKUP(G134,StkCrosswalk!$A$1:$F$40,4,FALSE)</f>
        <v>12</v>
      </c>
      <c r="F134" s="90" t="str">
        <f>VLOOKUP(G134,StkCrosswalk!$A$1:$F$40,3,FALSE)</f>
        <v>Mid OR Coast</v>
      </c>
      <c r="G134">
        <v>33</v>
      </c>
      <c r="H134">
        <v>3</v>
      </c>
      <c r="I134">
        <v>20</v>
      </c>
      <c r="J134">
        <v>2</v>
      </c>
      <c r="K134">
        <v>8.7156120000000001</v>
      </c>
    </row>
    <row r="135" spans="1:11" ht="15.6" x14ac:dyDescent="0.3">
      <c r="A135" s="95" t="s">
        <v>296</v>
      </c>
      <c r="B135" s="94">
        <v>2</v>
      </c>
      <c r="C135" s="90" t="str">
        <f>VLOOKUP(NewOld!I135,fish!$C$1:$E$75,2,FALSE)</f>
        <v>NT 2 Troll</v>
      </c>
      <c r="D135" s="90" t="str">
        <f>VLOOKUP(G135,StkCrosswalk!$A$1:$F$40,2,FALSE)</f>
        <v>Mid OR C</v>
      </c>
      <c r="E135" s="90">
        <f>VLOOKUP(G135,StkCrosswalk!$A$1:$F$40,4,FALSE)</f>
        <v>12</v>
      </c>
      <c r="F135" s="90" t="str">
        <f>VLOOKUP(G135,StkCrosswalk!$A$1:$F$40,3,FALSE)</f>
        <v>Mid OR Coast</v>
      </c>
      <c r="G135">
        <v>33</v>
      </c>
      <c r="H135">
        <v>4</v>
      </c>
      <c r="I135">
        <v>20</v>
      </c>
      <c r="J135">
        <v>2</v>
      </c>
      <c r="K135">
        <v>73.399100000000004</v>
      </c>
    </row>
    <row r="136" spans="1:11" ht="15.6" x14ac:dyDescent="0.3">
      <c r="A136" s="95" t="s">
        <v>296</v>
      </c>
      <c r="B136" s="94">
        <v>2</v>
      </c>
      <c r="C136" s="90" t="str">
        <f>VLOOKUP(NewOld!I136,fish!$C$1:$E$75,2,FALSE)</f>
        <v>NT 2 Troll</v>
      </c>
      <c r="D136" s="90" t="str">
        <f>VLOOKUP(G136,StkCrosswalk!$A$1:$F$40,2,FALSE)</f>
        <v>Mid OR C</v>
      </c>
      <c r="E136" s="90">
        <f>VLOOKUP(G136,StkCrosswalk!$A$1:$F$40,4,FALSE)</f>
        <v>12</v>
      </c>
      <c r="F136" s="90" t="str">
        <f>VLOOKUP(G136,StkCrosswalk!$A$1:$F$40,3,FALSE)</f>
        <v>Mid OR Coast</v>
      </c>
      <c r="G136">
        <v>33</v>
      </c>
      <c r="H136">
        <v>4</v>
      </c>
      <c r="I136">
        <v>20</v>
      </c>
      <c r="J136">
        <v>3</v>
      </c>
      <c r="K136">
        <v>31.278649000000001</v>
      </c>
    </row>
    <row r="137" spans="1:11" ht="15.6" x14ac:dyDescent="0.3">
      <c r="A137" s="95" t="s">
        <v>296</v>
      </c>
      <c r="B137" s="94">
        <v>2</v>
      </c>
      <c r="C137" s="90" t="str">
        <f>VLOOKUP(NewOld!I137,fish!$C$1:$E$75,2,FALSE)</f>
        <v>NT 2 Troll</v>
      </c>
      <c r="D137" s="90" t="str">
        <f>VLOOKUP(G137,StkCrosswalk!$A$1:$F$40,2,FALSE)</f>
        <v>OR No F</v>
      </c>
      <c r="E137" s="90">
        <f>VLOOKUP(G137,StkCrosswalk!$A$1:$F$40,4,FALSE)</f>
        <v>11</v>
      </c>
      <c r="F137" s="90" t="str">
        <f>VLOOKUP(G137,StkCrosswalk!$A$1:$F$40,3,FALSE)</f>
        <v>OR North Coast</v>
      </c>
      <c r="G137">
        <v>28</v>
      </c>
      <c r="H137">
        <v>4</v>
      </c>
      <c r="I137">
        <v>20</v>
      </c>
      <c r="J137">
        <v>3</v>
      </c>
      <c r="K137">
        <v>25.219588000000002</v>
      </c>
    </row>
    <row r="138" spans="1:11" ht="15.6" x14ac:dyDescent="0.3">
      <c r="A138" s="95" t="s">
        <v>296</v>
      </c>
      <c r="B138" s="94">
        <v>2</v>
      </c>
      <c r="C138" s="90" t="str">
        <f>VLOOKUP(NewOld!I138,fish!$C$1:$E$75,2,FALSE)</f>
        <v>NT 2 Troll</v>
      </c>
      <c r="D138" s="90" t="str">
        <f>VLOOKUP(G138,StkCrosswalk!$A$1:$F$40,2,FALSE)</f>
        <v>Snake F</v>
      </c>
      <c r="E138" s="90">
        <f>VLOOKUP(G138,StkCrosswalk!$A$1:$F$40,4,FALSE)</f>
        <v>7</v>
      </c>
      <c r="F138" s="90" t="str">
        <f>VLOOKUP(G138,StkCrosswalk!$A$1:$F$40,3,FALSE)</f>
        <v>U Columbia Bright</v>
      </c>
      <c r="G138">
        <v>27</v>
      </c>
      <c r="H138">
        <v>3</v>
      </c>
      <c r="I138">
        <v>20</v>
      </c>
      <c r="J138">
        <v>2</v>
      </c>
      <c r="K138">
        <v>102.05659</v>
      </c>
    </row>
    <row r="139" spans="1:11" ht="15.6" x14ac:dyDescent="0.3">
      <c r="A139" s="95" t="s">
        <v>296</v>
      </c>
      <c r="B139" s="94">
        <v>2</v>
      </c>
      <c r="C139" s="90" t="str">
        <f>VLOOKUP(NewOld!I139,fish!$C$1:$E$75,2,FALSE)</f>
        <v>NT 2 Troll</v>
      </c>
      <c r="D139" s="90" t="str">
        <f>VLOOKUP(G139,StkCrosswalk!$A$1:$F$40,2,FALSE)</f>
        <v>Snake F</v>
      </c>
      <c r="E139" s="90">
        <f>VLOOKUP(G139,StkCrosswalk!$A$1:$F$40,4,FALSE)</f>
        <v>7</v>
      </c>
      <c r="F139" s="90" t="str">
        <f>VLOOKUP(G139,StkCrosswalk!$A$1:$F$40,3,FALSE)</f>
        <v>U Columbia Bright</v>
      </c>
      <c r="G139">
        <v>27</v>
      </c>
      <c r="H139">
        <v>3</v>
      </c>
      <c r="I139">
        <v>20</v>
      </c>
      <c r="J139">
        <v>3</v>
      </c>
      <c r="K139">
        <v>102.962063</v>
      </c>
    </row>
    <row r="140" spans="1:11" ht="15.6" x14ac:dyDescent="0.3">
      <c r="A140" s="95" t="s">
        <v>296</v>
      </c>
      <c r="B140" s="94">
        <v>2</v>
      </c>
      <c r="C140" s="90" t="str">
        <f>VLOOKUP(NewOld!I140,fish!$C$1:$E$75,2,FALSE)</f>
        <v>NT 2 Troll</v>
      </c>
      <c r="D140" s="90" t="str">
        <f>VLOOKUP(G140,StkCrosswalk!$A$1:$F$40,2,FALSE)</f>
        <v>Snake F</v>
      </c>
      <c r="E140" s="90">
        <f>VLOOKUP(G140,StkCrosswalk!$A$1:$F$40,4,FALSE)</f>
        <v>7</v>
      </c>
      <c r="F140" s="90" t="str">
        <f>VLOOKUP(G140,StkCrosswalk!$A$1:$F$40,3,FALSE)</f>
        <v>U Columbia Bright</v>
      </c>
      <c r="G140">
        <v>27</v>
      </c>
      <c r="H140">
        <v>4</v>
      </c>
      <c r="I140">
        <v>20</v>
      </c>
      <c r="J140">
        <v>2</v>
      </c>
      <c r="K140">
        <v>517.39269000000002</v>
      </c>
    </row>
    <row r="141" spans="1:11" ht="15.6" x14ac:dyDescent="0.3">
      <c r="A141" s="95" t="s">
        <v>296</v>
      </c>
      <c r="B141" s="94">
        <v>2</v>
      </c>
      <c r="C141" s="90" t="str">
        <f>VLOOKUP(NewOld!I141,fish!$C$1:$E$75,2,FALSE)</f>
        <v>NT 2 Troll</v>
      </c>
      <c r="D141" s="90" t="str">
        <f>VLOOKUP(G141,StkCrosswalk!$A$1:$F$40,2,FALSE)</f>
        <v>Snake F</v>
      </c>
      <c r="E141" s="90">
        <f>VLOOKUP(G141,StkCrosswalk!$A$1:$F$40,4,FALSE)</f>
        <v>7</v>
      </c>
      <c r="F141" s="90" t="str">
        <f>VLOOKUP(G141,StkCrosswalk!$A$1:$F$40,3,FALSE)</f>
        <v>U Columbia Bright</v>
      </c>
      <c r="G141">
        <v>27</v>
      </c>
      <c r="H141">
        <v>4</v>
      </c>
      <c r="I141">
        <v>20</v>
      </c>
      <c r="J141">
        <v>3</v>
      </c>
      <c r="K141">
        <v>193.914727</v>
      </c>
    </row>
    <row r="142" spans="1:11" ht="15.6" x14ac:dyDescent="0.3">
      <c r="A142" s="95" t="s">
        <v>296</v>
      </c>
      <c r="B142" s="94">
        <v>2</v>
      </c>
      <c r="C142" s="90" t="str">
        <f>VLOOKUP(NewOld!I142,fish!$C$1:$E$75,2,FALSE)</f>
        <v>NT 2 Troll</v>
      </c>
      <c r="D142" s="90" t="str">
        <f>VLOOKUP(G142,StkCrosswalk!$A$1:$F$40,2,FALSE)</f>
        <v>Snake F</v>
      </c>
      <c r="E142" s="90">
        <f>VLOOKUP(G142,StkCrosswalk!$A$1:$F$40,4,FALSE)</f>
        <v>7</v>
      </c>
      <c r="F142" s="90" t="str">
        <f>VLOOKUP(G142,StkCrosswalk!$A$1:$F$40,3,FALSE)</f>
        <v>U Columbia Bright</v>
      </c>
      <c r="G142">
        <v>27</v>
      </c>
      <c r="H142">
        <v>5</v>
      </c>
      <c r="I142">
        <v>20</v>
      </c>
      <c r="J142">
        <v>2</v>
      </c>
      <c r="K142">
        <v>26.535402999999999</v>
      </c>
    </row>
    <row r="143" spans="1:11" ht="15.6" x14ac:dyDescent="0.3">
      <c r="A143" s="95" t="s">
        <v>296</v>
      </c>
      <c r="B143" s="94">
        <v>2</v>
      </c>
      <c r="C143" s="90" t="str">
        <f>VLOOKUP(NewOld!I143,fish!$C$1:$E$75,2,FALSE)</f>
        <v>NT 2 Troll</v>
      </c>
      <c r="D143" s="90" t="str">
        <f>VLOOKUP(G143,StkCrosswalk!$A$1:$F$40,2,FALSE)</f>
        <v>Snake F</v>
      </c>
      <c r="E143" s="90">
        <f>VLOOKUP(G143,StkCrosswalk!$A$1:$F$40,4,FALSE)</f>
        <v>7</v>
      </c>
      <c r="F143" s="90" t="str">
        <f>VLOOKUP(G143,StkCrosswalk!$A$1:$F$40,3,FALSE)</f>
        <v>U Columbia Bright</v>
      </c>
      <c r="G143">
        <v>27</v>
      </c>
      <c r="H143">
        <v>5</v>
      </c>
      <c r="I143">
        <v>20</v>
      </c>
      <c r="J143">
        <v>3</v>
      </c>
      <c r="K143">
        <v>6.3653659999999999</v>
      </c>
    </row>
    <row r="144" spans="1:11" ht="15.6" x14ac:dyDescent="0.3">
      <c r="A144" s="95" t="s">
        <v>296</v>
      </c>
      <c r="B144" s="94">
        <v>2</v>
      </c>
      <c r="C144" s="90" t="str">
        <f>VLOOKUP(NewOld!I144,fish!$C$1:$E$75,2,FALSE)</f>
        <v>NT 2 Troll</v>
      </c>
      <c r="D144" s="90" t="str">
        <f>VLOOKUP(G144,StkCrosswalk!$A$1:$F$40,2,FALSE)</f>
        <v>SPSd FF</v>
      </c>
      <c r="E144" s="90">
        <f>VLOOKUP(G144,StkCrosswalk!$A$1:$F$40,4,FALSE)</f>
        <v>3</v>
      </c>
      <c r="F144" s="90" t="str">
        <f>VLOOKUP(G144,StkCrosswalk!$A$1:$F$40,3,FALSE)</f>
        <v>Puget Sound Fa</v>
      </c>
      <c r="G144">
        <v>13</v>
      </c>
      <c r="H144">
        <v>3</v>
      </c>
      <c r="I144">
        <v>20</v>
      </c>
      <c r="J144">
        <v>2</v>
      </c>
      <c r="K144">
        <v>92.60108000000001</v>
      </c>
    </row>
    <row r="145" spans="1:11" ht="15.6" x14ac:dyDescent="0.3">
      <c r="A145" s="95" t="s">
        <v>296</v>
      </c>
      <c r="B145" s="94">
        <v>2</v>
      </c>
      <c r="C145" s="90" t="str">
        <f>VLOOKUP(NewOld!I145,fish!$C$1:$E$75,2,FALSE)</f>
        <v>NT 2 Troll</v>
      </c>
      <c r="D145" s="90" t="str">
        <f>VLOOKUP(G145,StkCrosswalk!$A$1:$F$40,2,FALSE)</f>
        <v>SPSd FF</v>
      </c>
      <c r="E145" s="90">
        <f>VLOOKUP(G145,StkCrosswalk!$A$1:$F$40,4,FALSE)</f>
        <v>3</v>
      </c>
      <c r="F145" s="90" t="str">
        <f>VLOOKUP(G145,StkCrosswalk!$A$1:$F$40,3,FALSE)</f>
        <v>Puget Sound Fa</v>
      </c>
      <c r="G145">
        <v>13</v>
      </c>
      <c r="H145">
        <v>3</v>
      </c>
      <c r="I145">
        <v>20</v>
      </c>
      <c r="J145">
        <v>3</v>
      </c>
      <c r="K145">
        <v>28.295930000000002</v>
      </c>
    </row>
    <row r="146" spans="1:11" ht="15.6" x14ac:dyDescent="0.3">
      <c r="A146" s="95" t="s">
        <v>296</v>
      </c>
      <c r="B146" s="94">
        <v>2</v>
      </c>
      <c r="C146" s="90" t="str">
        <f>VLOOKUP(NewOld!I146,fish!$C$1:$E$75,2,FALSE)</f>
        <v>NT 2 Troll</v>
      </c>
      <c r="D146" s="90" t="str">
        <f>VLOOKUP(G146,StkCrosswalk!$A$1:$F$40,2,FALSE)</f>
        <v>SPSd FF</v>
      </c>
      <c r="E146" s="90">
        <f>VLOOKUP(G146,StkCrosswalk!$A$1:$F$40,4,FALSE)</f>
        <v>3</v>
      </c>
      <c r="F146" s="90" t="str">
        <f>VLOOKUP(G146,StkCrosswalk!$A$1:$F$40,3,FALSE)</f>
        <v>Puget Sound Fa</v>
      </c>
      <c r="G146">
        <v>13</v>
      </c>
      <c r="H146">
        <v>4</v>
      </c>
      <c r="I146">
        <v>20</v>
      </c>
      <c r="J146">
        <v>2</v>
      </c>
      <c r="K146">
        <v>88.820149000000001</v>
      </c>
    </row>
    <row r="147" spans="1:11" ht="15.6" x14ac:dyDescent="0.3">
      <c r="A147" s="95" t="s">
        <v>296</v>
      </c>
      <c r="B147" s="94">
        <v>2</v>
      </c>
      <c r="C147" s="90" t="str">
        <f>VLOOKUP(NewOld!I147,fish!$C$1:$E$75,2,FALSE)</f>
        <v>NT 2 Troll</v>
      </c>
      <c r="D147" s="90" t="str">
        <f>VLOOKUP(G147,StkCrosswalk!$A$1:$F$40,2,FALSE)</f>
        <v>SPS Fyr</v>
      </c>
      <c r="E147" s="90">
        <f>VLOOKUP(G147,StkCrosswalk!$A$1:$F$40,4,FALSE)</f>
        <v>3</v>
      </c>
      <c r="F147" s="90" t="str">
        <f>VLOOKUP(G147,StkCrosswalk!$A$1:$F$40,3,FALSE)</f>
        <v>Puget Sound Fa</v>
      </c>
      <c r="G147">
        <v>14</v>
      </c>
      <c r="H147">
        <v>4</v>
      </c>
      <c r="I147">
        <v>20</v>
      </c>
      <c r="J147">
        <v>2</v>
      </c>
      <c r="K147">
        <v>6.5574449999999995</v>
      </c>
    </row>
    <row r="148" spans="1:11" ht="15.6" x14ac:dyDescent="0.3">
      <c r="A148" s="95" t="s">
        <v>296</v>
      </c>
      <c r="B148" s="94">
        <v>2</v>
      </c>
      <c r="C148" s="90" t="str">
        <f>VLOOKUP(NewOld!I148,fish!$C$1:$E$75,2,FALSE)</f>
        <v>NT 2 Troll</v>
      </c>
      <c r="D148" s="90" t="str">
        <f>VLOOKUP(G148,StkCrosswalk!$A$1:$F$40,2,FALSE)</f>
        <v>SPS Fyr</v>
      </c>
      <c r="E148" s="90">
        <f>VLOOKUP(G148,StkCrosswalk!$A$1:$F$40,4,FALSE)</f>
        <v>3</v>
      </c>
      <c r="F148" s="90" t="str">
        <f>VLOOKUP(G148,StkCrosswalk!$A$1:$F$40,3,FALSE)</f>
        <v>Puget Sound Fa</v>
      </c>
      <c r="G148">
        <v>14</v>
      </c>
      <c r="H148">
        <v>4</v>
      </c>
      <c r="I148">
        <v>20</v>
      </c>
      <c r="J148">
        <v>3</v>
      </c>
      <c r="K148">
        <v>4.3639510000000001</v>
      </c>
    </row>
    <row r="149" spans="1:11" ht="15.6" x14ac:dyDescent="0.3">
      <c r="A149" s="95" t="s">
        <v>296</v>
      </c>
      <c r="B149" s="94">
        <v>2</v>
      </c>
      <c r="C149" s="90" t="str">
        <f>VLOOKUP(NewOld!I149,fish!$C$1:$E$75,2,FALSE)</f>
        <v>NT 2 Troll</v>
      </c>
      <c r="D149" s="90" t="str">
        <f>VLOOKUP(G149,StkCrosswalk!$A$1:$F$40,2,FALSE)</f>
        <v>UWAc FF</v>
      </c>
      <c r="E149" s="90">
        <f>VLOOKUP(G149,StkCrosswalk!$A$1:$F$40,4,FALSE)</f>
        <v>3</v>
      </c>
      <c r="F149" s="90" t="str">
        <f>VLOOKUP(G149,StkCrosswalk!$A$1:$F$40,3,FALSE)</f>
        <v>Puget Sound Fa</v>
      </c>
      <c r="G149">
        <v>12</v>
      </c>
      <c r="H149">
        <v>4</v>
      </c>
      <c r="I149">
        <v>20</v>
      </c>
      <c r="J149">
        <v>2</v>
      </c>
      <c r="K149">
        <v>4.4248050000000001</v>
      </c>
    </row>
    <row r="150" spans="1:11" ht="15.6" x14ac:dyDescent="0.3">
      <c r="A150" s="95" t="s">
        <v>296</v>
      </c>
      <c r="B150" s="94">
        <v>2</v>
      </c>
      <c r="C150" s="90" t="str">
        <f>VLOOKUP(NewOld!I150,fish!$C$1:$E$75,2,FALSE)</f>
        <v>NT 2 Troll</v>
      </c>
      <c r="D150" s="90" t="str">
        <f>VLOOKUP(G150,StkCrosswalk!$A$1:$F$40,2,FALSE)</f>
        <v>UWAc FF</v>
      </c>
      <c r="E150" s="90">
        <f>VLOOKUP(G150,StkCrosswalk!$A$1:$F$40,4,FALSE)</f>
        <v>3</v>
      </c>
      <c r="F150" s="90" t="str">
        <f>VLOOKUP(G150,StkCrosswalk!$A$1:$F$40,3,FALSE)</f>
        <v>Puget Sound Fa</v>
      </c>
      <c r="G150">
        <v>12</v>
      </c>
      <c r="H150">
        <v>4</v>
      </c>
      <c r="I150">
        <v>20</v>
      </c>
      <c r="J150">
        <v>3</v>
      </c>
      <c r="K150">
        <v>2.9446850000000002</v>
      </c>
    </row>
    <row r="151" spans="1:11" ht="15.6" x14ac:dyDescent="0.3">
      <c r="A151" s="95" t="s">
        <v>296</v>
      </c>
      <c r="B151" s="94">
        <v>2</v>
      </c>
      <c r="C151" s="90" t="str">
        <f>VLOOKUP(NewOld!I151,fish!$C$1:$E$75,2,FALSE)</f>
        <v>NT 2 Troll</v>
      </c>
      <c r="D151" s="90" t="str">
        <f>VLOOKUP(G151,StkCrosswalk!$A$1:$F$40,2,FALSE)</f>
        <v>WA NCst</v>
      </c>
      <c r="E151" s="90">
        <f>VLOOKUP(G151,StkCrosswalk!$A$1:$F$40,4,FALSE)</f>
        <v>4</v>
      </c>
      <c r="F151" s="90" t="str">
        <f>VLOOKUP(G151,StkCrosswalk!$A$1:$F$40,3,FALSE)</f>
        <v>WA North Coast</v>
      </c>
      <c r="G151">
        <v>36</v>
      </c>
      <c r="H151">
        <v>4</v>
      </c>
      <c r="I151">
        <v>20</v>
      </c>
      <c r="J151">
        <v>3</v>
      </c>
      <c r="K151">
        <v>15.318674</v>
      </c>
    </row>
    <row r="152" spans="1:11" ht="15.6" x14ac:dyDescent="0.3">
      <c r="A152" s="95" t="s">
        <v>296</v>
      </c>
      <c r="B152" s="94">
        <v>2</v>
      </c>
      <c r="C152" s="90" t="str">
        <f>VLOOKUP(NewOld!I152,fish!$C$1:$E$75,2,FALSE)</f>
        <v>NT 2 Troll</v>
      </c>
      <c r="D152" s="90" t="str">
        <f>VLOOKUP(G152,StkCrosswalk!$A$1:$F$40,2,FALSE)</f>
        <v>WA NCst</v>
      </c>
      <c r="E152" s="90">
        <f>VLOOKUP(G152,StkCrosswalk!$A$1:$F$40,4,FALSE)</f>
        <v>4</v>
      </c>
      <c r="F152" s="90" t="str">
        <f>VLOOKUP(G152,StkCrosswalk!$A$1:$F$40,3,FALSE)</f>
        <v>WA North Coast</v>
      </c>
      <c r="G152">
        <v>36</v>
      </c>
      <c r="H152">
        <v>5</v>
      </c>
      <c r="I152">
        <v>20</v>
      </c>
      <c r="J152">
        <v>3</v>
      </c>
      <c r="K152">
        <v>19.998272</v>
      </c>
    </row>
    <row r="153" spans="1:11" ht="15.6" x14ac:dyDescent="0.3">
      <c r="A153" s="95" t="s">
        <v>296</v>
      </c>
      <c r="B153" s="94">
        <v>2</v>
      </c>
      <c r="C153" s="90" t="str">
        <f>VLOOKUP(NewOld!I153,fish!$C$1:$E$75,2,FALSE)</f>
        <v>NT 2 Troll</v>
      </c>
      <c r="D153" s="90" t="str">
        <f>VLOOKUP(G153,StkCrosswalk!$A$1:$F$40,2,FALSE)</f>
        <v>Will Sp</v>
      </c>
      <c r="E153" s="90">
        <f>VLOOKUP(G153,StkCrosswalk!$A$1:$F$40,4,FALSE)</f>
        <v>6</v>
      </c>
      <c r="F153" s="90" t="str">
        <f>VLOOKUP(G153,StkCrosswalk!$A$1:$F$40,3,FALSE)</f>
        <v>L Columbia Spring</v>
      </c>
      <c r="G153">
        <v>26</v>
      </c>
      <c r="H153">
        <v>2</v>
      </c>
      <c r="I153">
        <v>20</v>
      </c>
      <c r="J153">
        <v>2</v>
      </c>
      <c r="K153">
        <v>25.708561</v>
      </c>
    </row>
    <row r="154" spans="1:11" ht="15.6" x14ac:dyDescent="0.3">
      <c r="A154" s="95" t="s">
        <v>296</v>
      </c>
      <c r="B154" s="94">
        <v>2</v>
      </c>
      <c r="C154" s="90" t="str">
        <f>VLOOKUP(NewOld!I154,fish!$C$1:$E$75,2,FALSE)</f>
        <v>NT 2 Troll</v>
      </c>
      <c r="D154" s="90" t="str">
        <f>VLOOKUP(G154,StkCrosswalk!$A$1:$F$40,2,FALSE)</f>
        <v>Will Sp</v>
      </c>
      <c r="E154" s="90">
        <f>VLOOKUP(G154,StkCrosswalk!$A$1:$F$40,4,FALSE)</f>
        <v>6</v>
      </c>
      <c r="F154" s="90" t="str">
        <f>VLOOKUP(G154,StkCrosswalk!$A$1:$F$40,3,FALSE)</f>
        <v>L Columbia Spring</v>
      </c>
      <c r="G154">
        <v>26</v>
      </c>
      <c r="H154">
        <v>3</v>
      </c>
      <c r="I154">
        <v>20</v>
      </c>
      <c r="J154">
        <v>2</v>
      </c>
      <c r="K154">
        <v>433.46009700000002</v>
      </c>
    </row>
    <row r="155" spans="1:11" ht="15.6" x14ac:dyDescent="0.3">
      <c r="A155" s="95" t="s">
        <v>296</v>
      </c>
      <c r="B155" s="94">
        <v>2</v>
      </c>
      <c r="C155" s="90" t="str">
        <f>VLOOKUP(NewOld!I155,fish!$C$1:$E$75,2,FALSE)</f>
        <v>NT 2 Troll</v>
      </c>
      <c r="D155" s="90" t="str">
        <f>VLOOKUP(G155,StkCrosswalk!$A$1:$F$40,2,FALSE)</f>
        <v>Will Sp</v>
      </c>
      <c r="E155" s="90">
        <f>VLOOKUP(G155,StkCrosswalk!$A$1:$F$40,4,FALSE)</f>
        <v>6</v>
      </c>
      <c r="F155" s="90" t="str">
        <f>VLOOKUP(G155,StkCrosswalk!$A$1:$F$40,3,FALSE)</f>
        <v>L Columbia Spring</v>
      </c>
      <c r="G155">
        <v>26</v>
      </c>
      <c r="H155">
        <v>3</v>
      </c>
      <c r="I155">
        <v>20</v>
      </c>
      <c r="J155">
        <v>3</v>
      </c>
      <c r="K155">
        <v>8.9784360000000003</v>
      </c>
    </row>
    <row r="156" spans="1:11" ht="15.6" x14ac:dyDescent="0.3">
      <c r="A156" s="95" t="s">
        <v>296</v>
      </c>
      <c r="B156" s="94">
        <v>2</v>
      </c>
      <c r="C156" s="90" t="str">
        <f>VLOOKUP(NewOld!I156,fish!$C$1:$E$75,2,FALSE)</f>
        <v>NT 2 Troll</v>
      </c>
      <c r="D156" s="90" t="str">
        <f>VLOOKUP(G156,StkCrosswalk!$A$1:$F$40,2,FALSE)</f>
        <v>Will Sp</v>
      </c>
      <c r="E156" s="90">
        <f>VLOOKUP(G156,StkCrosswalk!$A$1:$F$40,4,FALSE)</f>
        <v>6</v>
      </c>
      <c r="F156" s="90" t="str">
        <f>VLOOKUP(G156,StkCrosswalk!$A$1:$F$40,3,FALSE)</f>
        <v>L Columbia Spring</v>
      </c>
      <c r="G156">
        <v>26</v>
      </c>
      <c r="H156">
        <v>4</v>
      </c>
      <c r="I156">
        <v>20</v>
      </c>
      <c r="J156">
        <v>2</v>
      </c>
      <c r="K156">
        <v>44.121017999999999</v>
      </c>
    </row>
    <row r="157" spans="1:11" ht="15.6" x14ac:dyDescent="0.3">
      <c r="A157" s="95" t="s">
        <v>296</v>
      </c>
      <c r="B157" s="94">
        <v>2</v>
      </c>
      <c r="C157" s="90" t="str">
        <f>VLOOKUP(NewOld!I157,fish!$C$1:$E$75,2,FALSE)</f>
        <v>NT 2 Troll</v>
      </c>
      <c r="D157" s="90" t="str">
        <f>VLOOKUP(G157,StkCrosswalk!$A$1:$F$40,2,FALSE)</f>
        <v>Willapa</v>
      </c>
      <c r="E157" s="90">
        <f>VLOOKUP(G157,StkCrosswalk!$A$1:$F$40,4,FALSE)</f>
        <v>5</v>
      </c>
      <c r="F157" s="90" t="str">
        <f>VLOOKUP(G157,StkCrosswalk!$A$1:$F$40,3,FALSE)</f>
        <v>Washington Coast</v>
      </c>
      <c r="G157">
        <v>37</v>
      </c>
      <c r="H157">
        <v>4</v>
      </c>
      <c r="I157">
        <v>20</v>
      </c>
      <c r="J157">
        <v>3</v>
      </c>
      <c r="K157">
        <v>22.633904999999999</v>
      </c>
    </row>
    <row r="158" spans="1:11" ht="15.6" x14ac:dyDescent="0.3">
      <c r="A158" s="95" t="s">
        <v>296</v>
      </c>
      <c r="B158" s="94">
        <v>2</v>
      </c>
      <c r="C158" s="90" t="str">
        <f>VLOOKUP(NewOld!I158,fish!$C$1:$E$75,2,FALSE)</f>
        <v>NT 3:4 Trl</v>
      </c>
      <c r="D158" s="90" t="str">
        <f>VLOOKUP(G158,StkCrosswalk!$A$1:$F$40,2,FALSE)</f>
        <v>CentVal</v>
      </c>
      <c r="E158" s="90">
        <f>VLOOKUP(G158,StkCrosswalk!$A$1:$F$40,4,FALSE)</f>
        <v>13</v>
      </c>
      <c r="F158" s="90" t="str">
        <f>VLOOKUP(G158,StkCrosswalk!$A$1:$F$40,3,FALSE)</f>
        <v>CV-Sacramento</v>
      </c>
      <c r="G158">
        <v>35</v>
      </c>
      <c r="H158">
        <v>3</v>
      </c>
      <c r="I158">
        <v>16</v>
      </c>
      <c r="J158">
        <v>2</v>
      </c>
      <c r="K158">
        <v>7.4422059999999997</v>
      </c>
    </row>
    <row r="159" spans="1:11" ht="15.6" x14ac:dyDescent="0.3">
      <c r="A159" s="95" t="s">
        <v>296</v>
      </c>
      <c r="B159" s="94">
        <v>2</v>
      </c>
      <c r="C159" s="90" t="str">
        <f>VLOOKUP(NewOld!I159,fish!$C$1:$E$75,2,FALSE)</f>
        <v>NT 3:4 Trl</v>
      </c>
      <c r="D159" s="90" t="str">
        <f>VLOOKUP(G159,StkCrosswalk!$A$1:$F$40,2,FALSE)</f>
        <v>CentVal</v>
      </c>
      <c r="E159" s="90">
        <f>VLOOKUP(G159,StkCrosswalk!$A$1:$F$40,4,FALSE)</f>
        <v>13</v>
      </c>
      <c r="F159" s="90" t="str">
        <f>VLOOKUP(G159,StkCrosswalk!$A$1:$F$40,3,FALSE)</f>
        <v>CV-Sacramento</v>
      </c>
      <c r="G159">
        <v>35</v>
      </c>
      <c r="H159">
        <v>4</v>
      </c>
      <c r="I159">
        <v>16</v>
      </c>
      <c r="J159">
        <v>2</v>
      </c>
      <c r="K159">
        <v>3.8529519999999997</v>
      </c>
    </row>
    <row r="160" spans="1:11" ht="15.6" x14ac:dyDescent="0.3">
      <c r="A160" s="95" t="s">
        <v>296</v>
      </c>
      <c r="B160" s="94">
        <v>2</v>
      </c>
      <c r="C160" s="90" t="str">
        <f>VLOOKUP(NewOld!I160,fish!$C$1:$E$75,2,FALSE)</f>
        <v>NT 3:4 Trl</v>
      </c>
      <c r="D160" s="90" t="str">
        <f>VLOOKUP(G160,StkCrosswalk!$A$1:$F$40,2,FALSE)</f>
        <v>UpCR Br</v>
      </c>
      <c r="E160" s="90">
        <f>VLOOKUP(G160,StkCrosswalk!$A$1:$F$40,4,FALSE)</f>
        <v>7</v>
      </c>
      <c r="F160" s="90" t="str">
        <f>VLOOKUP(G160,StkCrosswalk!$A$1:$F$40,3,FALSE)</f>
        <v>U Columbia Bright</v>
      </c>
      <c r="G160">
        <v>24</v>
      </c>
      <c r="H160">
        <v>3</v>
      </c>
      <c r="I160">
        <v>16</v>
      </c>
      <c r="J160">
        <v>2</v>
      </c>
      <c r="K160">
        <v>43.923663000000005</v>
      </c>
    </row>
    <row r="161" spans="1:11" ht="15.6" x14ac:dyDescent="0.3">
      <c r="A161" s="95" t="s">
        <v>296</v>
      </c>
      <c r="B161" s="94">
        <v>2</v>
      </c>
      <c r="C161" s="90" t="str">
        <f>VLOOKUP(NewOld!I161,fish!$C$1:$E$75,2,FALSE)</f>
        <v>NT 3:4 Trl</v>
      </c>
      <c r="D161" s="90" t="str">
        <f>VLOOKUP(G161,StkCrosswalk!$A$1:$F$40,2,FALSE)</f>
        <v>UpCR Br</v>
      </c>
      <c r="E161" s="90">
        <f>VLOOKUP(G161,StkCrosswalk!$A$1:$F$40,4,FALSE)</f>
        <v>7</v>
      </c>
      <c r="F161" s="90" t="str">
        <f>VLOOKUP(G161,StkCrosswalk!$A$1:$F$40,3,FALSE)</f>
        <v>U Columbia Bright</v>
      </c>
      <c r="G161">
        <v>24</v>
      </c>
      <c r="H161">
        <v>3</v>
      </c>
      <c r="I161">
        <v>16</v>
      </c>
      <c r="J161">
        <v>3</v>
      </c>
      <c r="K161">
        <v>113.028797</v>
      </c>
    </row>
    <row r="162" spans="1:11" ht="15.6" x14ac:dyDescent="0.3">
      <c r="A162" s="95" t="s">
        <v>296</v>
      </c>
      <c r="B162" s="94">
        <v>2</v>
      </c>
      <c r="C162" s="90" t="str">
        <f>VLOOKUP(NewOld!I162,fish!$C$1:$E$75,2,FALSE)</f>
        <v>NT 3:4 Trl</v>
      </c>
      <c r="D162" s="90" t="str">
        <f>VLOOKUP(G162,StkCrosswalk!$A$1:$F$40,2,FALSE)</f>
        <v>UpCR Br</v>
      </c>
      <c r="E162" s="90">
        <f>VLOOKUP(G162,StkCrosswalk!$A$1:$F$40,4,FALSE)</f>
        <v>7</v>
      </c>
      <c r="F162" s="90" t="str">
        <f>VLOOKUP(G162,StkCrosswalk!$A$1:$F$40,3,FALSE)</f>
        <v>U Columbia Bright</v>
      </c>
      <c r="G162">
        <v>24</v>
      </c>
      <c r="H162">
        <v>4</v>
      </c>
      <c r="I162">
        <v>16</v>
      </c>
      <c r="J162">
        <v>2</v>
      </c>
      <c r="K162">
        <v>638.88894100000005</v>
      </c>
    </row>
    <row r="163" spans="1:11" ht="15.6" x14ac:dyDescent="0.3">
      <c r="A163" s="95" t="s">
        <v>296</v>
      </c>
      <c r="B163" s="94">
        <v>2</v>
      </c>
      <c r="C163" s="90" t="str">
        <f>VLOOKUP(NewOld!I163,fish!$C$1:$E$75,2,FALSE)</f>
        <v>NT 3:4 Trl</v>
      </c>
      <c r="D163" s="90" t="str">
        <f>VLOOKUP(G163,StkCrosswalk!$A$1:$F$40,2,FALSE)</f>
        <v>UpCR Br</v>
      </c>
      <c r="E163" s="90">
        <f>VLOOKUP(G163,StkCrosswalk!$A$1:$F$40,4,FALSE)</f>
        <v>7</v>
      </c>
      <c r="F163" s="90" t="str">
        <f>VLOOKUP(G163,StkCrosswalk!$A$1:$F$40,3,FALSE)</f>
        <v>U Columbia Bright</v>
      </c>
      <c r="G163">
        <v>24</v>
      </c>
      <c r="H163">
        <v>4</v>
      </c>
      <c r="I163">
        <v>16</v>
      </c>
      <c r="J163">
        <v>3</v>
      </c>
      <c r="K163">
        <v>758.94709599999999</v>
      </c>
    </row>
    <row r="164" spans="1:11" ht="15.6" x14ac:dyDescent="0.3">
      <c r="A164" s="95" t="s">
        <v>296</v>
      </c>
      <c r="B164" s="94">
        <v>2</v>
      </c>
      <c r="C164" s="90" t="str">
        <f>VLOOKUP(NewOld!I164,fish!$C$1:$E$75,2,FALSE)</f>
        <v>NT 3:4 Trl</v>
      </c>
      <c r="D164" s="90" t="str">
        <f>VLOOKUP(G164,StkCrosswalk!$A$1:$F$40,2,FALSE)</f>
        <v>UpCR Su</v>
      </c>
      <c r="E164" s="90">
        <f>VLOOKUP(G164,StkCrosswalk!$A$1:$F$40,4,FALSE)</f>
        <v>8</v>
      </c>
      <c r="F164" s="90" t="str">
        <f>VLOOKUP(G164,StkCrosswalk!$A$1:$F$40,3,FALSE)</f>
        <v>Columbia Su</v>
      </c>
      <c r="G164">
        <v>23</v>
      </c>
      <c r="H164">
        <v>3</v>
      </c>
      <c r="I164">
        <v>16</v>
      </c>
      <c r="J164">
        <v>2</v>
      </c>
      <c r="K164">
        <v>15.995925999999999</v>
      </c>
    </row>
    <row r="165" spans="1:11" ht="15.6" x14ac:dyDescent="0.3">
      <c r="A165" s="95" t="s">
        <v>296</v>
      </c>
      <c r="B165" s="94">
        <v>2</v>
      </c>
      <c r="C165" s="90" t="str">
        <f>VLOOKUP(NewOld!I165,fish!$C$1:$E$75,2,FALSE)</f>
        <v>NT 3:4 Trl</v>
      </c>
      <c r="D165" s="90" t="str">
        <f>VLOOKUP(G165,StkCrosswalk!$A$1:$F$40,2,FALSE)</f>
        <v>UpCR Su</v>
      </c>
      <c r="E165" s="90">
        <f>VLOOKUP(G165,StkCrosswalk!$A$1:$F$40,4,FALSE)</f>
        <v>8</v>
      </c>
      <c r="F165" s="90" t="str">
        <f>VLOOKUP(G165,StkCrosswalk!$A$1:$F$40,3,FALSE)</f>
        <v>Columbia Su</v>
      </c>
      <c r="G165">
        <v>23</v>
      </c>
      <c r="H165">
        <v>4</v>
      </c>
      <c r="I165">
        <v>16</v>
      </c>
      <c r="J165">
        <v>2</v>
      </c>
      <c r="K165">
        <v>267.13256799999999</v>
      </c>
    </row>
    <row r="166" spans="1:11" ht="15.6" x14ac:dyDescent="0.3">
      <c r="A166" s="95" t="s">
        <v>296</v>
      </c>
      <c r="B166" s="94">
        <v>2</v>
      </c>
      <c r="C166" s="90" t="str">
        <f>VLOOKUP(NewOld!I166,fish!$C$1:$E$75,2,FALSE)</f>
        <v>NT 3:4 Trl</v>
      </c>
      <c r="D166" s="90" t="str">
        <f>VLOOKUP(G166,StkCrosswalk!$A$1:$F$40,2,FALSE)</f>
        <v>UpCR Su</v>
      </c>
      <c r="E166" s="90">
        <f>VLOOKUP(G166,StkCrosswalk!$A$1:$F$40,4,FALSE)</f>
        <v>8</v>
      </c>
      <c r="F166" s="90" t="str">
        <f>VLOOKUP(G166,StkCrosswalk!$A$1:$F$40,3,FALSE)</f>
        <v>Columbia Su</v>
      </c>
      <c r="G166">
        <v>23</v>
      </c>
      <c r="H166">
        <v>4</v>
      </c>
      <c r="I166">
        <v>16</v>
      </c>
      <c r="J166">
        <v>3</v>
      </c>
      <c r="K166">
        <v>143.57637099999999</v>
      </c>
    </row>
    <row r="167" spans="1:11" ht="15.6" x14ac:dyDescent="0.3">
      <c r="A167" s="95" t="s">
        <v>296</v>
      </c>
      <c r="B167" s="94">
        <v>2</v>
      </c>
      <c r="C167" s="90" t="str">
        <f>VLOOKUP(NewOld!I167,fish!$C$1:$E$75,2,FALSE)</f>
        <v>NT 3:4 Trl</v>
      </c>
      <c r="D167" s="90" t="str">
        <f>VLOOKUP(G167,StkCrosswalk!$A$1:$F$40,2,FALSE)</f>
        <v>UpCR Su</v>
      </c>
      <c r="E167" s="90">
        <f>VLOOKUP(G167,StkCrosswalk!$A$1:$F$40,4,FALSE)</f>
        <v>8</v>
      </c>
      <c r="F167" s="90" t="str">
        <f>VLOOKUP(G167,StkCrosswalk!$A$1:$F$40,3,FALSE)</f>
        <v>Columbia Su</v>
      </c>
      <c r="G167">
        <v>23</v>
      </c>
      <c r="H167">
        <v>5</v>
      </c>
      <c r="I167">
        <v>16</v>
      </c>
      <c r="J167">
        <v>2</v>
      </c>
      <c r="K167">
        <v>141.25268399999999</v>
      </c>
    </row>
    <row r="168" spans="1:11" ht="15.6" x14ac:dyDescent="0.3">
      <c r="A168" s="95" t="s">
        <v>296</v>
      </c>
      <c r="B168" s="94">
        <v>2</v>
      </c>
      <c r="C168" s="90" t="str">
        <f>VLOOKUP(NewOld!I168,fish!$C$1:$E$75,2,FALSE)</f>
        <v>NT 3:4 Trl</v>
      </c>
      <c r="D168" s="90" t="str">
        <f>VLOOKUP(G168,StkCrosswalk!$A$1:$F$40,2,FALSE)</f>
        <v>Cowl Sp</v>
      </c>
      <c r="E168" s="90">
        <f>VLOOKUP(G168,StkCrosswalk!$A$1:$F$40,4,FALSE)</f>
        <v>6</v>
      </c>
      <c r="F168" s="90" t="str">
        <f>VLOOKUP(G168,StkCrosswalk!$A$1:$F$40,3,FALSE)</f>
        <v>L Columbia Spring</v>
      </c>
      <c r="G168">
        <v>25</v>
      </c>
      <c r="H168">
        <v>3</v>
      </c>
      <c r="I168">
        <v>16</v>
      </c>
      <c r="J168">
        <v>2</v>
      </c>
      <c r="K168">
        <v>43.923068000000001</v>
      </c>
    </row>
    <row r="169" spans="1:11" ht="15.6" x14ac:dyDescent="0.3">
      <c r="A169" s="95" t="s">
        <v>296</v>
      </c>
      <c r="B169" s="94">
        <v>2</v>
      </c>
      <c r="C169" s="90" t="str">
        <f>VLOOKUP(NewOld!I169,fish!$C$1:$E$75,2,FALSE)</f>
        <v>NT 3:4 Trl</v>
      </c>
      <c r="D169" s="90" t="str">
        <f>VLOOKUP(G169,StkCrosswalk!$A$1:$F$40,2,FALSE)</f>
        <v>Cowl Sp</v>
      </c>
      <c r="E169" s="90">
        <f>VLOOKUP(G169,StkCrosswalk!$A$1:$F$40,4,FALSE)</f>
        <v>6</v>
      </c>
      <c r="F169" s="90" t="str">
        <f>VLOOKUP(G169,StkCrosswalk!$A$1:$F$40,3,FALSE)</f>
        <v>L Columbia Spring</v>
      </c>
      <c r="G169">
        <v>25</v>
      </c>
      <c r="H169">
        <v>3</v>
      </c>
      <c r="I169">
        <v>16</v>
      </c>
      <c r="J169">
        <v>3</v>
      </c>
      <c r="K169">
        <v>9.2805330000000001</v>
      </c>
    </row>
    <row r="170" spans="1:11" ht="15.6" x14ac:dyDescent="0.3">
      <c r="A170" s="95" t="s">
        <v>296</v>
      </c>
      <c r="B170" s="94">
        <v>2</v>
      </c>
      <c r="C170" s="90" t="str">
        <f>VLOOKUP(NewOld!I170,fish!$C$1:$E$75,2,FALSE)</f>
        <v>NT 3:4 Trl</v>
      </c>
      <c r="D170" s="90" t="str">
        <f>VLOOKUP(G170,StkCrosswalk!$A$1:$F$40,2,FALSE)</f>
        <v>Cowl Sp</v>
      </c>
      <c r="E170" s="90">
        <f>VLOOKUP(G170,StkCrosswalk!$A$1:$F$40,4,FALSE)</f>
        <v>6</v>
      </c>
      <c r="F170" s="90" t="str">
        <f>VLOOKUP(G170,StkCrosswalk!$A$1:$F$40,3,FALSE)</f>
        <v>L Columbia Spring</v>
      </c>
      <c r="G170">
        <v>25</v>
      </c>
      <c r="H170">
        <v>4</v>
      </c>
      <c r="I170">
        <v>16</v>
      </c>
      <c r="J170">
        <v>2</v>
      </c>
      <c r="K170">
        <v>13.497034000000001</v>
      </c>
    </row>
    <row r="171" spans="1:11" ht="15.6" x14ac:dyDescent="0.3">
      <c r="A171" s="95" t="s">
        <v>296</v>
      </c>
      <c r="B171" s="94">
        <v>2</v>
      </c>
      <c r="C171" s="90" t="str">
        <f>VLOOKUP(NewOld!I171,fish!$C$1:$E$75,2,FALSE)</f>
        <v>NT 3:4 Trl</v>
      </c>
      <c r="D171" s="90" t="str">
        <f>VLOOKUP(G171,StkCrosswalk!$A$1:$F$40,2,FALSE)</f>
        <v>BPHTule</v>
      </c>
      <c r="E171" s="90">
        <f>VLOOKUP(G171,StkCrosswalk!$A$1:$F$40,4,FALSE)</f>
        <v>10</v>
      </c>
      <c r="F171" s="90" t="str">
        <f>VLOOKUP(G171,StkCrosswalk!$A$1:$F$40,3,FALSE)</f>
        <v>Mid-Columbia Tule</v>
      </c>
      <c r="G171">
        <v>22</v>
      </c>
      <c r="H171">
        <v>3</v>
      </c>
      <c r="I171">
        <v>16</v>
      </c>
      <c r="J171">
        <v>2</v>
      </c>
      <c r="K171">
        <v>243.66866099999999</v>
      </c>
    </row>
    <row r="172" spans="1:11" ht="15.6" x14ac:dyDescent="0.3">
      <c r="A172" s="95" t="s">
        <v>296</v>
      </c>
      <c r="B172" s="94">
        <v>2</v>
      </c>
      <c r="C172" s="90" t="str">
        <f>VLOOKUP(NewOld!I172,fish!$C$1:$E$75,2,FALSE)</f>
        <v>NT 3:4 Trl</v>
      </c>
      <c r="D172" s="90" t="str">
        <f>VLOOKUP(G172,StkCrosswalk!$A$1:$F$40,2,FALSE)</f>
        <v>BPHTule</v>
      </c>
      <c r="E172" s="90">
        <f>VLOOKUP(G172,StkCrosswalk!$A$1:$F$40,4,FALSE)</f>
        <v>10</v>
      </c>
      <c r="F172" s="90" t="str">
        <f>VLOOKUP(G172,StkCrosswalk!$A$1:$F$40,3,FALSE)</f>
        <v>Mid-Columbia Tule</v>
      </c>
      <c r="G172">
        <v>22</v>
      </c>
      <c r="H172">
        <v>3</v>
      </c>
      <c r="I172">
        <v>16</v>
      </c>
      <c r="J172">
        <v>3</v>
      </c>
      <c r="K172">
        <v>18.370652</v>
      </c>
    </row>
    <row r="173" spans="1:11" ht="15.6" x14ac:dyDescent="0.3">
      <c r="A173" s="95" t="s">
        <v>296</v>
      </c>
      <c r="B173" s="94">
        <v>2</v>
      </c>
      <c r="C173" s="90" t="str">
        <f>VLOOKUP(NewOld!I173,fish!$C$1:$E$75,2,FALSE)</f>
        <v>NT 3:4 Trl</v>
      </c>
      <c r="D173" s="90" t="str">
        <f>VLOOKUP(G173,StkCrosswalk!$A$1:$F$40,2,FALSE)</f>
        <v>BPHTule</v>
      </c>
      <c r="E173" s="90">
        <f>VLOOKUP(G173,StkCrosswalk!$A$1:$F$40,4,FALSE)</f>
        <v>10</v>
      </c>
      <c r="F173" s="90" t="str">
        <f>VLOOKUP(G173,StkCrosswalk!$A$1:$F$40,3,FALSE)</f>
        <v>Mid-Columbia Tule</v>
      </c>
      <c r="G173">
        <v>22</v>
      </c>
      <c r="H173">
        <v>4</v>
      </c>
      <c r="I173">
        <v>16</v>
      </c>
      <c r="J173">
        <v>2</v>
      </c>
      <c r="K173">
        <v>17.197848</v>
      </c>
    </row>
    <row r="174" spans="1:11" ht="15.6" x14ac:dyDescent="0.3">
      <c r="A174" s="95" t="s">
        <v>296</v>
      </c>
      <c r="B174" s="94">
        <v>2</v>
      </c>
      <c r="C174" s="90" t="str">
        <f>VLOOKUP(NewOld!I174,fish!$C$1:$E$75,2,FALSE)</f>
        <v>NT 3:4 Trl</v>
      </c>
      <c r="D174" s="90" t="str">
        <f>VLOOKUP(G174,StkCrosswalk!$A$1:$F$40,2,FALSE)</f>
        <v>OR Tule</v>
      </c>
      <c r="E174" s="90">
        <f>VLOOKUP(G174,StkCrosswalk!$A$1:$F$40,4,FALSE)</f>
        <v>9</v>
      </c>
      <c r="F174" s="90" t="str">
        <f>VLOOKUP(G174,StkCrosswalk!$A$1:$F$40,3,FALSE)</f>
        <v>L C Bright&amp;Tule</v>
      </c>
      <c r="G174">
        <v>19</v>
      </c>
      <c r="H174">
        <v>3</v>
      </c>
      <c r="I174">
        <v>16</v>
      </c>
      <c r="J174">
        <v>2</v>
      </c>
      <c r="K174">
        <v>35.692972999999995</v>
      </c>
    </row>
    <row r="175" spans="1:11" ht="15.6" x14ac:dyDescent="0.3">
      <c r="A175" s="95" t="s">
        <v>296</v>
      </c>
      <c r="B175" s="94">
        <v>2</v>
      </c>
      <c r="C175" s="90" t="str">
        <f>VLOOKUP(NewOld!I175,fish!$C$1:$E$75,2,FALSE)</f>
        <v>NT 3:4 Trl</v>
      </c>
      <c r="D175" s="90" t="str">
        <f>VLOOKUP(G175,StkCrosswalk!$A$1:$F$40,2,FALSE)</f>
        <v>OR Tule</v>
      </c>
      <c r="E175" s="90">
        <f>VLOOKUP(G175,StkCrosswalk!$A$1:$F$40,4,FALSE)</f>
        <v>9</v>
      </c>
      <c r="F175" s="90" t="str">
        <f>VLOOKUP(G175,StkCrosswalk!$A$1:$F$40,3,FALSE)</f>
        <v>L C Bright&amp;Tule</v>
      </c>
      <c r="G175">
        <v>19</v>
      </c>
      <c r="H175">
        <v>3</v>
      </c>
      <c r="I175">
        <v>16</v>
      </c>
      <c r="J175">
        <v>3</v>
      </c>
      <c r="K175">
        <v>16.950592</v>
      </c>
    </row>
    <row r="176" spans="1:11" ht="15.6" x14ac:dyDescent="0.3">
      <c r="A176" s="95" t="s">
        <v>296</v>
      </c>
      <c r="B176" s="94">
        <v>2</v>
      </c>
      <c r="C176" s="90" t="str">
        <f>VLOOKUP(NewOld!I176,fish!$C$1:$E$75,2,FALSE)</f>
        <v>NT 3:4 Trl</v>
      </c>
      <c r="D176" s="90" t="str">
        <f>VLOOKUP(G176,StkCrosswalk!$A$1:$F$40,2,FALSE)</f>
        <v>WA Tule</v>
      </c>
      <c r="E176" s="90">
        <f>VLOOKUP(G176,StkCrosswalk!$A$1:$F$40,4,FALSE)</f>
        <v>9</v>
      </c>
      <c r="F176" s="90" t="str">
        <f>VLOOKUP(G176,StkCrosswalk!$A$1:$F$40,3,FALSE)</f>
        <v>L C Bright&amp;Tule</v>
      </c>
      <c r="G176">
        <v>20</v>
      </c>
      <c r="H176">
        <v>3</v>
      </c>
      <c r="I176">
        <v>16</v>
      </c>
      <c r="J176">
        <v>2</v>
      </c>
      <c r="K176">
        <v>30.351649999999999</v>
      </c>
    </row>
    <row r="177" spans="1:11" ht="15.6" x14ac:dyDescent="0.3">
      <c r="A177" s="95" t="s">
        <v>296</v>
      </c>
      <c r="B177" s="94">
        <v>2</v>
      </c>
      <c r="C177" s="90" t="str">
        <f>VLOOKUP(NewOld!I177,fish!$C$1:$E$75,2,FALSE)</f>
        <v>NT 3:4 Trl</v>
      </c>
      <c r="D177" s="90" t="str">
        <f>VLOOKUP(G177,StkCrosswalk!$A$1:$F$40,2,FALSE)</f>
        <v>WA Tule</v>
      </c>
      <c r="E177" s="90">
        <f>VLOOKUP(G177,StkCrosswalk!$A$1:$F$40,4,FALSE)</f>
        <v>9</v>
      </c>
      <c r="F177" s="90" t="str">
        <f>VLOOKUP(G177,StkCrosswalk!$A$1:$F$40,3,FALSE)</f>
        <v>L C Bright&amp;Tule</v>
      </c>
      <c r="G177">
        <v>20</v>
      </c>
      <c r="H177">
        <v>4</v>
      </c>
      <c r="I177">
        <v>16</v>
      </c>
      <c r="J177">
        <v>2</v>
      </c>
      <c r="K177">
        <v>341.99074199999995</v>
      </c>
    </row>
    <row r="178" spans="1:11" ht="15.6" x14ac:dyDescent="0.3">
      <c r="A178" s="95" t="s">
        <v>296</v>
      </c>
      <c r="B178" s="94">
        <v>2</v>
      </c>
      <c r="C178" s="90" t="str">
        <f>VLOOKUP(NewOld!I178,fish!$C$1:$E$75,2,FALSE)</f>
        <v>NT 3:4 Trl</v>
      </c>
      <c r="D178" s="90" t="str">
        <f>VLOOKUP(G178,StkCrosswalk!$A$1:$F$40,2,FALSE)</f>
        <v>WA Tule</v>
      </c>
      <c r="E178" s="90">
        <f>VLOOKUP(G178,StkCrosswalk!$A$1:$F$40,4,FALSE)</f>
        <v>9</v>
      </c>
      <c r="F178" s="90" t="str">
        <f>VLOOKUP(G178,StkCrosswalk!$A$1:$F$40,3,FALSE)</f>
        <v>L C Bright&amp;Tule</v>
      </c>
      <c r="G178">
        <v>20</v>
      </c>
      <c r="H178">
        <v>4</v>
      </c>
      <c r="I178">
        <v>16</v>
      </c>
      <c r="J178">
        <v>3</v>
      </c>
      <c r="K178">
        <v>69.612098000000003</v>
      </c>
    </row>
    <row r="179" spans="1:11" ht="15.6" x14ac:dyDescent="0.3">
      <c r="A179" s="95" t="s">
        <v>296</v>
      </c>
      <c r="B179" s="94">
        <v>2</v>
      </c>
      <c r="C179" s="90" t="str">
        <f>VLOOKUP(NewOld!I179,fish!$C$1:$E$75,2,FALSE)</f>
        <v>NT 3:4 Trl</v>
      </c>
      <c r="D179" s="90" t="str">
        <f>VLOOKUP(G179,StkCrosswalk!$A$1:$F$40,2,FALSE)</f>
        <v>FrasREr</v>
      </c>
      <c r="E179" s="90">
        <f>VLOOKUP(G179,StkCrosswalk!$A$1:$F$40,4,FALSE)</f>
        <v>1</v>
      </c>
      <c r="F179" s="90" t="str">
        <f>VLOOKUP(G179,StkCrosswalk!$A$1:$F$40,3,FALSE)</f>
        <v>Fraser WCVI Geo St</v>
      </c>
      <c r="G179">
        <v>31</v>
      </c>
      <c r="H179">
        <v>4</v>
      </c>
      <c r="I179">
        <v>16</v>
      </c>
      <c r="J179">
        <v>2</v>
      </c>
      <c r="K179">
        <v>662.18891599999995</v>
      </c>
    </row>
    <row r="180" spans="1:11" ht="15.6" x14ac:dyDescent="0.3">
      <c r="A180" s="95" t="s">
        <v>296</v>
      </c>
      <c r="B180" s="94">
        <v>2</v>
      </c>
      <c r="C180" s="90" t="str">
        <f>VLOOKUP(NewOld!I180,fish!$C$1:$E$75,2,FALSE)</f>
        <v>NT 3:4 Trl</v>
      </c>
      <c r="D180" s="90" t="str">
        <f>VLOOKUP(G180,StkCrosswalk!$A$1:$F$40,2,FALSE)</f>
        <v>FrasREr</v>
      </c>
      <c r="E180" s="90">
        <f>VLOOKUP(G180,StkCrosswalk!$A$1:$F$40,4,FALSE)</f>
        <v>1</v>
      </c>
      <c r="F180" s="90" t="str">
        <f>VLOOKUP(G180,StkCrosswalk!$A$1:$F$40,3,FALSE)</f>
        <v>Fraser WCVI Geo St</v>
      </c>
      <c r="G180">
        <v>31</v>
      </c>
      <c r="H180">
        <v>4</v>
      </c>
      <c r="I180">
        <v>16</v>
      </c>
      <c r="J180">
        <v>3</v>
      </c>
      <c r="K180">
        <v>67.383428000000009</v>
      </c>
    </row>
    <row r="181" spans="1:11" ht="15.6" x14ac:dyDescent="0.3">
      <c r="A181" s="95" t="s">
        <v>296</v>
      </c>
      <c r="B181" s="94">
        <v>2</v>
      </c>
      <c r="C181" s="90" t="str">
        <f>VLOOKUP(NewOld!I181,fish!$C$1:$E$75,2,FALSE)</f>
        <v>NT 3:4 Trl</v>
      </c>
      <c r="D181" s="90" t="str">
        <f>VLOOKUP(G181,StkCrosswalk!$A$1:$F$40,2,FALSE)</f>
        <v>FrasRLt</v>
      </c>
      <c r="E181" s="90">
        <f>VLOOKUP(G181,StkCrosswalk!$A$1:$F$40,4,FALSE)</f>
        <v>1</v>
      </c>
      <c r="F181" s="90" t="str">
        <f>VLOOKUP(G181,StkCrosswalk!$A$1:$F$40,3,FALSE)</f>
        <v>Fraser WCVI Geo St</v>
      </c>
      <c r="G181">
        <v>30</v>
      </c>
      <c r="H181">
        <v>3</v>
      </c>
      <c r="I181">
        <v>16</v>
      </c>
      <c r="J181">
        <v>2</v>
      </c>
      <c r="K181">
        <v>290.01516900000001</v>
      </c>
    </row>
    <row r="182" spans="1:11" ht="15.6" x14ac:dyDescent="0.3">
      <c r="A182" s="95" t="s">
        <v>296</v>
      </c>
      <c r="B182" s="94">
        <v>2</v>
      </c>
      <c r="C182" s="90" t="str">
        <f>VLOOKUP(NewOld!I182,fish!$C$1:$E$75,2,FALSE)</f>
        <v>NT 3:4 Trl</v>
      </c>
      <c r="D182" s="90" t="str">
        <f>VLOOKUP(G182,StkCrosswalk!$A$1:$F$40,2,FALSE)</f>
        <v>FrasRLt</v>
      </c>
      <c r="E182" s="90">
        <f>VLOOKUP(G182,StkCrosswalk!$A$1:$F$40,4,FALSE)</f>
        <v>1</v>
      </c>
      <c r="F182" s="90" t="str">
        <f>VLOOKUP(G182,StkCrosswalk!$A$1:$F$40,3,FALSE)</f>
        <v>Fraser WCVI Geo St</v>
      </c>
      <c r="G182">
        <v>30</v>
      </c>
      <c r="H182">
        <v>3</v>
      </c>
      <c r="I182">
        <v>16</v>
      </c>
      <c r="J182">
        <v>3</v>
      </c>
      <c r="K182">
        <v>135.80024500000002</v>
      </c>
    </row>
    <row r="183" spans="1:11" ht="15.6" x14ac:dyDescent="0.3">
      <c r="A183" s="95" t="s">
        <v>296</v>
      </c>
      <c r="B183" s="94">
        <v>2</v>
      </c>
      <c r="C183" s="90" t="str">
        <f>VLOOKUP(NewOld!I183,fish!$C$1:$E$75,2,FALSE)</f>
        <v>NT 3:4 Trl</v>
      </c>
      <c r="D183" s="90" t="str">
        <f>VLOOKUP(G183,StkCrosswalk!$A$1:$F$40,2,FALSE)</f>
        <v>FrasRLt</v>
      </c>
      <c r="E183" s="90">
        <f>VLOOKUP(G183,StkCrosswalk!$A$1:$F$40,4,FALSE)</f>
        <v>1</v>
      </c>
      <c r="F183" s="90" t="str">
        <f>VLOOKUP(G183,StkCrosswalk!$A$1:$F$40,3,FALSE)</f>
        <v>Fraser WCVI Geo St</v>
      </c>
      <c r="G183">
        <v>30</v>
      </c>
      <c r="H183">
        <v>4</v>
      </c>
      <c r="I183">
        <v>16</v>
      </c>
      <c r="J183">
        <v>2</v>
      </c>
      <c r="K183">
        <v>435.99115599999999</v>
      </c>
    </row>
    <row r="184" spans="1:11" ht="15.6" x14ac:dyDescent="0.3">
      <c r="A184" s="95" t="s">
        <v>296</v>
      </c>
      <c r="B184" s="94">
        <v>2</v>
      </c>
      <c r="C184" s="90" t="str">
        <f>VLOOKUP(NewOld!I184,fish!$C$1:$E$75,2,FALSE)</f>
        <v>NT 3:4 Trl</v>
      </c>
      <c r="D184" s="90" t="str">
        <f>VLOOKUP(G184,StkCrosswalk!$A$1:$F$40,2,FALSE)</f>
        <v>FrasRLt</v>
      </c>
      <c r="E184" s="90">
        <f>VLOOKUP(G184,StkCrosswalk!$A$1:$F$40,4,FALSE)</f>
        <v>1</v>
      </c>
      <c r="F184" s="90" t="str">
        <f>VLOOKUP(G184,StkCrosswalk!$A$1:$F$40,3,FALSE)</f>
        <v>Fraser WCVI Geo St</v>
      </c>
      <c r="G184">
        <v>30</v>
      </c>
      <c r="H184">
        <v>4</v>
      </c>
      <c r="I184">
        <v>16</v>
      </c>
      <c r="J184">
        <v>3</v>
      </c>
      <c r="K184">
        <v>242.99406200000001</v>
      </c>
    </row>
    <row r="185" spans="1:11" ht="15.6" x14ac:dyDescent="0.3">
      <c r="A185" s="95" t="s">
        <v>296</v>
      </c>
      <c r="B185" s="94">
        <v>2</v>
      </c>
      <c r="C185" s="90" t="str">
        <f>VLOOKUP(NewOld!I185,fish!$C$1:$E$75,2,FALSE)</f>
        <v>NT 3:4 Trl</v>
      </c>
      <c r="D185" s="90" t="str">
        <f>VLOOKUP(G185,StkCrosswalk!$A$1:$F$40,2,FALSE)</f>
        <v>FrasRLt</v>
      </c>
      <c r="E185" s="90">
        <f>VLOOKUP(G185,StkCrosswalk!$A$1:$F$40,4,FALSE)</f>
        <v>1</v>
      </c>
      <c r="F185" s="90" t="str">
        <f>VLOOKUP(G185,StkCrosswalk!$A$1:$F$40,3,FALSE)</f>
        <v>Fraser WCVI Geo St</v>
      </c>
      <c r="G185">
        <v>30</v>
      </c>
      <c r="H185">
        <v>5</v>
      </c>
      <c r="I185">
        <v>16</v>
      </c>
      <c r="J185">
        <v>2</v>
      </c>
      <c r="K185">
        <v>8.3634149999999998</v>
      </c>
    </row>
    <row r="186" spans="1:11" ht="15.6" x14ac:dyDescent="0.3">
      <c r="A186" s="95" t="s">
        <v>296</v>
      </c>
      <c r="B186" s="94">
        <v>2</v>
      </c>
      <c r="C186" s="90" t="str">
        <f>VLOOKUP(NewOld!I186,fish!$C$1:$E$75,2,FALSE)</f>
        <v>NT 3:4 Trl</v>
      </c>
      <c r="D186" s="90" t="str">
        <f>VLOOKUP(G186,StkCrosswalk!$A$1:$F$40,2,FALSE)</f>
        <v>FrasRLt</v>
      </c>
      <c r="E186" s="90">
        <f>VLOOKUP(G186,StkCrosswalk!$A$1:$F$40,4,FALSE)</f>
        <v>1</v>
      </c>
      <c r="F186" s="90" t="str">
        <f>VLOOKUP(G186,StkCrosswalk!$A$1:$F$40,3,FALSE)</f>
        <v>Fraser WCVI Geo St</v>
      </c>
      <c r="G186">
        <v>30</v>
      </c>
      <c r="H186">
        <v>5</v>
      </c>
      <c r="I186">
        <v>16</v>
      </c>
      <c r="J186">
        <v>3</v>
      </c>
      <c r="K186">
        <v>6.9487109999999994</v>
      </c>
    </row>
    <row r="187" spans="1:11" ht="15.6" x14ac:dyDescent="0.3">
      <c r="A187" s="95" t="s">
        <v>296</v>
      </c>
      <c r="B187" s="94">
        <v>2</v>
      </c>
      <c r="C187" s="90" t="str">
        <f>VLOOKUP(NewOld!I187,fish!$C$1:$E$75,2,FALSE)</f>
        <v>NT 3:4 Trl</v>
      </c>
      <c r="D187" s="90" t="str">
        <f>VLOOKUP(G187,StkCrosswalk!$A$1:$F$40,2,FALSE)</f>
        <v>Hoko Rv</v>
      </c>
      <c r="E187" s="90">
        <f>VLOOKUP(G187,StkCrosswalk!$A$1:$F$40,4,FALSE)</f>
        <v>3</v>
      </c>
      <c r="F187" s="90" t="str">
        <f>VLOOKUP(G187,StkCrosswalk!$A$1:$F$40,3,FALSE)</f>
        <v>Puget Sound Fa</v>
      </c>
      <c r="G187">
        <v>38</v>
      </c>
      <c r="H187">
        <v>4</v>
      </c>
      <c r="I187">
        <v>16</v>
      </c>
      <c r="J187">
        <v>2</v>
      </c>
      <c r="K187">
        <v>2.1167940000000001</v>
      </c>
    </row>
    <row r="188" spans="1:11" ht="15.6" x14ac:dyDescent="0.3">
      <c r="A188" s="95" t="s">
        <v>296</v>
      </c>
      <c r="B188" s="94">
        <v>2</v>
      </c>
      <c r="C188" s="90" t="str">
        <f>VLOOKUP(NewOld!I188,fish!$C$1:$E$75,2,FALSE)</f>
        <v>NT 3:4 Trl</v>
      </c>
      <c r="D188" s="90" t="str">
        <f>VLOOKUP(G188,StkCrosswalk!$A$1:$F$40,2,FALSE)</f>
        <v>Hoko Rv</v>
      </c>
      <c r="E188" s="90">
        <f>VLOOKUP(G188,StkCrosswalk!$A$1:$F$40,4,FALSE)</f>
        <v>3</v>
      </c>
      <c r="F188" s="90" t="str">
        <f>VLOOKUP(G188,StkCrosswalk!$A$1:$F$40,3,FALSE)</f>
        <v>Puget Sound Fa</v>
      </c>
      <c r="G188">
        <v>38</v>
      </c>
      <c r="H188">
        <v>4</v>
      </c>
      <c r="I188">
        <v>16</v>
      </c>
      <c r="J188">
        <v>3</v>
      </c>
      <c r="K188">
        <v>1.9317230000000001</v>
      </c>
    </row>
    <row r="189" spans="1:11" ht="15.6" x14ac:dyDescent="0.3">
      <c r="A189" s="95" t="s">
        <v>296</v>
      </c>
      <c r="B189" s="94">
        <v>2</v>
      </c>
      <c r="C189" s="90" t="str">
        <f>VLOOKUP(NewOld!I189,fish!$C$1:$E$75,2,FALSE)</f>
        <v>NT 3:4 Trl</v>
      </c>
      <c r="D189" s="90" t="str">
        <f>VLOOKUP(G189,StkCrosswalk!$A$1:$F$40,2,FALSE)</f>
        <v>HdCl FF</v>
      </c>
      <c r="E189" s="90">
        <f>VLOOKUP(G189,StkCrosswalk!$A$1:$F$40,4,FALSE)</f>
        <v>3</v>
      </c>
      <c r="F189" s="90" t="str">
        <f>VLOOKUP(G189,StkCrosswalk!$A$1:$F$40,3,FALSE)</f>
        <v>Puget Sound Fa</v>
      </c>
      <c r="G189">
        <v>16</v>
      </c>
      <c r="H189">
        <v>3</v>
      </c>
      <c r="I189">
        <v>16</v>
      </c>
      <c r="J189">
        <v>2</v>
      </c>
      <c r="K189">
        <v>63.913766000000003</v>
      </c>
    </row>
    <row r="190" spans="1:11" ht="15.6" x14ac:dyDescent="0.3">
      <c r="A190" s="95" t="s">
        <v>296</v>
      </c>
      <c r="B190" s="94">
        <v>2</v>
      </c>
      <c r="C190" s="90" t="str">
        <f>VLOOKUP(NewOld!I190,fish!$C$1:$E$75,2,FALSE)</f>
        <v>NT 3:4 Trl</v>
      </c>
      <c r="D190" s="90" t="str">
        <f>VLOOKUP(G190,StkCrosswalk!$A$1:$F$40,2,FALSE)</f>
        <v>HdCl FF</v>
      </c>
      <c r="E190" s="90">
        <f>VLOOKUP(G190,StkCrosswalk!$A$1:$F$40,4,FALSE)</f>
        <v>3</v>
      </c>
      <c r="F190" s="90" t="str">
        <f>VLOOKUP(G190,StkCrosswalk!$A$1:$F$40,3,FALSE)</f>
        <v>Puget Sound Fa</v>
      </c>
      <c r="G190">
        <v>16</v>
      </c>
      <c r="H190">
        <v>4</v>
      </c>
      <c r="I190">
        <v>16</v>
      </c>
      <c r="J190">
        <v>2</v>
      </c>
      <c r="K190">
        <v>331.14730099999997</v>
      </c>
    </row>
    <row r="191" spans="1:11" ht="15.6" x14ac:dyDescent="0.3">
      <c r="A191" s="95" t="s">
        <v>296</v>
      </c>
      <c r="B191" s="94">
        <v>2</v>
      </c>
      <c r="C191" s="90" t="str">
        <f>VLOOKUP(NewOld!I191,fish!$C$1:$E$75,2,FALSE)</f>
        <v>NT 3:4 Trl</v>
      </c>
      <c r="D191" s="90" t="str">
        <f>VLOOKUP(G191,StkCrosswalk!$A$1:$F$40,2,FALSE)</f>
        <v>SJDF FF</v>
      </c>
      <c r="E191" s="90">
        <f>VLOOKUP(G191,StkCrosswalk!$A$1:$F$40,4,FALSE)</f>
        <v>3</v>
      </c>
      <c r="F191" s="90" t="str">
        <f>VLOOKUP(G191,StkCrosswalk!$A$1:$F$40,3,FALSE)</f>
        <v>Puget Sound Fa</v>
      </c>
      <c r="G191">
        <v>18</v>
      </c>
      <c r="H191">
        <v>4</v>
      </c>
      <c r="I191">
        <v>16</v>
      </c>
      <c r="J191">
        <v>2</v>
      </c>
      <c r="K191">
        <v>0.44283899999999998</v>
      </c>
    </row>
    <row r="192" spans="1:11" ht="15.6" x14ac:dyDescent="0.3">
      <c r="A192" s="95" t="s">
        <v>296</v>
      </c>
      <c r="B192" s="94">
        <v>2</v>
      </c>
      <c r="C192" s="90" t="str">
        <f>VLOOKUP(NewOld!I192,fish!$C$1:$E$75,2,FALSE)</f>
        <v>NT 3:4 Trl</v>
      </c>
      <c r="D192" s="90" t="str">
        <f>VLOOKUP(G192,StkCrosswalk!$A$1:$F$40,2,FALSE)</f>
        <v>SJDF FF</v>
      </c>
      <c r="E192" s="90">
        <f>VLOOKUP(G192,StkCrosswalk!$A$1:$F$40,4,FALSE)</f>
        <v>3</v>
      </c>
      <c r="F192" s="90" t="str">
        <f>VLOOKUP(G192,StkCrosswalk!$A$1:$F$40,3,FALSE)</f>
        <v>Puget Sound Fa</v>
      </c>
      <c r="G192">
        <v>18</v>
      </c>
      <c r="H192">
        <v>4</v>
      </c>
      <c r="I192">
        <v>16</v>
      </c>
      <c r="J192">
        <v>3</v>
      </c>
      <c r="K192">
        <v>0.31163800000000003</v>
      </c>
    </row>
    <row r="193" spans="1:11" ht="15.6" x14ac:dyDescent="0.3">
      <c r="A193" s="95" t="s">
        <v>296</v>
      </c>
      <c r="B193" s="94">
        <v>2</v>
      </c>
      <c r="C193" s="90" t="str">
        <f>VLOOKUP(NewOld!I193,fish!$C$1:$E$75,2,FALSE)</f>
        <v>NT 3:4 Trl</v>
      </c>
      <c r="D193" s="90" t="str">
        <f>VLOOKUP(G193,StkCrosswalk!$A$1:$F$40,2,FALSE)</f>
        <v>LColNat</v>
      </c>
      <c r="E193" s="90">
        <f>VLOOKUP(G193,StkCrosswalk!$A$1:$F$40,4,FALSE)</f>
        <v>9</v>
      </c>
      <c r="F193" s="90" t="str">
        <f>VLOOKUP(G193,StkCrosswalk!$A$1:$F$40,3,FALSE)</f>
        <v>L C Bright&amp;Tule</v>
      </c>
      <c r="G193">
        <v>34</v>
      </c>
      <c r="H193">
        <v>3</v>
      </c>
      <c r="I193">
        <v>16</v>
      </c>
      <c r="J193">
        <v>2</v>
      </c>
      <c r="K193">
        <v>6.088292</v>
      </c>
    </row>
    <row r="194" spans="1:11" ht="15.6" x14ac:dyDescent="0.3">
      <c r="A194" s="95" t="s">
        <v>296</v>
      </c>
      <c r="B194" s="94">
        <v>2</v>
      </c>
      <c r="C194" s="90" t="str">
        <f>VLOOKUP(NewOld!I194,fish!$C$1:$E$75,2,FALSE)</f>
        <v>NT 3:4 Trl</v>
      </c>
      <c r="D194" s="90" t="str">
        <f>VLOOKUP(G194,StkCrosswalk!$A$1:$F$40,2,FALSE)</f>
        <v>LColNat</v>
      </c>
      <c r="E194" s="90">
        <f>VLOOKUP(G194,StkCrosswalk!$A$1:$F$40,4,FALSE)</f>
        <v>9</v>
      </c>
      <c r="F194" s="90" t="str">
        <f>VLOOKUP(G194,StkCrosswalk!$A$1:$F$40,3,FALSE)</f>
        <v>L C Bright&amp;Tule</v>
      </c>
      <c r="G194">
        <v>34</v>
      </c>
      <c r="H194">
        <v>3</v>
      </c>
      <c r="I194">
        <v>16</v>
      </c>
      <c r="J194">
        <v>3</v>
      </c>
      <c r="K194">
        <v>1.9983439999999999</v>
      </c>
    </row>
    <row r="195" spans="1:11" ht="15.6" x14ac:dyDescent="0.3">
      <c r="A195" s="95" t="s">
        <v>296</v>
      </c>
      <c r="B195" s="94">
        <v>2</v>
      </c>
      <c r="C195" s="90" t="str">
        <f>VLOOKUP(NewOld!I195,fish!$C$1:$E$75,2,FALSE)</f>
        <v>NT 3:4 Trl</v>
      </c>
      <c r="D195" s="90" t="str">
        <f>VLOOKUP(G195,StkCrosswalk!$A$1:$F$40,2,FALSE)</f>
        <v>LColNat</v>
      </c>
      <c r="E195" s="90">
        <f>VLOOKUP(G195,StkCrosswalk!$A$1:$F$40,4,FALSE)</f>
        <v>9</v>
      </c>
      <c r="F195" s="90" t="str">
        <f>VLOOKUP(G195,StkCrosswalk!$A$1:$F$40,3,FALSE)</f>
        <v>L C Bright&amp;Tule</v>
      </c>
      <c r="G195">
        <v>34</v>
      </c>
      <c r="H195">
        <v>4</v>
      </c>
      <c r="I195">
        <v>16</v>
      </c>
      <c r="J195">
        <v>2</v>
      </c>
      <c r="K195">
        <v>25.596681</v>
      </c>
    </row>
    <row r="196" spans="1:11" ht="15.6" x14ac:dyDescent="0.3">
      <c r="A196" s="95" t="s">
        <v>296</v>
      </c>
      <c r="B196" s="94">
        <v>2</v>
      </c>
      <c r="C196" s="90" t="str">
        <f>VLOOKUP(NewOld!I196,fish!$C$1:$E$75,2,FALSE)</f>
        <v>NT 3:4 Trl</v>
      </c>
      <c r="D196" s="90" t="str">
        <f>VLOOKUP(G196,StkCrosswalk!$A$1:$F$40,2,FALSE)</f>
        <v>LColNat</v>
      </c>
      <c r="E196" s="90">
        <f>VLOOKUP(G196,StkCrosswalk!$A$1:$F$40,4,FALSE)</f>
        <v>9</v>
      </c>
      <c r="F196" s="90" t="str">
        <f>VLOOKUP(G196,StkCrosswalk!$A$1:$F$40,3,FALSE)</f>
        <v>L C Bright&amp;Tule</v>
      </c>
      <c r="G196">
        <v>34</v>
      </c>
      <c r="H196">
        <v>4</v>
      </c>
      <c r="I196">
        <v>16</v>
      </c>
      <c r="J196">
        <v>3</v>
      </c>
      <c r="K196">
        <v>5.428051</v>
      </c>
    </row>
    <row r="197" spans="1:11" ht="15.6" x14ac:dyDescent="0.3">
      <c r="A197" s="95" t="s">
        <v>296</v>
      </c>
      <c r="B197" s="94">
        <v>2</v>
      </c>
      <c r="C197" s="90" t="str">
        <f>VLOOKUP(NewOld!I197,fish!$C$1:$E$75,2,FALSE)</f>
        <v>NT 3:4 Trl</v>
      </c>
      <c r="D197" s="90" t="str">
        <f>VLOOKUP(G197,StkCrosswalk!$A$1:$F$40,2,FALSE)</f>
        <v>LCRWild</v>
      </c>
      <c r="E197" s="90">
        <f>VLOOKUP(G197,StkCrosswalk!$A$1:$F$40,4,FALSE)</f>
        <v>9</v>
      </c>
      <c r="F197" s="90" t="str">
        <f>VLOOKUP(G197,StkCrosswalk!$A$1:$F$40,3,FALSE)</f>
        <v>L C Bright&amp;Tule</v>
      </c>
      <c r="G197">
        <v>21</v>
      </c>
      <c r="H197">
        <v>4</v>
      </c>
      <c r="I197">
        <v>16</v>
      </c>
      <c r="J197">
        <v>3</v>
      </c>
      <c r="K197">
        <v>117.082415</v>
      </c>
    </row>
    <row r="198" spans="1:11" ht="15.6" x14ac:dyDescent="0.3">
      <c r="A198" s="95" t="s">
        <v>296</v>
      </c>
      <c r="B198" s="94">
        <v>2</v>
      </c>
      <c r="C198" s="90" t="str">
        <f>VLOOKUP(NewOld!I198,fish!$C$1:$E$75,2,FALSE)</f>
        <v>NT 3:4 Trl</v>
      </c>
      <c r="D198" s="90" t="str">
        <f>VLOOKUP(G198,StkCrosswalk!$A$1:$F$40,2,FALSE)</f>
        <v>LwGeo S</v>
      </c>
      <c r="E198" s="90">
        <f>VLOOKUP(G198,StkCrosswalk!$A$1:$F$40,4,FALSE)</f>
        <v>1</v>
      </c>
      <c r="F198" s="90" t="str">
        <f>VLOOKUP(G198,StkCrosswalk!$A$1:$F$40,3,FALSE)</f>
        <v>Fraser WCVI Geo St</v>
      </c>
      <c r="G198">
        <v>32</v>
      </c>
      <c r="H198">
        <v>3</v>
      </c>
      <c r="I198">
        <v>16</v>
      </c>
      <c r="J198">
        <v>2</v>
      </c>
      <c r="K198">
        <v>14.825901</v>
      </c>
    </row>
    <row r="199" spans="1:11" ht="15.6" x14ac:dyDescent="0.3">
      <c r="A199" s="95" t="s">
        <v>296</v>
      </c>
      <c r="B199" s="94">
        <v>2</v>
      </c>
      <c r="C199" s="90" t="str">
        <f>VLOOKUP(NewOld!I199,fish!$C$1:$E$75,2,FALSE)</f>
        <v>NT 3:4 Trl</v>
      </c>
      <c r="D199" s="90" t="str">
        <f>VLOOKUP(G199,StkCrosswalk!$A$1:$F$40,2,FALSE)</f>
        <v>LwGeo S</v>
      </c>
      <c r="E199" s="90">
        <f>VLOOKUP(G199,StkCrosswalk!$A$1:$F$40,4,FALSE)</f>
        <v>1</v>
      </c>
      <c r="F199" s="90" t="str">
        <f>VLOOKUP(G199,StkCrosswalk!$A$1:$F$40,3,FALSE)</f>
        <v>Fraser WCVI Geo St</v>
      </c>
      <c r="G199">
        <v>32</v>
      </c>
      <c r="H199">
        <v>4</v>
      </c>
      <c r="I199">
        <v>16</v>
      </c>
      <c r="J199">
        <v>2</v>
      </c>
      <c r="K199">
        <v>28.743909000000002</v>
      </c>
    </row>
    <row r="200" spans="1:11" ht="15.6" x14ac:dyDescent="0.3">
      <c r="A200" s="95" t="s">
        <v>296</v>
      </c>
      <c r="B200" s="94">
        <v>2</v>
      </c>
      <c r="C200" s="90" t="str">
        <f>VLOOKUP(NewOld!I200,fish!$C$1:$E$75,2,FALSE)</f>
        <v>NT 3:4 Trl</v>
      </c>
      <c r="D200" s="90" t="str">
        <f>VLOOKUP(G200,StkCrosswalk!$A$1:$F$40,2,FALSE)</f>
        <v>MidPSFF</v>
      </c>
      <c r="E200" s="90">
        <f>VLOOKUP(G200,StkCrosswalk!$A$1:$F$40,4,FALSE)</f>
        <v>3</v>
      </c>
      <c r="F200" s="90" t="str">
        <f>VLOOKUP(G200,StkCrosswalk!$A$1:$F$40,3,FALSE)</f>
        <v>Puget Sound Fa</v>
      </c>
      <c r="G200">
        <v>11</v>
      </c>
      <c r="H200">
        <v>3</v>
      </c>
      <c r="I200">
        <v>16</v>
      </c>
      <c r="J200">
        <v>2</v>
      </c>
      <c r="K200">
        <v>71.153419999999997</v>
      </c>
    </row>
    <row r="201" spans="1:11" ht="15.6" x14ac:dyDescent="0.3">
      <c r="A201" s="95" t="s">
        <v>296</v>
      </c>
      <c r="B201" s="94">
        <v>2</v>
      </c>
      <c r="C201" s="90" t="str">
        <f>VLOOKUP(NewOld!I201,fish!$C$1:$E$75,2,FALSE)</f>
        <v>NT 3:4 Trl</v>
      </c>
      <c r="D201" s="90" t="str">
        <f>VLOOKUP(G201,StkCrosswalk!$A$1:$F$40,2,FALSE)</f>
        <v>MidPSFF</v>
      </c>
      <c r="E201" s="90">
        <f>VLOOKUP(G201,StkCrosswalk!$A$1:$F$40,4,FALSE)</f>
        <v>3</v>
      </c>
      <c r="F201" s="90" t="str">
        <f>VLOOKUP(G201,StkCrosswalk!$A$1:$F$40,3,FALSE)</f>
        <v>Puget Sound Fa</v>
      </c>
      <c r="G201">
        <v>11</v>
      </c>
      <c r="H201">
        <v>3</v>
      </c>
      <c r="I201">
        <v>16</v>
      </c>
      <c r="J201">
        <v>3</v>
      </c>
      <c r="K201">
        <v>14.624403000000001</v>
      </c>
    </row>
    <row r="202" spans="1:11" ht="15.6" x14ac:dyDescent="0.3">
      <c r="A202" s="95" t="s">
        <v>296</v>
      </c>
      <c r="B202" s="94">
        <v>2</v>
      </c>
      <c r="C202" s="90" t="str">
        <f>VLOOKUP(NewOld!I202,fish!$C$1:$E$75,2,FALSE)</f>
        <v>NT 3:4 Trl</v>
      </c>
      <c r="D202" s="90" t="str">
        <f>VLOOKUP(G202,StkCrosswalk!$A$1:$F$40,2,FALSE)</f>
        <v>MidPSFF</v>
      </c>
      <c r="E202" s="90">
        <f>VLOOKUP(G202,StkCrosswalk!$A$1:$F$40,4,FALSE)</f>
        <v>3</v>
      </c>
      <c r="F202" s="90" t="str">
        <f>VLOOKUP(G202,StkCrosswalk!$A$1:$F$40,3,FALSE)</f>
        <v>Puget Sound Fa</v>
      </c>
      <c r="G202">
        <v>11</v>
      </c>
      <c r="H202">
        <v>4</v>
      </c>
      <c r="I202">
        <v>16</v>
      </c>
      <c r="J202">
        <v>2</v>
      </c>
      <c r="K202">
        <v>263.25603999999998</v>
      </c>
    </row>
    <row r="203" spans="1:11" ht="15.6" x14ac:dyDescent="0.3">
      <c r="A203" s="95" t="s">
        <v>296</v>
      </c>
      <c r="B203" s="94">
        <v>2</v>
      </c>
      <c r="C203" s="90" t="str">
        <f>VLOOKUP(NewOld!I203,fish!$C$1:$E$75,2,FALSE)</f>
        <v>NT 3:4 Trl</v>
      </c>
      <c r="D203" s="90" t="str">
        <f>VLOOKUP(G203,StkCrosswalk!$A$1:$F$40,2,FALSE)</f>
        <v>MidPSFF</v>
      </c>
      <c r="E203" s="90">
        <f>VLOOKUP(G203,StkCrosswalk!$A$1:$F$40,4,FALSE)</f>
        <v>3</v>
      </c>
      <c r="F203" s="90" t="str">
        <f>VLOOKUP(G203,StkCrosswalk!$A$1:$F$40,3,FALSE)</f>
        <v>Puget Sound Fa</v>
      </c>
      <c r="G203">
        <v>11</v>
      </c>
      <c r="H203">
        <v>4</v>
      </c>
      <c r="I203">
        <v>16</v>
      </c>
      <c r="J203">
        <v>3</v>
      </c>
      <c r="K203">
        <v>9.5005120000000005</v>
      </c>
    </row>
    <row r="204" spans="1:11" ht="15.6" x14ac:dyDescent="0.3">
      <c r="A204" s="95" t="s">
        <v>296</v>
      </c>
      <c r="B204" s="94">
        <v>2</v>
      </c>
      <c r="C204" s="90" t="str">
        <f>VLOOKUP(NewOld!I204,fish!$C$1:$E$75,2,FALSE)</f>
        <v>NT 3:4 Trl</v>
      </c>
      <c r="D204" s="90" t="str">
        <f>VLOOKUP(G204,StkCrosswalk!$A$1:$F$40,2,FALSE)</f>
        <v>MidPSFF</v>
      </c>
      <c r="E204" s="90">
        <f>VLOOKUP(G204,StkCrosswalk!$A$1:$F$40,4,FALSE)</f>
        <v>3</v>
      </c>
      <c r="F204" s="90" t="str">
        <f>VLOOKUP(G204,StkCrosswalk!$A$1:$F$40,3,FALSE)</f>
        <v>Puget Sound Fa</v>
      </c>
      <c r="G204">
        <v>11</v>
      </c>
      <c r="H204">
        <v>5</v>
      </c>
      <c r="I204">
        <v>16</v>
      </c>
      <c r="J204">
        <v>2</v>
      </c>
      <c r="K204">
        <v>4.955298</v>
      </c>
    </row>
    <row r="205" spans="1:11" ht="15.6" x14ac:dyDescent="0.3">
      <c r="A205" s="95" t="s">
        <v>296</v>
      </c>
      <c r="B205" s="94">
        <v>2</v>
      </c>
      <c r="C205" s="90" t="str">
        <f>VLOOKUP(NewOld!I205,fish!$C$1:$E$75,2,FALSE)</f>
        <v>NT 3:4 Trl</v>
      </c>
      <c r="D205" s="90" t="str">
        <f>VLOOKUP(G205,StkCrosswalk!$A$1:$F$40,2,FALSE)</f>
        <v>NFNK Sp</v>
      </c>
      <c r="E205" s="90">
        <f>VLOOKUP(G205,StkCrosswalk!$A$1:$F$40,4,FALSE)</f>
        <v>2</v>
      </c>
      <c r="F205" s="90" t="str">
        <f>VLOOKUP(G205,StkCrosswalk!$A$1:$F$40,3,FALSE)</f>
        <v>Puget Sound Sp</v>
      </c>
      <c r="G205">
        <v>2</v>
      </c>
      <c r="H205">
        <v>3</v>
      </c>
      <c r="I205">
        <v>16</v>
      </c>
      <c r="J205">
        <v>2</v>
      </c>
      <c r="K205">
        <v>2.5924960000000001</v>
      </c>
    </row>
    <row r="206" spans="1:11" ht="15.6" x14ac:dyDescent="0.3">
      <c r="A206" s="95" t="s">
        <v>296</v>
      </c>
      <c r="B206" s="94">
        <v>2</v>
      </c>
      <c r="C206" s="90" t="str">
        <f>VLOOKUP(NewOld!I206,fish!$C$1:$E$75,2,FALSE)</f>
        <v>NT 3:4 Trl</v>
      </c>
      <c r="D206" s="90" t="str">
        <f>VLOOKUP(G206,StkCrosswalk!$A$1:$F$40,2,FALSE)</f>
        <v>NFNK Sp</v>
      </c>
      <c r="E206" s="90">
        <f>VLOOKUP(G206,StkCrosswalk!$A$1:$F$40,4,FALSE)</f>
        <v>2</v>
      </c>
      <c r="F206" s="90" t="str">
        <f>VLOOKUP(G206,StkCrosswalk!$A$1:$F$40,3,FALSE)</f>
        <v>Puget Sound Sp</v>
      </c>
      <c r="G206">
        <v>2</v>
      </c>
      <c r="H206">
        <v>4</v>
      </c>
      <c r="I206">
        <v>16</v>
      </c>
      <c r="J206">
        <v>2</v>
      </c>
      <c r="K206">
        <v>1.5142180000000001</v>
      </c>
    </row>
    <row r="207" spans="1:11" ht="15.6" x14ac:dyDescent="0.3">
      <c r="A207" s="95" t="s">
        <v>296</v>
      </c>
      <c r="B207" s="94">
        <v>2</v>
      </c>
      <c r="C207" s="90" t="str">
        <f>VLOOKUP(NewOld!I207,fish!$C$1:$E$75,2,FALSE)</f>
        <v>NT 3:4 Trl</v>
      </c>
      <c r="D207" s="90" t="str">
        <f>VLOOKUP(G207,StkCrosswalk!$A$1:$F$40,2,FALSE)</f>
        <v>NkSm FF</v>
      </c>
      <c r="E207" s="90">
        <f>VLOOKUP(G207,StkCrosswalk!$A$1:$F$40,4,FALSE)</f>
        <v>3</v>
      </c>
      <c r="F207" s="90" t="str">
        <f>VLOOKUP(G207,StkCrosswalk!$A$1:$F$40,3,FALSE)</f>
        <v>Puget Sound Fa</v>
      </c>
      <c r="G207">
        <v>1</v>
      </c>
      <c r="H207">
        <v>3</v>
      </c>
      <c r="I207">
        <v>16</v>
      </c>
      <c r="J207">
        <v>2</v>
      </c>
      <c r="K207">
        <v>58.384619999999998</v>
      </c>
    </row>
    <row r="208" spans="1:11" ht="15.6" x14ac:dyDescent="0.3">
      <c r="A208" s="95" t="s">
        <v>296</v>
      </c>
      <c r="B208" s="94">
        <v>2</v>
      </c>
      <c r="C208" s="90" t="str">
        <f>VLOOKUP(NewOld!I208,fish!$C$1:$E$75,2,FALSE)</f>
        <v>NT 3:4 Trl</v>
      </c>
      <c r="D208" s="90" t="str">
        <f>VLOOKUP(G208,StkCrosswalk!$A$1:$F$40,2,FALSE)</f>
        <v>NkSm FF</v>
      </c>
      <c r="E208" s="90">
        <f>VLOOKUP(G208,StkCrosswalk!$A$1:$F$40,4,FALSE)</f>
        <v>3</v>
      </c>
      <c r="F208" s="90" t="str">
        <f>VLOOKUP(G208,StkCrosswalk!$A$1:$F$40,3,FALSE)</f>
        <v>Puget Sound Fa</v>
      </c>
      <c r="G208">
        <v>1</v>
      </c>
      <c r="H208">
        <v>3</v>
      </c>
      <c r="I208">
        <v>16</v>
      </c>
      <c r="J208">
        <v>3</v>
      </c>
      <c r="K208">
        <v>8.0838040000000007</v>
      </c>
    </row>
    <row r="209" spans="1:11" ht="15.6" x14ac:dyDescent="0.3">
      <c r="A209" s="95" t="s">
        <v>296</v>
      </c>
      <c r="B209" s="94">
        <v>2</v>
      </c>
      <c r="C209" s="90" t="str">
        <f>VLOOKUP(NewOld!I209,fish!$C$1:$E$75,2,FALSE)</f>
        <v>NT 3:4 Trl</v>
      </c>
      <c r="D209" s="90" t="str">
        <f>VLOOKUP(G209,StkCrosswalk!$A$1:$F$40,2,FALSE)</f>
        <v>NkSm FF</v>
      </c>
      <c r="E209" s="90">
        <f>VLOOKUP(G209,StkCrosswalk!$A$1:$F$40,4,FALSE)</f>
        <v>3</v>
      </c>
      <c r="F209" s="90" t="str">
        <f>VLOOKUP(G209,StkCrosswalk!$A$1:$F$40,3,FALSE)</f>
        <v>Puget Sound Fa</v>
      </c>
      <c r="G209">
        <v>1</v>
      </c>
      <c r="H209">
        <v>4</v>
      </c>
      <c r="I209">
        <v>16</v>
      </c>
      <c r="J209">
        <v>2</v>
      </c>
      <c r="K209">
        <v>150.65576100000001</v>
      </c>
    </row>
    <row r="210" spans="1:11" ht="15.6" x14ac:dyDescent="0.3">
      <c r="A210" s="95" t="s">
        <v>296</v>
      </c>
      <c r="B210" s="94">
        <v>2</v>
      </c>
      <c r="C210" s="90" t="str">
        <f>VLOOKUP(NewOld!I210,fish!$C$1:$E$75,2,FALSE)</f>
        <v>NT 3:4 Trl</v>
      </c>
      <c r="D210" s="90" t="str">
        <f>VLOOKUP(G210,StkCrosswalk!$A$1:$F$40,2,FALSE)</f>
        <v>NkSm FF</v>
      </c>
      <c r="E210" s="90">
        <f>VLOOKUP(G210,StkCrosswalk!$A$1:$F$40,4,FALSE)</f>
        <v>3</v>
      </c>
      <c r="F210" s="90" t="str">
        <f>VLOOKUP(G210,StkCrosswalk!$A$1:$F$40,3,FALSE)</f>
        <v>Puget Sound Fa</v>
      </c>
      <c r="G210">
        <v>1</v>
      </c>
      <c r="H210">
        <v>4</v>
      </c>
      <c r="I210">
        <v>16</v>
      </c>
      <c r="J210">
        <v>3</v>
      </c>
      <c r="K210">
        <v>68.534345000000002</v>
      </c>
    </row>
    <row r="211" spans="1:11" ht="15.6" x14ac:dyDescent="0.3">
      <c r="A211" s="95" t="s">
        <v>296</v>
      </c>
      <c r="B211" s="94">
        <v>2</v>
      </c>
      <c r="C211" s="90" t="str">
        <f>VLOOKUP(NewOld!I211,fish!$C$1:$E$75,2,FALSE)</f>
        <v>NT 3:4 Trl</v>
      </c>
      <c r="D211" s="90" t="str">
        <f>VLOOKUP(G211,StkCrosswalk!$A$1:$F$40,2,FALSE)</f>
        <v>NkSm FF</v>
      </c>
      <c r="E211" s="90">
        <f>VLOOKUP(G211,StkCrosswalk!$A$1:$F$40,4,FALSE)</f>
        <v>3</v>
      </c>
      <c r="F211" s="90" t="str">
        <f>VLOOKUP(G211,StkCrosswalk!$A$1:$F$40,3,FALSE)</f>
        <v>Puget Sound Fa</v>
      </c>
      <c r="G211">
        <v>1</v>
      </c>
      <c r="H211">
        <v>5</v>
      </c>
      <c r="I211">
        <v>16</v>
      </c>
      <c r="J211">
        <v>2</v>
      </c>
      <c r="K211">
        <v>2.840703</v>
      </c>
    </row>
    <row r="212" spans="1:11" ht="15.6" x14ac:dyDescent="0.3">
      <c r="A212" s="95" t="s">
        <v>296</v>
      </c>
      <c r="B212" s="94">
        <v>2</v>
      </c>
      <c r="C212" s="90" t="str">
        <f>VLOOKUP(NewOld!I212,fish!$C$1:$E$75,2,FALSE)</f>
        <v>NT 3:4 Trl</v>
      </c>
      <c r="D212" s="90" t="str">
        <f>VLOOKUP(G212,StkCrosswalk!$A$1:$F$40,2,FALSE)</f>
        <v>Mid OR C</v>
      </c>
      <c r="E212" s="90">
        <f>VLOOKUP(G212,StkCrosswalk!$A$1:$F$40,4,FALSE)</f>
        <v>12</v>
      </c>
      <c r="F212" s="90" t="str">
        <f>VLOOKUP(G212,StkCrosswalk!$A$1:$F$40,3,FALSE)</f>
        <v>Mid OR Coast</v>
      </c>
      <c r="G212">
        <v>33</v>
      </c>
      <c r="H212">
        <v>4</v>
      </c>
      <c r="I212">
        <v>16</v>
      </c>
      <c r="J212">
        <v>2</v>
      </c>
      <c r="K212">
        <v>302.738159</v>
      </c>
    </row>
    <row r="213" spans="1:11" ht="15.6" x14ac:dyDescent="0.3">
      <c r="A213" s="95" t="s">
        <v>296</v>
      </c>
      <c r="B213" s="94">
        <v>2</v>
      </c>
      <c r="C213" s="90" t="str">
        <f>VLOOKUP(NewOld!I213,fish!$C$1:$E$75,2,FALSE)</f>
        <v>NT 3:4 Trl</v>
      </c>
      <c r="D213" s="90" t="str">
        <f>VLOOKUP(G213,StkCrosswalk!$A$1:$F$40,2,FALSE)</f>
        <v>Mid OR C</v>
      </c>
      <c r="E213" s="90">
        <f>VLOOKUP(G213,StkCrosswalk!$A$1:$F$40,4,FALSE)</f>
        <v>12</v>
      </c>
      <c r="F213" s="90" t="str">
        <f>VLOOKUP(G213,StkCrosswalk!$A$1:$F$40,3,FALSE)</f>
        <v>Mid OR Coast</v>
      </c>
      <c r="G213">
        <v>33</v>
      </c>
      <c r="H213">
        <v>4</v>
      </c>
      <c r="I213">
        <v>16</v>
      </c>
      <c r="J213">
        <v>3</v>
      </c>
      <c r="K213">
        <v>91.530129000000002</v>
      </c>
    </row>
    <row r="214" spans="1:11" ht="15.6" x14ac:dyDescent="0.3">
      <c r="A214" s="95" t="s">
        <v>296</v>
      </c>
      <c r="B214" s="94">
        <v>2</v>
      </c>
      <c r="C214" s="90" t="str">
        <f>VLOOKUP(NewOld!I214,fish!$C$1:$E$75,2,FALSE)</f>
        <v>NT 3:4 Trl</v>
      </c>
      <c r="D214" s="90" t="str">
        <f>VLOOKUP(G214,StkCrosswalk!$A$1:$F$40,2,FALSE)</f>
        <v>Mid OR C</v>
      </c>
      <c r="E214" s="90">
        <f>VLOOKUP(G214,StkCrosswalk!$A$1:$F$40,4,FALSE)</f>
        <v>12</v>
      </c>
      <c r="F214" s="90" t="str">
        <f>VLOOKUP(G214,StkCrosswalk!$A$1:$F$40,3,FALSE)</f>
        <v>Mid OR Coast</v>
      </c>
      <c r="G214">
        <v>33</v>
      </c>
      <c r="H214">
        <v>5</v>
      </c>
      <c r="I214">
        <v>16</v>
      </c>
      <c r="J214">
        <v>2</v>
      </c>
      <c r="K214">
        <v>37.196007999999999</v>
      </c>
    </row>
    <row r="215" spans="1:11" ht="15.6" x14ac:dyDescent="0.3">
      <c r="A215" s="95" t="s">
        <v>296</v>
      </c>
      <c r="B215" s="94">
        <v>2</v>
      </c>
      <c r="C215" s="90" t="str">
        <f>VLOOKUP(NewOld!I215,fish!$C$1:$E$75,2,FALSE)</f>
        <v>NT 3:4 Trl</v>
      </c>
      <c r="D215" s="90" t="str">
        <f>VLOOKUP(G215,StkCrosswalk!$A$1:$F$40,2,FALSE)</f>
        <v>Mid OR C</v>
      </c>
      <c r="E215" s="90">
        <f>VLOOKUP(G215,StkCrosswalk!$A$1:$F$40,4,FALSE)</f>
        <v>12</v>
      </c>
      <c r="F215" s="90" t="str">
        <f>VLOOKUP(G215,StkCrosswalk!$A$1:$F$40,3,FALSE)</f>
        <v>Mid OR Coast</v>
      </c>
      <c r="G215">
        <v>33</v>
      </c>
      <c r="H215">
        <v>5</v>
      </c>
      <c r="I215">
        <v>16</v>
      </c>
      <c r="J215">
        <v>3</v>
      </c>
      <c r="K215">
        <v>88.959200999999993</v>
      </c>
    </row>
    <row r="216" spans="1:11" ht="15.6" x14ac:dyDescent="0.3">
      <c r="A216" s="95" t="s">
        <v>296</v>
      </c>
      <c r="B216" s="94">
        <v>2</v>
      </c>
      <c r="C216" s="90" t="str">
        <f>VLOOKUP(NewOld!I216,fish!$C$1:$E$75,2,FALSE)</f>
        <v>NT 3:4 Trl</v>
      </c>
      <c r="D216" s="90" t="str">
        <f>VLOOKUP(G216,StkCrosswalk!$A$1:$F$40,2,FALSE)</f>
        <v>OR No F</v>
      </c>
      <c r="E216" s="90">
        <f>VLOOKUP(G216,StkCrosswalk!$A$1:$F$40,4,FALSE)</f>
        <v>11</v>
      </c>
      <c r="F216" s="90" t="str">
        <f>VLOOKUP(G216,StkCrosswalk!$A$1:$F$40,3,FALSE)</f>
        <v>OR North Coast</v>
      </c>
      <c r="G216">
        <v>28</v>
      </c>
      <c r="H216">
        <v>3</v>
      </c>
      <c r="I216">
        <v>16</v>
      </c>
      <c r="J216">
        <v>2</v>
      </c>
      <c r="K216">
        <v>10.512651</v>
      </c>
    </row>
    <row r="217" spans="1:11" ht="15.6" x14ac:dyDescent="0.3">
      <c r="A217" s="95" t="s">
        <v>296</v>
      </c>
      <c r="B217" s="94">
        <v>2</v>
      </c>
      <c r="C217" s="90" t="str">
        <f>VLOOKUP(NewOld!I217,fish!$C$1:$E$75,2,FALSE)</f>
        <v>NT 3:4 Trl</v>
      </c>
      <c r="D217" s="90" t="str">
        <f>VLOOKUP(G217,StkCrosswalk!$A$1:$F$40,2,FALSE)</f>
        <v>OR No F</v>
      </c>
      <c r="E217" s="90">
        <f>VLOOKUP(G217,StkCrosswalk!$A$1:$F$40,4,FALSE)</f>
        <v>11</v>
      </c>
      <c r="F217" s="90" t="str">
        <f>VLOOKUP(G217,StkCrosswalk!$A$1:$F$40,3,FALSE)</f>
        <v>OR North Coast</v>
      </c>
      <c r="G217">
        <v>28</v>
      </c>
      <c r="H217">
        <v>4</v>
      </c>
      <c r="I217">
        <v>16</v>
      </c>
      <c r="J217">
        <v>2</v>
      </c>
      <c r="K217">
        <v>153.44575700000001</v>
      </c>
    </row>
    <row r="218" spans="1:11" ht="15.6" x14ac:dyDescent="0.3">
      <c r="A218" s="95" t="s">
        <v>296</v>
      </c>
      <c r="B218" s="94">
        <v>2</v>
      </c>
      <c r="C218" s="90" t="str">
        <f>VLOOKUP(NewOld!I218,fish!$C$1:$E$75,2,FALSE)</f>
        <v>NT 3:4 Trl</v>
      </c>
      <c r="D218" s="90" t="str">
        <f>VLOOKUP(G218,StkCrosswalk!$A$1:$F$40,2,FALSE)</f>
        <v>OR No F</v>
      </c>
      <c r="E218" s="90">
        <f>VLOOKUP(G218,StkCrosswalk!$A$1:$F$40,4,FALSE)</f>
        <v>11</v>
      </c>
      <c r="F218" s="90" t="str">
        <f>VLOOKUP(G218,StkCrosswalk!$A$1:$F$40,3,FALSE)</f>
        <v>OR North Coast</v>
      </c>
      <c r="G218">
        <v>28</v>
      </c>
      <c r="H218">
        <v>4</v>
      </c>
      <c r="I218">
        <v>16</v>
      </c>
      <c r="J218">
        <v>3</v>
      </c>
      <c r="K218">
        <v>215.98238799999999</v>
      </c>
    </row>
    <row r="219" spans="1:11" ht="15.6" x14ac:dyDescent="0.3">
      <c r="A219" s="95" t="s">
        <v>296</v>
      </c>
      <c r="B219" s="94">
        <v>2</v>
      </c>
      <c r="C219" s="90" t="str">
        <f>VLOOKUP(NewOld!I219,fish!$C$1:$E$75,2,FALSE)</f>
        <v>NT 3:4 Trl</v>
      </c>
      <c r="D219" s="90" t="str">
        <f>VLOOKUP(G219,StkCrosswalk!$A$1:$F$40,2,FALSE)</f>
        <v>OR No F</v>
      </c>
      <c r="E219" s="90">
        <f>VLOOKUP(G219,StkCrosswalk!$A$1:$F$40,4,FALSE)</f>
        <v>11</v>
      </c>
      <c r="F219" s="90" t="str">
        <f>VLOOKUP(G219,StkCrosswalk!$A$1:$F$40,3,FALSE)</f>
        <v>OR North Coast</v>
      </c>
      <c r="G219">
        <v>28</v>
      </c>
      <c r="H219">
        <v>5</v>
      </c>
      <c r="I219">
        <v>16</v>
      </c>
      <c r="J219">
        <v>2</v>
      </c>
      <c r="K219">
        <v>133.934911</v>
      </c>
    </row>
    <row r="220" spans="1:11" ht="15.6" x14ac:dyDescent="0.3">
      <c r="A220" s="95" t="s">
        <v>296</v>
      </c>
      <c r="B220" s="94">
        <v>2</v>
      </c>
      <c r="C220" s="90" t="str">
        <f>VLOOKUP(NewOld!I220,fish!$C$1:$E$75,2,FALSE)</f>
        <v>NT 3:4 Trl</v>
      </c>
      <c r="D220" s="90" t="str">
        <f>VLOOKUP(G220,StkCrosswalk!$A$1:$F$40,2,FALSE)</f>
        <v>OR No F</v>
      </c>
      <c r="E220" s="90">
        <f>VLOOKUP(G220,StkCrosswalk!$A$1:$F$40,4,FALSE)</f>
        <v>11</v>
      </c>
      <c r="F220" s="90" t="str">
        <f>VLOOKUP(G220,StkCrosswalk!$A$1:$F$40,3,FALSE)</f>
        <v>OR North Coast</v>
      </c>
      <c r="G220">
        <v>28</v>
      </c>
      <c r="H220">
        <v>5</v>
      </c>
      <c r="I220">
        <v>16</v>
      </c>
      <c r="J220">
        <v>3</v>
      </c>
      <c r="K220">
        <v>138.03177700000001</v>
      </c>
    </row>
    <row r="221" spans="1:11" ht="15.6" x14ac:dyDescent="0.3">
      <c r="A221" s="95" t="s">
        <v>296</v>
      </c>
      <c r="B221" s="94">
        <v>2</v>
      </c>
      <c r="C221" s="90" t="str">
        <f>VLOOKUP(NewOld!I221,fish!$C$1:$E$75,2,FALSE)</f>
        <v>NT 3:4 Trl</v>
      </c>
      <c r="D221" s="90" t="str">
        <f>VLOOKUP(G221,StkCrosswalk!$A$1:$F$40,2,FALSE)</f>
        <v>SFNK Sp</v>
      </c>
      <c r="E221" s="90">
        <f>VLOOKUP(G221,StkCrosswalk!$A$1:$F$40,4,FALSE)</f>
        <v>2</v>
      </c>
      <c r="F221" s="90" t="str">
        <f>VLOOKUP(G221,StkCrosswalk!$A$1:$F$40,3,FALSE)</f>
        <v>Puget Sound Sp</v>
      </c>
      <c r="G221">
        <v>3</v>
      </c>
      <c r="H221">
        <v>3</v>
      </c>
      <c r="I221">
        <v>16</v>
      </c>
      <c r="J221">
        <v>2</v>
      </c>
      <c r="K221">
        <v>0.181198</v>
      </c>
    </row>
    <row r="222" spans="1:11" ht="15.6" x14ac:dyDescent="0.3">
      <c r="A222" s="95" t="s">
        <v>296</v>
      </c>
      <c r="B222" s="94">
        <v>2</v>
      </c>
      <c r="C222" s="90" t="str">
        <f>VLOOKUP(NewOld!I222,fish!$C$1:$E$75,2,FALSE)</f>
        <v>NT 3:4 Trl</v>
      </c>
      <c r="D222" s="90" t="str">
        <f>VLOOKUP(G222,StkCrosswalk!$A$1:$F$40,2,FALSE)</f>
        <v>SFNK Sp</v>
      </c>
      <c r="E222" s="90">
        <f>VLOOKUP(G222,StkCrosswalk!$A$1:$F$40,4,FALSE)</f>
        <v>2</v>
      </c>
      <c r="F222" s="90" t="str">
        <f>VLOOKUP(G222,StkCrosswalk!$A$1:$F$40,3,FALSE)</f>
        <v>Puget Sound Sp</v>
      </c>
      <c r="G222">
        <v>3</v>
      </c>
      <c r="H222">
        <v>4</v>
      </c>
      <c r="I222">
        <v>16</v>
      </c>
      <c r="J222">
        <v>2</v>
      </c>
      <c r="K222">
        <v>0.10570099999999999</v>
      </c>
    </row>
    <row r="223" spans="1:11" ht="15.6" x14ac:dyDescent="0.3">
      <c r="A223" s="95" t="s">
        <v>296</v>
      </c>
      <c r="B223" s="94">
        <v>2</v>
      </c>
      <c r="C223" s="90" t="str">
        <f>VLOOKUP(NewOld!I223,fish!$C$1:$E$75,2,FALSE)</f>
        <v>NT 3:4 Trl</v>
      </c>
      <c r="D223" s="90" t="str">
        <f>VLOOKUP(G223,StkCrosswalk!$A$1:$F$40,2,FALSE)</f>
        <v>Skag FF</v>
      </c>
      <c r="E223" s="90">
        <f>VLOOKUP(G223,StkCrosswalk!$A$1:$F$40,4,FALSE)</f>
        <v>3</v>
      </c>
      <c r="F223" s="90" t="str">
        <f>VLOOKUP(G223,StkCrosswalk!$A$1:$F$40,3,FALSE)</f>
        <v>Puget Sound Fa</v>
      </c>
      <c r="G223">
        <v>4</v>
      </c>
      <c r="H223">
        <v>4</v>
      </c>
      <c r="I223">
        <v>16</v>
      </c>
      <c r="J223">
        <v>2</v>
      </c>
      <c r="K223">
        <v>19.372249</v>
      </c>
    </row>
    <row r="224" spans="1:11" ht="15.6" x14ac:dyDescent="0.3">
      <c r="A224" s="95" t="s">
        <v>296</v>
      </c>
      <c r="B224" s="94">
        <v>2</v>
      </c>
      <c r="C224" s="90" t="str">
        <f>VLOOKUP(NewOld!I224,fish!$C$1:$E$75,2,FALSE)</f>
        <v>NT 3:4 Trl</v>
      </c>
      <c r="D224" s="90" t="str">
        <f>VLOOKUP(G224,StkCrosswalk!$A$1:$F$40,2,FALSE)</f>
        <v>SkagFYr</v>
      </c>
      <c r="E224" s="90">
        <f>VLOOKUP(G224,StkCrosswalk!$A$1:$F$40,4,FALSE)</f>
        <v>3</v>
      </c>
      <c r="F224" s="90" t="str">
        <f>VLOOKUP(G224,StkCrosswalk!$A$1:$F$40,3,FALSE)</f>
        <v>Puget Sound Fa</v>
      </c>
      <c r="G224">
        <v>5</v>
      </c>
      <c r="H224">
        <v>4</v>
      </c>
      <c r="I224">
        <v>16</v>
      </c>
      <c r="J224">
        <v>2</v>
      </c>
      <c r="K224">
        <v>1.103337</v>
      </c>
    </row>
    <row r="225" spans="1:11" ht="15.6" x14ac:dyDescent="0.3">
      <c r="A225" s="95" t="s">
        <v>296</v>
      </c>
      <c r="B225" s="94">
        <v>2</v>
      </c>
      <c r="C225" s="90" t="str">
        <f>VLOOKUP(NewOld!I225,fish!$C$1:$E$75,2,FALSE)</f>
        <v>NT 3:4 Trl</v>
      </c>
      <c r="D225" s="90" t="str">
        <f>VLOOKUP(G225,StkCrosswalk!$A$1:$F$40,2,FALSE)</f>
        <v>Snake F</v>
      </c>
      <c r="E225" s="90">
        <f>VLOOKUP(G225,StkCrosswalk!$A$1:$F$40,4,FALSE)</f>
        <v>7</v>
      </c>
      <c r="F225" s="90" t="str">
        <f>VLOOKUP(G225,StkCrosswalk!$A$1:$F$40,3,FALSE)</f>
        <v>U Columbia Bright</v>
      </c>
      <c r="G225">
        <v>27</v>
      </c>
      <c r="H225">
        <v>3</v>
      </c>
      <c r="I225">
        <v>16</v>
      </c>
      <c r="J225">
        <v>2</v>
      </c>
      <c r="K225">
        <v>13.571490000000001</v>
      </c>
    </row>
    <row r="226" spans="1:11" ht="15.6" x14ac:dyDescent="0.3">
      <c r="A226" s="95" t="s">
        <v>296</v>
      </c>
      <c r="B226" s="94">
        <v>2</v>
      </c>
      <c r="C226" s="90" t="str">
        <f>VLOOKUP(NewOld!I226,fish!$C$1:$E$75,2,FALSE)</f>
        <v>NT 3:4 Trl</v>
      </c>
      <c r="D226" s="90" t="str">
        <f>VLOOKUP(G226,StkCrosswalk!$A$1:$F$40,2,FALSE)</f>
        <v>Snake F</v>
      </c>
      <c r="E226" s="90">
        <f>VLOOKUP(G226,StkCrosswalk!$A$1:$F$40,4,FALSE)</f>
        <v>7</v>
      </c>
      <c r="F226" s="90" t="str">
        <f>VLOOKUP(G226,StkCrosswalk!$A$1:$F$40,3,FALSE)</f>
        <v>U Columbia Bright</v>
      </c>
      <c r="G226">
        <v>27</v>
      </c>
      <c r="H226">
        <v>3</v>
      </c>
      <c r="I226">
        <v>16</v>
      </c>
      <c r="J226">
        <v>3</v>
      </c>
      <c r="K226">
        <v>15.473266000000001</v>
      </c>
    </row>
    <row r="227" spans="1:11" ht="15.6" x14ac:dyDescent="0.3">
      <c r="A227" s="95" t="s">
        <v>296</v>
      </c>
      <c r="B227" s="94">
        <v>2</v>
      </c>
      <c r="C227" s="90" t="str">
        <f>VLOOKUP(NewOld!I227,fish!$C$1:$E$75,2,FALSE)</f>
        <v>NT 3:4 Trl</v>
      </c>
      <c r="D227" s="90" t="str">
        <f>VLOOKUP(G227,StkCrosswalk!$A$1:$F$40,2,FALSE)</f>
        <v>Snake F</v>
      </c>
      <c r="E227" s="90">
        <f>VLOOKUP(G227,StkCrosswalk!$A$1:$F$40,4,FALSE)</f>
        <v>7</v>
      </c>
      <c r="F227" s="90" t="str">
        <f>VLOOKUP(G227,StkCrosswalk!$A$1:$F$40,3,FALSE)</f>
        <v>U Columbia Bright</v>
      </c>
      <c r="G227">
        <v>27</v>
      </c>
      <c r="H227">
        <v>4</v>
      </c>
      <c r="I227">
        <v>16</v>
      </c>
      <c r="J227">
        <v>2</v>
      </c>
      <c r="K227">
        <v>539.16831500000001</v>
      </c>
    </row>
    <row r="228" spans="1:11" ht="15.6" x14ac:dyDescent="0.3">
      <c r="A228" s="95" t="s">
        <v>296</v>
      </c>
      <c r="B228" s="94">
        <v>2</v>
      </c>
      <c r="C228" s="90" t="str">
        <f>VLOOKUP(NewOld!I228,fish!$C$1:$E$75,2,FALSE)</f>
        <v>NT 3:4 Trl</v>
      </c>
      <c r="D228" s="90" t="str">
        <f>VLOOKUP(G228,StkCrosswalk!$A$1:$F$40,2,FALSE)</f>
        <v>Snake F</v>
      </c>
      <c r="E228" s="90">
        <f>VLOOKUP(G228,StkCrosswalk!$A$1:$F$40,4,FALSE)</f>
        <v>7</v>
      </c>
      <c r="F228" s="90" t="str">
        <f>VLOOKUP(G228,StkCrosswalk!$A$1:$F$40,3,FALSE)</f>
        <v>U Columbia Bright</v>
      </c>
      <c r="G228">
        <v>27</v>
      </c>
      <c r="H228">
        <v>4</v>
      </c>
      <c r="I228">
        <v>16</v>
      </c>
      <c r="J228">
        <v>3</v>
      </c>
      <c r="K228">
        <v>123.000651</v>
      </c>
    </row>
    <row r="229" spans="1:11" ht="15.6" x14ac:dyDescent="0.3">
      <c r="A229" s="95" t="s">
        <v>296</v>
      </c>
      <c r="B229" s="94">
        <v>2</v>
      </c>
      <c r="C229" s="90" t="str">
        <f>VLOOKUP(NewOld!I229,fish!$C$1:$E$75,2,FALSE)</f>
        <v>NT 3:4 Trl</v>
      </c>
      <c r="D229" s="90" t="str">
        <f>VLOOKUP(G229,StkCrosswalk!$A$1:$F$40,2,FALSE)</f>
        <v>Snake F</v>
      </c>
      <c r="E229" s="90">
        <f>VLOOKUP(G229,StkCrosswalk!$A$1:$F$40,4,FALSE)</f>
        <v>7</v>
      </c>
      <c r="F229" s="90" t="str">
        <f>VLOOKUP(G229,StkCrosswalk!$A$1:$F$40,3,FALSE)</f>
        <v>U Columbia Bright</v>
      </c>
      <c r="G229">
        <v>27</v>
      </c>
      <c r="H229">
        <v>5</v>
      </c>
      <c r="I229">
        <v>16</v>
      </c>
      <c r="J229">
        <v>2</v>
      </c>
      <c r="K229">
        <v>26.166053999999999</v>
      </c>
    </row>
    <row r="230" spans="1:11" ht="15.6" x14ac:dyDescent="0.3">
      <c r="A230" s="95" t="s">
        <v>296</v>
      </c>
      <c r="B230" s="94">
        <v>2</v>
      </c>
      <c r="C230" s="90" t="str">
        <f>VLOOKUP(NewOld!I230,fish!$C$1:$E$75,2,FALSE)</f>
        <v>NT 3:4 Trl</v>
      </c>
      <c r="D230" s="90" t="str">
        <f>VLOOKUP(G230,StkCrosswalk!$A$1:$F$40,2,FALSE)</f>
        <v>Snake F</v>
      </c>
      <c r="E230" s="90">
        <f>VLOOKUP(G230,StkCrosswalk!$A$1:$F$40,4,FALSE)</f>
        <v>7</v>
      </c>
      <c r="F230" s="90" t="str">
        <f>VLOOKUP(G230,StkCrosswalk!$A$1:$F$40,3,FALSE)</f>
        <v>U Columbia Bright</v>
      </c>
      <c r="G230">
        <v>27</v>
      </c>
      <c r="H230">
        <v>5</v>
      </c>
      <c r="I230">
        <v>16</v>
      </c>
      <c r="J230">
        <v>3</v>
      </c>
      <c r="K230">
        <v>14.020168</v>
      </c>
    </row>
    <row r="231" spans="1:11" ht="15.6" x14ac:dyDescent="0.3">
      <c r="A231" s="95" t="s">
        <v>296</v>
      </c>
      <c r="B231" s="94">
        <v>2</v>
      </c>
      <c r="C231" s="90" t="str">
        <f>VLOOKUP(NewOld!I231,fish!$C$1:$E$75,2,FALSE)</f>
        <v>NT 3:4 Trl</v>
      </c>
      <c r="D231" s="90" t="str">
        <f>VLOOKUP(G231,StkCrosswalk!$A$1:$F$40,2,FALSE)</f>
        <v>Snoh FF</v>
      </c>
      <c r="E231" s="90">
        <f>VLOOKUP(G231,StkCrosswalk!$A$1:$F$40,4,FALSE)</f>
        <v>3</v>
      </c>
      <c r="F231" s="90" t="str">
        <f>VLOOKUP(G231,StkCrosswalk!$A$1:$F$40,3,FALSE)</f>
        <v>Puget Sound Fa</v>
      </c>
      <c r="G231">
        <v>7</v>
      </c>
      <c r="H231">
        <v>4</v>
      </c>
      <c r="I231">
        <v>16</v>
      </c>
      <c r="J231">
        <v>2</v>
      </c>
      <c r="K231">
        <v>22.251535000000001</v>
      </c>
    </row>
    <row r="232" spans="1:11" ht="15.6" x14ac:dyDescent="0.3">
      <c r="A232" s="95" t="s">
        <v>296</v>
      </c>
      <c r="B232" s="94">
        <v>2</v>
      </c>
      <c r="C232" s="90" t="str">
        <f>VLOOKUP(NewOld!I232,fish!$C$1:$E$75,2,FALSE)</f>
        <v>NT 3:4 Trl</v>
      </c>
      <c r="D232" s="90" t="str">
        <f>VLOOKUP(G232,StkCrosswalk!$A$1:$F$40,2,FALSE)</f>
        <v>SnohFYr</v>
      </c>
      <c r="E232" s="90">
        <f>VLOOKUP(G232,StkCrosswalk!$A$1:$F$40,4,FALSE)</f>
        <v>3</v>
      </c>
      <c r="F232" s="90" t="str">
        <f>VLOOKUP(G232,StkCrosswalk!$A$1:$F$40,3,FALSE)</f>
        <v>Puget Sound Fa</v>
      </c>
      <c r="G232">
        <v>8</v>
      </c>
      <c r="H232">
        <v>4</v>
      </c>
      <c r="I232">
        <v>16</v>
      </c>
      <c r="J232">
        <v>2</v>
      </c>
      <c r="K232">
        <v>2.7188129999999999</v>
      </c>
    </row>
    <row r="233" spans="1:11" ht="15.6" x14ac:dyDescent="0.3">
      <c r="A233" s="95" t="s">
        <v>296</v>
      </c>
      <c r="B233" s="94">
        <v>2</v>
      </c>
      <c r="C233" s="90" t="str">
        <f>VLOOKUP(NewOld!I233,fish!$C$1:$E$75,2,FALSE)</f>
        <v>NT 3:4 Trl</v>
      </c>
      <c r="D233" s="90" t="str">
        <f>VLOOKUP(G233,StkCrosswalk!$A$1:$F$40,2,FALSE)</f>
        <v>SnohFYr</v>
      </c>
      <c r="E233" s="90">
        <f>VLOOKUP(G233,StkCrosswalk!$A$1:$F$40,4,FALSE)</f>
        <v>3</v>
      </c>
      <c r="F233" s="90" t="str">
        <f>VLOOKUP(G233,StkCrosswalk!$A$1:$F$40,3,FALSE)</f>
        <v>Puget Sound Fa</v>
      </c>
      <c r="G233">
        <v>8</v>
      </c>
      <c r="H233">
        <v>4</v>
      </c>
      <c r="I233">
        <v>16</v>
      </c>
      <c r="J233">
        <v>3</v>
      </c>
      <c r="K233">
        <v>2.0424739999999999</v>
      </c>
    </row>
    <row r="234" spans="1:11" ht="15.6" x14ac:dyDescent="0.3">
      <c r="A234" s="95" t="s">
        <v>296</v>
      </c>
      <c r="B234" s="94">
        <v>2</v>
      </c>
      <c r="C234" s="90" t="str">
        <f>VLOOKUP(NewOld!I234,fish!$C$1:$E$75,2,FALSE)</f>
        <v>NT 3:4 Trl</v>
      </c>
      <c r="D234" s="90" t="str">
        <f>VLOOKUP(G234,StkCrosswalk!$A$1:$F$40,2,FALSE)</f>
        <v>SPSd FF</v>
      </c>
      <c r="E234" s="90">
        <f>VLOOKUP(G234,StkCrosswalk!$A$1:$F$40,4,FALSE)</f>
        <v>3</v>
      </c>
      <c r="F234" s="90" t="str">
        <f>VLOOKUP(G234,StkCrosswalk!$A$1:$F$40,3,FALSE)</f>
        <v>Puget Sound Fa</v>
      </c>
      <c r="G234">
        <v>13</v>
      </c>
      <c r="H234">
        <v>3</v>
      </c>
      <c r="I234">
        <v>16</v>
      </c>
      <c r="J234">
        <v>2</v>
      </c>
      <c r="K234">
        <v>44.701772000000005</v>
      </c>
    </row>
    <row r="235" spans="1:11" ht="15.6" x14ac:dyDescent="0.3">
      <c r="A235" s="95" t="s">
        <v>296</v>
      </c>
      <c r="B235" s="94">
        <v>2</v>
      </c>
      <c r="C235" s="90" t="str">
        <f>VLOOKUP(NewOld!I235,fish!$C$1:$E$75,2,FALSE)</f>
        <v>NT 3:4 Trl</v>
      </c>
      <c r="D235" s="90" t="str">
        <f>VLOOKUP(G235,StkCrosswalk!$A$1:$F$40,2,FALSE)</f>
        <v>SPSd FF</v>
      </c>
      <c r="E235" s="90">
        <f>VLOOKUP(G235,StkCrosswalk!$A$1:$F$40,4,FALSE)</f>
        <v>3</v>
      </c>
      <c r="F235" s="90" t="str">
        <f>VLOOKUP(G235,StkCrosswalk!$A$1:$F$40,3,FALSE)</f>
        <v>Puget Sound Fa</v>
      </c>
      <c r="G235">
        <v>13</v>
      </c>
      <c r="H235">
        <v>4</v>
      </c>
      <c r="I235">
        <v>16</v>
      </c>
      <c r="J235">
        <v>2</v>
      </c>
      <c r="K235">
        <v>302.73004700000001</v>
      </c>
    </row>
    <row r="236" spans="1:11" ht="15.6" x14ac:dyDescent="0.3">
      <c r="A236" s="95" t="s">
        <v>296</v>
      </c>
      <c r="B236" s="94">
        <v>2</v>
      </c>
      <c r="C236" s="90" t="str">
        <f>VLOOKUP(NewOld!I236,fish!$C$1:$E$75,2,FALSE)</f>
        <v>NT 3:4 Trl</v>
      </c>
      <c r="D236" s="90" t="str">
        <f>VLOOKUP(G236,StkCrosswalk!$A$1:$F$40,2,FALSE)</f>
        <v>SPS Fyr</v>
      </c>
      <c r="E236" s="90">
        <f>VLOOKUP(G236,StkCrosswalk!$A$1:$F$40,4,FALSE)</f>
        <v>3</v>
      </c>
      <c r="F236" s="90" t="str">
        <f>VLOOKUP(G236,StkCrosswalk!$A$1:$F$40,3,FALSE)</f>
        <v>Puget Sound Fa</v>
      </c>
      <c r="G236">
        <v>14</v>
      </c>
      <c r="H236">
        <v>4</v>
      </c>
      <c r="I236">
        <v>16</v>
      </c>
      <c r="J236">
        <v>2</v>
      </c>
      <c r="K236">
        <v>17.287448000000001</v>
      </c>
    </row>
    <row r="237" spans="1:11" ht="15.6" x14ac:dyDescent="0.3">
      <c r="A237" s="95" t="s">
        <v>296</v>
      </c>
      <c r="B237" s="94">
        <v>2</v>
      </c>
      <c r="C237" s="90" t="str">
        <f>VLOOKUP(NewOld!I237,fish!$C$1:$E$75,2,FALSE)</f>
        <v>NT 3:4 Trl</v>
      </c>
      <c r="D237" s="90" t="str">
        <f>VLOOKUP(G237,StkCrosswalk!$A$1:$F$40,2,FALSE)</f>
        <v>SPS Fyr</v>
      </c>
      <c r="E237" s="90">
        <f>VLOOKUP(G237,StkCrosswalk!$A$1:$F$40,4,FALSE)</f>
        <v>3</v>
      </c>
      <c r="F237" s="90" t="str">
        <f>VLOOKUP(G237,StkCrosswalk!$A$1:$F$40,3,FALSE)</f>
        <v>Puget Sound Fa</v>
      </c>
      <c r="G237">
        <v>14</v>
      </c>
      <c r="H237">
        <v>5</v>
      </c>
      <c r="I237">
        <v>16</v>
      </c>
      <c r="J237">
        <v>2</v>
      </c>
      <c r="K237">
        <v>3.6779519999999999</v>
      </c>
    </row>
    <row r="238" spans="1:11" ht="15.6" x14ac:dyDescent="0.3">
      <c r="A238" s="95" t="s">
        <v>296</v>
      </c>
      <c r="B238" s="94">
        <v>2</v>
      </c>
      <c r="C238" s="90" t="str">
        <f>VLOOKUP(NewOld!I238,fish!$C$1:$E$75,2,FALSE)</f>
        <v>NT 3:4 Trl</v>
      </c>
      <c r="D238" s="90" t="str">
        <f>VLOOKUP(G238,StkCrosswalk!$A$1:$F$40,2,FALSE)</f>
        <v>Stil FF</v>
      </c>
      <c r="E238" s="90">
        <f>VLOOKUP(G238,StkCrosswalk!$A$1:$F$40,4,FALSE)</f>
        <v>3</v>
      </c>
      <c r="F238" s="90" t="str">
        <f>VLOOKUP(G238,StkCrosswalk!$A$1:$F$40,3,FALSE)</f>
        <v>Puget Sound Fa</v>
      </c>
      <c r="G238">
        <v>9</v>
      </c>
      <c r="H238">
        <v>4</v>
      </c>
      <c r="I238">
        <v>16</v>
      </c>
      <c r="J238">
        <v>2</v>
      </c>
      <c r="K238">
        <v>0.41384299999999996</v>
      </c>
    </row>
    <row r="239" spans="1:11" ht="15.6" x14ac:dyDescent="0.3">
      <c r="A239" s="95" t="s">
        <v>296</v>
      </c>
      <c r="B239" s="94">
        <v>2</v>
      </c>
      <c r="C239" s="90" t="str">
        <f>VLOOKUP(NewOld!I239,fish!$C$1:$E$75,2,FALSE)</f>
        <v>NT 3:4 Trl</v>
      </c>
      <c r="D239" s="90" t="str">
        <f>VLOOKUP(G239,StkCrosswalk!$A$1:$F$40,2,FALSE)</f>
        <v>UWAc FF</v>
      </c>
      <c r="E239" s="90">
        <f>VLOOKUP(G239,StkCrosswalk!$A$1:$F$40,4,FALSE)</f>
        <v>3</v>
      </c>
      <c r="F239" s="90" t="str">
        <f>VLOOKUP(G239,StkCrosswalk!$A$1:$F$40,3,FALSE)</f>
        <v>Puget Sound Fa</v>
      </c>
      <c r="G239">
        <v>12</v>
      </c>
      <c r="H239">
        <v>4</v>
      </c>
      <c r="I239">
        <v>16</v>
      </c>
      <c r="J239">
        <v>2</v>
      </c>
      <c r="K239">
        <v>11.665143</v>
      </c>
    </row>
    <row r="240" spans="1:11" ht="15.6" x14ac:dyDescent="0.3">
      <c r="A240" s="95" t="s">
        <v>296</v>
      </c>
      <c r="B240" s="94">
        <v>2</v>
      </c>
      <c r="C240" s="90" t="str">
        <f>VLOOKUP(NewOld!I240,fish!$C$1:$E$75,2,FALSE)</f>
        <v>NT 3:4 Trl</v>
      </c>
      <c r="D240" s="90" t="str">
        <f>VLOOKUP(G240,StkCrosswalk!$A$1:$F$40,2,FALSE)</f>
        <v>UWAc FF</v>
      </c>
      <c r="E240" s="90">
        <f>VLOOKUP(G240,StkCrosswalk!$A$1:$F$40,4,FALSE)</f>
        <v>3</v>
      </c>
      <c r="F240" s="90" t="str">
        <f>VLOOKUP(G240,StkCrosswalk!$A$1:$F$40,3,FALSE)</f>
        <v>Puget Sound Fa</v>
      </c>
      <c r="G240">
        <v>12</v>
      </c>
      <c r="H240">
        <v>5</v>
      </c>
      <c r="I240">
        <v>16</v>
      </c>
      <c r="J240">
        <v>2</v>
      </c>
      <c r="K240">
        <v>2.4761950000000001</v>
      </c>
    </row>
    <row r="241" spans="1:11" ht="15.6" x14ac:dyDescent="0.3">
      <c r="A241" s="95" t="s">
        <v>296</v>
      </c>
      <c r="B241" s="94">
        <v>2</v>
      </c>
      <c r="C241" s="90" t="str">
        <f>VLOOKUP(NewOld!I241,fish!$C$1:$E$75,2,FALSE)</f>
        <v>NT 3:4 Trl</v>
      </c>
      <c r="D241" s="90" t="str">
        <f>VLOOKUP(G241,StkCrosswalk!$A$1:$F$40,2,FALSE)</f>
        <v>WA NCst</v>
      </c>
      <c r="E241" s="90">
        <f>VLOOKUP(G241,StkCrosswalk!$A$1:$F$40,4,FALSE)</f>
        <v>4</v>
      </c>
      <c r="F241" s="90" t="str">
        <f>VLOOKUP(G241,StkCrosswalk!$A$1:$F$40,3,FALSE)</f>
        <v>WA North Coast</v>
      </c>
      <c r="G241">
        <v>36</v>
      </c>
      <c r="H241">
        <v>4</v>
      </c>
      <c r="I241">
        <v>16</v>
      </c>
      <c r="J241">
        <v>3</v>
      </c>
      <c r="K241">
        <v>30.878669000000002</v>
      </c>
    </row>
    <row r="242" spans="1:11" ht="15.6" x14ac:dyDescent="0.3">
      <c r="A242" s="95" t="s">
        <v>296</v>
      </c>
      <c r="B242" s="94">
        <v>2</v>
      </c>
      <c r="C242" s="90" t="str">
        <f>VLOOKUP(NewOld!I242,fish!$C$1:$E$75,2,FALSE)</f>
        <v>NT 3:4 Trl</v>
      </c>
      <c r="D242" s="90" t="str">
        <f>VLOOKUP(G242,StkCrosswalk!$A$1:$F$40,2,FALSE)</f>
        <v>WA NCst</v>
      </c>
      <c r="E242" s="90">
        <f>VLOOKUP(G242,StkCrosswalk!$A$1:$F$40,4,FALSE)</f>
        <v>4</v>
      </c>
      <c r="F242" s="90" t="str">
        <f>VLOOKUP(G242,StkCrosswalk!$A$1:$F$40,3,FALSE)</f>
        <v>WA North Coast</v>
      </c>
      <c r="G242">
        <v>36</v>
      </c>
      <c r="H242">
        <v>5</v>
      </c>
      <c r="I242">
        <v>16</v>
      </c>
      <c r="J242">
        <v>3</v>
      </c>
      <c r="K242">
        <v>23.211824</v>
      </c>
    </row>
    <row r="243" spans="1:11" ht="15.6" x14ac:dyDescent="0.3">
      <c r="A243" s="95" t="s">
        <v>296</v>
      </c>
      <c r="B243" s="94">
        <v>2</v>
      </c>
      <c r="C243" s="90" t="str">
        <f>VLOOKUP(NewOld!I243,fish!$C$1:$E$75,2,FALSE)</f>
        <v>NT 3:4 Trl</v>
      </c>
      <c r="D243" s="90" t="str">
        <f>VLOOKUP(G243,StkCrosswalk!$A$1:$F$40,2,FALSE)</f>
        <v>WhiteSp</v>
      </c>
      <c r="E243" s="90">
        <f>VLOOKUP(G243,StkCrosswalk!$A$1:$F$40,4,FALSE)</f>
        <v>2</v>
      </c>
      <c r="F243" s="90" t="str">
        <f>VLOOKUP(G243,StkCrosswalk!$A$1:$F$40,3,FALSE)</f>
        <v>Puget Sound Sp</v>
      </c>
      <c r="G243">
        <v>15</v>
      </c>
      <c r="H243">
        <v>3</v>
      </c>
      <c r="I243">
        <v>16</v>
      </c>
      <c r="J243">
        <v>2</v>
      </c>
      <c r="K243">
        <v>0.32647300000000001</v>
      </c>
    </row>
    <row r="244" spans="1:11" ht="15.6" x14ac:dyDescent="0.3">
      <c r="A244" s="95" t="s">
        <v>296</v>
      </c>
      <c r="B244" s="94">
        <v>2</v>
      </c>
      <c r="C244" s="90" t="str">
        <f>VLOOKUP(NewOld!I244,fish!$C$1:$E$75,2,FALSE)</f>
        <v>NT 3:4 Trl</v>
      </c>
      <c r="D244" s="90" t="str">
        <f>VLOOKUP(G244,StkCrosswalk!$A$1:$F$40,2,FALSE)</f>
        <v>WhiteSp</v>
      </c>
      <c r="E244" s="90">
        <f>VLOOKUP(G244,StkCrosswalk!$A$1:$F$40,4,FALSE)</f>
        <v>2</v>
      </c>
      <c r="F244" s="90" t="str">
        <f>VLOOKUP(G244,StkCrosswalk!$A$1:$F$40,3,FALSE)</f>
        <v>Puget Sound Sp</v>
      </c>
      <c r="G244">
        <v>15</v>
      </c>
      <c r="H244">
        <v>3</v>
      </c>
      <c r="I244">
        <v>16</v>
      </c>
      <c r="J244">
        <v>3</v>
      </c>
      <c r="K244">
        <v>2.3314999999999999E-2</v>
      </c>
    </row>
    <row r="245" spans="1:11" ht="15.6" x14ac:dyDescent="0.3">
      <c r="A245" s="95" t="s">
        <v>296</v>
      </c>
      <c r="B245" s="94">
        <v>2</v>
      </c>
      <c r="C245" s="90" t="str">
        <f>VLOOKUP(NewOld!I245,fish!$C$1:$E$75,2,FALSE)</f>
        <v>NT 3:4 Trl</v>
      </c>
      <c r="D245" s="90" t="str">
        <f>VLOOKUP(G245,StkCrosswalk!$A$1:$F$40,2,FALSE)</f>
        <v>WhiteSp</v>
      </c>
      <c r="E245" s="90">
        <f>VLOOKUP(G245,StkCrosswalk!$A$1:$F$40,4,FALSE)</f>
        <v>2</v>
      </c>
      <c r="F245" s="90" t="str">
        <f>VLOOKUP(G245,StkCrosswalk!$A$1:$F$40,3,FALSE)</f>
        <v>Puget Sound Sp</v>
      </c>
      <c r="G245">
        <v>15</v>
      </c>
      <c r="H245">
        <v>4</v>
      </c>
      <c r="I245">
        <v>16</v>
      </c>
      <c r="J245">
        <v>2</v>
      </c>
      <c r="K245">
        <v>1.7521370000000001</v>
      </c>
    </row>
    <row r="246" spans="1:11" ht="15.6" x14ac:dyDescent="0.3">
      <c r="A246" s="95" t="s">
        <v>296</v>
      </c>
      <c r="B246" s="94">
        <v>2</v>
      </c>
      <c r="C246" s="90" t="str">
        <f>VLOOKUP(NewOld!I246,fish!$C$1:$E$75,2,FALSE)</f>
        <v>NT 3:4 Trl</v>
      </c>
      <c r="D246" s="90" t="str">
        <f>VLOOKUP(G246,StkCrosswalk!$A$1:$F$40,2,FALSE)</f>
        <v>WhiteSp</v>
      </c>
      <c r="E246" s="90">
        <f>VLOOKUP(G246,StkCrosswalk!$A$1:$F$40,4,FALSE)</f>
        <v>2</v>
      </c>
      <c r="F246" s="90" t="str">
        <f>VLOOKUP(G246,StkCrosswalk!$A$1:$F$40,3,FALSE)</f>
        <v>Puget Sound Sp</v>
      </c>
      <c r="G246">
        <v>15</v>
      </c>
      <c r="H246">
        <v>4</v>
      </c>
      <c r="I246">
        <v>16</v>
      </c>
      <c r="J246">
        <v>3</v>
      </c>
      <c r="K246">
        <v>0.188607</v>
      </c>
    </row>
    <row r="247" spans="1:11" ht="15.6" x14ac:dyDescent="0.3">
      <c r="A247" s="95" t="s">
        <v>296</v>
      </c>
      <c r="B247" s="94">
        <v>2</v>
      </c>
      <c r="C247" s="90" t="str">
        <f>VLOOKUP(NewOld!I247,fish!$C$1:$E$75,2,FALSE)</f>
        <v>NT 3:4 Trl</v>
      </c>
      <c r="D247" s="90" t="str">
        <f>VLOOKUP(G247,StkCrosswalk!$A$1:$F$40,2,FALSE)</f>
        <v>Will Sp</v>
      </c>
      <c r="E247" s="90">
        <f>VLOOKUP(G247,StkCrosswalk!$A$1:$F$40,4,FALSE)</f>
        <v>6</v>
      </c>
      <c r="F247" s="90" t="str">
        <f>VLOOKUP(G247,StkCrosswalk!$A$1:$F$40,3,FALSE)</f>
        <v>L Columbia Spring</v>
      </c>
      <c r="G247">
        <v>26</v>
      </c>
      <c r="H247">
        <v>3</v>
      </c>
      <c r="I247">
        <v>16</v>
      </c>
      <c r="J247">
        <v>2</v>
      </c>
      <c r="K247">
        <v>66.270005999999995</v>
      </c>
    </row>
    <row r="248" spans="1:11" ht="15.6" x14ac:dyDescent="0.3">
      <c r="A248" s="95" t="s">
        <v>296</v>
      </c>
      <c r="B248" s="94">
        <v>2</v>
      </c>
      <c r="C248" s="90" t="str">
        <f>VLOOKUP(NewOld!I248,fish!$C$1:$E$75,2,FALSE)</f>
        <v>NT 3:4 Trl</v>
      </c>
      <c r="D248" s="90" t="str">
        <f>VLOOKUP(G248,StkCrosswalk!$A$1:$F$40,2,FALSE)</f>
        <v>Will Sp</v>
      </c>
      <c r="E248" s="90">
        <f>VLOOKUP(G248,StkCrosswalk!$A$1:$F$40,4,FALSE)</f>
        <v>6</v>
      </c>
      <c r="F248" s="90" t="str">
        <f>VLOOKUP(G248,StkCrosswalk!$A$1:$F$40,3,FALSE)</f>
        <v>L Columbia Spring</v>
      </c>
      <c r="G248">
        <v>26</v>
      </c>
      <c r="H248">
        <v>4</v>
      </c>
      <c r="I248">
        <v>16</v>
      </c>
      <c r="J248">
        <v>2</v>
      </c>
      <c r="K248">
        <v>47.340527000000002</v>
      </c>
    </row>
    <row r="249" spans="1:11" ht="15.6" x14ac:dyDescent="0.3">
      <c r="A249" s="95" t="s">
        <v>296</v>
      </c>
      <c r="B249" s="94">
        <v>2</v>
      </c>
      <c r="C249" s="90" t="str">
        <f>VLOOKUP(NewOld!I249,fish!$C$1:$E$75,2,FALSE)</f>
        <v>NT 3:4 Trl</v>
      </c>
      <c r="D249" s="90" t="str">
        <f>VLOOKUP(G249,StkCrosswalk!$A$1:$F$40,2,FALSE)</f>
        <v>Willapa</v>
      </c>
      <c r="E249" s="90">
        <f>VLOOKUP(G249,StkCrosswalk!$A$1:$F$40,4,FALSE)</f>
        <v>5</v>
      </c>
      <c r="F249" s="90" t="str">
        <f>VLOOKUP(G249,StkCrosswalk!$A$1:$F$40,3,FALSE)</f>
        <v>Washington Coast</v>
      </c>
      <c r="G249">
        <v>37</v>
      </c>
      <c r="H249">
        <v>4</v>
      </c>
      <c r="I249">
        <v>16</v>
      </c>
      <c r="J249">
        <v>2</v>
      </c>
      <c r="K249">
        <v>15.609168</v>
      </c>
    </row>
    <row r="250" spans="1:11" ht="15.6" x14ac:dyDescent="0.3">
      <c r="A250" s="95" t="s">
        <v>296</v>
      </c>
      <c r="B250" s="94">
        <v>2</v>
      </c>
      <c r="C250" s="90" t="str">
        <f>VLOOKUP(NewOld!I250,fish!$C$1:$E$75,2,FALSE)</f>
        <v>NT 3:4 Trl</v>
      </c>
      <c r="D250" s="90" t="str">
        <f>VLOOKUP(G250,StkCrosswalk!$A$1:$F$40,2,FALSE)</f>
        <v>Willapa</v>
      </c>
      <c r="E250" s="90">
        <f>VLOOKUP(G250,StkCrosswalk!$A$1:$F$40,4,FALSE)</f>
        <v>5</v>
      </c>
      <c r="F250" s="90" t="str">
        <f>VLOOKUP(G250,StkCrosswalk!$A$1:$F$40,3,FALSE)</f>
        <v>Washington Coast</v>
      </c>
      <c r="G250">
        <v>37</v>
      </c>
      <c r="H250">
        <v>5</v>
      </c>
      <c r="I250">
        <v>16</v>
      </c>
      <c r="J250">
        <v>2</v>
      </c>
      <c r="K250">
        <v>111.82718700000001</v>
      </c>
    </row>
    <row r="251" spans="1:11" ht="15.6" x14ac:dyDescent="0.3">
      <c r="A251" s="95" t="s">
        <v>296</v>
      </c>
      <c r="B251" s="94">
        <v>2</v>
      </c>
      <c r="C251" s="90" t="str">
        <f>VLOOKUP(NewOld!I251,fish!$C$1:$E$75,2,FALSE)</f>
        <v>NT 3:4 Trl</v>
      </c>
      <c r="D251" s="90" t="str">
        <f>VLOOKUP(G251,StkCrosswalk!$A$1:$F$40,2,FALSE)</f>
        <v>Willapa</v>
      </c>
      <c r="E251" s="90">
        <f>VLOOKUP(G251,StkCrosswalk!$A$1:$F$40,4,FALSE)</f>
        <v>5</v>
      </c>
      <c r="F251" s="90" t="str">
        <f>VLOOKUP(G251,StkCrosswalk!$A$1:$F$40,3,FALSE)</f>
        <v>Washington Coast</v>
      </c>
      <c r="G251">
        <v>37</v>
      </c>
      <c r="H251">
        <v>5</v>
      </c>
      <c r="I251">
        <v>16</v>
      </c>
      <c r="J251">
        <v>3</v>
      </c>
      <c r="K251">
        <v>28.774257999999996</v>
      </c>
    </row>
    <row r="252" spans="1:11" ht="15.6" x14ac:dyDescent="0.3">
      <c r="A252" s="95" t="s">
        <v>296</v>
      </c>
      <c r="B252" s="94">
        <v>2</v>
      </c>
      <c r="C252" s="90" t="str">
        <f>VLOOKUP(NewOld!I252,fish!$C$1:$E$75,2,FALSE)</f>
        <v>So Cal Trl</v>
      </c>
      <c r="D252" s="90" t="str">
        <f>VLOOKUP(G252,StkCrosswalk!$A$1:$F$40,2,FALSE)</f>
        <v>CentVal</v>
      </c>
      <c r="E252" s="90">
        <f>VLOOKUP(G252,StkCrosswalk!$A$1:$F$40,4,FALSE)</f>
        <v>13</v>
      </c>
      <c r="F252" s="90" t="str">
        <f>VLOOKUP(G252,StkCrosswalk!$A$1:$F$40,3,FALSE)</f>
        <v>CV-Sacramento</v>
      </c>
      <c r="G252">
        <v>35</v>
      </c>
      <c r="H252">
        <v>2</v>
      </c>
      <c r="I252">
        <v>34</v>
      </c>
      <c r="J252">
        <v>2</v>
      </c>
      <c r="K252">
        <v>1.573915</v>
      </c>
    </row>
    <row r="253" spans="1:11" ht="15.6" x14ac:dyDescent="0.3">
      <c r="A253" s="95" t="s">
        <v>296</v>
      </c>
      <c r="B253" s="94">
        <v>2</v>
      </c>
      <c r="C253" s="90" t="str">
        <f>VLOOKUP(NewOld!I253,fish!$C$1:$E$75,2,FALSE)</f>
        <v>So Cal Trl</v>
      </c>
      <c r="D253" s="90" t="str">
        <f>VLOOKUP(G253,StkCrosswalk!$A$1:$F$40,2,FALSE)</f>
        <v>CentVal</v>
      </c>
      <c r="E253" s="90">
        <f>VLOOKUP(G253,StkCrosswalk!$A$1:$F$40,4,FALSE)</f>
        <v>13</v>
      </c>
      <c r="F253" s="90" t="str">
        <f>VLOOKUP(G253,StkCrosswalk!$A$1:$F$40,3,FALSE)</f>
        <v>CV-Sacramento</v>
      </c>
      <c r="G253">
        <v>35</v>
      </c>
      <c r="H253">
        <v>2</v>
      </c>
      <c r="I253">
        <v>34</v>
      </c>
      <c r="J253">
        <v>3</v>
      </c>
      <c r="K253">
        <v>85.223927000000003</v>
      </c>
    </row>
    <row r="254" spans="1:11" ht="15.6" x14ac:dyDescent="0.3">
      <c r="A254" s="95" t="s">
        <v>296</v>
      </c>
      <c r="B254" s="94">
        <v>2</v>
      </c>
      <c r="C254" s="90" t="str">
        <f>VLOOKUP(NewOld!I254,fish!$C$1:$E$75,2,FALSE)</f>
        <v>So Cal Trl</v>
      </c>
      <c r="D254" s="90" t="str">
        <f>VLOOKUP(G254,StkCrosswalk!$A$1:$F$40,2,FALSE)</f>
        <v>CentVal</v>
      </c>
      <c r="E254" s="90">
        <f>VLOOKUP(G254,StkCrosswalk!$A$1:$F$40,4,FALSE)</f>
        <v>13</v>
      </c>
      <c r="F254" s="90" t="str">
        <f>VLOOKUP(G254,StkCrosswalk!$A$1:$F$40,3,FALSE)</f>
        <v>CV-Sacramento</v>
      </c>
      <c r="G254">
        <v>35</v>
      </c>
      <c r="H254">
        <v>3</v>
      </c>
      <c r="I254">
        <v>34</v>
      </c>
      <c r="J254">
        <v>2</v>
      </c>
      <c r="K254">
        <v>4139.5999739999997</v>
      </c>
    </row>
    <row r="255" spans="1:11" ht="15.6" x14ac:dyDescent="0.3">
      <c r="A255" s="95" t="s">
        <v>296</v>
      </c>
      <c r="B255" s="94">
        <v>2</v>
      </c>
      <c r="C255" s="90" t="str">
        <f>VLOOKUP(NewOld!I255,fish!$C$1:$E$75,2,FALSE)</f>
        <v>So Cal Trl</v>
      </c>
      <c r="D255" s="90" t="str">
        <f>VLOOKUP(G255,StkCrosswalk!$A$1:$F$40,2,FALSE)</f>
        <v>CentVal</v>
      </c>
      <c r="E255" s="90">
        <f>VLOOKUP(G255,StkCrosswalk!$A$1:$F$40,4,FALSE)</f>
        <v>13</v>
      </c>
      <c r="F255" s="90" t="str">
        <f>VLOOKUP(G255,StkCrosswalk!$A$1:$F$40,3,FALSE)</f>
        <v>CV-Sacramento</v>
      </c>
      <c r="G255">
        <v>35</v>
      </c>
      <c r="H255">
        <v>3</v>
      </c>
      <c r="I255">
        <v>34</v>
      </c>
      <c r="J255">
        <v>3</v>
      </c>
      <c r="K255">
        <v>8032.890652</v>
      </c>
    </row>
    <row r="256" spans="1:11" ht="15.6" x14ac:dyDescent="0.3">
      <c r="A256" s="95" t="s">
        <v>296</v>
      </c>
      <c r="B256" s="94">
        <v>2</v>
      </c>
      <c r="C256" s="90" t="str">
        <f>VLOOKUP(NewOld!I256,fish!$C$1:$E$75,2,FALSE)</f>
        <v>So Cal Trl</v>
      </c>
      <c r="D256" s="90" t="str">
        <f>VLOOKUP(G256,StkCrosswalk!$A$1:$F$40,2,FALSE)</f>
        <v>CentVal</v>
      </c>
      <c r="E256" s="90">
        <f>VLOOKUP(G256,StkCrosswalk!$A$1:$F$40,4,FALSE)</f>
        <v>13</v>
      </c>
      <c r="F256" s="90" t="str">
        <f>VLOOKUP(G256,StkCrosswalk!$A$1:$F$40,3,FALSE)</f>
        <v>CV-Sacramento</v>
      </c>
      <c r="G256">
        <v>35</v>
      </c>
      <c r="H256">
        <v>4</v>
      </c>
      <c r="I256">
        <v>34</v>
      </c>
      <c r="J256">
        <v>2</v>
      </c>
      <c r="K256">
        <v>626.33897200000001</v>
      </c>
    </row>
    <row r="257" spans="1:11" ht="15.6" x14ac:dyDescent="0.3">
      <c r="A257" s="95" t="s">
        <v>296</v>
      </c>
      <c r="B257" s="94">
        <v>2</v>
      </c>
      <c r="C257" s="90" t="str">
        <f>VLOOKUP(NewOld!I257,fish!$C$1:$E$75,2,FALSE)</f>
        <v>So Cal Trl</v>
      </c>
      <c r="D257" s="90" t="str">
        <f>VLOOKUP(G257,StkCrosswalk!$A$1:$F$40,2,FALSE)</f>
        <v>CentVal</v>
      </c>
      <c r="E257" s="90">
        <f>VLOOKUP(G257,StkCrosswalk!$A$1:$F$40,4,FALSE)</f>
        <v>13</v>
      </c>
      <c r="F257" s="90" t="str">
        <f>VLOOKUP(G257,StkCrosswalk!$A$1:$F$40,3,FALSE)</f>
        <v>CV-Sacramento</v>
      </c>
      <c r="G257">
        <v>35</v>
      </c>
      <c r="H257">
        <v>4</v>
      </c>
      <c r="I257">
        <v>34</v>
      </c>
      <c r="J257">
        <v>3</v>
      </c>
      <c r="K257">
        <v>1088.1180830000001</v>
      </c>
    </row>
    <row r="258" spans="1:11" ht="15.6" x14ac:dyDescent="0.3">
      <c r="A258" s="95" t="s">
        <v>296</v>
      </c>
      <c r="B258" s="94">
        <v>2</v>
      </c>
      <c r="C258" s="90" t="str">
        <f>VLOOKUP(NewOld!I258,fish!$C$1:$E$75,2,FALSE)</f>
        <v>So Cal Trl</v>
      </c>
      <c r="D258" s="90" t="str">
        <f>VLOOKUP(G258,StkCrosswalk!$A$1:$F$40,2,FALSE)</f>
        <v>CentVal</v>
      </c>
      <c r="E258" s="90">
        <f>VLOOKUP(G258,StkCrosswalk!$A$1:$F$40,4,FALSE)</f>
        <v>13</v>
      </c>
      <c r="F258" s="90" t="str">
        <f>VLOOKUP(G258,StkCrosswalk!$A$1:$F$40,3,FALSE)</f>
        <v>CV-Sacramento</v>
      </c>
      <c r="G258">
        <v>35</v>
      </c>
      <c r="H258">
        <v>5</v>
      </c>
      <c r="I258">
        <v>34</v>
      </c>
      <c r="J258">
        <v>2</v>
      </c>
      <c r="K258">
        <v>13.223744</v>
      </c>
    </row>
    <row r="259" spans="1:11" ht="15.6" x14ac:dyDescent="0.3">
      <c r="A259" s="95" t="s">
        <v>296</v>
      </c>
      <c r="B259" s="94">
        <v>2</v>
      </c>
      <c r="C259" s="90" t="str">
        <f>VLOOKUP(NewOld!I259,fish!$C$1:$E$75,2,FALSE)</f>
        <v>So Cal Trl</v>
      </c>
      <c r="D259" s="90" t="str">
        <f>VLOOKUP(G259,StkCrosswalk!$A$1:$F$40,2,FALSE)</f>
        <v>UpCR Su</v>
      </c>
      <c r="E259" s="90">
        <f>VLOOKUP(G259,StkCrosswalk!$A$1:$F$40,4,FALSE)</f>
        <v>8</v>
      </c>
      <c r="F259" s="90" t="str">
        <f>VLOOKUP(G259,StkCrosswalk!$A$1:$F$40,3,FALSE)</f>
        <v>Columbia Su</v>
      </c>
      <c r="G259">
        <v>23</v>
      </c>
      <c r="H259">
        <v>4</v>
      </c>
      <c r="I259">
        <v>34</v>
      </c>
      <c r="J259">
        <v>2</v>
      </c>
      <c r="K259">
        <v>113.55272199999999</v>
      </c>
    </row>
    <row r="260" spans="1:11" ht="15.6" x14ac:dyDescent="0.3">
      <c r="A260" s="95" t="s">
        <v>296</v>
      </c>
      <c r="B260" s="94">
        <v>2</v>
      </c>
      <c r="C260" s="90" t="str">
        <f>VLOOKUP(NewOld!I260,fish!$C$1:$E$75,2,FALSE)</f>
        <v>So Cal Trl</v>
      </c>
      <c r="D260" s="90" t="str">
        <f>VLOOKUP(G260,StkCrosswalk!$A$1:$F$40,2,FALSE)</f>
        <v>UpCR Su</v>
      </c>
      <c r="E260" s="90">
        <f>VLOOKUP(G260,StkCrosswalk!$A$1:$F$40,4,FALSE)</f>
        <v>8</v>
      </c>
      <c r="F260" s="90" t="str">
        <f>VLOOKUP(G260,StkCrosswalk!$A$1:$F$40,3,FALSE)</f>
        <v>Columbia Su</v>
      </c>
      <c r="G260">
        <v>23</v>
      </c>
      <c r="H260">
        <v>4</v>
      </c>
      <c r="I260">
        <v>34</v>
      </c>
      <c r="J260">
        <v>3</v>
      </c>
      <c r="K260">
        <v>15.036837999999999</v>
      </c>
    </row>
    <row r="261" spans="1:11" ht="15.6" x14ac:dyDescent="0.3">
      <c r="A261" s="95" t="s">
        <v>296</v>
      </c>
      <c r="B261" s="94">
        <v>2</v>
      </c>
      <c r="C261" s="90" t="str">
        <f>VLOOKUP(NewOld!I261,fish!$C$1:$E$75,2,FALSE)</f>
        <v>So Cal Trl</v>
      </c>
      <c r="D261" s="90" t="str">
        <f>VLOOKUP(G261,StkCrosswalk!$A$1:$F$40,2,FALSE)</f>
        <v>UpCR Su</v>
      </c>
      <c r="E261" s="90">
        <f>VLOOKUP(G261,StkCrosswalk!$A$1:$F$40,4,FALSE)</f>
        <v>8</v>
      </c>
      <c r="F261" s="90" t="str">
        <f>VLOOKUP(G261,StkCrosswalk!$A$1:$F$40,3,FALSE)</f>
        <v>Columbia Su</v>
      </c>
      <c r="G261">
        <v>23</v>
      </c>
      <c r="H261">
        <v>5</v>
      </c>
      <c r="I261">
        <v>34</v>
      </c>
      <c r="J261">
        <v>2</v>
      </c>
      <c r="K261">
        <v>105.946093</v>
      </c>
    </row>
    <row r="262" spans="1:11" ht="15.6" x14ac:dyDescent="0.3">
      <c r="A262" s="95" t="s">
        <v>296</v>
      </c>
      <c r="B262" s="94">
        <v>2</v>
      </c>
      <c r="C262" s="90" t="str">
        <f>VLOOKUP(NewOld!I262,fish!$C$1:$E$75,2,FALSE)</f>
        <v>So Cal Trl</v>
      </c>
      <c r="D262" s="90" t="str">
        <f>VLOOKUP(G262,StkCrosswalk!$A$1:$F$40,2,FALSE)</f>
        <v>WA Tule</v>
      </c>
      <c r="E262" s="90">
        <f>VLOOKUP(G262,StkCrosswalk!$A$1:$F$40,4,FALSE)</f>
        <v>9</v>
      </c>
      <c r="F262" s="90" t="str">
        <f>VLOOKUP(G262,StkCrosswalk!$A$1:$F$40,3,FALSE)</f>
        <v>L C Bright&amp;Tule</v>
      </c>
      <c r="G262">
        <v>20</v>
      </c>
      <c r="H262">
        <v>4</v>
      </c>
      <c r="I262">
        <v>34</v>
      </c>
      <c r="J262">
        <v>2</v>
      </c>
      <c r="K262">
        <v>37.140991999999997</v>
      </c>
    </row>
    <row r="263" spans="1:11" ht="15.6" x14ac:dyDescent="0.3">
      <c r="A263" s="95" t="s">
        <v>296</v>
      </c>
      <c r="B263" s="94">
        <v>2</v>
      </c>
      <c r="C263" s="90" t="str">
        <f>VLOOKUP(NewOld!I263,fish!$C$1:$E$75,2,FALSE)</f>
        <v>So Cal Trl</v>
      </c>
      <c r="D263" s="90" t="str">
        <f>VLOOKUP(G263,StkCrosswalk!$A$1:$F$40,2,FALSE)</f>
        <v>WA Tule</v>
      </c>
      <c r="E263" s="90">
        <f>VLOOKUP(G263,StkCrosswalk!$A$1:$F$40,4,FALSE)</f>
        <v>9</v>
      </c>
      <c r="F263" s="90" t="str">
        <f>VLOOKUP(G263,StkCrosswalk!$A$1:$F$40,3,FALSE)</f>
        <v>L C Bright&amp;Tule</v>
      </c>
      <c r="G263">
        <v>20</v>
      </c>
      <c r="H263">
        <v>4</v>
      </c>
      <c r="I263">
        <v>34</v>
      </c>
      <c r="J263">
        <v>3</v>
      </c>
      <c r="K263">
        <v>20.670507000000001</v>
      </c>
    </row>
    <row r="264" spans="1:11" ht="15.6" x14ac:dyDescent="0.3">
      <c r="A264" s="95" t="s">
        <v>296</v>
      </c>
      <c r="B264" s="94">
        <v>2</v>
      </c>
      <c r="C264" s="90" t="str">
        <f>VLOOKUP(NewOld!I264,fish!$C$1:$E$75,2,FALSE)</f>
        <v>So Cal Trl</v>
      </c>
      <c r="D264" s="90" t="str">
        <f>VLOOKUP(G264,StkCrosswalk!$A$1:$F$40,2,FALSE)</f>
        <v>LColNat</v>
      </c>
      <c r="E264" s="90">
        <f>VLOOKUP(G264,StkCrosswalk!$A$1:$F$40,4,FALSE)</f>
        <v>9</v>
      </c>
      <c r="F264" s="90" t="str">
        <f>VLOOKUP(G264,StkCrosswalk!$A$1:$F$40,3,FALSE)</f>
        <v>L C Bright&amp;Tule</v>
      </c>
      <c r="G264">
        <v>34</v>
      </c>
      <c r="H264">
        <v>4</v>
      </c>
      <c r="I264">
        <v>34</v>
      </c>
      <c r="J264">
        <v>2</v>
      </c>
      <c r="K264">
        <v>2.845065</v>
      </c>
    </row>
    <row r="265" spans="1:11" ht="15.6" x14ac:dyDescent="0.3">
      <c r="A265" s="95" t="s">
        <v>296</v>
      </c>
      <c r="B265" s="94">
        <v>2</v>
      </c>
      <c r="C265" s="90" t="str">
        <f>VLOOKUP(NewOld!I265,fish!$C$1:$E$75,2,FALSE)</f>
        <v>So Cal Trl</v>
      </c>
      <c r="D265" s="90" t="str">
        <f>VLOOKUP(G265,StkCrosswalk!$A$1:$F$40,2,FALSE)</f>
        <v>LColNat</v>
      </c>
      <c r="E265" s="90">
        <f>VLOOKUP(G265,StkCrosswalk!$A$1:$F$40,4,FALSE)</f>
        <v>9</v>
      </c>
      <c r="F265" s="90" t="str">
        <f>VLOOKUP(G265,StkCrosswalk!$A$1:$F$40,3,FALSE)</f>
        <v>L C Bright&amp;Tule</v>
      </c>
      <c r="G265">
        <v>34</v>
      </c>
      <c r="H265">
        <v>4</v>
      </c>
      <c r="I265">
        <v>34</v>
      </c>
      <c r="J265">
        <v>3</v>
      </c>
      <c r="K265">
        <v>1.3689789999999999</v>
      </c>
    </row>
    <row r="266" spans="1:11" ht="15.6" x14ac:dyDescent="0.3">
      <c r="A266" s="95" t="s">
        <v>296</v>
      </c>
      <c r="B266" s="94">
        <v>2</v>
      </c>
      <c r="C266" s="90" t="str">
        <f>VLOOKUP(NewOld!I266,fish!$C$1:$E$75,2,FALSE)</f>
        <v>So Cal Trl</v>
      </c>
      <c r="D266" s="90" t="str">
        <f>VLOOKUP(G266,StkCrosswalk!$A$1:$F$40,2,FALSE)</f>
        <v>Mid OR C</v>
      </c>
      <c r="E266" s="90">
        <f>VLOOKUP(G266,StkCrosswalk!$A$1:$F$40,4,FALSE)</f>
        <v>12</v>
      </c>
      <c r="F266" s="90" t="str">
        <f>VLOOKUP(G266,StkCrosswalk!$A$1:$F$40,3,FALSE)</f>
        <v>Mid OR Coast</v>
      </c>
      <c r="G266">
        <v>33</v>
      </c>
      <c r="H266">
        <v>4</v>
      </c>
      <c r="I266">
        <v>34</v>
      </c>
      <c r="J266">
        <v>3</v>
      </c>
      <c r="K266">
        <v>21.614791999999998</v>
      </c>
    </row>
    <row r="267" spans="1:11" ht="15.6" x14ac:dyDescent="0.3">
      <c r="A267" s="95" t="s">
        <v>296</v>
      </c>
      <c r="B267" s="94">
        <v>2</v>
      </c>
      <c r="C267" s="90" t="str">
        <f>VLOOKUP(NewOld!I267,fish!$C$1:$E$75,2,FALSE)</f>
        <v>So Cal Trl</v>
      </c>
      <c r="D267" s="90" t="str">
        <f>VLOOKUP(G267,StkCrosswalk!$A$1:$F$40,2,FALSE)</f>
        <v>Snake F</v>
      </c>
      <c r="E267" s="90">
        <f>VLOOKUP(G267,StkCrosswalk!$A$1:$F$40,4,FALSE)</f>
        <v>7</v>
      </c>
      <c r="F267" s="90" t="str">
        <f>VLOOKUP(G267,StkCrosswalk!$A$1:$F$40,3,FALSE)</f>
        <v>U Columbia Bright</v>
      </c>
      <c r="G267">
        <v>27</v>
      </c>
      <c r="H267">
        <v>3</v>
      </c>
      <c r="I267">
        <v>34</v>
      </c>
      <c r="J267">
        <v>3</v>
      </c>
      <c r="K267">
        <v>5.8566959999999995</v>
      </c>
    </row>
    <row r="268" spans="1:11" ht="15.6" x14ac:dyDescent="0.3">
      <c r="A268" s="95" t="s">
        <v>296</v>
      </c>
      <c r="B268" s="94">
        <v>2</v>
      </c>
      <c r="C268" s="90" t="str">
        <f>VLOOKUP(NewOld!I268,fish!$C$1:$E$75,2,FALSE)</f>
        <v>So Cal Trl</v>
      </c>
      <c r="D268" s="90" t="str">
        <f>VLOOKUP(G268,StkCrosswalk!$A$1:$F$40,2,FALSE)</f>
        <v>Snake F</v>
      </c>
      <c r="E268" s="90">
        <f>VLOOKUP(G268,StkCrosswalk!$A$1:$F$40,4,FALSE)</f>
        <v>7</v>
      </c>
      <c r="F268" s="90" t="str">
        <f>VLOOKUP(G268,StkCrosswalk!$A$1:$F$40,3,FALSE)</f>
        <v>U Columbia Bright</v>
      </c>
      <c r="G268">
        <v>27</v>
      </c>
      <c r="H268">
        <v>4</v>
      </c>
      <c r="I268">
        <v>34</v>
      </c>
      <c r="J268">
        <v>2</v>
      </c>
      <c r="K268">
        <v>17.383084</v>
      </c>
    </row>
    <row r="269" spans="1:11" ht="15.6" x14ac:dyDescent="0.3">
      <c r="A269" s="95" t="s">
        <v>296</v>
      </c>
      <c r="B269" s="94">
        <v>2</v>
      </c>
      <c r="C269" s="90" t="str">
        <f>VLOOKUP(NewOld!I269,fish!$C$1:$E$75,2,FALSE)</f>
        <v>So Cal Trl</v>
      </c>
      <c r="D269" s="90" t="str">
        <f>VLOOKUP(G269,StkCrosswalk!$A$1:$F$40,2,FALSE)</f>
        <v>Snake F</v>
      </c>
      <c r="E269" s="90">
        <f>VLOOKUP(G269,StkCrosswalk!$A$1:$F$40,4,FALSE)</f>
        <v>7</v>
      </c>
      <c r="F269" s="90" t="str">
        <f>VLOOKUP(G269,StkCrosswalk!$A$1:$F$40,3,FALSE)</f>
        <v>U Columbia Bright</v>
      </c>
      <c r="G269">
        <v>27</v>
      </c>
      <c r="H269">
        <v>4</v>
      </c>
      <c r="I269">
        <v>34</v>
      </c>
      <c r="J269">
        <v>3</v>
      </c>
      <c r="K269">
        <v>102.45129800000001</v>
      </c>
    </row>
    <row r="270" spans="1:11" ht="15.6" x14ac:dyDescent="0.3">
      <c r="A270" s="95" t="s">
        <v>296</v>
      </c>
      <c r="B270" s="94">
        <v>2</v>
      </c>
      <c r="C270" s="90" t="str">
        <f>VLOOKUP(NewOld!I270,fish!$C$1:$E$75,2,FALSE)</f>
        <v>So Cal Trl</v>
      </c>
      <c r="D270" s="90" t="str">
        <f>VLOOKUP(G270,StkCrosswalk!$A$1:$F$40,2,FALSE)</f>
        <v>Snake F</v>
      </c>
      <c r="E270" s="90">
        <f>VLOOKUP(G270,StkCrosswalk!$A$1:$F$40,4,FALSE)</f>
        <v>7</v>
      </c>
      <c r="F270" s="90" t="str">
        <f>VLOOKUP(G270,StkCrosswalk!$A$1:$F$40,3,FALSE)</f>
        <v>U Columbia Bright</v>
      </c>
      <c r="G270">
        <v>27</v>
      </c>
      <c r="H270">
        <v>5</v>
      </c>
      <c r="I270">
        <v>34</v>
      </c>
      <c r="J270">
        <v>3</v>
      </c>
      <c r="K270">
        <v>2.7501290000000003</v>
      </c>
    </row>
    <row r="271" spans="1:11" ht="15.6" x14ac:dyDescent="0.3">
      <c r="A271" s="95" t="s">
        <v>297</v>
      </c>
      <c r="B271" s="94">
        <v>1</v>
      </c>
      <c r="C271" s="90" t="str">
        <f>VLOOKUP(NewOld!I271,fish!$C$1:$E$75,2,FALSE)</f>
        <v>Cen OR Trl</v>
      </c>
      <c r="D271" s="90" t="str">
        <f>VLOOKUP(G271,StkCrosswalk!$A$1:$F$40,2,FALSE)</f>
        <v>CentVal</v>
      </c>
      <c r="E271" s="90">
        <f>VLOOKUP(G271,StkCrosswalk!$A$1:$F$40,4,FALSE)</f>
        <v>13</v>
      </c>
      <c r="F271" s="90" t="str">
        <f>VLOOKUP(G271,StkCrosswalk!$A$1:$F$40,3,FALSE)</f>
        <v>CV-Sacramento</v>
      </c>
      <c r="G271">
        <v>35</v>
      </c>
      <c r="H271">
        <v>3</v>
      </c>
      <c r="I271">
        <v>30</v>
      </c>
      <c r="J271">
        <v>2</v>
      </c>
      <c r="K271">
        <v>1860.383382</v>
      </c>
    </row>
    <row r="272" spans="1:11" ht="15.6" x14ac:dyDescent="0.3">
      <c r="A272" s="95" t="s">
        <v>297</v>
      </c>
      <c r="B272" s="94">
        <v>1</v>
      </c>
      <c r="C272" s="90" t="str">
        <f>VLOOKUP(NewOld!I272,fish!$C$1:$E$75,2,FALSE)</f>
        <v>Cen OR Trl</v>
      </c>
      <c r="D272" s="90" t="str">
        <f>VLOOKUP(G272,StkCrosswalk!$A$1:$F$40,2,FALSE)</f>
        <v>CentVal</v>
      </c>
      <c r="E272" s="90">
        <f>VLOOKUP(G272,StkCrosswalk!$A$1:$F$40,4,FALSE)</f>
        <v>13</v>
      </c>
      <c r="F272" s="90" t="str">
        <f>VLOOKUP(G272,StkCrosswalk!$A$1:$F$40,3,FALSE)</f>
        <v>CV-Sacramento</v>
      </c>
      <c r="G272">
        <v>35</v>
      </c>
      <c r="H272">
        <v>3</v>
      </c>
      <c r="I272">
        <v>30</v>
      </c>
      <c r="J272">
        <v>3</v>
      </c>
      <c r="K272">
        <v>813.40752599999996</v>
      </c>
    </row>
    <row r="273" spans="1:11" ht="15.6" x14ac:dyDescent="0.3">
      <c r="A273" s="95" t="s">
        <v>297</v>
      </c>
      <c r="B273" s="94">
        <v>1</v>
      </c>
      <c r="C273" s="90" t="str">
        <f>VLOOKUP(NewOld!I273,fish!$C$1:$E$75,2,FALSE)</f>
        <v>Cen OR Trl</v>
      </c>
      <c r="D273" s="90" t="str">
        <f>VLOOKUP(G273,StkCrosswalk!$A$1:$F$40,2,FALSE)</f>
        <v>CentVal</v>
      </c>
      <c r="E273" s="90">
        <f>VLOOKUP(G273,StkCrosswalk!$A$1:$F$40,4,FALSE)</f>
        <v>13</v>
      </c>
      <c r="F273" s="90" t="str">
        <f>VLOOKUP(G273,StkCrosswalk!$A$1:$F$40,3,FALSE)</f>
        <v>CV-Sacramento</v>
      </c>
      <c r="G273">
        <v>35</v>
      </c>
      <c r="H273">
        <v>4</v>
      </c>
      <c r="I273">
        <v>30</v>
      </c>
      <c r="J273">
        <v>2</v>
      </c>
      <c r="K273">
        <v>323.65907399999998</v>
      </c>
    </row>
    <row r="274" spans="1:11" ht="15.6" x14ac:dyDescent="0.3">
      <c r="A274" s="95" t="s">
        <v>297</v>
      </c>
      <c r="B274" s="94">
        <v>1</v>
      </c>
      <c r="C274" s="90" t="str">
        <f>VLOOKUP(NewOld!I274,fish!$C$1:$E$75,2,FALSE)</f>
        <v>Cen OR Trl</v>
      </c>
      <c r="D274" s="90" t="str">
        <f>VLOOKUP(G274,StkCrosswalk!$A$1:$F$40,2,FALSE)</f>
        <v>CentVal</v>
      </c>
      <c r="E274" s="90">
        <f>VLOOKUP(G274,StkCrosswalk!$A$1:$F$40,4,FALSE)</f>
        <v>13</v>
      </c>
      <c r="F274" s="90" t="str">
        <f>VLOOKUP(G274,StkCrosswalk!$A$1:$F$40,3,FALSE)</f>
        <v>CV-Sacramento</v>
      </c>
      <c r="G274">
        <v>35</v>
      </c>
      <c r="H274">
        <v>4</v>
      </c>
      <c r="I274">
        <v>30</v>
      </c>
      <c r="J274">
        <v>3</v>
      </c>
      <c r="K274">
        <v>17.557072999999999</v>
      </c>
    </row>
    <row r="275" spans="1:11" ht="15.6" x14ac:dyDescent="0.3">
      <c r="A275" s="95" t="s">
        <v>297</v>
      </c>
      <c r="B275" s="94">
        <v>1</v>
      </c>
      <c r="C275" s="90" t="str">
        <f>VLOOKUP(NewOld!I275,fish!$C$1:$E$75,2,FALSE)</f>
        <v>Cen OR Trl</v>
      </c>
      <c r="D275" s="90" t="str">
        <f>VLOOKUP(G275,StkCrosswalk!$A$1:$F$40,2,FALSE)</f>
        <v>CentVal</v>
      </c>
      <c r="E275" s="90">
        <f>VLOOKUP(G275,StkCrosswalk!$A$1:$F$40,4,FALSE)</f>
        <v>13</v>
      </c>
      <c r="F275" s="90" t="str">
        <f>VLOOKUP(G275,StkCrosswalk!$A$1:$F$40,3,FALSE)</f>
        <v>CV-Sacramento</v>
      </c>
      <c r="G275">
        <v>35</v>
      </c>
      <c r="H275">
        <v>5</v>
      </c>
      <c r="I275">
        <v>30</v>
      </c>
      <c r="J275">
        <v>2</v>
      </c>
      <c r="K275">
        <v>1.4766940000000002</v>
      </c>
    </row>
    <row r="276" spans="1:11" ht="15.6" x14ac:dyDescent="0.3">
      <c r="A276" s="95" t="s">
        <v>297</v>
      </c>
      <c r="B276" s="94">
        <v>1</v>
      </c>
      <c r="C276" s="90" t="str">
        <f>VLOOKUP(NewOld!I276,fish!$C$1:$E$75,2,FALSE)</f>
        <v>Cen OR Trl</v>
      </c>
      <c r="D276" s="90" t="str">
        <f>VLOOKUP(G276,StkCrosswalk!$A$1:$F$40,2,FALSE)</f>
        <v>CentVal</v>
      </c>
      <c r="E276" s="90">
        <f>VLOOKUP(G276,StkCrosswalk!$A$1:$F$40,4,FALSE)</f>
        <v>13</v>
      </c>
      <c r="F276" s="90" t="str">
        <f>VLOOKUP(G276,StkCrosswalk!$A$1:$F$40,3,FALSE)</f>
        <v>CV-Sacramento</v>
      </c>
      <c r="G276">
        <v>35</v>
      </c>
      <c r="H276">
        <v>5</v>
      </c>
      <c r="I276">
        <v>30</v>
      </c>
      <c r="J276">
        <v>3</v>
      </c>
      <c r="K276">
        <v>0.10475799999999999</v>
      </c>
    </row>
    <row r="277" spans="1:11" ht="15.6" x14ac:dyDescent="0.3">
      <c r="A277" s="95" t="s">
        <v>297</v>
      </c>
      <c r="B277" s="94">
        <v>1</v>
      </c>
      <c r="C277" s="90" t="str">
        <f>VLOOKUP(NewOld!I277,fish!$C$1:$E$75,2,FALSE)</f>
        <v>Cen OR Trl</v>
      </c>
      <c r="D277" s="90" t="str">
        <f>VLOOKUP(G277,StkCrosswalk!$A$1:$F$40,2,FALSE)</f>
        <v>UpCR Br</v>
      </c>
      <c r="E277" s="90">
        <f>VLOOKUP(G277,StkCrosswalk!$A$1:$F$40,4,FALSE)</f>
        <v>7</v>
      </c>
      <c r="F277" s="90" t="str">
        <f>VLOOKUP(G277,StkCrosswalk!$A$1:$F$40,3,FALSE)</f>
        <v>U Columbia Bright</v>
      </c>
      <c r="G277">
        <v>24</v>
      </c>
      <c r="H277">
        <v>3</v>
      </c>
      <c r="I277">
        <v>30</v>
      </c>
      <c r="J277">
        <v>2</v>
      </c>
      <c r="K277">
        <v>390.536292</v>
      </c>
    </row>
    <row r="278" spans="1:11" ht="15.6" x14ac:dyDescent="0.3">
      <c r="A278" s="95" t="s">
        <v>297</v>
      </c>
      <c r="B278" s="94">
        <v>1</v>
      </c>
      <c r="C278" s="90" t="str">
        <f>VLOOKUP(NewOld!I278,fish!$C$1:$E$75,2,FALSE)</f>
        <v>Cen OR Trl</v>
      </c>
      <c r="D278" s="90" t="str">
        <f>VLOOKUP(G278,StkCrosswalk!$A$1:$F$40,2,FALSE)</f>
        <v>UpCR Br</v>
      </c>
      <c r="E278" s="90">
        <f>VLOOKUP(G278,StkCrosswalk!$A$1:$F$40,4,FALSE)</f>
        <v>7</v>
      </c>
      <c r="F278" s="90" t="str">
        <f>VLOOKUP(G278,StkCrosswalk!$A$1:$F$40,3,FALSE)</f>
        <v>U Columbia Bright</v>
      </c>
      <c r="G278">
        <v>24</v>
      </c>
      <c r="H278">
        <v>3</v>
      </c>
      <c r="I278">
        <v>30</v>
      </c>
      <c r="J278">
        <v>3</v>
      </c>
      <c r="K278">
        <v>14.858926</v>
      </c>
    </row>
    <row r="279" spans="1:11" ht="15.6" x14ac:dyDescent="0.3">
      <c r="A279" s="95" t="s">
        <v>297</v>
      </c>
      <c r="B279" s="94">
        <v>1</v>
      </c>
      <c r="C279" s="90" t="str">
        <f>VLOOKUP(NewOld!I279,fish!$C$1:$E$75,2,FALSE)</f>
        <v>Cen OR Trl</v>
      </c>
      <c r="D279" s="90" t="str">
        <f>VLOOKUP(G279,StkCrosswalk!$A$1:$F$40,2,FALSE)</f>
        <v>UpCR Br</v>
      </c>
      <c r="E279" s="90">
        <f>VLOOKUP(G279,StkCrosswalk!$A$1:$F$40,4,FALSE)</f>
        <v>7</v>
      </c>
      <c r="F279" s="90" t="str">
        <f>VLOOKUP(G279,StkCrosswalk!$A$1:$F$40,3,FALSE)</f>
        <v>U Columbia Bright</v>
      </c>
      <c r="G279">
        <v>24</v>
      </c>
      <c r="H279">
        <v>4</v>
      </c>
      <c r="I279">
        <v>30</v>
      </c>
      <c r="J279">
        <v>3</v>
      </c>
      <c r="K279">
        <v>28.727404</v>
      </c>
    </row>
    <row r="280" spans="1:11" ht="15.6" x14ac:dyDescent="0.3">
      <c r="A280" s="95" t="s">
        <v>297</v>
      </c>
      <c r="B280" s="94">
        <v>1</v>
      </c>
      <c r="C280" s="90" t="str">
        <f>VLOOKUP(NewOld!I280,fish!$C$1:$E$75,2,FALSE)</f>
        <v>Cen OR Trl</v>
      </c>
      <c r="D280" s="90" t="str">
        <f>VLOOKUP(G280,StkCrosswalk!$A$1:$F$40,2,FALSE)</f>
        <v>UpCR Su</v>
      </c>
      <c r="E280" s="90">
        <f>VLOOKUP(G280,StkCrosswalk!$A$1:$F$40,4,FALSE)</f>
        <v>8</v>
      </c>
      <c r="F280" s="90" t="str">
        <f>VLOOKUP(G280,StkCrosswalk!$A$1:$F$40,3,FALSE)</f>
        <v>Columbia Su</v>
      </c>
      <c r="G280">
        <v>23</v>
      </c>
      <c r="H280">
        <v>3</v>
      </c>
      <c r="I280">
        <v>30</v>
      </c>
      <c r="J280">
        <v>2</v>
      </c>
      <c r="K280">
        <v>42.333892999999996</v>
      </c>
    </row>
    <row r="281" spans="1:11" ht="15.6" x14ac:dyDescent="0.3">
      <c r="A281" s="95" t="s">
        <v>297</v>
      </c>
      <c r="B281" s="94">
        <v>1</v>
      </c>
      <c r="C281" s="90" t="str">
        <f>VLOOKUP(NewOld!I281,fish!$C$1:$E$75,2,FALSE)</f>
        <v>Cen OR Trl</v>
      </c>
      <c r="D281" s="90" t="str">
        <f>VLOOKUP(G281,StkCrosswalk!$A$1:$F$40,2,FALSE)</f>
        <v>UpCR Su</v>
      </c>
      <c r="E281" s="90">
        <f>VLOOKUP(G281,StkCrosswalk!$A$1:$F$40,4,FALSE)</f>
        <v>8</v>
      </c>
      <c r="F281" s="90" t="str">
        <f>VLOOKUP(G281,StkCrosswalk!$A$1:$F$40,3,FALSE)</f>
        <v>Columbia Su</v>
      </c>
      <c r="G281">
        <v>23</v>
      </c>
      <c r="H281">
        <v>3</v>
      </c>
      <c r="I281">
        <v>30</v>
      </c>
      <c r="J281">
        <v>3</v>
      </c>
      <c r="K281">
        <v>0.58368200000000003</v>
      </c>
    </row>
    <row r="282" spans="1:11" ht="15.6" x14ac:dyDescent="0.3">
      <c r="A282" s="95" t="s">
        <v>297</v>
      </c>
      <c r="B282" s="94">
        <v>1</v>
      </c>
      <c r="C282" s="90" t="str">
        <f>VLOOKUP(NewOld!I282,fish!$C$1:$E$75,2,FALSE)</f>
        <v>Cen OR Trl</v>
      </c>
      <c r="D282" s="90" t="str">
        <f>VLOOKUP(G282,StkCrosswalk!$A$1:$F$40,2,FALSE)</f>
        <v>UpCR Su</v>
      </c>
      <c r="E282" s="90">
        <f>VLOOKUP(G282,StkCrosswalk!$A$1:$F$40,4,FALSE)</f>
        <v>8</v>
      </c>
      <c r="F282" s="90" t="str">
        <f>VLOOKUP(G282,StkCrosswalk!$A$1:$F$40,3,FALSE)</f>
        <v>Columbia Su</v>
      </c>
      <c r="G282">
        <v>23</v>
      </c>
      <c r="H282">
        <v>4</v>
      </c>
      <c r="I282">
        <v>30</v>
      </c>
      <c r="J282">
        <v>2</v>
      </c>
      <c r="K282">
        <v>598.67412100000001</v>
      </c>
    </row>
    <row r="283" spans="1:11" ht="15.6" x14ac:dyDescent="0.3">
      <c r="A283" s="95" t="s">
        <v>297</v>
      </c>
      <c r="B283" s="94">
        <v>1</v>
      </c>
      <c r="C283" s="90" t="str">
        <f>VLOOKUP(NewOld!I283,fish!$C$1:$E$75,2,FALSE)</f>
        <v>Cen OR Trl</v>
      </c>
      <c r="D283" s="90" t="str">
        <f>VLOOKUP(G283,StkCrosswalk!$A$1:$F$40,2,FALSE)</f>
        <v>UpCR Su</v>
      </c>
      <c r="E283" s="90">
        <f>VLOOKUP(G283,StkCrosswalk!$A$1:$F$40,4,FALSE)</f>
        <v>8</v>
      </c>
      <c r="F283" s="90" t="str">
        <f>VLOOKUP(G283,StkCrosswalk!$A$1:$F$40,3,FALSE)</f>
        <v>Columbia Su</v>
      </c>
      <c r="G283">
        <v>23</v>
      </c>
      <c r="H283">
        <v>4</v>
      </c>
      <c r="I283">
        <v>30</v>
      </c>
      <c r="J283">
        <v>3</v>
      </c>
      <c r="K283">
        <v>3.6089609999999999</v>
      </c>
    </row>
    <row r="284" spans="1:11" ht="15.6" x14ac:dyDescent="0.3">
      <c r="A284" s="95" t="s">
        <v>297</v>
      </c>
      <c r="B284" s="94">
        <v>1</v>
      </c>
      <c r="C284" s="90" t="str">
        <f>VLOOKUP(NewOld!I284,fish!$C$1:$E$75,2,FALSE)</f>
        <v>Cen OR Trl</v>
      </c>
      <c r="D284" s="90" t="str">
        <f>VLOOKUP(G284,StkCrosswalk!$A$1:$F$40,2,FALSE)</f>
        <v>UpCR Su</v>
      </c>
      <c r="E284" s="90">
        <f>VLOOKUP(G284,StkCrosswalk!$A$1:$F$40,4,FALSE)</f>
        <v>8</v>
      </c>
      <c r="F284" s="90" t="str">
        <f>VLOOKUP(G284,StkCrosswalk!$A$1:$F$40,3,FALSE)</f>
        <v>Columbia Su</v>
      </c>
      <c r="G284">
        <v>23</v>
      </c>
      <c r="H284">
        <v>5</v>
      </c>
      <c r="I284">
        <v>30</v>
      </c>
      <c r="J284">
        <v>2</v>
      </c>
      <c r="K284">
        <v>90.843052999999998</v>
      </c>
    </row>
    <row r="285" spans="1:11" ht="15.6" x14ac:dyDescent="0.3">
      <c r="A285" s="95" t="s">
        <v>297</v>
      </c>
      <c r="B285" s="94">
        <v>1</v>
      </c>
      <c r="C285" s="90" t="str">
        <f>VLOOKUP(NewOld!I285,fish!$C$1:$E$75,2,FALSE)</f>
        <v>Cen OR Trl</v>
      </c>
      <c r="D285" s="90" t="str">
        <f>VLOOKUP(G285,StkCrosswalk!$A$1:$F$40,2,FALSE)</f>
        <v>Cowl Sp</v>
      </c>
      <c r="E285" s="90">
        <f>VLOOKUP(G285,StkCrosswalk!$A$1:$F$40,4,FALSE)</f>
        <v>6</v>
      </c>
      <c r="F285" s="90" t="str">
        <f>VLOOKUP(G285,StkCrosswalk!$A$1:$F$40,3,FALSE)</f>
        <v>L Columbia Spring</v>
      </c>
      <c r="G285">
        <v>25</v>
      </c>
      <c r="H285">
        <v>3</v>
      </c>
      <c r="I285">
        <v>30</v>
      </c>
      <c r="J285">
        <v>3</v>
      </c>
      <c r="K285">
        <v>25.762723000000001</v>
      </c>
    </row>
    <row r="286" spans="1:11" ht="15.6" x14ac:dyDescent="0.3">
      <c r="A286" s="95" t="s">
        <v>297</v>
      </c>
      <c r="B286" s="94">
        <v>1</v>
      </c>
      <c r="C286" s="90" t="str">
        <f>VLOOKUP(NewOld!I286,fish!$C$1:$E$75,2,FALSE)</f>
        <v>Cen OR Trl</v>
      </c>
      <c r="D286" s="90" t="str">
        <f>VLOOKUP(G286,StkCrosswalk!$A$1:$F$40,2,FALSE)</f>
        <v>Cowl Sp</v>
      </c>
      <c r="E286" s="90">
        <f>VLOOKUP(G286,StkCrosswalk!$A$1:$F$40,4,FALSE)</f>
        <v>6</v>
      </c>
      <c r="F286" s="90" t="str">
        <f>VLOOKUP(G286,StkCrosswalk!$A$1:$F$40,3,FALSE)</f>
        <v>L Columbia Spring</v>
      </c>
      <c r="G286">
        <v>25</v>
      </c>
      <c r="H286">
        <v>4</v>
      </c>
      <c r="I286">
        <v>30</v>
      </c>
      <c r="J286">
        <v>2</v>
      </c>
      <c r="K286">
        <v>66.598483999999999</v>
      </c>
    </row>
    <row r="287" spans="1:11" ht="15.6" x14ac:dyDescent="0.3">
      <c r="A287" s="95" t="s">
        <v>297</v>
      </c>
      <c r="B287" s="94">
        <v>1</v>
      </c>
      <c r="C287" s="90" t="str">
        <f>VLOOKUP(NewOld!I287,fish!$C$1:$E$75,2,FALSE)</f>
        <v>Cen OR Trl</v>
      </c>
      <c r="D287" s="90" t="str">
        <f>VLOOKUP(G287,StkCrosswalk!$A$1:$F$40,2,FALSE)</f>
        <v>Cowl Sp</v>
      </c>
      <c r="E287" s="90">
        <f>VLOOKUP(G287,StkCrosswalk!$A$1:$F$40,4,FALSE)</f>
        <v>6</v>
      </c>
      <c r="F287" s="90" t="str">
        <f>VLOOKUP(G287,StkCrosswalk!$A$1:$F$40,3,FALSE)</f>
        <v>L Columbia Spring</v>
      </c>
      <c r="G287">
        <v>25</v>
      </c>
      <c r="H287">
        <v>4</v>
      </c>
      <c r="I287">
        <v>30</v>
      </c>
      <c r="J287">
        <v>3</v>
      </c>
      <c r="K287">
        <v>51.329521</v>
      </c>
    </row>
    <row r="288" spans="1:11" ht="15.6" x14ac:dyDescent="0.3">
      <c r="A288" s="95" t="s">
        <v>297</v>
      </c>
      <c r="B288" s="94">
        <v>1</v>
      </c>
      <c r="C288" s="90" t="str">
        <f>VLOOKUP(NewOld!I288,fish!$C$1:$E$75,2,FALSE)</f>
        <v>Cen OR Trl</v>
      </c>
      <c r="D288" s="90" t="str">
        <f>VLOOKUP(G288,StkCrosswalk!$A$1:$F$40,2,FALSE)</f>
        <v>BPHTule</v>
      </c>
      <c r="E288" s="90">
        <f>VLOOKUP(G288,StkCrosswalk!$A$1:$F$40,4,FALSE)</f>
        <v>10</v>
      </c>
      <c r="F288" s="90" t="str">
        <f>VLOOKUP(G288,StkCrosswalk!$A$1:$F$40,3,FALSE)</f>
        <v>Mid-Columbia Tule</v>
      </c>
      <c r="G288">
        <v>22</v>
      </c>
      <c r="H288">
        <v>3</v>
      </c>
      <c r="I288">
        <v>30</v>
      </c>
      <c r="J288">
        <v>2</v>
      </c>
      <c r="K288">
        <v>287.51128</v>
      </c>
    </row>
    <row r="289" spans="1:11" ht="15.6" x14ac:dyDescent="0.3">
      <c r="A289" s="95" t="s">
        <v>297</v>
      </c>
      <c r="B289" s="94">
        <v>1</v>
      </c>
      <c r="C289" s="90" t="str">
        <f>VLOOKUP(NewOld!I289,fish!$C$1:$E$75,2,FALSE)</f>
        <v>Cen OR Trl</v>
      </c>
      <c r="D289" s="90" t="str">
        <f>VLOOKUP(G289,StkCrosswalk!$A$1:$F$40,2,FALSE)</f>
        <v>BPHTule</v>
      </c>
      <c r="E289" s="90">
        <f>VLOOKUP(G289,StkCrosswalk!$A$1:$F$40,4,FALSE)</f>
        <v>10</v>
      </c>
      <c r="F289" s="90" t="str">
        <f>VLOOKUP(G289,StkCrosswalk!$A$1:$F$40,3,FALSE)</f>
        <v>Mid-Columbia Tule</v>
      </c>
      <c r="G289">
        <v>22</v>
      </c>
      <c r="H289">
        <v>3</v>
      </c>
      <c r="I289">
        <v>30</v>
      </c>
      <c r="J289">
        <v>3</v>
      </c>
      <c r="K289">
        <v>90.321133000000003</v>
      </c>
    </row>
    <row r="290" spans="1:11" ht="15.6" x14ac:dyDescent="0.3">
      <c r="A290" s="95" t="s">
        <v>297</v>
      </c>
      <c r="B290" s="94">
        <v>1</v>
      </c>
      <c r="C290" s="90" t="str">
        <f>VLOOKUP(NewOld!I290,fish!$C$1:$E$75,2,FALSE)</f>
        <v>Cen OR Trl</v>
      </c>
      <c r="D290" s="90" t="str">
        <f>VLOOKUP(G290,StkCrosswalk!$A$1:$F$40,2,FALSE)</f>
        <v>BPHTule</v>
      </c>
      <c r="E290" s="90">
        <f>VLOOKUP(G290,StkCrosswalk!$A$1:$F$40,4,FALSE)</f>
        <v>10</v>
      </c>
      <c r="F290" s="90" t="str">
        <f>VLOOKUP(G290,StkCrosswalk!$A$1:$F$40,3,FALSE)</f>
        <v>Mid-Columbia Tule</v>
      </c>
      <c r="G290">
        <v>22</v>
      </c>
      <c r="H290">
        <v>4</v>
      </c>
      <c r="I290">
        <v>30</v>
      </c>
      <c r="J290">
        <v>2</v>
      </c>
      <c r="K290">
        <v>30.816979</v>
      </c>
    </row>
    <row r="291" spans="1:11" ht="15.6" x14ac:dyDescent="0.3">
      <c r="A291" s="95" t="s">
        <v>297</v>
      </c>
      <c r="B291" s="94">
        <v>1</v>
      </c>
      <c r="C291" s="90" t="str">
        <f>VLOOKUP(NewOld!I291,fish!$C$1:$E$75,2,FALSE)</f>
        <v>Cen OR Trl</v>
      </c>
      <c r="D291" s="90" t="str">
        <f>VLOOKUP(G291,StkCrosswalk!$A$1:$F$40,2,FALSE)</f>
        <v>BPHTule</v>
      </c>
      <c r="E291" s="90">
        <f>VLOOKUP(G291,StkCrosswalk!$A$1:$F$40,4,FALSE)</f>
        <v>10</v>
      </c>
      <c r="F291" s="90" t="str">
        <f>VLOOKUP(G291,StkCrosswalk!$A$1:$F$40,3,FALSE)</f>
        <v>Mid-Columbia Tule</v>
      </c>
      <c r="G291">
        <v>22</v>
      </c>
      <c r="H291">
        <v>4</v>
      </c>
      <c r="I291">
        <v>30</v>
      </c>
      <c r="J291">
        <v>3</v>
      </c>
      <c r="K291">
        <v>16.246379999999998</v>
      </c>
    </row>
    <row r="292" spans="1:11" ht="15.6" x14ac:dyDescent="0.3">
      <c r="A292" s="95" t="s">
        <v>297</v>
      </c>
      <c r="B292" s="94">
        <v>1</v>
      </c>
      <c r="C292" s="90" t="str">
        <f>VLOOKUP(NewOld!I292,fish!$C$1:$E$75,2,FALSE)</f>
        <v>Cen OR Trl</v>
      </c>
      <c r="D292" s="90" t="str">
        <f>VLOOKUP(G292,StkCrosswalk!$A$1:$F$40,2,FALSE)</f>
        <v>OR Tule</v>
      </c>
      <c r="E292" s="90">
        <f>VLOOKUP(G292,StkCrosswalk!$A$1:$F$40,4,FALSE)</f>
        <v>9</v>
      </c>
      <c r="F292" s="90" t="str">
        <f>VLOOKUP(G292,StkCrosswalk!$A$1:$F$40,3,FALSE)</f>
        <v>L C Bright&amp;Tule</v>
      </c>
      <c r="G292">
        <v>19</v>
      </c>
      <c r="H292">
        <v>3</v>
      </c>
      <c r="I292">
        <v>30</v>
      </c>
      <c r="J292">
        <v>2</v>
      </c>
      <c r="K292">
        <v>118.56797600000002</v>
      </c>
    </row>
    <row r="293" spans="1:11" ht="15.6" x14ac:dyDescent="0.3">
      <c r="A293" s="95" t="s">
        <v>297</v>
      </c>
      <c r="B293" s="94">
        <v>1</v>
      </c>
      <c r="C293" s="90" t="str">
        <f>VLOOKUP(NewOld!I293,fish!$C$1:$E$75,2,FALSE)</f>
        <v>Cen OR Trl</v>
      </c>
      <c r="D293" s="90" t="str">
        <f>VLOOKUP(G293,StkCrosswalk!$A$1:$F$40,2,FALSE)</f>
        <v>OR Tule</v>
      </c>
      <c r="E293" s="90">
        <f>VLOOKUP(G293,StkCrosswalk!$A$1:$F$40,4,FALSE)</f>
        <v>9</v>
      </c>
      <c r="F293" s="90" t="str">
        <f>VLOOKUP(G293,StkCrosswalk!$A$1:$F$40,3,FALSE)</f>
        <v>L C Bright&amp;Tule</v>
      </c>
      <c r="G293">
        <v>19</v>
      </c>
      <c r="H293">
        <v>3</v>
      </c>
      <c r="I293">
        <v>30</v>
      </c>
      <c r="J293">
        <v>3</v>
      </c>
      <c r="K293">
        <v>34.289057999999997</v>
      </c>
    </row>
    <row r="294" spans="1:11" ht="15.6" x14ac:dyDescent="0.3">
      <c r="A294" s="95" t="s">
        <v>297</v>
      </c>
      <c r="B294" s="94">
        <v>1</v>
      </c>
      <c r="C294" s="90" t="str">
        <f>VLOOKUP(NewOld!I294,fish!$C$1:$E$75,2,FALSE)</f>
        <v>Cen OR Trl</v>
      </c>
      <c r="D294" s="90" t="str">
        <f>VLOOKUP(G294,StkCrosswalk!$A$1:$F$40,2,FALSE)</f>
        <v>WA Tule</v>
      </c>
      <c r="E294" s="90">
        <f>VLOOKUP(G294,StkCrosswalk!$A$1:$F$40,4,FALSE)</f>
        <v>9</v>
      </c>
      <c r="F294" s="90" t="str">
        <f>VLOOKUP(G294,StkCrosswalk!$A$1:$F$40,3,FALSE)</f>
        <v>L C Bright&amp;Tule</v>
      </c>
      <c r="G294">
        <v>20</v>
      </c>
      <c r="H294">
        <v>3</v>
      </c>
      <c r="I294">
        <v>30</v>
      </c>
      <c r="J294">
        <v>2</v>
      </c>
      <c r="K294">
        <v>79.330242999999996</v>
      </c>
    </row>
    <row r="295" spans="1:11" ht="15.6" x14ac:dyDescent="0.3">
      <c r="A295" s="95" t="s">
        <v>297</v>
      </c>
      <c r="B295" s="94">
        <v>1</v>
      </c>
      <c r="C295" s="90" t="str">
        <f>VLOOKUP(NewOld!I295,fish!$C$1:$E$75,2,FALSE)</f>
        <v>Cen OR Trl</v>
      </c>
      <c r="D295" s="90" t="str">
        <f>VLOOKUP(G295,StkCrosswalk!$A$1:$F$40,2,FALSE)</f>
        <v>WA Tule</v>
      </c>
      <c r="E295" s="90">
        <f>VLOOKUP(G295,StkCrosswalk!$A$1:$F$40,4,FALSE)</f>
        <v>9</v>
      </c>
      <c r="F295" s="90" t="str">
        <f>VLOOKUP(G295,StkCrosswalk!$A$1:$F$40,3,FALSE)</f>
        <v>L C Bright&amp;Tule</v>
      </c>
      <c r="G295">
        <v>20</v>
      </c>
      <c r="H295">
        <v>3</v>
      </c>
      <c r="I295">
        <v>30</v>
      </c>
      <c r="J295">
        <v>3</v>
      </c>
      <c r="K295">
        <v>109.590408</v>
      </c>
    </row>
    <row r="296" spans="1:11" ht="15.6" x14ac:dyDescent="0.3">
      <c r="A296" s="95" t="s">
        <v>297</v>
      </c>
      <c r="B296" s="94">
        <v>1</v>
      </c>
      <c r="C296" s="90" t="str">
        <f>VLOOKUP(NewOld!I296,fish!$C$1:$E$75,2,FALSE)</f>
        <v>Cen OR Trl</v>
      </c>
      <c r="D296" s="90" t="str">
        <f>VLOOKUP(G296,StkCrosswalk!$A$1:$F$40,2,FALSE)</f>
        <v>WA Tule</v>
      </c>
      <c r="E296" s="90">
        <f>VLOOKUP(G296,StkCrosswalk!$A$1:$F$40,4,FALSE)</f>
        <v>9</v>
      </c>
      <c r="F296" s="90" t="str">
        <f>VLOOKUP(G296,StkCrosswalk!$A$1:$F$40,3,FALSE)</f>
        <v>L C Bright&amp;Tule</v>
      </c>
      <c r="G296">
        <v>20</v>
      </c>
      <c r="H296">
        <v>4</v>
      </c>
      <c r="I296">
        <v>30</v>
      </c>
      <c r="J296">
        <v>3</v>
      </c>
      <c r="K296">
        <v>126.763552</v>
      </c>
    </row>
    <row r="297" spans="1:11" ht="15.6" x14ac:dyDescent="0.3">
      <c r="A297" s="95" t="s">
        <v>297</v>
      </c>
      <c r="B297" s="94">
        <v>1</v>
      </c>
      <c r="C297" s="90" t="str">
        <f>VLOOKUP(NewOld!I297,fish!$C$1:$E$75,2,FALSE)</f>
        <v>Cen OR Trl</v>
      </c>
      <c r="D297" s="90" t="str">
        <f>VLOOKUP(G297,StkCrosswalk!$A$1:$F$40,2,FALSE)</f>
        <v>FrasRLt</v>
      </c>
      <c r="E297" s="90">
        <f>VLOOKUP(G297,StkCrosswalk!$A$1:$F$40,4,FALSE)</f>
        <v>1</v>
      </c>
      <c r="F297" s="90" t="str">
        <f>VLOOKUP(G297,StkCrosswalk!$A$1:$F$40,3,FALSE)</f>
        <v>Fraser WCVI Geo St</v>
      </c>
      <c r="G297">
        <v>30</v>
      </c>
      <c r="H297">
        <v>3</v>
      </c>
      <c r="I297">
        <v>30</v>
      </c>
      <c r="J297">
        <v>3</v>
      </c>
      <c r="K297">
        <v>6.9025110000000005</v>
      </c>
    </row>
    <row r="298" spans="1:11" ht="15.6" x14ac:dyDescent="0.3">
      <c r="A298" s="95" t="s">
        <v>297</v>
      </c>
      <c r="B298" s="94">
        <v>1</v>
      </c>
      <c r="C298" s="90" t="str">
        <f>VLOOKUP(NewOld!I298,fish!$C$1:$E$75,2,FALSE)</f>
        <v>Cen OR Trl</v>
      </c>
      <c r="D298" s="90" t="str">
        <f>VLOOKUP(G298,StkCrosswalk!$A$1:$F$40,2,FALSE)</f>
        <v>FrasRLt</v>
      </c>
      <c r="E298" s="90">
        <f>VLOOKUP(G298,StkCrosswalk!$A$1:$F$40,4,FALSE)</f>
        <v>1</v>
      </c>
      <c r="F298" s="90" t="str">
        <f>VLOOKUP(G298,StkCrosswalk!$A$1:$F$40,3,FALSE)</f>
        <v>Fraser WCVI Geo St</v>
      </c>
      <c r="G298">
        <v>30</v>
      </c>
      <c r="H298">
        <v>4</v>
      </c>
      <c r="I298">
        <v>30</v>
      </c>
      <c r="J298">
        <v>3</v>
      </c>
      <c r="K298">
        <v>2.471508</v>
      </c>
    </row>
    <row r="299" spans="1:11" ht="15.6" x14ac:dyDescent="0.3">
      <c r="A299" s="95" t="s">
        <v>297</v>
      </c>
      <c r="B299" s="94">
        <v>1</v>
      </c>
      <c r="C299" s="90" t="str">
        <f>VLOOKUP(NewOld!I299,fish!$C$1:$E$75,2,FALSE)</f>
        <v>Cen OR Trl</v>
      </c>
      <c r="D299" s="90" t="str">
        <f>VLOOKUP(G299,StkCrosswalk!$A$1:$F$40,2,FALSE)</f>
        <v>HdCl FF</v>
      </c>
      <c r="E299" s="90">
        <f>VLOOKUP(G299,StkCrosswalk!$A$1:$F$40,4,FALSE)</f>
        <v>3</v>
      </c>
      <c r="F299" s="90" t="str">
        <f>VLOOKUP(G299,StkCrosswalk!$A$1:$F$40,3,FALSE)</f>
        <v>Puget Sound Fa</v>
      </c>
      <c r="G299">
        <v>16</v>
      </c>
      <c r="H299">
        <v>3</v>
      </c>
      <c r="I299">
        <v>30</v>
      </c>
      <c r="J299">
        <v>3</v>
      </c>
      <c r="K299">
        <v>8.4133130000000005</v>
      </c>
    </row>
    <row r="300" spans="1:11" ht="15.6" x14ac:dyDescent="0.3">
      <c r="A300" s="95" t="s">
        <v>297</v>
      </c>
      <c r="B300" s="94">
        <v>1</v>
      </c>
      <c r="C300" s="90" t="str">
        <f>VLOOKUP(NewOld!I300,fish!$C$1:$E$75,2,FALSE)</f>
        <v>Cen OR Trl</v>
      </c>
      <c r="D300" s="90" t="str">
        <f>VLOOKUP(G300,StkCrosswalk!$A$1:$F$40,2,FALSE)</f>
        <v>HdCl FY</v>
      </c>
      <c r="E300" s="90">
        <f>VLOOKUP(G300,StkCrosswalk!$A$1:$F$40,4,FALSE)</f>
        <v>3</v>
      </c>
      <c r="F300" s="90" t="str">
        <f>VLOOKUP(G300,StkCrosswalk!$A$1:$F$40,3,FALSE)</f>
        <v>Puget Sound Fa</v>
      </c>
      <c r="G300">
        <v>17</v>
      </c>
      <c r="H300">
        <v>3</v>
      </c>
      <c r="I300">
        <v>30</v>
      </c>
      <c r="J300">
        <v>3</v>
      </c>
      <c r="K300">
        <v>0.93942199999999998</v>
      </c>
    </row>
    <row r="301" spans="1:11" ht="15.6" x14ac:dyDescent="0.3">
      <c r="A301" s="95" t="s">
        <v>297</v>
      </c>
      <c r="B301" s="94">
        <v>1</v>
      </c>
      <c r="C301" s="90" t="str">
        <f>VLOOKUP(NewOld!I301,fish!$C$1:$E$75,2,FALSE)</f>
        <v>Cen OR Trl</v>
      </c>
      <c r="D301" s="90" t="str">
        <f>VLOOKUP(G301,StkCrosswalk!$A$1:$F$40,2,FALSE)</f>
        <v>LColNat</v>
      </c>
      <c r="E301" s="90">
        <f>VLOOKUP(G301,StkCrosswalk!$A$1:$F$40,4,FALSE)</f>
        <v>9</v>
      </c>
      <c r="F301" s="90" t="str">
        <f>VLOOKUP(G301,StkCrosswalk!$A$1:$F$40,3,FALSE)</f>
        <v>L C Bright&amp;Tule</v>
      </c>
      <c r="G301">
        <v>34</v>
      </c>
      <c r="H301">
        <v>3</v>
      </c>
      <c r="I301">
        <v>30</v>
      </c>
      <c r="J301">
        <v>2</v>
      </c>
      <c r="K301">
        <v>11.331099999999999</v>
      </c>
    </row>
    <row r="302" spans="1:11" ht="15.6" x14ac:dyDescent="0.3">
      <c r="A302" s="95" t="s">
        <v>297</v>
      </c>
      <c r="B302" s="94">
        <v>1</v>
      </c>
      <c r="C302" s="90" t="str">
        <f>VLOOKUP(NewOld!I302,fish!$C$1:$E$75,2,FALSE)</f>
        <v>Cen OR Trl</v>
      </c>
      <c r="D302" s="90" t="str">
        <f>VLOOKUP(G302,StkCrosswalk!$A$1:$F$40,2,FALSE)</f>
        <v>LColNat</v>
      </c>
      <c r="E302" s="90">
        <f>VLOOKUP(G302,StkCrosswalk!$A$1:$F$40,4,FALSE)</f>
        <v>9</v>
      </c>
      <c r="F302" s="90" t="str">
        <f>VLOOKUP(G302,StkCrosswalk!$A$1:$F$40,3,FALSE)</f>
        <v>L C Bright&amp;Tule</v>
      </c>
      <c r="G302">
        <v>34</v>
      </c>
      <c r="H302">
        <v>3</v>
      </c>
      <c r="I302">
        <v>30</v>
      </c>
      <c r="J302">
        <v>3</v>
      </c>
      <c r="K302">
        <v>7.4255619999999993</v>
      </c>
    </row>
    <row r="303" spans="1:11" ht="15.6" x14ac:dyDescent="0.3">
      <c r="A303" s="95" t="s">
        <v>297</v>
      </c>
      <c r="B303" s="94">
        <v>1</v>
      </c>
      <c r="C303" s="90" t="str">
        <f>VLOOKUP(NewOld!I303,fish!$C$1:$E$75,2,FALSE)</f>
        <v>Cen OR Trl</v>
      </c>
      <c r="D303" s="90" t="str">
        <f>VLOOKUP(G303,StkCrosswalk!$A$1:$F$40,2,FALSE)</f>
        <v>LColNat</v>
      </c>
      <c r="E303" s="90">
        <f>VLOOKUP(G303,StkCrosswalk!$A$1:$F$40,4,FALSE)</f>
        <v>9</v>
      </c>
      <c r="F303" s="90" t="str">
        <f>VLOOKUP(G303,StkCrosswalk!$A$1:$F$40,3,FALSE)</f>
        <v>L C Bright&amp;Tule</v>
      </c>
      <c r="G303">
        <v>34</v>
      </c>
      <c r="H303">
        <v>4</v>
      </c>
      <c r="I303">
        <v>30</v>
      </c>
      <c r="J303">
        <v>2</v>
      </c>
      <c r="K303">
        <v>2.1864680000000001</v>
      </c>
    </row>
    <row r="304" spans="1:11" ht="15.6" x14ac:dyDescent="0.3">
      <c r="A304" s="95" t="s">
        <v>297</v>
      </c>
      <c r="B304" s="94">
        <v>1</v>
      </c>
      <c r="C304" s="90" t="str">
        <f>VLOOKUP(NewOld!I304,fish!$C$1:$E$75,2,FALSE)</f>
        <v>Cen OR Trl</v>
      </c>
      <c r="D304" s="90" t="str">
        <f>VLOOKUP(G304,StkCrosswalk!$A$1:$F$40,2,FALSE)</f>
        <v>LColNat</v>
      </c>
      <c r="E304" s="90">
        <f>VLOOKUP(G304,StkCrosswalk!$A$1:$F$40,4,FALSE)</f>
        <v>9</v>
      </c>
      <c r="F304" s="90" t="str">
        <f>VLOOKUP(G304,StkCrosswalk!$A$1:$F$40,3,FALSE)</f>
        <v>L C Bright&amp;Tule</v>
      </c>
      <c r="G304">
        <v>34</v>
      </c>
      <c r="H304">
        <v>4</v>
      </c>
      <c r="I304">
        <v>30</v>
      </c>
      <c r="J304">
        <v>3</v>
      </c>
      <c r="K304">
        <v>4.1137839999999999</v>
      </c>
    </row>
    <row r="305" spans="1:11" ht="15.6" x14ac:dyDescent="0.3">
      <c r="A305" s="95" t="s">
        <v>297</v>
      </c>
      <c r="B305" s="94">
        <v>1</v>
      </c>
      <c r="C305" s="90" t="str">
        <f>VLOOKUP(NewOld!I305,fish!$C$1:$E$75,2,FALSE)</f>
        <v>Cen OR Trl</v>
      </c>
      <c r="D305" s="90" t="str">
        <f>VLOOKUP(G305,StkCrosswalk!$A$1:$F$40,2,FALSE)</f>
        <v>LCRWild</v>
      </c>
      <c r="E305" s="90">
        <f>VLOOKUP(G305,StkCrosswalk!$A$1:$F$40,4,FALSE)</f>
        <v>9</v>
      </c>
      <c r="F305" s="90" t="str">
        <f>VLOOKUP(G305,StkCrosswalk!$A$1:$F$40,3,FALSE)</f>
        <v>L C Bright&amp;Tule</v>
      </c>
      <c r="G305">
        <v>21</v>
      </c>
      <c r="H305">
        <v>4</v>
      </c>
      <c r="I305">
        <v>30</v>
      </c>
      <c r="J305">
        <v>2</v>
      </c>
      <c r="K305">
        <v>64.780681000000001</v>
      </c>
    </row>
    <row r="306" spans="1:11" ht="15.6" x14ac:dyDescent="0.3">
      <c r="A306" s="95" t="s">
        <v>297</v>
      </c>
      <c r="B306" s="94">
        <v>1</v>
      </c>
      <c r="C306" s="90" t="str">
        <f>VLOOKUP(NewOld!I306,fish!$C$1:$E$75,2,FALSE)</f>
        <v>Cen OR Trl</v>
      </c>
      <c r="D306" s="90" t="str">
        <f>VLOOKUP(G306,StkCrosswalk!$A$1:$F$40,2,FALSE)</f>
        <v>LCRWild</v>
      </c>
      <c r="E306" s="90">
        <f>VLOOKUP(G306,StkCrosswalk!$A$1:$F$40,4,FALSE)</f>
        <v>9</v>
      </c>
      <c r="F306" s="90" t="str">
        <f>VLOOKUP(G306,StkCrosswalk!$A$1:$F$40,3,FALSE)</f>
        <v>L C Bright&amp;Tule</v>
      </c>
      <c r="G306">
        <v>21</v>
      </c>
      <c r="H306">
        <v>4</v>
      </c>
      <c r="I306">
        <v>30</v>
      </c>
      <c r="J306">
        <v>3</v>
      </c>
      <c r="K306">
        <v>3.2527379999999999</v>
      </c>
    </row>
    <row r="307" spans="1:11" ht="15.6" x14ac:dyDescent="0.3">
      <c r="A307" s="95" t="s">
        <v>297</v>
      </c>
      <c r="B307" s="94">
        <v>1</v>
      </c>
      <c r="C307" s="90" t="str">
        <f>VLOOKUP(NewOld!I307,fish!$C$1:$E$75,2,FALSE)</f>
        <v>Cen OR Trl</v>
      </c>
      <c r="D307" s="90" t="str">
        <f>VLOOKUP(G307,StkCrosswalk!$A$1:$F$40,2,FALSE)</f>
        <v>MidPSFF</v>
      </c>
      <c r="E307" s="90">
        <f>VLOOKUP(G307,StkCrosswalk!$A$1:$F$40,4,FALSE)</f>
        <v>3</v>
      </c>
      <c r="F307" s="90" t="str">
        <f>VLOOKUP(G307,StkCrosswalk!$A$1:$F$40,3,FALSE)</f>
        <v>Puget Sound Fa</v>
      </c>
      <c r="G307">
        <v>11</v>
      </c>
      <c r="H307">
        <v>4</v>
      </c>
      <c r="I307">
        <v>30</v>
      </c>
      <c r="J307">
        <v>3</v>
      </c>
      <c r="K307">
        <v>0.570218</v>
      </c>
    </row>
    <row r="308" spans="1:11" ht="15.6" x14ac:dyDescent="0.3">
      <c r="A308" s="95" t="s">
        <v>297</v>
      </c>
      <c r="B308" s="94">
        <v>1</v>
      </c>
      <c r="C308" s="90" t="str">
        <f>VLOOKUP(NewOld!I308,fish!$C$1:$E$75,2,FALSE)</f>
        <v>Cen OR Trl</v>
      </c>
      <c r="D308" s="90" t="str">
        <f>VLOOKUP(G308,StkCrosswalk!$A$1:$F$40,2,FALSE)</f>
        <v>NkSm FF</v>
      </c>
      <c r="E308" s="90">
        <f>VLOOKUP(G308,StkCrosswalk!$A$1:$F$40,4,FALSE)</f>
        <v>3</v>
      </c>
      <c r="F308" s="90" t="str">
        <f>VLOOKUP(G308,StkCrosswalk!$A$1:$F$40,3,FALSE)</f>
        <v>Puget Sound Fa</v>
      </c>
      <c r="G308">
        <v>1</v>
      </c>
      <c r="H308">
        <v>4</v>
      </c>
      <c r="I308">
        <v>30</v>
      </c>
      <c r="J308">
        <v>3</v>
      </c>
      <c r="K308">
        <v>2.1001669999999999</v>
      </c>
    </row>
    <row r="309" spans="1:11" ht="15.6" x14ac:dyDescent="0.3">
      <c r="A309" s="95" t="s">
        <v>297</v>
      </c>
      <c r="B309" s="94">
        <v>1</v>
      </c>
      <c r="C309" s="90" t="str">
        <f>VLOOKUP(NewOld!I309,fish!$C$1:$E$75,2,FALSE)</f>
        <v>Cen OR Trl</v>
      </c>
      <c r="D309" s="90" t="str">
        <f>VLOOKUP(G309,StkCrosswalk!$A$1:$F$40,2,FALSE)</f>
        <v>OR No F</v>
      </c>
      <c r="E309" s="90">
        <f>VLOOKUP(G309,StkCrosswalk!$A$1:$F$40,4,FALSE)</f>
        <v>11</v>
      </c>
      <c r="F309" s="90" t="str">
        <f>VLOOKUP(G309,StkCrosswalk!$A$1:$F$40,3,FALSE)</f>
        <v>OR North Coast</v>
      </c>
      <c r="G309">
        <v>28</v>
      </c>
      <c r="H309">
        <v>3</v>
      </c>
      <c r="I309">
        <v>30</v>
      </c>
      <c r="J309">
        <v>3</v>
      </c>
      <c r="K309">
        <v>49.740593999999994</v>
      </c>
    </row>
    <row r="310" spans="1:11" ht="15.6" x14ac:dyDescent="0.3">
      <c r="A310" s="95" t="s">
        <v>297</v>
      </c>
      <c r="B310" s="94">
        <v>1</v>
      </c>
      <c r="C310" s="90" t="str">
        <f>VLOOKUP(NewOld!I310,fish!$C$1:$E$75,2,FALSE)</f>
        <v>Cen OR Trl</v>
      </c>
      <c r="D310" s="90" t="str">
        <f>VLOOKUP(G310,StkCrosswalk!$A$1:$F$40,2,FALSE)</f>
        <v>OR No F</v>
      </c>
      <c r="E310" s="90">
        <f>VLOOKUP(G310,StkCrosswalk!$A$1:$F$40,4,FALSE)</f>
        <v>11</v>
      </c>
      <c r="F310" s="90" t="str">
        <f>VLOOKUP(G310,StkCrosswalk!$A$1:$F$40,3,FALSE)</f>
        <v>OR North Coast</v>
      </c>
      <c r="G310">
        <v>28</v>
      </c>
      <c r="H310">
        <v>5</v>
      </c>
      <c r="I310">
        <v>30</v>
      </c>
      <c r="J310">
        <v>3</v>
      </c>
      <c r="K310">
        <v>28.198430000000002</v>
      </c>
    </row>
    <row r="311" spans="1:11" ht="15.6" x14ac:dyDescent="0.3">
      <c r="A311" s="95" t="s">
        <v>297</v>
      </c>
      <c r="B311" s="94">
        <v>1</v>
      </c>
      <c r="C311" s="90" t="str">
        <f>VLOOKUP(NewOld!I311,fish!$C$1:$E$75,2,FALSE)</f>
        <v>Cen OR Trl</v>
      </c>
      <c r="D311" s="90" t="str">
        <f>VLOOKUP(G311,StkCrosswalk!$A$1:$F$40,2,FALSE)</f>
        <v>Snake F</v>
      </c>
      <c r="E311" s="90">
        <f>VLOOKUP(G311,StkCrosswalk!$A$1:$F$40,4,FALSE)</f>
        <v>7</v>
      </c>
      <c r="F311" s="90" t="str">
        <f>VLOOKUP(G311,StkCrosswalk!$A$1:$F$40,3,FALSE)</f>
        <v>U Columbia Bright</v>
      </c>
      <c r="G311">
        <v>27</v>
      </c>
      <c r="H311">
        <v>3</v>
      </c>
      <c r="I311">
        <v>30</v>
      </c>
      <c r="J311">
        <v>2</v>
      </c>
      <c r="K311">
        <v>227.750798</v>
      </c>
    </row>
    <row r="312" spans="1:11" ht="15.6" x14ac:dyDescent="0.3">
      <c r="A312" s="95" t="s">
        <v>297</v>
      </c>
      <c r="B312" s="94">
        <v>1</v>
      </c>
      <c r="C312" s="90" t="str">
        <f>VLOOKUP(NewOld!I312,fish!$C$1:$E$75,2,FALSE)</f>
        <v>Cen OR Trl</v>
      </c>
      <c r="D312" s="90" t="str">
        <f>VLOOKUP(G312,StkCrosswalk!$A$1:$F$40,2,FALSE)</f>
        <v>Snake F</v>
      </c>
      <c r="E312" s="90">
        <f>VLOOKUP(G312,StkCrosswalk!$A$1:$F$40,4,FALSE)</f>
        <v>7</v>
      </c>
      <c r="F312" s="90" t="str">
        <f>VLOOKUP(G312,StkCrosswalk!$A$1:$F$40,3,FALSE)</f>
        <v>U Columbia Bright</v>
      </c>
      <c r="G312">
        <v>27</v>
      </c>
      <c r="H312">
        <v>3</v>
      </c>
      <c r="I312">
        <v>30</v>
      </c>
      <c r="J312">
        <v>3</v>
      </c>
      <c r="K312">
        <v>97.564306000000002</v>
      </c>
    </row>
    <row r="313" spans="1:11" ht="15.6" x14ac:dyDescent="0.3">
      <c r="A313" s="95" t="s">
        <v>297</v>
      </c>
      <c r="B313" s="94">
        <v>1</v>
      </c>
      <c r="C313" s="90" t="str">
        <f>VLOOKUP(NewOld!I313,fish!$C$1:$E$75,2,FALSE)</f>
        <v>Cen OR Trl</v>
      </c>
      <c r="D313" s="90" t="str">
        <f>VLOOKUP(G313,StkCrosswalk!$A$1:$F$40,2,FALSE)</f>
        <v>Snake F</v>
      </c>
      <c r="E313" s="90">
        <f>VLOOKUP(G313,StkCrosswalk!$A$1:$F$40,4,FALSE)</f>
        <v>7</v>
      </c>
      <c r="F313" s="90" t="str">
        <f>VLOOKUP(G313,StkCrosswalk!$A$1:$F$40,3,FALSE)</f>
        <v>U Columbia Bright</v>
      </c>
      <c r="G313">
        <v>27</v>
      </c>
      <c r="H313">
        <v>4</v>
      </c>
      <c r="I313">
        <v>30</v>
      </c>
      <c r="J313">
        <v>2</v>
      </c>
      <c r="K313">
        <v>701.23848700000008</v>
      </c>
    </row>
    <row r="314" spans="1:11" ht="15.6" x14ac:dyDescent="0.3">
      <c r="A314" s="95" t="s">
        <v>297</v>
      </c>
      <c r="B314" s="94">
        <v>1</v>
      </c>
      <c r="C314" s="90" t="str">
        <f>VLOOKUP(NewOld!I314,fish!$C$1:$E$75,2,FALSE)</f>
        <v>Cen OR Trl</v>
      </c>
      <c r="D314" s="90" t="str">
        <f>VLOOKUP(G314,StkCrosswalk!$A$1:$F$40,2,FALSE)</f>
        <v>Snake F</v>
      </c>
      <c r="E314" s="90">
        <f>VLOOKUP(G314,StkCrosswalk!$A$1:$F$40,4,FALSE)</f>
        <v>7</v>
      </c>
      <c r="F314" s="90" t="str">
        <f>VLOOKUP(G314,StkCrosswalk!$A$1:$F$40,3,FALSE)</f>
        <v>U Columbia Bright</v>
      </c>
      <c r="G314">
        <v>27</v>
      </c>
      <c r="H314">
        <v>4</v>
      </c>
      <c r="I314">
        <v>30</v>
      </c>
      <c r="J314">
        <v>3</v>
      </c>
      <c r="K314">
        <v>43.482394999999997</v>
      </c>
    </row>
    <row r="315" spans="1:11" ht="15.6" x14ac:dyDescent="0.3">
      <c r="A315" s="95" t="s">
        <v>297</v>
      </c>
      <c r="B315" s="94">
        <v>1</v>
      </c>
      <c r="C315" s="90" t="str">
        <f>VLOOKUP(NewOld!I315,fish!$C$1:$E$75,2,FALSE)</f>
        <v>Cen OR Trl</v>
      </c>
      <c r="D315" s="90" t="str">
        <f>VLOOKUP(G315,StkCrosswalk!$A$1:$F$40,2,FALSE)</f>
        <v>Tula FF</v>
      </c>
      <c r="E315" s="90">
        <f>VLOOKUP(G315,StkCrosswalk!$A$1:$F$40,4,FALSE)</f>
        <v>3</v>
      </c>
      <c r="F315" s="90" t="str">
        <f>VLOOKUP(G315,StkCrosswalk!$A$1:$F$40,3,FALSE)</f>
        <v>Puget Sound Fa</v>
      </c>
      <c r="G315">
        <v>10</v>
      </c>
      <c r="H315">
        <v>3</v>
      </c>
      <c r="I315">
        <v>30</v>
      </c>
      <c r="J315">
        <v>3</v>
      </c>
      <c r="K315">
        <v>8.0063999999999996E-2</v>
      </c>
    </row>
    <row r="316" spans="1:11" ht="15.6" x14ac:dyDescent="0.3">
      <c r="A316" s="95" t="s">
        <v>297</v>
      </c>
      <c r="B316" s="94">
        <v>1</v>
      </c>
      <c r="C316" s="90" t="str">
        <f>VLOOKUP(NewOld!I316,fish!$C$1:$E$75,2,FALSE)</f>
        <v>Cen OR Trl</v>
      </c>
      <c r="D316" s="90" t="str">
        <f>VLOOKUP(G316,StkCrosswalk!$A$1:$F$40,2,FALSE)</f>
        <v>Tula FF</v>
      </c>
      <c r="E316" s="90">
        <f>VLOOKUP(G316,StkCrosswalk!$A$1:$F$40,4,FALSE)</f>
        <v>3</v>
      </c>
      <c r="F316" s="90" t="str">
        <f>VLOOKUP(G316,StkCrosswalk!$A$1:$F$40,3,FALSE)</f>
        <v>Puget Sound Fa</v>
      </c>
      <c r="G316">
        <v>10</v>
      </c>
      <c r="H316">
        <v>4</v>
      </c>
      <c r="I316">
        <v>30</v>
      </c>
      <c r="J316">
        <v>3</v>
      </c>
      <c r="K316">
        <v>0.15958800000000001</v>
      </c>
    </row>
    <row r="317" spans="1:11" ht="15.6" x14ac:dyDescent="0.3">
      <c r="A317" s="95" t="s">
        <v>297</v>
      </c>
      <c r="B317" s="94">
        <v>1</v>
      </c>
      <c r="C317" s="90" t="str">
        <f>VLOOKUP(NewOld!I317,fish!$C$1:$E$75,2,FALSE)</f>
        <v>Cen OR Trl</v>
      </c>
      <c r="D317" s="90" t="str">
        <f>VLOOKUP(G317,StkCrosswalk!$A$1:$F$40,2,FALSE)</f>
        <v>UWAc FF</v>
      </c>
      <c r="E317" s="90">
        <f>VLOOKUP(G317,StkCrosswalk!$A$1:$F$40,4,FALSE)</f>
        <v>3</v>
      </c>
      <c r="F317" s="90" t="str">
        <f>VLOOKUP(G317,StkCrosswalk!$A$1:$F$40,3,FALSE)</f>
        <v>Puget Sound Fa</v>
      </c>
      <c r="G317">
        <v>12</v>
      </c>
      <c r="H317">
        <v>3</v>
      </c>
      <c r="I317">
        <v>30</v>
      </c>
      <c r="J317">
        <v>3</v>
      </c>
      <c r="K317">
        <v>1.95E-2</v>
      </c>
    </row>
    <row r="318" spans="1:11" ht="15.6" x14ac:dyDescent="0.3">
      <c r="A318" s="95" t="s">
        <v>297</v>
      </c>
      <c r="B318" s="94">
        <v>1</v>
      </c>
      <c r="C318" s="90" t="str">
        <f>VLOOKUP(NewOld!I318,fish!$C$1:$E$75,2,FALSE)</f>
        <v>Cen OR Trl</v>
      </c>
      <c r="D318" s="90" t="str">
        <f>VLOOKUP(G318,StkCrosswalk!$A$1:$F$40,2,FALSE)</f>
        <v>Will Sp</v>
      </c>
      <c r="E318" s="90">
        <f>VLOOKUP(G318,StkCrosswalk!$A$1:$F$40,4,FALSE)</f>
        <v>6</v>
      </c>
      <c r="F318" s="90" t="str">
        <f>VLOOKUP(G318,StkCrosswalk!$A$1:$F$40,3,FALSE)</f>
        <v>L Columbia Spring</v>
      </c>
      <c r="G318">
        <v>26</v>
      </c>
      <c r="H318">
        <v>3</v>
      </c>
      <c r="I318">
        <v>30</v>
      </c>
      <c r="J318">
        <v>3</v>
      </c>
      <c r="K318">
        <v>15.660844999999998</v>
      </c>
    </row>
    <row r="319" spans="1:11" ht="15.6" x14ac:dyDescent="0.3">
      <c r="A319" s="95" t="s">
        <v>297</v>
      </c>
      <c r="B319" s="94">
        <v>1</v>
      </c>
      <c r="C319" s="90" t="str">
        <f>VLOOKUP(NewOld!I319,fish!$C$1:$E$75,2,FALSE)</f>
        <v>Cen OR Trl</v>
      </c>
      <c r="D319" s="90" t="str">
        <f>VLOOKUP(G319,StkCrosswalk!$A$1:$F$40,2,FALSE)</f>
        <v>Will Sp</v>
      </c>
      <c r="E319" s="90">
        <f>VLOOKUP(G319,StkCrosswalk!$A$1:$F$40,4,FALSE)</f>
        <v>6</v>
      </c>
      <c r="F319" s="90" t="str">
        <f>VLOOKUP(G319,StkCrosswalk!$A$1:$F$40,3,FALSE)</f>
        <v>L Columbia Spring</v>
      </c>
      <c r="G319">
        <v>26</v>
      </c>
      <c r="H319">
        <v>4</v>
      </c>
      <c r="I319">
        <v>30</v>
      </c>
      <c r="J319">
        <v>2</v>
      </c>
      <c r="K319">
        <v>21.132296</v>
      </c>
    </row>
    <row r="320" spans="1:11" ht="15.6" x14ac:dyDescent="0.3">
      <c r="A320" s="95" t="s">
        <v>297</v>
      </c>
      <c r="B320" s="94">
        <v>1</v>
      </c>
      <c r="C320" s="90" t="str">
        <f>VLOOKUP(NewOld!I320,fish!$C$1:$E$75,2,FALSE)</f>
        <v>Cen OR Trl</v>
      </c>
      <c r="D320" s="90" t="str">
        <f>VLOOKUP(G320,StkCrosswalk!$A$1:$F$40,2,FALSE)</f>
        <v>Willapa</v>
      </c>
      <c r="E320" s="90">
        <f>VLOOKUP(G320,StkCrosswalk!$A$1:$F$40,4,FALSE)</f>
        <v>5</v>
      </c>
      <c r="F320" s="90" t="str">
        <f>VLOOKUP(G320,StkCrosswalk!$A$1:$F$40,3,FALSE)</f>
        <v>Washington Coast</v>
      </c>
      <c r="G320">
        <v>37</v>
      </c>
      <c r="H320">
        <v>5</v>
      </c>
      <c r="I320">
        <v>30</v>
      </c>
      <c r="J320">
        <v>3</v>
      </c>
      <c r="K320">
        <v>2.074748</v>
      </c>
    </row>
    <row r="321" spans="1:11" ht="15.6" x14ac:dyDescent="0.3">
      <c r="A321" s="95" t="s">
        <v>297</v>
      </c>
      <c r="B321" s="94">
        <v>1</v>
      </c>
      <c r="C321" s="90" t="str">
        <f>VLOOKUP(NewOld!I321,fish!$C$1:$E$75,2,FALSE)</f>
        <v>KMZ Troll</v>
      </c>
      <c r="D321" s="90" t="str">
        <f>VLOOKUP(G321,StkCrosswalk!$A$1:$F$40,2,FALSE)</f>
        <v>CentVal</v>
      </c>
      <c r="E321" s="90">
        <f>VLOOKUP(G321,StkCrosswalk!$A$1:$F$40,4,FALSE)</f>
        <v>13</v>
      </c>
      <c r="F321" s="90" t="str">
        <f>VLOOKUP(G321,StkCrosswalk!$A$1:$F$40,3,FALSE)</f>
        <v>CV-Sacramento</v>
      </c>
      <c r="G321">
        <v>35</v>
      </c>
      <c r="H321">
        <v>3</v>
      </c>
      <c r="I321">
        <v>32</v>
      </c>
      <c r="J321">
        <v>2</v>
      </c>
      <c r="K321">
        <v>29.239387999999998</v>
      </c>
    </row>
    <row r="322" spans="1:11" ht="15.6" x14ac:dyDescent="0.3">
      <c r="A322" s="95" t="s">
        <v>297</v>
      </c>
      <c r="B322" s="94">
        <v>1</v>
      </c>
      <c r="C322" s="90" t="str">
        <f>VLOOKUP(NewOld!I322,fish!$C$1:$E$75,2,FALSE)</f>
        <v>KMZ Troll</v>
      </c>
      <c r="D322" s="90" t="str">
        <f>VLOOKUP(G322,StkCrosswalk!$A$1:$F$40,2,FALSE)</f>
        <v>CentVal</v>
      </c>
      <c r="E322" s="90">
        <f>VLOOKUP(G322,StkCrosswalk!$A$1:$F$40,4,FALSE)</f>
        <v>13</v>
      </c>
      <c r="F322" s="90" t="str">
        <f>VLOOKUP(G322,StkCrosswalk!$A$1:$F$40,3,FALSE)</f>
        <v>CV-Sacramento</v>
      </c>
      <c r="G322">
        <v>35</v>
      </c>
      <c r="H322">
        <v>3</v>
      </c>
      <c r="I322">
        <v>32</v>
      </c>
      <c r="J322">
        <v>3</v>
      </c>
      <c r="K322">
        <v>190.24079800000001</v>
      </c>
    </row>
    <row r="323" spans="1:11" ht="15.6" x14ac:dyDescent="0.3">
      <c r="A323" s="95" t="s">
        <v>297</v>
      </c>
      <c r="B323" s="94">
        <v>1</v>
      </c>
      <c r="C323" s="90" t="str">
        <f>VLOOKUP(NewOld!I323,fish!$C$1:$E$75,2,FALSE)</f>
        <v>KMZ Troll</v>
      </c>
      <c r="D323" s="90" t="str">
        <f>VLOOKUP(G323,StkCrosswalk!$A$1:$F$40,2,FALSE)</f>
        <v>CentVal</v>
      </c>
      <c r="E323" s="90">
        <f>VLOOKUP(G323,StkCrosswalk!$A$1:$F$40,4,FALSE)</f>
        <v>13</v>
      </c>
      <c r="F323" s="90" t="str">
        <f>VLOOKUP(G323,StkCrosswalk!$A$1:$F$40,3,FALSE)</f>
        <v>CV-Sacramento</v>
      </c>
      <c r="G323">
        <v>35</v>
      </c>
      <c r="H323">
        <v>4</v>
      </c>
      <c r="I323">
        <v>32</v>
      </c>
      <c r="J323">
        <v>2</v>
      </c>
      <c r="K323">
        <v>6.8903819999999998</v>
      </c>
    </row>
    <row r="324" spans="1:11" ht="15.6" x14ac:dyDescent="0.3">
      <c r="A324" s="95" t="s">
        <v>297</v>
      </c>
      <c r="B324" s="94">
        <v>1</v>
      </c>
      <c r="C324" s="90" t="str">
        <f>VLOOKUP(NewOld!I324,fish!$C$1:$E$75,2,FALSE)</f>
        <v>KMZ Troll</v>
      </c>
      <c r="D324" s="90" t="str">
        <f>VLOOKUP(G324,StkCrosswalk!$A$1:$F$40,2,FALSE)</f>
        <v>CentVal</v>
      </c>
      <c r="E324" s="90">
        <f>VLOOKUP(G324,StkCrosswalk!$A$1:$F$40,4,FALSE)</f>
        <v>13</v>
      </c>
      <c r="F324" s="90" t="str">
        <f>VLOOKUP(G324,StkCrosswalk!$A$1:$F$40,3,FALSE)</f>
        <v>CV-Sacramento</v>
      </c>
      <c r="G324">
        <v>35</v>
      </c>
      <c r="H324">
        <v>4</v>
      </c>
      <c r="I324">
        <v>32</v>
      </c>
      <c r="J324">
        <v>3</v>
      </c>
      <c r="K324">
        <v>1.644873</v>
      </c>
    </row>
    <row r="325" spans="1:11" ht="15.6" x14ac:dyDescent="0.3">
      <c r="A325" s="95" t="s">
        <v>297</v>
      </c>
      <c r="B325" s="94">
        <v>1</v>
      </c>
      <c r="C325" s="90" t="str">
        <f>VLOOKUP(NewOld!I325,fish!$C$1:$E$75,2,FALSE)</f>
        <v>KMZ Troll</v>
      </c>
      <c r="D325" s="90" t="str">
        <f>VLOOKUP(G325,StkCrosswalk!$A$1:$F$40,2,FALSE)</f>
        <v>UpCR Br</v>
      </c>
      <c r="E325" s="90">
        <f>VLOOKUP(G325,StkCrosswalk!$A$1:$F$40,4,FALSE)</f>
        <v>7</v>
      </c>
      <c r="F325" s="90" t="str">
        <f>VLOOKUP(G325,StkCrosswalk!$A$1:$F$40,3,FALSE)</f>
        <v>U Columbia Bright</v>
      </c>
      <c r="G325">
        <v>24</v>
      </c>
      <c r="H325">
        <v>4</v>
      </c>
      <c r="I325">
        <v>32</v>
      </c>
      <c r="J325">
        <v>2</v>
      </c>
      <c r="K325">
        <v>354.31111699999997</v>
      </c>
    </row>
    <row r="326" spans="1:11" ht="15.6" x14ac:dyDescent="0.3">
      <c r="A326" s="95" t="s">
        <v>297</v>
      </c>
      <c r="B326" s="94">
        <v>1</v>
      </c>
      <c r="C326" s="90" t="str">
        <f>VLOOKUP(NewOld!I326,fish!$C$1:$E$75,2,FALSE)</f>
        <v>KMZ Troll</v>
      </c>
      <c r="D326" s="90" t="str">
        <f>VLOOKUP(G326,StkCrosswalk!$A$1:$F$40,2,FALSE)</f>
        <v>UpCR Su</v>
      </c>
      <c r="E326" s="90">
        <f>VLOOKUP(G326,StkCrosswalk!$A$1:$F$40,4,FALSE)</f>
        <v>8</v>
      </c>
      <c r="F326" s="90" t="str">
        <f>VLOOKUP(G326,StkCrosswalk!$A$1:$F$40,3,FALSE)</f>
        <v>Columbia Su</v>
      </c>
      <c r="G326">
        <v>23</v>
      </c>
      <c r="H326">
        <v>4</v>
      </c>
      <c r="I326">
        <v>32</v>
      </c>
      <c r="J326">
        <v>2</v>
      </c>
      <c r="K326">
        <v>8.7366820000000001</v>
      </c>
    </row>
    <row r="327" spans="1:11" ht="15.6" x14ac:dyDescent="0.3">
      <c r="A327" s="95" t="s">
        <v>297</v>
      </c>
      <c r="B327" s="94">
        <v>1</v>
      </c>
      <c r="C327" s="90" t="str">
        <f>VLOOKUP(NewOld!I327,fish!$C$1:$E$75,2,FALSE)</f>
        <v>KMZ Troll</v>
      </c>
      <c r="D327" s="90" t="str">
        <f>VLOOKUP(G327,StkCrosswalk!$A$1:$F$40,2,FALSE)</f>
        <v>UpCR Su</v>
      </c>
      <c r="E327" s="90">
        <f>VLOOKUP(G327,StkCrosswalk!$A$1:$F$40,4,FALSE)</f>
        <v>8</v>
      </c>
      <c r="F327" s="90" t="str">
        <f>VLOOKUP(G327,StkCrosswalk!$A$1:$F$40,3,FALSE)</f>
        <v>Columbia Su</v>
      </c>
      <c r="G327">
        <v>23</v>
      </c>
      <c r="H327">
        <v>4</v>
      </c>
      <c r="I327">
        <v>32</v>
      </c>
      <c r="J327">
        <v>3</v>
      </c>
      <c r="K327">
        <v>5.6361000000000001E-2</v>
      </c>
    </row>
    <row r="328" spans="1:11" ht="15.6" x14ac:dyDescent="0.3">
      <c r="A328" s="95" t="s">
        <v>297</v>
      </c>
      <c r="B328" s="94">
        <v>1</v>
      </c>
      <c r="C328" s="90" t="str">
        <f>VLOOKUP(NewOld!I328,fish!$C$1:$E$75,2,FALSE)</f>
        <v>KMZ Troll</v>
      </c>
      <c r="D328" s="90" t="str">
        <f>VLOOKUP(G328,StkCrosswalk!$A$1:$F$40,2,FALSE)</f>
        <v>BPHTule</v>
      </c>
      <c r="E328" s="90">
        <f>VLOOKUP(G328,StkCrosswalk!$A$1:$F$40,4,FALSE)</f>
        <v>10</v>
      </c>
      <c r="F328" s="90" t="str">
        <f>VLOOKUP(G328,StkCrosswalk!$A$1:$F$40,3,FALSE)</f>
        <v>Mid-Columbia Tule</v>
      </c>
      <c r="G328">
        <v>22</v>
      </c>
      <c r="H328">
        <v>3</v>
      </c>
      <c r="I328">
        <v>32</v>
      </c>
      <c r="J328">
        <v>2</v>
      </c>
      <c r="K328">
        <v>46.346974000000003</v>
      </c>
    </row>
    <row r="329" spans="1:11" ht="15.6" x14ac:dyDescent="0.3">
      <c r="A329" s="95" t="s">
        <v>297</v>
      </c>
      <c r="B329" s="94">
        <v>1</v>
      </c>
      <c r="C329" s="90" t="str">
        <f>VLOOKUP(NewOld!I329,fish!$C$1:$E$75,2,FALSE)</f>
        <v>KMZ Troll</v>
      </c>
      <c r="D329" s="90" t="str">
        <f>VLOOKUP(G329,StkCrosswalk!$A$1:$F$40,2,FALSE)</f>
        <v>BPHTule</v>
      </c>
      <c r="E329" s="90">
        <f>VLOOKUP(G329,StkCrosswalk!$A$1:$F$40,4,FALSE)</f>
        <v>10</v>
      </c>
      <c r="F329" s="90" t="str">
        <f>VLOOKUP(G329,StkCrosswalk!$A$1:$F$40,3,FALSE)</f>
        <v>Mid-Columbia Tule</v>
      </c>
      <c r="G329">
        <v>22</v>
      </c>
      <c r="H329">
        <v>3</v>
      </c>
      <c r="I329">
        <v>32</v>
      </c>
      <c r="J329">
        <v>3</v>
      </c>
      <c r="K329">
        <v>26.626441</v>
      </c>
    </row>
    <row r="330" spans="1:11" ht="15.6" x14ac:dyDescent="0.3">
      <c r="A330" s="95" t="s">
        <v>297</v>
      </c>
      <c r="B330" s="94">
        <v>1</v>
      </c>
      <c r="C330" s="90" t="str">
        <f>VLOOKUP(NewOld!I330,fish!$C$1:$E$75,2,FALSE)</f>
        <v>KMZ Troll</v>
      </c>
      <c r="D330" s="90" t="str">
        <f>VLOOKUP(G330,StkCrosswalk!$A$1:$F$40,2,FALSE)</f>
        <v>WA Tule</v>
      </c>
      <c r="E330" s="90">
        <f>VLOOKUP(G330,StkCrosswalk!$A$1:$F$40,4,FALSE)</f>
        <v>9</v>
      </c>
      <c r="F330" s="90" t="str">
        <f>VLOOKUP(G330,StkCrosswalk!$A$1:$F$40,3,FALSE)</f>
        <v>L C Bright&amp;Tule</v>
      </c>
      <c r="G330">
        <v>20</v>
      </c>
      <c r="H330">
        <v>4</v>
      </c>
      <c r="I330">
        <v>32</v>
      </c>
      <c r="J330">
        <v>3</v>
      </c>
      <c r="K330">
        <v>43.230328</v>
      </c>
    </row>
    <row r="331" spans="1:11" ht="15.6" x14ac:dyDescent="0.3">
      <c r="A331" s="95" t="s">
        <v>297</v>
      </c>
      <c r="B331" s="94">
        <v>1</v>
      </c>
      <c r="C331" s="90" t="str">
        <f>VLOOKUP(NewOld!I331,fish!$C$1:$E$75,2,FALSE)</f>
        <v>KMZ Troll</v>
      </c>
      <c r="D331" s="90" t="str">
        <f>VLOOKUP(G331,StkCrosswalk!$A$1:$F$40,2,FALSE)</f>
        <v>LColNat</v>
      </c>
      <c r="E331" s="90">
        <f>VLOOKUP(G331,StkCrosswalk!$A$1:$F$40,4,FALSE)</f>
        <v>9</v>
      </c>
      <c r="F331" s="90" t="str">
        <f>VLOOKUP(G331,StkCrosswalk!$A$1:$F$40,3,FALSE)</f>
        <v>L C Bright&amp;Tule</v>
      </c>
      <c r="G331">
        <v>34</v>
      </c>
      <c r="H331">
        <v>3</v>
      </c>
      <c r="I331">
        <v>32</v>
      </c>
      <c r="J331">
        <v>2</v>
      </c>
      <c r="K331">
        <v>5.5925159999999998</v>
      </c>
    </row>
    <row r="332" spans="1:11" ht="15.6" x14ac:dyDescent="0.3">
      <c r="A332" s="95" t="s">
        <v>297</v>
      </c>
      <c r="B332" s="94">
        <v>1</v>
      </c>
      <c r="C332" s="90" t="str">
        <f>VLOOKUP(NewOld!I332,fish!$C$1:$E$75,2,FALSE)</f>
        <v>KMZ Troll</v>
      </c>
      <c r="D332" s="90" t="str">
        <f>VLOOKUP(G332,StkCrosswalk!$A$1:$F$40,2,FALSE)</f>
        <v>LColNat</v>
      </c>
      <c r="E332" s="90">
        <f>VLOOKUP(G332,StkCrosswalk!$A$1:$F$40,4,FALSE)</f>
        <v>9</v>
      </c>
      <c r="F332" s="90" t="str">
        <f>VLOOKUP(G332,StkCrosswalk!$A$1:$F$40,3,FALSE)</f>
        <v>L C Bright&amp;Tule</v>
      </c>
      <c r="G332">
        <v>34</v>
      </c>
      <c r="H332">
        <v>4</v>
      </c>
      <c r="I332">
        <v>32</v>
      </c>
      <c r="J332">
        <v>3</v>
      </c>
      <c r="K332">
        <v>0.901949</v>
      </c>
    </row>
    <row r="333" spans="1:11" ht="15.6" x14ac:dyDescent="0.3">
      <c r="A333" s="95" t="s">
        <v>297</v>
      </c>
      <c r="B333" s="94">
        <v>1</v>
      </c>
      <c r="C333" s="90" t="str">
        <f>VLOOKUP(NewOld!I333,fish!$C$1:$E$75,2,FALSE)</f>
        <v>KMZ Troll</v>
      </c>
      <c r="D333" s="90" t="str">
        <f>VLOOKUP(G333,StkCrosswalk!$A$1:$F$40,2,FALSE)</f>
        <v>LColNat</v>
      </c>
      <c r="E333" s="90">
        <f>VLOOKUP(G333,StkCrosswalk!$A$1:$F$40,4,FALSE)</f>
        <v>9</v>
      </c>
      <c r="F333" s="90" t="str">
        <f>VLOOKUP(G333,StkCrosswalk!$A$1:$F$40,3,FALSE)</f>
        <v>L C Bright&amp;Tule</v>
      </c>
      <c r="G333">
        <v>34</v>
      </c>
      <c r="H333">
        <v>5</v>
      </c>
      <c r="I333">
        <v>32</v>
      </c>
      <c r="J333">
        <v>3</v>
      </c>
      <c r="K333">
        <v>0.736294</v>
      </c>
    </row>
    <row r="334" spans="1:11" ht="15.6" x14ac:dyDescent="0.3">
      <c r="A334" s="95" t="s">
        <v>297</v>
      </c>
      <c r="B334" s="94">
        <v>1</v>
      </c>
      <c r="C334" s="90" t="str">
        <f>VLOOKUP(NewOld!I334,fish!$C$1:$E$75,2,FALSE)</f>
        <v>KMZ Troll</v>
      </c>
      <c r="D334" s="90" t="str">
        <f>VLOOKUP(G334,StkCrosswalk!$A$1:$F$40,2,FALSE)</f>
        <v>OR No F</v>
      </c>
      <c r="E334" s="90">
        <f>VLOOKUP(G334,StkCrosswalk!$A$1:$F$40,4,FALSE)</f>
        <v>11</v>
      </c>
      <c r="F334" s="90" t="str">
        <f>VLOOKUP(G334,StkCrosswalk!$A$1:$F$40,3,FALSE)</f>
        <v>OR North Coast</v>
      </c>
      <c r="G334">
        <v>28</v>
      </c>
      <c r="H334">
        <v>3</v>
      </c>
      <c r="I334">
        <v>32</v>
      </c>
      <c r="J334">
        <v>3</v>
      </c>
      <c r="K334">
        <v>66.136847000000003</v>
      </c>
    </row>
    <row r="335" spans="1:11" ht="15.6" x14ac:dyDescent="0.3">
      <c r="A335" s="95" t="s">
        <v>297</v>
      </c>
      <c r="B335" s="94">
        <v>1</v>
      </c>
      <c r="C335" s="90" t="str">
        <f>VLOOKUP(NewOld!I335,fish!$C$1:$E$75,2,FALSE)</f>
        <v>KMZ Troll</v>
      </c>
      <c r="D335" s="90" t="str">
        <f>VLOOKUP(G335,StkCrosswalk!$A$1:$F$40,2,FALSE)</f>
        <v>OR No F</v>
      </c>
      <c r="E335" s="90">
        <f>VLOOKUP(G335,StkCrosswalk!$A$1:$F$40,4,FALSE)</f>
        <v>11</v>
      </c>
      <c r="F335" s="90" t="str">
        <f>VLOOKUP(G335,StkCrosswalk!$A$1:$F$40,3,FALSE)</f>
        <v>OR North Coast</v>
      </c>
      <c r="G335">
        <v>28</v>
      </c>
      <c r="H335">
        <v>5</v>
      </c>
      <c r="I335">
        <v>32</v>
      </c>
      <c r="J335">
        <v>2</v>
      </c>
      <c r="K335">
        <v>92.726541999999995</v>
      </c>
    </row>
    <row r="336" spans="1:11" ht="15.6" x14ac:dyDescent="0.3">
      <c r="A336" s="95" t="s">
        <v>297</v>
      </c>
      <c r="B336" s="94">
        <v>1</v>
      </c>
      <c r="C336" s="90" t="str">
        <f>VLOOKUP(NewOld!I336,fish!$C$1:$E$75,2,FALSE)</f>
        <v>KMZ Troll</v>
      </c>
      <c r="D336" s="90" t="str">
        <f>VLOOKUP(G336,StkCrosswalk!$A$1:$F$40,2,FALSE)</f>
        <v>Snake F</v>
      </c>
      <c r="E336" s="90">
        <f>VLOOKUP(G336,StkCrosswalk!$A$1:$F$40,4,FALSE)</f>
        <v>7</v>
      </c>
      <c r="F336" s="90" t="str">
        <f>VLOOKUP(G336,StkCrosswalk!$A$1:$F$40,3,FALSE)</f>
        <v>U Columbia Bright</v>
      </c>
      <c r="G336">
        <v>27</v>
      </c>
      <c r="H336">
        <v>3</v>
      </c>
      <c r="I336">
        <v>32</v>
      </c>
      <c r="J336">
        <v>3</v>
      </c>
      <c r="K336">
        <v>288.19170199999996</v>
      </c>
    </row>
    <row r="337" spans="1:11" ht="15.6" x14ac:dyDescent="0.3">
      <c r="A337" s="95" t="s">
        <v>297</v>
      </c>
      <c r="B337" s="94">
        <v>1</v>
      </c>
      <c r="C337" s="90" t="str">
        <f>VLOOKUP(NewOld!I337,fish!$C$1:$E$75,2,FALSE)</f>
        <v>KMZ Troll</v>
      </c>
      <c r="D337" s="90" t="str">
        <f>VLOOKUP(G337,StkCrosswalk!$A$1:$F$40,2,FALSE)</f>
        <v>Snake F</v>
      </c>
      <c r="E337" s="90">
        <f>VLOOKUP(G337,StkCrosswalk!$A$1:$F$40,4,FALSE)</f>
        <v>7</v>
      </c>
      <c r="F337" s="90" t="str">
        <f>VLOOKUP(G337,StkCrosswalk!$A$1:$F$40,3,FALSE)</f>
        <v>U Columbia Bright</v>
      </c>
      <c r="G337">
        <v>27</v>
      </c>
      <c r="H337">
        <v>4</v>
      </c>
      <c r="I337">
        <v>32</v>
      </c>
      <c r="J337">
        <v>3</v>
      </c>
      <c r="K337">
        <v>157.25680499999999</v>
      </c>
    </row>
    <row r="338" spans="1:11" ht="15.6" x14ac:dyDescent="0.3">
      <c r="A338" s="95" t="s">
        <v>297</v>
      </c>
      <c r="B338" s="94">
        <v>1</v>
      </c>
      <c r="C338" s="90" t="str">
        <f>VLOOKUP(NewOld!I338,fish!$C$1:$E$75,2,FALSE)</f>
        <v>NT 2 Troll</v>
      </c>
      <c r="D338" s="90" t="str">
        <f>VLOOKUP(G338,StkCrosswalk!$A$1:$F$40,2,FALSE)</f>
        <v>CentVal</v>
      </c>
      <c r="E338" s="90">
        <f>VLOOKUP(G338,StkCrosswalk!$A$1:$F$40,4,FALSE)</f>
        <v>13</v>
      </c>
      <c r="F338" s="90" t="str">
        <f>VLOOKUP(G338,StkCrosswalk!$A$1:$F$40,3,FALSE)</f>
        <v>CV-Sacramento</v>
      </c>
      <c r="G338">
        <v>35</v>
      </c>
      <c r="H338">
        <v>3</v>
      </c>
      <c r="I338">
        <v>20</v>
      </c>
      <c r="J338">
        <v>2</v>
      </c>
      <c r="K338">
        <v>601.13555099999996</v>
      </c>
    </row>
    <row r="339" spans="1:11" ht="15.6" x14ac:dyDescent="0.3">
      <c r="A339" s="95" t="s">
        <v>297</v>
      </c>
      <c r="B339" s="94">
        <v>1</v>
      </c>
      <c r="C339" s="90" t="str">
        <f>VLOOKUP(NewOld!I339,fish!$C$1:$E$75,2,FALSE)</f>
        <v>NT 2 Troll</v>
      </c>
      <c r="D339" s="90" t="str">
        <f>VLOOKUP(G339,StkCrosswalk!$A$1:$F$40,2,FALSE)</f>
        <v>CentVal</v>
      </c>
      <c r="E339" s="90">
        <f>VLOOKUP(G339,StkCrosswalk!$A$1:$F$40,4,FALSE)</f>
        <v>13</v>
      </c>
      <c r="F339" s="90" t="str">
        <f>VLOOKUP(G339,StkCrosswalk!$A$1:$F$40,3,FALSE)</f>
        <v>CV-Sacramento</v>
      </c>
      <c r="G339">
        <v>35</v>
      </c>
      <c r="H339">
        <v>3</v>
      </c>
      <c r="I339">
        <v>20</v>
      </c>
      <c r="J339">
        <v>3</v>
      </c>
      <c r="K339">
        <v>324.25603899999999</v>
      </c>
    </row>
    <row r="340" spans="1:11" ht="15.6" x14ac:dyDescent="0.3">
      <c r="A340" s="95" t="s">
        <v>297</v>
      </c>
      <c r="B340" s="94">
        <v>1</v>
      </c>
      <c r="C340" s="90" t="str">
        <f>VLOOKUP(NewOld!I340,fish!$C$1:$E$75,2,FALSE)</f>
        <v>NT 2 Troll</v>
      </c>
      <c r="D340" s="90" t="str">
        <f>VLOOKUP(G340,StkCrosswalk!$A$1:$F$40,2,FALSE)</f>
        <v>CentVal</v>
      </c>
      <c r="E340" s="90">
        <f>VLOOKUP(G340,StkCrosswalk!$A$1:$F$40,4,FALSE)</f>
        <v>13</v>
      </c>
      <c r="F340" s="90" t="str">
        <f>VLOOKUP(G340,StkCrosswalk!$A$1:$F$40,3,FALSE)</f>
        <v>CV-Sacramento</v>
      </c>
      <c r="G340">
        <v>35</v>
      </c>
      <c r="H340">
        <v>4</v>
      </c>
      <c r="I340">
        <v>20</v>
      </c>
      <c r="J340">
        <v>2</v>
      </c>
      <c r="K340">
        <v>36.376455</v>
      </c>
    </row>
    <row r="341" spans="1:11" ht="15.6" x14ac:dyDescent="0.3">
      <c r="A341" s="95" t="s">
        <v>297</v>
      </c>
      <c r="B341" s="94">
        <v>1</v>
      </c>
      <c r="C341" s="90" t="str">
        <f>VLOOKUP(NewOld!I341,fish!$C$1:$E$75,2,FALSE)</f>
        <v>NT 2 Troll</v>
      </c>
      <c r="D341" s="90" t="str">
        <f>VLOOKUP(G341,StkCrosswalk!$A$1:$F$40,2,FALSE)</f>
        <v>UpCR Br</v>
      </c>
      <c r="E341" s="90">
        <f>VLOOKUP(G341,StkCrosswalk!$A$1:$F$40,4,FALSE)</f>
        <v>7</v>
      </c>
      <c r="F341" s="90" t="str">
        <f>VLOOKUP(G341,StkCrosswalk!$A$1:$F$40,3,FALSE)</f>
        <v>U Columbia Bright</v>
      </c>
      <c r="G341">
        <v>24</v>
      </c>
      <c r="H341">
        <v>3</v>
      </c>
      <c r="I341">
        <v>20</v>
      </c>
      <c r="J341">
        <v>3</v>
      </c>
      <c r="K341">
        <v>192.44995299999999</v>
      </c>
    </row>
    <row r="342" spans="1:11" ht="15.6" x14ac:dyDescent="0.3">
      <c r="A342" s="95" t="s">
        <v>297</v>
      </c>
      <c r="B342" s="94">
        <v>1</v>
      </c>
      <c r="C342" s="90" t="str">
        <f>VLOOKUP(NewOld!I342,fish!$C$1:$E$75,2,FALSE)</f>
        <v>NT 2 Troll</v>
      </c>
      <c r="D342" s="90" t="str">
        <f>VLOOKUP(G342,StkCrosswalk!$A$1:$F$40,2,FALSE)</f>
        <v>UpCR Br</v>
      </c>
      <c r="E342" s="90">
        <f>VLOOKUP(G342,StkCrosswalk!$A$1:$F$40,4,FALSE)</f>
        <v>7</v>
      </c>
      <c r="F342" s="90" t="str">
        <f>VLOOKUP(G342,StkCrosswalk!$A$1:$F$40,3,FALSE)</f>
        <v>U Columbia Bright</v>
      </c>
      <c r="G342">
        <v>24</v>
      </c>
      <c r="H342">
        <v>4</v>
      </c>
      <c r="I342">
        <v>20</v>
      </c>
      <c r="J342">
        <v>2</v>
      </c>
      <c r="K342">
        <v>86.077282999999994</v>
      </c>
    </row>
    <row r="343" spans="1:11" ht="15.6" x14ac:dyDescent="0.3">
      <c r="A343" s="95" t="s">
        <v>297</v>
      </c>
      <c r="B343" s="94">
        <v>1</v>
      </c>
      <c r="C343" s="90" t="str">
        <f>VLOOKUP(NewOld!I343,fish!$C$1:$E$75,2,FALSE)</f>
        <v>NT 2 Troll</v>
      </c>
      <c r="D343" s="90" t="str">
        <f>VLOOKUP(G343,StkCrosswalk!$A$1:$F$40,2,FALSE)</f>
        <v>UpCR Br</v>
      </c>
      <c r="E343" s="90">
        <f>VLOOKUP(G343,StkCrosswalk!$A$1:$F$40,4,FALSE)</f>
        <v>7</v>
      </c>
      <c r="F343" s="90" t="str">
        <f>VLOOKUP(G343,StkCrosswalk!$A$1:$F$40,3,FALSE)</f>
        <v>U Columbia Bright</v>
      </c>
      <c r="G343">
        <v>24</v>
      </c>
      <c r="H343">
        <v>4</v>
      </c>
      <c r="I343">
        <v>20</v>
      </c>
      <c r="J343">
        <v>3</v>
      </c>
      <c r="K343">
        <v>217.74944500000001</v>
      </c>
    </row>
    <row r="344" spans="1:11" ht="15.6" x14ac:dyDescent="0.3">
      <c r="A344" s="95" t="s">
        <v>297</v>
      </c>
      <c r="B344" s="94">
        <v>1</v>
      </c>
      <c r="C344" s="90" t="str">
        <f>VLOOKUP(NewOld!I344,fish!$C$1:$E$75,2,FALSE)</f>
        <v>NT 2 Troll</v>
      </c>
      <c r="D344" s="90" t="str">
        <f>VLOOKUP(G344,StkCrosswalk!$A$1:$F$40,2,FALSE)</f>
        <v>UpCR Br</v>
      </c>
      <c r="E344" s="90">
        <f>VLOOKUP(G344,StkCrosswalk!$A$1:$F$40,4,FALSE)</f>
        <v>7</v>
      </c>
      <c r="F344" s="90" t="str">
        <f>VLOOKUP(G344,StkCrosswalk!$A$1:$F$40,3,FALSE)</f>
        <v>U Columbia Bright</v>
      </c>
      <c r="G344">
        <v>24</v>
      </c>
      <c r="H344">
        <v>5</v>
      </c>
      <c r="I344">
        <v>20</v>
      </c>
      <c r="J344">
        <v>3</v>
      </c>
      <c r="K344">
        <v>8.4626459999999994</v>
      </c>
    </row>
    <row r="345" spans="1:11" ht="15.6" x14ac:dyDescent="0.3">
      <c r="A345" s="95" t="s">
        <v>297</v>
      </c>
      <c r="B345" s="94">
        <v>1</v>
      </c>
      <c r="C345" s="90" t="str">
        <f>VLOOKUP(NewOld!I345,fish!$C$1:$E$75,2,FALSE)</f>
        <v>NT 2 Troll</v>
      </c>
      <c r="D345" s="90" t="str">
        <f>VLOOKUP(G345,StkCrosswalk!$A$1:$F$40,2,FALSE)</f>
        <v>UpCR Su</v>
      </c>
      <c r="E345" s="90">
        <f>VLOOKUP(G345,StkCrosswalk!$A$1:$F$40,4,FALSE)</f>
        <v>8</v>
      </c>
      <c r="F345" s="90" t="str">
        <f>VLOOKUP(G345,StkCrosswalk!$A$1:$F$40,3,FALSE)</f>
        <v>Columbia Su</v>
      </c>
      <c r="G345">
        <v>23</v>
      </c>
      <c r="H345">
        <v>4</v>
      </c>
      <c r="I345">
        <v>20</v>
      </c>
      <c r="J345">
        <v>2</v>
      </c>
      <c r="K345">
        <v>311.24759699999998</v>
      </c>
    </row>
    <row r="346" spans="1:11" ht="15.6" x14ac:dyDescent="0.3">
      <c r="A346" s="95" t="s">
        <v>297</v>
      </c>
      <c r="B346" s="94">
        <v>1</v>
      </c>
      <c r="C346" s="90" t="str">
        <f>VLOOKUP(NewOld!I346,fish!$C$1:$E$75,2,FALSE)</f>
        <v>NT 2 Troll</v>
      </c>
      <c r="D346" s="90" t="str">
        <f>VLOOKUP(G346,StkCrosswalk!$A$1:$F$40,2,FALSE)</f>
        <v>UpCR Su</v>
      </c>
      <c r="E346" s="90">
        <f>VLOOKUP(G346,StkCrosswalk!$A$1:$F$40,4,FALSE)</f>
        <v>8</v>
      </c>
      <c r="F346" s="90" t="str">
        <f>VLOOKUP(G346,StkCrosswalk!$A$1:$F$40,3,FALSE)</f>
        <v>Columbia Su</v>
      </c>
      <c r="G346">
        <v>23</v>
      </c>
      <c r="H346">
        <v>4</v>
      </c>
      <c r="I346">
        <v>20</v>
      </c>
      <c r="J346">
        <v>3</v>
      </c>
      <c r="K346">
        <v>37.847099999999998</v>
      </c>
    </row>
    <row r="347" spans="1:11" ht="15.6" x14ac:dyDescent="0.3">
      <c r="A347" s="95" t="s">
        <v>297</v>
      </c>
      <c r="B347" s="94">
        <v>1</v>
      </c>
      <c r="C347" s="90" t="str">
        <f>VLOOKUP(NewOld!I347,fish!$C$1:$E$75,2,FALSE)</f>
        <v>NT 2 Troll</v>
      </c>
      <c r="D347" s="90" t="str">
        <f>VLOOKUP(G347,StkCrosswalk!$A$1:$F$40,2,FALSE)</f>
        <v>UpCR Su</v>
      </c>
      <c r="E347" s="90">
        <f>VLOOKUP(G347,StkCrosswalk!$A$1:$F$40,4,FALSE)</f>
        <v>8</v>
      </c>
      <c r="F347" s="90" t="str">
        <f>VLOOKUP(G347,StkCrosswalk!$A$1:$F$40,3,FALSE)</f>
        <v>Columbia Su</v>
      </c>
      <c r="G347">
        <v>23</v>
      </c>
      <c r="H347">
        <v>5</v>
      </c>
      <c r="I347">
        <v>20</v>
      </c>
      <c r="J347">
        <v>2</v>
      </c>
      <c r="K347">
        <v>68.511367000000007</v>
      </c>
    </row>
    <row r="348" spans="1:11" ht="15.6" x14ac:dyDescent="0.3">
      <c r="A348" s="95" t="s">
        <v>297</v>
      </c>
      <c r="B348" s="94">
        <v>1</v>
      </c>
      <c r="C348" s="90" t="str">
        <f>VLOOKUP(NewOld!I348,fish!$C$1:$E$75,2,FALSE)</f>
        <v>NT 2 Troll</v>
      </c>
      <c r="D348" s="90" t="str">
        <f>VLOOKUP(G348,StkCrosswalk!$A$1:$F$40,2,FALSE)</f>
        <v>UpCR Su</v>
      </c>
      <c r="E348" s="90">
        <f>VLOOKUP(G348,StkCrosswalk!$A$1:$F$40,4,FALSE)</f>
        <v>8</v>
      </c>
      <c r="F348" s="90" t="str">
        <f>VLOOKUP(G348,StkCrosswalk!$A$1:$F$40,3,FALSE)</f>
        <v>Columbia Su</v>
      </c>
      <c r="G348">
        <v>23</v>
      </c>
      <c r="H348">
        <v>5</v>
      </c>
      <c r="I348">
        <v>20</v>
      </c>
      <c r="J348">
        <v>3</v>
      </c>
      <c r="K348">
        <v>2.309555</v>
      </c>
    </row>
    <row r="349" spans="1:11" ht="15.6" x14ac:dyDescent="0.3">
      <c r="A349" s="95" t="s">
        <v>297</v>
      </c>
      <c r="B349" s="94">
        <v>1</v>
      </c>
      <c r="C349" s="90" t="str">
        <f>VLOOKUP(NewOld!I349,fish!$C$1:$E$75,2,FALSE)</f>
        <v>NT 2 Troll</v>
      </c>
      <c r="D349" s="90" t="str">
        <f>VLOOKUP(G349,StkCrosswalk!$A$1:$F$40,2,FALSE)</f>
        <v>Cowl Sp</v>
      </c>
      <c r="E349" s="90">
        <f>VLOOKUP(G349,StkCrosswalk!$A$1:$F$40,4,FALSE)</f>
        <v>6</v>
      </c>
      <c r="F349" s="90" t="str">
        <f>VLOOKUP(G349,StkCrosswalk!$A$1:$F$40,3,FALSE)</f>
        <v>L Columbia Spring</v>
      </c>
      <c r="G349">
        <v>25</v>
      </c>
      <c r="H349">
        <v>3</v>
      </c>
      <c r="I349">
        <v>20</v>
      </c>
      <c r="J349">
        <v>3</v>
      </c>
      <c r="K349">
        <v>28.296430999999998</v>
      </c>
    </row>
    <row r="350" spans="1:11" ht="15.6" x14ac:dyDescent="0.3">
      <c r="A350" s="95" t="s">
        <v>297</v>
      </c>
      <c r="B350" s="94">
        <v>1</v>
      </c>
      <c r="C350" s="90" t="str">
        <f>VLOOKUP(NewOld!I350,fish!$C$1:$E$75,2,FALSE)</f>
        <v>NT 2 Troll</v>
      </c>
      <c r="D350" s="90" t="str">
        <f>VLOOKUP(G350,StkCrosswalk!$A$1:$F$40,2,FALSE)</f>
        <v>Cowl Sp</v>
      </c>
      <c r="E350" s="90">
        <f>VLOOKUP(G350,StkCrosswalk!$A$1:$F$40,4,FALSE)</f>
        <v>6</v>
      </c>
      <c r="F350" s="90" t="str">
        <f>VLOOKUP(G350,StkCrosswalk!$A$1:$F$40,3,FALSE)</f>
        <v>L Columbia Spring</v>
      </c>
      <c r="G350">
        <v>25</v>
      </c>
      <c r="H350">
        <v>4</v>
      </c>
      <c r="I350">
        <v>20</v>
      </c>
      <c r="J350">
        <v>2</v>
      </c>
      <c r="K350">
        <v>134.21463800000001</v>
      </c>
    </row>
    <row r="351" spans="1:11" ht="15.6" x14ac:dyDescent="0.3">
      <c r="A351" s="95" t="s">
        <v>297</v>
      </c>
      <c r="B351" s="94">
        <v>1</v>
      </c>
      <c r="C351" s="90" t="str">
        <f>VLOOKUP(NewOld!I351,fish!$C$1:$E$75,2,FALSE)</f>
        <v>NT 2 Troll</v>
      </c>
      <c r="D351" s="90" t="str">
        <f>VLOOKUP(G351,StkCrosswalk!$A$1:$F$40,2,FALSE)</f>
        <v>Cowl Sp</v>
      </c>
      <c r="E351" s="90">
        <f>VLOOKUP(G351,StkCrosswalk!$A$1:$F$40,4,FALSE)</f>
        <v>6</v>
      </c>
      <c r="F351" s="90" t="str">
        <f>VLOOKUP(G351,StkCrosswalk!$A$1:$F$40,3,FALSE)</f>
        <v>L Columbia Spring</v>
      </c>
      <c r="G351">
        <v>25</v>
      </c>
      <c r="H351">
        <v>4</v>
      </c>
      <c r="I351">
        <v>20</v>
      </c>
      <c r="J351">
        <v>3</v>
      </c>
      <c r="K351">
        <v>31.258969999999998</v>
      </c>
    </row>
    <row r="352" spans="1:11" ht="15.6" x14ac:dyDescent="0.3">
      <c r="A352" s="95" t="s">
        <v>297</v>
      </c>
      <c r="B352" s="94">
        <v>1</v>
      </c>
      <c r="C352" s="90" t="str">
        <f>VLOOKUP(NewOld!I352,fish!$C$1:$E$75,2,FALSE)</f>
        <v>NT 2 Troll</v>
      </c>
      <c r="D352" s="90" t="str">
        <f>VLOOKUP(G352,StkCrosswalk!$A$1:$F$40,2,FALSE)</f>
        <v>Cowl Sp</v>
      </c>
      <c r="E352" s="90">
        <f>VLOOKUP(G352,StkCrosswalk!$A$1:$F$40,4,FALSE)</f>
        <v>6</v>
      </c>
      <c r="F352" s="90" t="str">
        <f>VLOOKUP(G352,StkCrosswalk!$A$1:$F$40,3,FALSE)</f>
        <v>L Columbia Spring</v>
      </c>
      <c r="G352">
        <v>25</v>
      </c>
      <c r="H352">
        <v>5</v>
      </c>
      <c r="I352">
        <v>20</v>
      </c>
      <c r="J352">
        <v>2</v>
      </c>
      <c r="K352">
        <v>29.136552000000002</v>
      </c>
    </row>
    <row r="353" spans="1:11" ht="15.6" x14ac:dyDescent="0.3">
      <c r="A353" s="95" t="s">
        <v>297</v>
      </c>
      <c r="B353" s="94">
        <v>1</v>
      </c>
      <c r="C353" s="90" t="str">
        <f>VLOOKUP(NewOld!I353,fish!$C$1:$E$75,2,FALSE)</f>
        <v>NT 2 Troll</v>
      </c>
      <c r="D353" s="90" t="str">
        <f>VLOOKUP(G353,StkCrosswalk!$A$1:$F$40,2,FALSE)</f>
        <v>BPHTule</v>
      </c>
      <c r="E353" s="90">
        <f>VLOOKUP(G353,StkCrosswalk!$A$1:$F$40,4,FALSE)</f>
        <v>10</v>
      </c>
      <c r="F353" s="90" t="str">
        <f>VLOOKUP(G353,StkCrosswalk!$A$1:$F$40,3,FALSE)</f>
        <v>Mid-Columbia Tule</v>
      </c>
      <c r="G353">
        <v>22</v>
      </c>
      <c r="H353">
        <v>3</v>
      </c>
      <c r="I353">
        <v>20</v>
      </c>
      <c r="J353">
        <v>2</v>
      </c>
      <c r="K353">
        <v>6518.8361669999995</v>
      </c>
    </row>
    <row r="354" spans="1:11" ht="15.6" x14ac:dyDescent="0.3">
      <c r="A354" s="95" t="s">
        <v>297</v>
      </c>
      <c r="B354" s="94">
        <v>1</v>
      </c>
      <c r="C354" s="90" t="str">
        <f>VLOOKUP(NewOld!I354,fish!$C$1:$E$75,2,FALSE)</f>
        <v>NT 2 Troll</v>
      </c>
      <c r="D354" s="90" t="str">
        <f>VLOOKUP(G354,StkCrosswalk!$A$1:$F$40,2,FALSE)</f>
        <v>BPHTule</v>
      </c>
      <c r="E354" s="90">
        <f>VLOOKUP(G354,StkCrosswalk!$A$1:$F$40,4,FALSE)</f>
        <v>10</v>
      </c>
      <c r="F354" s="90" t="str">
        <f>VLOOKUP(G354,StkCrosswalk!$A$1:$F$40,3,FALSE)</f>
        <v>Mid-Columbia Tule</v>
      </c>
      <c r="G354">
        <v>22</v>
      </c>
      <c r="H354">
        <v>3</v>
      </c>
      <c r="I354">
        <v>20</v>
      </c>
      <c r="J354">
        <v>3</v>
      </c>
      <c r="K354">
        <v>945.65780300000006</v>
      </c>
    </row>
    <row r="355" spans="1:11" ht="15.6" x14ac:dyDescent="0.3">
      <c r="A355" s="95" t="s">
        <v>297</v>
      </c>
      <c r="B355" s="94">
        <v>1</v>
      </c>
      <c r="C355" s="90" t="str">
        <f>VLOOKUP(NewOld!I355,fish!$C$1:$E$75,2,FALSE)</f>
        <v>NT 2 Troll</v>
      </c>
      <c r="D355" s="90" t="str">
        <f>VLOOKUP(G355,StkCrosswalk!$A$1:$F$40,2,FALSE)</f>
        <v>BPHTule</v>
      </c>
      <c r="E355" s="90">
        <f>VLOOKUP(G355,StkCrosswalk!$A$1:$F$40,4,FALSE)</f>
        <v>10</v>
      </c>
      <c r="F355" s="90" t="str">
        <f>VLOOKUP(G355,StkCrosswalk!$A$1:$F$40,3,FALSE)</f>
        <v>Mid-Columbia Tule</v>
      </c>
      <c r="G355">
        <v>22</v>
      </c>
      <c r="H355">
        <v>4</v>
      </c>
      <c r="I355">
        <v>20</v>
      </c>
      <c r="J355">
        <v>2</v>
      </c>
      <c r="K355">
        <v>81.484805999999992</v>
      </c>
    </row>
    <row r="356" spans="1:11" ht="15.6" x14ac:dyDescent="0.3">
      <c r="A356" s="95" t="s">
        <v>297</v>
      </c>
      <c r="B356" s="94">
        <v>1</v>
      </c>
      <c r="C356" s="90" t="str">
        <f>VLOOKUP(NewOld!I356,fish!$C$1:$E$75,2,FALSE)</f>
        <v>NT 2 Troll</v>
      </c>
      <c r="D356" s="90" t="str">
        <f>VLOOKUP(G356,StkCrosswalk!$A$1:$F$40,2,FALSE)</f>
        <v>BPHTule</v>
      </c>
      <c r="E356" s="90">
        <f>VLOOKUP(G356,StkCrosswalk!$A$1:$F$40,4,FALSE)</f>
        <v>10</v>
      </c>
      <c r="F356" s="90" t="str">
        <f>VLOOKUP(G356,StkCrosswalk!$A$1:$F$40,3,FALSE)</f>
        <v>Mid-Columbia Tule</v>
      </c>
      <c r="G356">
        <v>22</v>
      </c>
      <c r="H356">
        <v>4</v>
      </c>
      <c r="I356">
        <v>20</v>
      </c>
      <c r="J356">
        <v>3</v>
      </c>
      <c r="K356">
        <v>32.038710999999999</v>
      </c>
    </row>
    <row r="357" spans="1:11" ht="15.6" x14ac:dyDescent="0.3">
      <c r="A357" s="95" t="s">
        <v>297</v>
      </c>
      <c r="B357" s="94">
        <v>1</v>
      </c>
      <c r="C357" s="90" t="str">
        <f>VLOOKUP(NewOld!I357,fish!$C$1:$E$75,2,FALSE)</f>
        <v>NT 2 Troll</v>
      </c>
      <c r="D357" s="90" t="str">
        <f>VLOOKUP(G357,StkCrosswalk!$A$1:$F$40,2,FALSE)</f>
        <v>OR Tule</v>
      </c>
      <c r="E357" s="90">
        <f>VLOOKUP(G357,StkCrosswalk!$A$1:$F$40,4,FALSE)</f>
        <v>9</v>
      </c>
      <c r="F357" s="90" t="str">
        <f>VLOOKUP(G357,StkCrosswalk!$A$1:$F$40,3,FALSE)</f>
        <v>L C Bright&amp;Tule</v>
      </c>
      <c r="G357">
        <v>19</v>
      </c>
      <c r="H357">
        <v>3</v>
      </c>
      <c r="I357">
        <v>20</v>
      </c>
      <c r="J357">
        <v>2</v>
      </c>
      <c r="K357">
        <v>744.4855970000001</v>
      </c>
    </row>
    <row r="358" spans="1:11" ht="15.6" x14ac:dyDescent="0.3">
      <c r="A358" s="95" t="s">
        <v>297</v>
      </c>
      <c r="B358" s="94">
        <v>1</v>
      </c>
      <c r="C358" s="90" t="str">
        <f>VLOOKUP(NewOld!I358,fish!$C$1:$E$75,2,FALSE)</f>
        <v>NT 2 Troll</v>
      </c>
      <c r="D358" s="90" t="str">
        <f>VLOOKUP(G358,StkCrosswalk!$A$1:$F$40,2,FALSE)</f>
        <v>OR Tule</v>
      </c>
      <c r="E358" s="90">
        <f>VLOOKUP(G358,StkCrosswalk!$A$1:$F$40,4,FALSE)</f>
        <v>9</v>
      </c>
      <c r="F358" s="90" t="str">
        <f>VLOOKUP(G358,StkCrosswalk!$A$1:$F$40,3,FALSE)</f>
        <v>L C Bright&amp;Tule</v>
      </c>
      <c r="G358">
        <v>19</v>
      </c>
      <c r="H358">
        <v>3</v>
      </c>
      <c r="I358">
        <v>20</v>
      </c>
      <c r="J358">
        <v>3</v>
      </c>
      <c r="K358">
        <v>247.03024099999999</v>
      </c>
    </row>
    <row r="359" spans="1:11" ht="15.6" x14ac:dyDescent="0.3">
      <c r="A359" s="95" t="s">
        <v>297</v>
      </c>
      <c r="B359" s="94">
        <v>1</v>
      </c>
      <c r="C359" s="90" t="str">
        <f>VLOOKUP(NewOld!I359,fish!$C$1:$E$75,2,FALSE)</f>
        <v>NT 2 Troll</v>
      </c>
      <c r="D359" s="90" t="str">
        <f>VLOOKUP(G359,StkCrosswalk!$A$1:$F$40,2,FALSE)</f>
        <v>OR Tule</v>
      </c>
      <c r="E359" s="90">
        <f>VLOOKUP(G359,StkCrosswalk!$A$1:$F$40,4,FALSE)</f>
        <v>9</v>
      </c>
      <c r="F359" s="90" t="str">
        <f>VLOOKUP(G359,StkCrosswalk!$A$1:$F$40,3,FALSE)</f>
        <v>L C Bright&amp;Tule</v>
      </c>
      <c r="G359">
        <v>19</v>
      </c>
      <c r="H359">
        <v>4</v>
      </c>
      <c r="I359">
        <v>20</v>
      </c>
      <c r="J359">
        <v>3</v>
      </c>
      <c r="K359">
        <v>11.031825999999999</v>
      </c>
    </row>
    <row r="360" spans="1:11" ht="15.6" x14ac:dyDescent="0.3">
      <c r="A360" s="95" t="s">
        <v>297</v>
      </c>
      <c r="B360" s="94">
        <v>1</v>
      </c>
      <c r="C360" s="90" t="str">
        <f>VLOOKUP(NewOld!I360,fish!$C$1:$E$75,2,FALSE)</f>
        <v>NT 2 Troll</v>
      </c>
      <c r="D360" s="90" t="str">
        <f>VLOOKUP(G360,StkCrosswalk!$A$1:$F$40,2,FALSE)</f>
        <v>WA Tule</v>
      </c>
      <c r="E360" s="90">
        <f>VLOOKUP(G360,StkCrosswalk!$A$1:$F$40,4,FALSE)</f>
        <v>9</v>
      </c>
      <c r="F360" s="90" t="str">
        <f>VLOOKUP(G360,StkCrosswalk!$A$1:$F$40,3,FALSE)</f>
        <v>L C Bright&amp;Tule</v>
      </c>
      <c r="G360">
        <v>20</v>
      </c>
      <c r="H360">
        <v>3</v>
      </c>
      <c r="I360">
        <v>20</v>
      </c>
      <c r="J360">
        <v>3</v>
      </c>
      <c r="K360">
        <v>601.99963700000001</v>
      </c>
    </row>
    <row r="361" spans="1:11" ht="15.6" x14ac:dyDescent="0.3">
      <c r="A361" s="95" t="s">
        <v>297</v>
      </c>
      <c r="B361" s="94">
        <v>1</v>
      </c>
      <c r="C361" s="90" t="str">
        <f>VLOOKUP(NewOld!I361,fish!$C$1:$E$75,2,FALSE)</f>
        <v>NT 2 Troll</v>
      </c>
      <c r="D361" s="90" t="str">
        <f>VLOOKUP(G361,StkCrosswalk!$A$1:$F$40,2,FALSE)</f>
        <v>WA Tule</v>
      </c>
      <c r="E361" s="90">
        <f>VLOOKUP(G361,StkCrosswalk!$A$1:$F$40,4,FALSE)</f>
        <v>9</v>
      </c>
      <c r="F361" s="90" t="str">
        <f>VLOOKUP(G361,StkCrosswalk!$A$1:$F$40,3,FALSE)</f>
        <v>L C Bright&amp;Tule</v>
      </c>
      <c r="G361">
        <v>20</v>
      </c>
      <c r="H361">
        <v>4</v>
      </c>
      <c r="I361">
        <v>20</v>
      </c>
      <c r="J361">
        <v>2</v>
      </c>
      <c r="K361">
        <v>1072.3224930000001</v>
      </c>
    </row>
    <row r="362" spans="1:11" ht="15.6" x14ac:dyDescent="0.3">
      <c r="A362" s="95" t="s">
        <v>297</v>
      </c>
      <c r="B362" s="94">
        <v>1</v>
      </c>
      <c r="C362" s="90" t="str">
        <f>VLOOKUP(NewOld!I362,fish!$C$1:$E$75,2,FALSE)</f>
        <v>NT 2 Troll</v>
      </c>
      <c r="D362" s="90" t="str">
        <f>VLOOKUP(G362,StkCrosswalk!$A$1:$F$40,2,FALSE)</f>
        <v>WA Tule</v>
      </c>
      <c r="E362" s="90">
        <f>VLOOKUP(G362,StkCrosswalk!$A$1:$F$40,4,FALSE)</f>
        <v>9</v>
      </c>
      <c r="F362" s="90" t="str">
        <f>VLOOKUP(G362,StkCrosswalk!$A$1:$F$40,3,FALSE)</f>
        <v>L C Bright&amp;Tule</v>
      </c>
      <c r="G362">
        <v>20</v>
      </c>
      <c r="H362">
        <v>4</v>
      </c>
      <c r="I362">
        <v>20</v>
      </c>
      <c r="J362">
        <v>3</v>
      </c>
      <c r="K362">
        <v>126.421862</v>
      </c>
    </row>
    <row r="363" spans="1:11" ht="15.6" x14ac:dyDescent="0.3">
      <c r="A363" s="95" t="s">
        <v>297</v>
      </c>
      <c r="B363" s="94">
        <v>1</v>
      </c>
      <c r="C363" s="90" t="str">
        <f>VLOOKUP(NewOld!I363,fish!$C$1:$E$75,2,FALSE)</f>
        <v>NT 2 Troll</v>
      </c>
      <c r="D363" s="90" t="str">
        <f>VLOOKUP(G363,StkCrosswalk!$A$1:$F$40,2,FALSE)</f>
        <v>WA Tule</v>
      </c>
      <c r="E363" s="90">
        <f>VLOOKUP(G363,StkCrosswalk!$A$1:$F$40,4,FALSE)</f>
        <v>9</v>
      </c>
      <c r="F363" s="90" t="str">
        <f>VLOOKUP(G363,StkCrosswalk!$A$1:$F$40,3,FALSE)</f>
        <v>L C Bright&amp;Tule</v>
      </c>
      <c r="G363">
        <v>20</v>
      </c>
      <c r="H363">
        <v>5</v>
      </c>
      <c r="I363">
        <v>20</v>
      </c>
      <c r="J363">
        <v>3</v>
      </c>
      <c r="K363">
        <v>41.182328999999996</v>
      </c>
    </row>
    <row r="364" spans="1:11" ht="15.6" x14ac:dyDescent="0.3">
      <c r="A364" s="95" t="s">
        <v>297</v>
      </c>
      <c r="B364" s="94">
        <v>1</v>
      </c>
      <c r="C364" s="90" t="str">
        <f>VLOOKUP(NewOld!I364,fish!$C$1:$E$75,2,FALSE)</f>
        <v>NT 2 Troll</v>
      </c>
      <c r="D364" s="90" t="str">
        <f>VLOOKUP(G364,StkCrosswalk!$A$1:$F$40,2,FALSE)</f>
        <v>FrasREr</v>
      </c>
      <c r="E364" s="90">
        <f>VLOOKUP(G364,StkCrosswalk!$A$1:$F$40,4,FALSE)</f>
        <v>1</v>
      </c>
      <c r="F364" s="90" t="str">
        <f>VLOOKUP(G364,StkCrosswalk!$A$1:$F$40,3,FALSE)</f>
        <v>Fraser WCVI Geo St</v>
      </c>
      <c r="G364">
        <v>31</v>
      </c>
      <c r="H364">
        <v>4</v>
      </c>
      <c r="I364">
        <v>20</v>
      </c>
      <c r="J364">
        <v>2</v>
      </c>
      <c r="K364">
        <v>16.923597999999998</v>
      </c>
    </row>
    <row r="365" spans="1:11" ht="15.6" x14ac:dyDescent="0.3">
      <c r="A365" s="95" t="s">
        <v>297</v>
      </c>
      <c r="B365" s="94">
        <v>1</v>
      </c>
      <c r="C365" s="90" t="str">
        <f>VLOOKUP(NewOld!I365,fish!$C$1:$E$75,2,FALSE)</f>
        <v>NT 2 Troll</v>
      </c>
      <c r="D365" s="90" t="str">
        <f>VLOOKUP(G365,StkCrosswalk!$A$1:$F$40,2,FALSE)</f>
        <v>FrasRLt</v>
      </c>
      <c r="E365" s="90">
        <f>VLOOKUP(G365,StkCrosswalk!$A$1:$F$40,4,FALSE)</f>
        <v>1</v>
      </c>
      <c r="F365" s="90" t="str">
        <f>VLOOKUP(G365,StkCrosswalk!$A$1:$F$40,3,FALSE)</f>
        <v>Fraser WCVI Geo St</v>
      </c>
      <c r="G365">
        <v>30</v>
      </c>
      <c r="H365">
        <v>4</v>
      </c>
      <c r="I365">
        <v>20</v>
      </c>
      <c r="J365">
        <v>3</v>
      </c>
      <c r="K365">
        <v>50.794761999999999</v>
      </c>
    </row>
    <row r="366" spans="1:11" ht="15.6" x14ac:dyDescent="0.3">
      <c r="A366" s="95" t="s">
        <v>297</v>
      </c>
      <c r="B366" s="94">
        <v>1</v>
      </c>
      <c r="C366" s="90" t="str">
        <f>VLOOKUP(NewOld!I366,fish!$C$1:$E$75,2,FALSE)</f>
        <v>NT 2 Troll</v>
      </c>
      <c r="D366" s="90" t="str">
        <f>VLOOKUP(G366,StkCrosswalk!$A$1:$F$40,2,FALSE)</f>
        <v>LColNat</v>
      </c>
      <c r="E366" s="90">
        <f>VLOOKUP(G366,StkCrosswalk!$A$1:$F$40,4,FALSE)</f>
        <v>9</v>
      </c>
      <c r="F366" s="90" t="str">
        <f>VLOOKUP(G366,StkCrosswalk!$A$1:$F$40,3,FALSE)</f>
        <v>L C Bright&amp;Tule</v>
      </c>
      <c r="G366">
        <v>34</v>
      </c>
      <c r="H366">
        <v>3</v>
      </c>
      <c r="I366">
        <v>20</v>
      </c>
      <c r="J366">
        <v>2</v>
      </c>
      <c r="K366">
        <v>302.46885199999997</v>
      </c>
    </row>
    <row r="367" spans="1:11" ht="15.6" x14ac:dyDescent="0.3">
      <c r="A367" s="95" t="s">
        <v>297</v>
      </c>
      <c r="B367" s="94">
        <v>1</v>
      </c>
      <c r="C367" s="90" t="str">
        <f>VLOOKUP(NewOld!I367,fish!$C$1:$E$75,2,FALSE)</f>
        <v>NT 2 Troll</v>
      </c>
      <c r="D367" s="90" t="str">
        <f>VLOOKUP(G367,StkCrosswalk!$A$1:$F$40,2,FALSE)</f>
        <v>LColNat</v>
      </c>
      <c r="E367" s="90">
        <f>VLOOKUP(G367,StkCrosswalk!$A$1:$F$40,4,FALSE)</f>
        <v>9</v>
      </c>
      <c r="F367" s="90" t="str">
        <f>VLOOKUP(G367,StkCrosswalk!$A$1:$F$40,3,FALSE)</f>
        <v>L C Bright&amp;Tule</v>
      </c>
      <c r="G367">
        <v>34</v>
      </c>
      <c r="H367">
        <v>3</v>
      </c>
      <c r="I367">
        <v>20</v>
      </c>
      <c r="J367">
        <v>3</v>
      </c>
      <c r="K367">
        <v>76.885929000000004</v>
      </c>
    </row>
    <row r="368" spans="1:11" ht="15.6" x14ac:dyDescent="0.3">
      <c r="A368" s="95" t="s">
        <v>297</v>
      </c>
      <c r="B368" s="94">
        <v>1</v>
      </c>
      <c r="C368" s="90" t="str">
        <f>VLOOKUP(NewOld!I368,fish!$C$1:$E$75,2,FALSE)</f>
        <v>NT 2 Troll</v>
      </c>
      <c r="D368" s="90" t="str">
        <f>VLOOKUP(G368,StkCrosswalk!$A$1:$F$40,2,FALSE)</f>
        <v>LColNat</v>
      </c>
      <c r="E368" s="90">
        <f>VLOOKUP(G368,StkCrosswalk!$A$1:$F$40,4,FALSE)</f>
        <v>9</v>
      </c>
      <c r="F368" s="90" t="str">
        <f>VLOOKUP(G368,StkCrosswalk!$A$1:$F$40,3,FALSE)</f>
        <v>L C Bright&amp;Tule</v>
      </c>
      <c r="G368">
        <v>34</v>
      </c>
      <c r="H368">
        <v>4</v>
      </c>
      <c r="I368">
        <v>20</v>
      </c>
      <c r="J368">
        <v>2</v>
      </c>
      <c r="K368">
        <v>42.548205999999993</v>
      </c>
    </row>
    <row r="369" spans="1:11" ht="15.6" x14ac:dyDescent="0.3">
      <c r="A369" s="95" t="s">
        <v>297</v>
      </c>
      <c r="B369" s="94">
        <v>1</v>
      </c>
      <c r="C369" s="90" t="str">
        <f>VLOOKUP(NewOld!I369,fish!$C$1:$E$75,2,FALSE)</f>
        <v>NT 2 Troll</v>
      </c>
      <c r="D369" s="90" t="str">
        <f>VLOOKUP(G369,StkCrosswalk!$A$1:$F$40,2,FALSE)</f>
        <v>LColNat</v>
      </c>
      <c r="E369" s="90">
        <f>VLOOKUP(G369,StkCrosswalk!$A$1:$F$40,4,FALSE)</f>
        <v>9</v>
      </c>
      <c r="F369" s="90" t="str">
        <f>VLOOKUP(G369,StkCrosswalk!$A$1:$F$40,3,FALSE)</f>
        <v>L C Bright&amp;Tule</v>
      </c>
      <c r="G369">
        <v>34</v>
      </c>
      <c r="H369">
        <v>4</v>
      </c>
      <c r="I369">
        <v>20</v>
      </c>
      <c r="J369">
        <v>3</v>
      </c>
      <c r="K369">
        <v>6.8471019999999996</v>
      </c>
    </row>
    <row r="370" spans="1:11" ht="15.6" x14ac:dyDescent="0.3">
      <c r="A370" s="95" t="s">
        <v>297</v>
      </c>
      <c r="B370" s="94">
        <v>1</v>
      </c>
      <c r="C370" s="90" t="str">
        <f>VLOOKUP(NewOld!I370,fish!$C$1:$E$75,2,FALSE)</f>
        <v>NT 2 Troll</v>
      </c>
      <c r="D370" s="90" t="str">
        <f>VLOOKUP(G370,StkCrosswalk!$A$1:$F$40,2,FALSE)</f>
        <v>LColNat</v>
      </c>
      <c r="E370" s="90">
        <f>VLOOKUP(G370,StkCrosswalk!$A$1:$F$40,4,FALSE)</f>
        <v>9</v>
      </c>
      <c r="F370" s="90" t="str">
        <f>VLOOKUP(G370,StkCrosswalk!$A$1:$F$40,3,FALSE)</f>
        <v>L C Bright&amp;Tule</v>
      </c>
      <c r="G370">
        <v>34</v>
      </c>
      <c r="H370">
        <v>5</v>
      </c>
      <c r="I370">
        <v>20</v>
      </c>
      <c r="J370">
        <v>3</v>
      </c>
      <c r="K370">
        <v>0.517235</v>
      </c>
    </row>
    <row r="371" spans="1:11" ht="15.6" x14ac:dyDescent="0.3">
      <c r="A371" s="95" t="s">
        <v>297</v>
      </c>
      <c r="B371" s="94">
        <v>1</v>
      </c>
      <c r="C371" s="90" t="str">
        <f>VLOOKUP(NewOld!I371,fish!$C$1:$E$75,2,FALSE)</f>
        <v>NT 2 Troll</v>
      </c>
      <c r="D371" s="90" t="str">
        <f>VLOOKUP(G371,StkCrosswalk!$A$1:$F$40,2,FALSE)</f>
        <v>LCRWild</v>
      </c>
      <c r="E371" s="90">
        <f>VLOOKUP(G371,StkCrosswalk!$A$1:$F$40,4,FALSE)</f>
        <v>9</v>
      </c>
      <c r="F371" s="90" t="str">
        <f>VLOOKUP(G371,StkCrosswalk!$A$1:$F$40,3,FALSE)</f>
        <v>L C Bright&amp;Tule</v>
      </c>
      <c r="G371">
        <v>21</v>
      </c>
      <c r="H371">
        <v>3</v>
      </c>
      <c r="I371">
        <v>20</v>
      </c>
      <c r="J371">
        <v>3</v>
      </c>
      <c r="K371">
        <v>2.650814</v>
      </c>
    </row>
    <row r="372" spans="1:11" ht="15.6" x14ac:dyDescent="0.3">
      <c r="A372" s="95" t="s">
        <v>297</v>
      </c>
      <c r="B372" s="94">
        <v>1</v>
      </c>
      <c r="C372" s="90" t="str">
        <f>VLOOKUP(NewOld!I372,fish!$C$1:$E$75,2,FALSE)</f>
        <v>NT 2 Troll</v>
      </c>
      <c r="D372" s="90" t="str">
        <f>VLOOKUP(G372,StkCrosswalk!$A$1:$F$40,2,FALSE)</f>
        <v>LCRWild</v>
      </c>
      <c r="E372" s="90">
        <f>VLOOKUP(G372,StkCrosswalk!$A$1:$F$40,4,FALSE)</f>
        <v>9</v>
      </c>
      <c r="F372" s="90" t="str">
        <f>VLOOKUP(G372,StkCrosswalk!$A$1:$F$40,3,FALSE)</f>
        <v>L C Bright&amp;Tule</v>
      </c>
      <c r="G372">
        <v>21</v>
      </c>
      <c r="H372">
        <v>4</v>
      </c>
      <c r="I372">
        <v>20</v>
      </c>
      <c r="J372">
        <v>2</v>
      </c>
      <c r="K372">
        <v>24.750630999999998</v>
      </c>
    </row>
    <row r="373" spans="1:11" ht="15.6" x14ac:dyDescent="0.3">
      <c r="A373" s="95" t="s">
        <v>297</v>
      </c>
      <c r="B373" s="94">
        <v>1</v>
      </c>
      <c r="C373" s="90" t="str">
        <f>VLOOKUP(NewOld!I373,fish!$C$1:$E$75,2,FALSE)</f>
        <v>NT 2 Troll</v>
      </c>
      <c r="D373" s="90" t="str">
        <f>VLOOKUP(G373,StkCrosswalk!$A$1:$F$40,2,FALSE)</f>
        <v>LCRWild</v>
      </c>
      <c r="E373" s="90">
        <f>VLOOKUP(G373,StkCrosswalk!$A$1:$F$40,4,FALSE)</f>
        <v>9</v>
      </c>
      <c r="F373" s="90" t="str">
        <f>VLOOKUP(G373,StkCrosswalk!$A$1:$F$40,3,FALSE)</f>
        <v>L C Bright&amp;Tule</v>
      </c>
      <c r="G373">
        <v>21</v>
      </c>
      <c r="H373">
        <v>4</v>
      </c>
      <c r="I373">
        <v>20</v>
      </c>
      <c r="J373">
        <v>3</v>
      </c>
      <c r="K373">
        <v>2.5370119999999998</v>
      </c>
    </row>
    <row r="374" spans="1:11" ht="15.6" x14ac:dyDescent="0.3">
      <c r="A374" s="95" t="s">
        <v>297</v>
      </c>
      <c r="B374" s="94">
        <v>1</v>
      </c>
      <c r="C374" s="90" t="str">
        <f>VLOOKUP(NewOld!I374,fish!$C$1:$E$75,2,FALSE)</f>
        <v>NT 2 Troll</v>
      </c>
      <c r="D374" s="90" t="str">
        <f>VLOOKUP(G374,StkCrosswalk!$A$1:$F$40,2,FALSE)</f>
        <v>MidPSFF</v>
      </c>
      <c r="E374" s="90">
        <f>VLOOKUP(G374,StkCrosswalk!$A$1:$F$40,4,FALSE)</f>
        <v>3</v>
      </c>
      <c r="F374" s="90" t="str">
        <f>VLOOKUP(G374,StkCrosswalk!$A$1:$F$40,3,FALSE)</f>
        <v>Puget Sound Fa</v>
      </c>
      <c r="G374">
        <v>11</v>
      </c>
      <c r="H374">
        <v>3</v>
      </c>
      <c r="I374">
        <v>20</v>
      </c>
      <c r="J374">
        <v>2</v>
      </c>
      <c r="K374">
        <v>80.456774999999993</v>
      </c>
    </row>
    <row r="375" spans="1:11" ht="15.6" x14ac:dyDescent="0.3">
      <c r="A375" s="95" t="s">
        <v>297</v>
      </c>
      <c r="B375" s="94">
        <v>1</v>
      </c>
      <c r="C375" s="90" t="str">
        <f>VLOOKUP(NewOld!I375,fish!$C$1:$E$75,2,FALSE)</f>
        <v>NT 2 Troll</v>
      </c>
      <c r="D375" s="90" t="str">
        <f>VLOOKUP(G375,StkCrosswalk!$A$1:$F$40,2,FALSE)</f>
        <v>MidPSFF</v>
      </c>
      <c r="E375" s="90">
        <f>VLOOKUP(G375,StkCrosswalk!$A$1:$F$40,4,FALSE)</f>
        <v>3</v>
      </c>
      <c r="F375" s="90" t="str">
        <f>VLOOKUP(G375,StkCrosswalk!$A$1:$F$40,3,FALSE)</f>
        <v>Puget Sound Fa</v>
      </c>
      <c r="G375">
        <v>11</v>
      </c>
      <c r="H375">
        <v>3</v>
      </c>
      <c r="I375">
        <v>20</v>
      </c>
      <c r="J375">
        <v>3</v>
      </c>
      <c r="K375">
        <v>20.550740999999999</v>
      </c>
    </row>
    <row r="376" spans="1:11" ht="15.6" x14ac:dyDescent="0.3">
      <c r="A376" s="95" t="s">
        <v>297</v>
      </c>
      <c r="B376" s="94">
        <v>1</v>
      </c>
      <c r="C376" s="90" t="str">
        <f>VLOOKUP(NewOld!I376,fish!$C$1:$E$75,2,FALSE)</f>
        <v>NT 2 Troll</v>
      </c>
      <c r="D376" s="90" t="str">
        <f>VLOOKUP(G376,StkCrosswalk!$A$1:$F$40,2,FALSE)</f>
        <v>MidPSFF</v>
      </c>
      <c r="E376" s="90">
        <f>VLOOKUP(G376,StkCrosswalk!$A$1:$F$40,4,FALSE)</f>
        <v>3</v>
      </c>
      <c r="F376" s="90" t="str">
        <f>VLOOKUP(G376,StkCrosswalk!$A$1:$F$40,3,FALSE)</f>
        <v>Puget Sound Fa</v>
      </c>
      <c r="G376">
        <v>11</v>
      </c>
      <c r="H376">
        <v>4</v>
      </c>
      <c r="I376">
        <v>20</v>
      </c>
      <c r="J376">
        <v>2</v>
      </c>
      <c r="K376">
        <v>57.834624999999996</v>
      </c>
    </row>
    <row r="377" spans="1:11" ht="15.6" x14ac:dyDescent="0.3">
      <c r="A377" s="95" t="s">
        <v>297</v>
      </c>
      <c r="B377" s="94">
        <v>1</v>
      </c>
      <c r="C377" s="90" t="str">
        <f>VLOOKUP(NewOld!I377,fish!$C$1:$E$75,2,FALSE)</f>
        <v>NT 2 Troll</v>
      </c>
      <c r="D377" s="90" t="str">
        <f>VLOOKUP(G377,StkCrosswalk!$A$1:$F$40,2,FALSE)</f>
        <v>MidPSFF</v>
      </c>
      <c r="E377" s="90">
        <f>VLOOKUP(G377,StkCrosswalk!$A$1:$F$40,4,FALSE)</f>
        <v>3</v>
      </c>
      <c r="F377" s="90" t="str">
        <f>VLOOKUP(G377,StkCrosswalk!$A$1:$F$40,3,FALSE)</f>
        <v>Puget Sound Fa</v>
      </c>
      <c r="G377">
        <v>11</v>
      </c>
      <c r="H377">
        <v>4</v>
      </c>
      <c r="I377">
        <v>20</v>
      </c>
      <c r="J377">
        <v>3</v>
      </c>
      <c r="K377">
        <v>8.9689440000000005</v>
      </c>
    </row>
    <row r="378" spans="1:11" ht="15.6" x14ac:dyDescent="0.3">
      <c r="A378" s="95" t="s">
        <v>297</v>
      </c>
      <c r="B378" s="94">
        <v>1</v>
      </c>
      <c r="C378" s="90" t="str">
        <f>VLOOKUP(NewOld!I378,fish!$C$1:$E$75,2,FALSE)</f>
        <v>NT 2 Troll</v>
      </c>
      <c r="D378" s="90" t="str">
        <f>VLOOKUP(G378,StkCrosswalk!$A$1:$F$40,2,FALSE)</f>
        <v>NkSm FF</v>
      </c>
      <c r="E378" s="90">
        <f>VLOOKUP(G378,StkCrosswalk!$A$1:$F$40,4,FALSE)</f>
        <v>3</v>
      </c>
      <c r="F378" s="90" t="str">
        <f>VLOOKUP(G378,StkCrosswalk!$A$1:$F$40,3,FALSE)</f>
        <v>Puget Sound Fa</v>
      </c>
      <c r="G378">
        <v>1</v>
      </c>
      <c r="H378">
        <v>3</v>
      </c>
      <c r="I378">
        <v>20</v>
      </c>
      <c r="J378">
        <v>3</v>
      </c>
      <c r="K378">
        <v>13.715384</v>
      </c>
    </row>
    <row r="379" spans="1:11" ht="15.6" x14ac:dyDescent="0.3">
      <c r="A379" s="95" t="s">
        <v>297</v>
      </c>
      <c r="B379" s="94">
        <v>1</v>
      </c>
      <c r="C379" s="90" t="str">
        <f>VLOOKUP(NewOld!I379,fish!$C$1:$E$75,2,FALSE)</f>
        <v>NT 2 Troll</v>
      </c>
      <c r="D379" s="90" t="str">
        <f>VLOOKUP(G379,StkCrosswalk!$A$1:$F$40,2,FALSE)</f>
        <v>NkSm FF</v>
      </c>
      <c r="E379" s="90">
        <f>VLOOKUP(G379,StkCrosswalk!$A$1:$F$40,4,FALSE)</f>
        <v>3</v>
      </c>
      <c r="F379" s="90" t="str">
        <f>VLOOKUP(G379,StkCrosswalk!$A$1:$F$40,3,FALSE)</f>
        <v>Puget Sound Fa</v>
      </c>
      <c r="G379">
        <v>1</v>
      </c>
      <c r="H379">
        <v>4</v>
      </c>
      <c r="I379">
        <v>20</v>
      </c>
      <c r="J379">
        <v>2</v>
      </c>
      <c r="K379">
        <v>23.688255999999999</v>
      </c>
    </row>
    <row r="380" spans="1:11" ht="15.6" x14ac:dyDescent="0.3">
      <c r="A380" s="95" t="s">
        <v>297</v>
      </c>
      <c r="B380" s="94">
        <v>1</v>
      </c>
      <c r="C380" s="90" t="str">
        <f>VLOOKUP(NewOld!I380,fish!$C$1:$E$75,2,FALSE)</f>
        <v>NT 2 Troll</v>
      </c>
      <c r="D380" s="90" t="str">
        <f>VLOOKUP(G380,StkCrosswalk!$A$1:$F$40,2,FALSE)</f>
        <v>NkSm FF</v>
      </c>
      <c r="E380" s="90">
        <f>VLOOKUP(G380,StkCrosswalk!$A$1:$F$40,4,FALSE)</f>
        <v>3</v>
      </c>
      <c r="F380" s="90" t="str">
        <f>VLOOKUP(G380,StkCrosswalk!$A$1:$F$40,3,FALSE)</f>
        <v>Puget Sound Fa</v>
      </c>
      <c r="G380">
        <v>1</v>
      </c>
      <c r="H380">
        <v>4</v>
      </c>
      <c r="I380">
        <v>20</v>
      </c>
      <c r="J380">
        <v>3</v>
      </c>
      <c r="K380">
        <v>3.495873</v>
      </c>
    </row>
    <row r="381" spans="1:11" ht="15.6" x14ac:dyDescent="0.3">
      <c r="A381" s="95" t="s">
        <v>297</v>
      </c>
      <c r="B381" s="94">
        <v>1</v>
      </c>
      <c r="C381" s="90" t="str">
        <f>VLOOKUP(NewOld!I381,fish!$C$1:$E$75,2,FALSE)</f>
        <v>NT 2 Troll</v>
      </c>
      <c r="D381" s="90" t="str">
        <f>VLOOKUP(G381,StkCrosswalk!$A$1:$F$40,2,FALSE)</f>
        <v>Snake F</v>
      </c>
      <c r="E381" s="90">
        <f>VLOOKUP(G381,StkCrosswalk!$A$1:$F$40,4,FALSE)</f>
        <v>7</v>
      </c>
      <c r="F381" s="90" t="str">
        <f>VLOOKUP(G381,StkCrosswalk!$A$1:$F$40,3,FALSE)</f>
        <v>U Columbia Bright</v>
      </c>
      <c r="G381">
        <v>27</v>
      </c>
      <c r="H381">
        <v>3</v>
      </c>
      <c r="I381">
        <v>20</v>
      </c>
      <c r="J381">
        <v>2</v>
      </c>
      <c r="K381">
        <v>16.882653999999999</v>
      </c>
    </row>
    <row r="382" spans="1:11" ht="15.6" x14ac:dyDescent="0.3">
      <c r="A382" s="95" t="s">
        <v>297</v>
      </c>
      <c r="B382" s="94">
        <v>1</v>
      </c>
      <c r="C382" s="90" t="str">
        <f>VLOOKUP(NewOld!I382,fish!$C$1:$E$75,2,FALSE)</f>
        <v>NT 2 Troll</v>
      </c>
      <c r="D382" s="90" t="str">
        <f>VLOOKUP(G382,StkCrosswalk!$A$1:$F$40,2,FALSE)</f>
        <v>Snake F</v>
      </c>
      <c r="E382" s="90">
        <f>VLOOKUP(G382,StkCrosswalk!$A$1:$F$40,4,FALSE)</f>
        <v>7</v>
      </c>
      <c r="F382" s="90" t="str">
        <f>VLOOKUP(G382,StkCrosswalk!$A$1:$F$40,3,FALSE)</f>
        <v>U Columbia Bright</v>
      </c>
      <c r="G382">
        <v>27</v>
      </c>
      <c r="H382">
        <v>3</v>
      </c>
      <c r="I382">
        <v>20</v>
      </c>
      <c r="J382">
        <v>3</v>
      </c>
      <c r="K382">
        <v>85.410831000000002</v>
      </c>
    </row>
    <row r="383" spans="1:11" ht="15.6" x14ac:dyDescent="0.3">
      <c r="A383" s="95" t="s">
        <v>297</v>
      </c>
      <c r="B383" s="94">
        <v>1</v>
      </c>
      <c r="C383" s="90" t="str">
        <f>VLOOKUP(NewOld!I383,fish!$C$1:$E$75,2,FALSE)</f>
        <v>NT 2 Troll</v>
      </c>
      <c r="D383" s="90" t="str">
        <f>VLOOKUP(G383,StkCrosswalk!$A$1:$F$40,2,FALSE)</f>
        <v>Snake F</v>
      </c>
      <c r="E383" s="90">
        <f>VLOOKUP(G383,StkCrosswalk!$A$1:$F$40,4,FALSE)</f>
        <v>7</v>
      </c>
      <c r="F383" s="90" t="str">
        <f>VLOOKUP(G383,StkCrosswalk!$A$1:$F$40,3,FALSE)</f>
        <v>U Columbia Bright</v>
      </c>
      <c r="G383">
        <v>27</v>
      </c>
      <c r="H383">
        <v>4</v>
      </c>
      <c r="I383">
        <v>20</v>
      </c>
      <c r="J383">
        <v>2</v>
      </c>
      <c r="K383">
        <v>60.741175999999996</v>
      </c>
    </row>
    <row r="384" spans="1:11" ht="15.6" x14ac:dyDescent="0.3">
      <c r="A384" s="95" t="s">
        <v>297</v>
      </c>
      <c r="B384" s="94">
        <v>1</v>
      </c>
      <c r="C384" s="90" t="str">
        <f>VLOOKUP(NewOld!I384,fish!$C$1:$E$75,2,FALSE)</f>
        <v>NT 2 Troll</v>
      </c>
      <c r="D384" s="90" t="str">
        <f>VLOOKUP(G384,StkCrosswalk!$A$1:$F$40,2,FALSE)</f>
        <v>Snoh FF</v>
      </c>
      <c r="E384" s="90">
        <f>VLOOKUP(G384,StkCrosswalk!$A$1:$F$40,4,FALSE)</f>
        <v>3</v>
      </c>
      <c r="F384" s="90" t="str">
        <f>VLOOKUP(G384,StkCrosswalk!$A$1:$F$40,3,FALSE)</f>
        <v>Puget Sound Fa</v>
      </c>
      <c r="G384">
        <v>7</v>
      </c>
      <c r="H384">
        <v>3</v>
      </c>
      <c r="I384">
        <v>20</v>
      </c>
      <c r="J384">
        <v>2</v>
      </c>
      <c r="K384">
        <v>0.90356300000000012</v>
      </c>
    </row>
    <row r="385" spans="1:11" ht="15.6" x14ac:dyDescent="0.3">
      <c r="A385" s="95" t="s">
        <v>297</v>
      </c>
      <c r="B385" s="94">
        <v>1</v>
      </c>
      <c r="C385" s="90" t="str">
        <f>VLOOKUP(NewOld!I385,fish!$C$1:$E$75,2,FALSE)</f>
        <v>NT 2 Troll</v>
      </c>
      <c r="D385" s="90" t="str">
        <f>VLOOKUP(G385,StkCrosswalk!$A$1:$F$40,2,FALSE)</f>
        <v>SnohFYr</v>
      </c>
      <c r="E385" s="90">
        <f>VLOOKUP(G385,StkCrosswalk!$A$1:$F$40,4,FALSE)</f>
        <v>3</v>
      </c>
      <c r="F385" s="90" t="str">
        <f>VLOOKUP(G385,StkCrosswalk!$A$1:$F$40,3,FALSE)</f>
        <v>Puget Sound Fa</v>
      </c>
      <c r="G385">
        <v>8</v>
      </c>
      <c r="H385">
        <v>3</v>
      </c>
      <c r="I385">
        <v>20</v>
      </c>
      <c r="J385">
        <v>3</v>
      </c>
      <c r="K385">
        <v>2.9285680000000003</v>
      </c>
    </row>
    <row r="386" spans="1:11" ht="15.6" x14ac:dyDescent="0.3">
      <c r="A386" s="95" t="s">
        <v>297</v>
      </c>
      <c r="B386" s="94">
        <v>1</v>
      </c>
      <c r="C386" s="90" t="str">
        <f>VLOOKUP(NewOld!I386,fish!$C$1:$E$75,2,FALSE)</f>
        <v>NT 2 Troll</v>
      </c>
      <c r="D386" s="90" t="str">
        <f>VLOOKUP(G386,StkCrosswalk!$A$1:$F$40,2,FALSE)</f>
        <v>SPSd FF</v>
      </c>
      <c r="E386" s="90">
        <f>VLOOKUP(G386,StkCrosswalk!$A$1:$F$40,4,FALSE)</f>
        <v>3</v>
      </c>
      <c r="F386" s="90" t="str">
        <f>VLOOKUP(G386,StkCrosswalk!$A$1:$F$40,3,FALSE)</f>
        <v>Puget Sound Fa</v>
      </c>
      <c r="G386">
        <v>13</v>
      </c>
      <c r="H386">
        <v>4</v>
      </c>
      <c r="I386">
        <v>20</v>
      </c>
      <c r="J386">
        <v>2</v>
      </c>
      <c r="K386">
        <v>432.55335700000001</v>
      </c>
    </row>
    <row r="387" spans="1:11" ht="15.6" x14ac:dyDescent="0.3">
      <c r="A387" s="95" t="s">
        <v>297</v>
      </c>
      <c r="B387" s="94">
        <v>1</v>
      </c>
      <c r="C387" s="90" t="str">
        <f>VLOOKUP(NewOld!I387,fish!$C$1:$E$75,2,FALSE)</f>
        <v>NT 2 Troll</v>
      </c>
      <c r="D387" s="90" t="str">
        <f>VLOOKUP(G387,StkCrosswalk!$A$1:$F$40,2,FALSE)</f>
        <v>SPSd FF</v>
      </c>
      <c r="E387" s="90">
        <f>VLOOKUP(G387,StkCrosswalk!$A$1:$F$40,4,FALSE)</f>
        <v>3</v>
      </c>
      <c r="F387" s="90" t="str">
        <f>VLOOKUP(G387,StkCrosswalk!$A$1:$F$40,3,FALSE)</f>
        <v>Puget Sound Fa</v>
      </c>
      <c r="G387">
        <v>13</v>
      </c>
      <c r="H387">
        <v>4</v>
      </c>
      <c r="I387">
        <v>20</v>
      </c>
      <c r="J387">
        <v>3</v>
      </c>
      <c r="K387">
        <v>29.780836999999998</v>
      </c>
    </row>
    <row r="388" spans="1:11" ht="15.6" x14ac:dyDescent="0.3">
      <c r="A388" s="95" t="s">
        <v>297</v>
      </c>
      <c r="B388" s="94">
        <v>1</v>
      </c>
      <c r="C388" s="90" t="str">
        <f>VLOOKUP(NewOld!I388,fish!$C$1:$E$75,2,FALSE)</f>
        <v>NT 2 Troll</v>
      </c>
      <c r="D388" s="90" t="str">
        <f>VLOOKUP(G388,StkCrosswalk!$A$1:$F$40,2,FALSE)</f>
        <v>Stil FF</v>
      </c>
      <c r="E388" s="90">
        <f>VLOOKUP(G388,StkCrosswalk!$A$1:$F$40,4,FALSE)</f>
        <v>3</v>
      </c>
      <c r="F388" s="90" t="str">
        <f>VLOOKUP(G388,StkCrosswalk!$A$1:$F$40,3,FALSE)</f>
        <v>Puget Sound Fa</v>
      </c>
      <c r="G388">
        <v>9</v>
      </c>
      <c r="H388">
        <v>3</v>
      </c>
      <c r="I388">
        <v>20</v>
      </c>
      <c r="J388">
        <v>2</v>
      </c>
      <c r="K388">
        <v>0.36494700000000002</v>
      </c>
    </row>
    <row r="389" spans="1:11" ht="15.6" x14ac:dyDescent="0.3">
      <c r="A389" s="95" t="s">
        <v>297</v>
      </c>
      <c r="B389" s="94">
        <v>1</v>
      </c>
      <c r="C389" s="90" t="str">
        <f>VLOOKUP(NewOld!I389,fish!$C$1:$E$75,2,FALSE)</f>
        <v>NT 2 Troll</v>
      </c>
      <c r="D389" s="90" t="str">
        <f>VLOOKUP(G389,StkCrosswalk!$A$1:$F$40,2,FALSE)</f>
        <v>Tula FF</v>
      </c>
      <c r="E389" s="90">
        <f>VLOOKUP(G389,StkCrosswalk!$A$1:$F$40,4,FALSE)</f>
        <v>3</v>
      </c>
      <c r="F389" s="90" t="str">
        <f>VLOOKUP(G389,StkCrosswalk!$A$1:$F$40,3,FALSE)</f>
        <v>Puget Sound Fa</v>
      </c>
      <c r="G389">
        <v>10</v>
      </c>
      <c r="H389">
        <v>4</v>
      </c>
      <c r="I389">
        <v>20</v>
      </c>
      <c r="J389">
        <v>2</v>
      </c>
      <c r="K389">
        <v>0.26687899999999998</v>
      </c>
    </row>
    <row r="390" spans="1:11" ht="15.6" x14ac:dyDescent="0.3">
      <c r="A390" s="95" t="s">
        <v>297</v>
      </c>
      <c r="B390" s="94">
        <v>1</v>
      </c>
      <c r="C390" s="90" t="str">
        <f>VLOOKUP(NewOld!I390,fish!$C$1:$E$75,2,FALSE)</f>
        <v>NT 2 Troll</v>
      </c>
      <c r="D390" s="90" t="str">
        <f>VLOOKUP(G390,StkCrosswalk!$A$1:$F$40,2,FALSE)</f>
        <v>Tula FF</v>
      </c>
      <c r="E390" s="90">
        <f>VLOOKUP(G390,StkCrosswalk!$A$1:$F$40,4,FALSE)</f>
        <v>3</v>
      </c>
      <c r="F390" s="90" t="str">
        <f>VLOOKUP(G390,StkCrosswalk!$A$1:$F$40,3,FALSE)</f>
        <v>Puget Sound Fa</v>
      </c>
      <c r="G390">
        <v>10</v>
      </c>
      <c r="H390">
        <v>5</v>
      </c>
      <c r="I390">
        <v>20</v>
      </c>
      <c r="J390">
        <v>2</v>
      </c>
      <c r="K390">
        <v>-9.2317999999999997E-2</v>
      </c>
    </row>
    <row r="391" spans="1:11" ht="15.6" x14ac:dyDescent="0.3">
      <c r="A391" s="95" t="s">
        <v>297</v>
      </c>
      <c r="B391" s="94">
        <v>1</v>
      </c>
      <c r="C391" s="90" t="str">
        <f>VLOOKUP(NewOld!I391,fish!$C$1:$E$75,2,FALSE)</f>
        <v>NT 2 Troll</v>
      </c>
      <c r="D391" s="90" t="str">
        <f>VLOOKUP(G391,StkCrosswalk!$A$1:$F$40,2,FALSE)</f>
        <v>UWAc FF</v>
      </c>
      <c r="E391" s="90">
        <f>VLOOKUP(G391,StkCrosswalk!$A$1:$F$40,4,FALSE)</f>
        <v>3</v>
      </c>
      <c r="F391" s="90" t="str">
        <f>VLOOKUP(G391,StkCrosswalk!$A$1:$F$40,3,FALSE)</f>
        <v>Puget Sound Fa</v>
      </c>
      <c r="G391">
        <v>12</v>
      </c>
      <c r="H391">
        <v>3</v>
      </c>
      <c r="I391">
        <v>20</v>
      </c>
      <c r="J391">
        <v>2</v>
      </c>
      <c r="K391">
        <v>1.2365349999999999</v>
      </c>
    </row>
    <row r="392" spans="1:11" ht="15.6" x14ac:dyDescent="0.3">
      <c r="A392" s="95" t="s">
        <v>297</v>
      </c>
      <c r="B392" s="94">
        <v>1</v>
      </c>
      <c r="C392" s="90" t="str">
        <f>VLOOKUP(NewOld!I392,fish!$C$1:$E$75,2,FALSE)</f>
        <v>NT 2 Troll</v>
      </c>
      <c r="D392" s="90" t="str">
        <f>VLOOKUP(G392,StkCrosswalk!$A$1:$F$40,2,FALSE)</f>
        <v>UWAc FF</v>
      </c>
      <c r="E392" s="90">
        <f>VLOOKUP(G392,StkCrosswalk!$A$1:$F$40,4,FALSE)</f>
        <v>3</v>
      </c>
      <c r="F392" s="90" t="str">
        <f>VLOOKUP(G392,StkCrosswalk!$A$1:$F$40,3,FALSE)</f>
        <v>Puget Sound Fa</v>
      </c>
      <c r="G392">
        <v>12</v>
      </c>
      <c r="H392">
        <v>3</v>
      </c>
      <c r="I392">
        <v>20</v>
      </c>
      <c r="J392">
        <v>3</v>
      </c>
      <c r="K392">
        <v>0.40482899999999999</v>
      </c>
    </row>
    <row r="393" spans="1:11" ht="15.6" x14ac:dyDescent="0.3">
      <c r="A393" s="95" t="s">
        <v>297</v>
      </c>
      <c r="B393" s="94">
        <v>1</v>
      </c>
      <c r="C393" s="90" t="str">
        <f>VLOOKUP(NewOld!I393,fish!$C$1:$E$75,2,FALSE)</f>
        <v>NT 2 Troll</v>
      </c>
      <c r="D393" s="90" t="str">
        <f>VLOOKUP(G393,StkCrosswalk!$A$1:$F$40,2,FALSE)</f>
        <v>WA NCst</v>
      </c>
      <c r="E393" s="90">
        <f>VLOOKUP(G393,StkCrosswalk!$A$1:$F$40,4,FALSE)</f>
        <v>4</v>
      </c>
      <c r="F393" s="90" t="str">
        <f>VLOOKUP(G393,StkCrosswalk!$A$1:$F$40,3,FALSE)</f>
        <v>WA North Coast</v>
      </c>
      <c r="G393">
        <v>36</v>
      </c>
      <c r="H393">
        <v>3</v>
      </c>
      <c r="I393">
        <v>20</v>
      </c>
      <c r="J393">
        <v>3</v>
      </c>
      <c r="K393">
        <v>9.7326859999999993</v>
      </c>
    </row>
    <row r="394" spans="1:11" ht="15.6" x14ac:dyDescent="0.3">
      <c r="A394" s="95" t="s">
        <v>297</v>
      </c>
      <c r="B394" s="94">
        <v>1</v>
      </c>
      <c r="C394" s="90" t="str">
        <f>VLOOKUP(NewOld!I394,fish!$C$1:$E$75,2,FALSE)</f>
        <v>NT 2 Troll</v>
      </c>
      <c r="D394" s="90" t="str">
        <f>VLOOKUP(G394,StkCrosswalk!$A$1:$F$40,2,FALSE)</f>
        <v>Will Sp</v>
      </c>
      <c r="E394" s="90">
        <f>VLOOKUP(G394,StkCrosswalk!$A$1:$F$40,4,FALSE)</f>
        <v>6</v>
      </c>
      <c r="F394" s="90" t="str">
        <f>VLOOKUP(G394,StkCrosswalk!$A$1:$F$40,3,FALSE)</f>
        <v>L Columbia Spring</v>
      </c>
      <c r="G394">
        <v>26</v>
      </c>
      <c r="H394">
        <v>3</v>
      </c>
      <c r="I394">
        <v>20</v>
      </c>
      <c r="J394">
        <v>3</v>
      </c>
      <c r="K394">
        <v>38.884347000000005</v>
      </c>
    </row>
    <row r="395" spans="1:11" ht="15.6" x14ac:dyDescent="0.3">
      <c r="A395" s="95" t="s">
        <v>297</v>
      </c>
      <c r="B395" s="94">
        <v>1</v>
      </c>
      <c r="C395" s="90" t="str">
        <f>VLOOKUP(NewOld!I395,fish!$C$1:$E$75,2,FALSE)</f>
        <v>NT 2 Troll</v>
      </c>
      <c r="D395" s="90" t="str">
        <f>VLOOKUP(G395,StkCrosswalk!$A$1:$F$40,2,FALSE)</f>
        <v>Will Sp</v>
      </c>
      <c r="E395" s="90">
        <f>VLOOKUP(G395,StkCrosswalk!$A$1:$F$40,4,FALSE)</f>
        <v>6</v>
      </c>
      <c r="F395" s="90" t="str">
        <f>VLOOKUP(G395,StkCrosswalk!$A$1:$F$40,3,FALSE)</f>
        <v>L Columbia Spring</v>
      </c>
      <c r="G395">
        <v>26</v>
      </c>
      <c r="H395">
        <v>4</v>
      </c>
      <c r="I395">
        <v>20</v>
      </c>
      <c r="J395">
        <v>2</v>
      </c>
      <c r="K395">
        <v>300.28019799999998</v>
      </c>
    </row>
    <row r="396" spans="1:11" ht="15.6" x14ac:dyDescent="0.3">
      <c r="A396" s="95" t="s">
        <v>297</v>
      </c>
      <c r="B396" s="94">
        <v>1</v>
      </c>
      <c r="C396" s="90" t="str">
        <f>VLOOKUP(NewOld!I396,fish!$C$1:$E$75,2,FALSE)</f>
        <v>NT 2 Troll</v>
      </c>
      <c r="D396" s="90" t="str">
        <f>VLOOKUP(G396,StkCrosswalk!$A$1:$F$40,2,FALSE)</f>
        <v>Will Sp</v>
      </c>
      <c r="E396" s="90">
        <f>VLOOKUP(G396,StkCrosswalk!$A$1:$F$40,4,FALSE)</f>
        <v>6</v>
      </c>
      <c r="F396" s="90" t="str">
        <f>VLOOKUP(G396,StkCrosswalk!$A$1:$F$40,3,FALSE)</f>
        <v>L Columbia Spring</v>
      </c>
      <c r="G396">
        <v>26</v>
      </c>
      <c r="H396">
        <v>4</v>
      </c>
      <c r="I396">
        <v>20</v>
      </c>
      <c r="J396">
        <v>3</v>
      </c>
      <c r="K396">
        <v>5.3797740000000003</v>
      </c>
    </row>
    <row r="397" spans="1:11" ht="15.6" x14ac:dyDescent="0.3">
      <c r="A397" s="95" t="s">
        <v>297</v>
      </c>
      <c r="B397" s="94">
        <v>1</v>
      </c>
      <c r="C397" s="90" t="str">
        <f>VLOOKUP(NewOld!I397,fish!$C$1:$E$75,2,FALSE)</f>
        <v>NT 2 Troll</v>
      </c>
      <c r="D397" s="90" t="str">
        <f>VLOOKUP(G397,StkCrosswalk!$A$1:$F$40,2,FALSE)</f>
        <v>Will Sp</v>
      </c>
      <c r="E397" s="90">
        <f>VLOOKUP(G397,StkCrosswalk!$A$1:$F$40,4,FALSE)</f>
        <v>6</v>
      </c>
      <c r="F397" s="90" t="str">
        <f>VLOOKUP(G397,StkCrosswalk!$A$1:$F$40,3,FALSE)</f>
        <v>L Columbia Spring</v>
      </c>
      <c r="G397">
        <v>26</v>
      </c>
      <c r="H397">
        <v>5</v>
      </c>
      <c r="I397">
        <v>20</v>
      </c>
      <c r="J397">
        <v>2</v>
      </c>
      <c r="K397">
        <v>22.651561999999998</v>
      </c>
    </row>
    <row r="398" spans="1:11" ht="15.6" x14ac:dyDescent="0.3">
      <c r="A398" s="95" t="s">
        <v>297</v>
      </c>
      <c r="B398" s="94">
        <v>1</v>
      </c>
      <c r="C398" s="90" t="str">
        <f>VLOOKUP(NewOld!I398,fish!$C$1:$E$75,2,FALSE)</f>
        <v>NT 2 Troll</v>
      </c>
      <c r="D398" s="90" t="str">
        <f>VLOOKUP(G398,StkCrosswalk!$A$1:$F$40,2,FALSE)</f>
        <v>Willapa</v>
      </c>
      <c r="E398" s="90">
        <f>VLOOKUP(G398,StkCrosswalk!$A$1:$F$40,4,FALSE)</f>
        <v>5</v>
      </c>
      <c r="F398" s="90" t="str">
        <f>VLOOKUP(G398,StkCrosswalk!$A$1:$F$40,3,FALSE)</f>
        <v>Washington Coast</v>
      </c>
      <c r="G398">
        <v>37</v>
      </c>
      <c r="H398">
        <v>3</v>
      </c>
      <c r="I398">
        <v>20</v>
      </c>
      <c r="J398">
        <v>3</v>
      </c>
      <c r="K398">
        <v>22.332979000000002</v>
      </c>
    </row>
    <row r="399" spans="1:11" ht="15.6" x14ac:dyDescent="0.3">
      <c r="A399" s="95" t="s">
        <v>297</v>
      </c>
      <c r="B399" s="94">
        <v>1</v>
      </c>
      <c r="C399" s="90" t="str">
        <f>VLOOKUP(NewOld!I399,fish!$C$1:$E$75,2,FALSE)</f>
        <v>NT 3:4 Trl</v>
      </c>
      <c r="D399" s="90" t="str">
        <f>VLOOKUP(G399,StkCrosswalk!$A$1:$F$40,2,FALSE)</f>
        <v>CentVal</v>
      </c>
      <c r="E399" s="90">
        <f>VLOOKUP(G399,StkCrosswalk!$A$1:$F$40,4,FALSE)</f>
        <v>13</v>
      </c>
      <c r="F399" s="90" t="str">
        <f>VLOOKUP(G399,StkCrosswalk!$A$1:$F$40,3,FALSE)</f>
        <v>CV-Sacramento</v>
      </c>
      <c r="G399">
        <v>35</v>
      </c>
      <c r="H399">
        <v>3</v>
      </c>
      <c r="I399">
        <v>16</v>
      </c>
      <c r="J399">
        <v>2</v>
      </c>
      <c r="K399">
        <v>25.827560999999999</v>
      </c>
    </row>
    <row r="400" spans="1:11" ht="15.6" x14ac:dyDescent="0.3">
      <c r="A400" s="95" t="s">
        <v>297</v>
      </c>
      <c r="B400" s="94">
        <v>1</v>
      </c>
      <c r="C400" s="90" t="str">
        <f>VLOOKUP(NewOld!I400,fish!$C$1:$E$75,2,FALSE)</f>
        <v>NT 3:4 Trl</v>
      </c>
      <c r="D400" s="90" t="str">
        <f>VLOOKUP(G400,StkCrosswalk!$A$1:$F$40,2,FALSE)</f>
        <v>CentVal</v>
      </c>
      <c r="E400" s="90">
        <f>VLOOKUP(G400,StkCrosswalk!$A$1:$F$40,4,FALSE)</f>
        <v>13</v>
      </c>
      <c r="F400" s="90" t="str">
        <f>VLOOKUP(G400,StkCrosswalk!$A$1:$F$40,3,FALSE)</f>
        <v>CV-Sacramento</v>
      </c>
      <c r="G400">
        <v>35</v>
      </c>
      <c r="H400">
        <v>3</v>
      </c>
      <c r="I400">
        <v>16</v>
      </c>
      <c r="J400">
        <v>3</v>
      </c>
      <c r="K400">
        <v>43.235278999999998</v>
      </c>
    </row>
    <row r="401" spans="1:11" ht="15.6" x14ac:dyDescent="0.3">
      <c r="A401" s="95" t="s">
        <v>297</v>
      </c>
      <c r="B401" s="94">
        <v>1</v>
      </c>
      <c r="C401" s="90" t="str">
        <f>VLOOKUP(NewOld!I401,fish!$C$1:$E$75,2,FALSE)</f>
        <v>NT 3:4 Trl</v>
      </c>
      <c r="D401" s="90" t="str">
        <f>VLOOKUP(G401,StkCrosswalk!$A$1:$F$40,2,FALSE)</f>
        <v>CentVal</v>
      </c>
      <c r="E401" s="90">
        <f>VLOOKUP(G401,StkCrosswalk!$A$1:$F$40,4,FALSE)</f>
        <v>13</v>
      </c>
      <c r="F401" s="90" t="str">
        <f>VLOOKUP(G401,StkCrosswalk!$A$1:$F$40,3,FALSE)</f>
        <v>CV-Sacramento</v>
      </c>
      <c r="G401">
        <v>35</v>
      </c>
      <c r="H401">
        <v>4</v>
      </c>
      <c r="I401">
        <v>16</v>
      </c>
      <c r="J401">
        <v>2</v>
      </c>
      <c r="K401">
        <v>14.464205</v>
      </c>
    </row>
    <row r="402" spans="1:11" ht="15.6" x14ac:dyDescent="0.3">
      <c r="A402" s="95" t="s">
        <v>297</v>
      </c>
      <c r="B402" s="94">
        <v>1</v>
      </c>
      <c r="C402" s="90" t="str">
        <f>VLOOKUP(NewOld!I402,fish!$C$1:$E$75,2,FALSE)</f>
        <v>NT 3:4 Trl</v>
      </c>
      <c r="D402" s="90" t="str">
        <f>VLOOKUP(G402,StkCrosswalk!$A$1:$F$40,2,FALSE)</f>
        <v>CentVal</v>
      </c>
      <c r="E402" s="90">
        <f>VLOOKUP(G402,StkCrosswalk!$A$1:$F$40,4,FALSE)</f>
        <v>13</v>
      </c>
      <c r="F402" s="90" t="str">
        <f>VLOOKUP(G402,StkCrosswalk!$A$1:$F$40,3,FALSE)</f>
        <v>CV-Sacramento</v>
      </c>
      <c r="G402">
        <v>35</v>
      </c>
      <c r="H402">
        <v>5</v>
      </c>
      <c r="I402">
        <v>16</v>
      </c>
      <c r="J402">
        <v>3</v>
      </c>
      <c r="K402">
        <v>6.1939999999999999E-3</v>
      </c>
    </row>
    <row r="403" spans="1:11" ht="15.6" x14ac:dyDescent="0.3">
      <c r="A403" s="95" t="s">
        <v>297</v>
      </c>
      <c r="B403" s="94">
        <v>1</v>
      </c>
      <c r="C403" s="90" t="str">
        <f>VLOOKUP(NewOld!I403,fish!$C$1:$E$75,2,FALSE)</f>
        <v>NT 3:4 Trl</v>
      </c>
      <c r="D403" s="90" t="str">
        <f>VLOOKUP(G403,StkCrosswalk!$A$1:$F$40,2,FALSE)</f>
        <v>UpCR Br</v>
      </c>
      <c r="E403" s="90">
        <f>VLOOKUP(G403,StkCrosswalk!$A$1:$F$40,4,FALSE)</f>
        <v>7</v>
      </c>
      <c r="F403" s="90" t="str">
        <f>VLOOKUP(G403,StkCrosswalk!$A$1:$F$40,3,FALSE)</f>
        <v>U Columbia Bright</v>
      </c>
      <c r="G403">
        <v>24</v>
      </c>
      <c r="H403">
        <v>3</v>
      </c>
      <c r="I403">
        <v>16</v>
      </c>
      <c r="J403">
        <v>3</v>
      </c>
      <c r="K403">
        <v>143.81443300000001</v>
      </c>
    </row>
    <row r="404" spans="1:11" ht="15.6" x14ac:dyDescent="0.3">
      <c r="A404" s="95" t="s">
        <v>297</v>
      </c>
      <c r="B404" s="94">
        <v>1</v>
      </c>
      <c r="C404" s="90" t="str">
        <f>VLOOKUP(NewOld!I404,fish!$C$1:$E$75,2,FALSE)</f>
        <v>NT 3:4 Trl</v>
      </c>
      <c r="D404" s="90" t="str">
        <f>VLOOKUP(G404,StkCrosswalk!$A$1:$F$40,2,FALSE)</f>
        <v>UpCR Br</v>
      </c>
      <c r="E404" s="90">
        <f>VLOOKUP(G404,StkCrosswalk!$A$1:$F$40,4,FALSE)</f>
        <v>7</v>
      </c>
      <c r="F404" s="90" t="str">
        <f>VLOOKUP(G404,StkCrosswalk!$A$1:$F$40,3,FALSE)</f>
        <v>U Columbia Bright</v>
      </c>
      <c r="G404">
        <v>24</v>
      </c>
      <c r="H404">
        <v>4</v>
      </c>
      <c r="I404">
        <v>16</v>
      </c>
      <c r="J404">
        <v>2</v>
      </c>
      <c r="K404">
        <v>221.46706700000001</v>
      </c>
    </row>
    <row r="405" spans="1:11" ht="15.6" x14ac:dyDescent="0.3">
      <c r="A405" s="95" t="s">
        <v>297</v>
      </c>
      <c r="B405" s="94">
        <v>1</v>
      </c>
      <c r="C405" s="90" t="str">
        <f>VLOOKUP(NewOld!I405,fish!$C$1:$E$75,2,FALSE)</f>
        <v>NT 3:4 Trl</v>
      </c>
      <c r="D405" s="90" t="str">
        <f>VLOOKUP(G405,StkCrosswalk!$A$1:$F$40,2,FALSE)</f>
        <v>UpCR Br</v>
      </c>
      <c r="E405" s="90">
        <f>VLOOKUP(G405,StkCrosswalk!$A$1:$F$40,4,FALSE)</f>
        <v>7</v>
      </c>
      <c r="F405" s="90" t="str">
        <f>VLOOKUP(G405,StkCrosswalk!$A$1:$F$40,3,FALSE)</f>
        <v>U Columbia Bright</v>
      </c>
      <c r="G405">
        <v>24</v>
      </c>
      <c r="H405">
        <v>4</v>
      </c>
      <c r="I405">
        <v>16</v>
      </c>
      <c r="J405">
        <v>3</v>
      </c>
      <c r="K405">
        <v>209.55656799999997</v>
      </c>
    </row>
    <row r="406" spans="1:11" ht="15.6" x14ac:dyDescent="0.3">
      <c r="A406" s="95" t="s">
        <v>297</v>
      </c>
      <c r="B406" s="94">
        <v>1</v>
      </c>
      <c r="C406" s="90" t="str">
        <f>VLOOKUP(NewOld!I406,fish!$C$1:$E$75,2,FALSE)</f>
        <v>NT 3:4 Trl</v>
      </c>
      <c r="D406" s="90" t="str">
        <f>VLOOKUP(G406,StkCrosswalk!$A$1:$F$40,2,FALSE)</f>
        <v>UpCR Br</v>
      </c>
      <c r="E406" s="90">
        <f>VLOOKUP(G406,StkCrosswalk!$A$1:$F$40,4,FALSE)</f>
        <v>7</v>
      </c>
      <c r="F406" s="90" t="str">
        <f>VLOOKUP(G406,StkCrosswalk!$A$1:$F$40,3,FALSE)</f>
        <v>U Columbia Bright</v>
      </c>
      <c r="G406">
        <v>24</v>
      </c>
      <c r="H406">
        <v>5</v>
      </c>
      <c r="I406">
        <v>16</v>
      </c>
      <c r="J406">
        <v>2</v>
      </c>
      <c r="K406">
        <v>37.250836</v>
      </c>
    </row>
    <row r="407" spans="1:11" ht="15.6" x14ac:dyDescent="0.3">
      <c r="A407" s="95" t="s">
        <v>297</v>
      </c>
      <c r="B407" s="94">
        <v>1</v>
      </c>
      <c r="C407" s="90" t="str">
        <f>VLOOKUP(NewOld!I407,fish!$C$1:$E$75,2,FALSE)</f>
        <v>NT 3:4 Trl</v>
      </c>
      <c r="D407" s="90" t="str">
        <f>VLOOKUP(G407,StkCrosswalk!$A$1:$F$40,2,FALSE)</f>
        <v>UpCR Br</v>
      </c>
      <c r="E407" s="90">
        <f>VLOOKUP(G407,StkCrosswalk!$A$1:$F$40,4,FALSE)</f>
        <v>7</v>
      </c>
      <c r="F407" s="90" t="str">
        <f>VLOOKUP(G407,StkCrosswalk!$A$1:$F$40,3,FALSE)</f>
        <v>U Columbia Bright</v>
      </c>
      <c r="G407">
        <v>24</v>
      </c>
      <c r="H407">
        <v>5</v>
      </c>
      <c r="I407">
        <v>16</v>
      </c>
      <c r="J407">
        <v>3</v>
      </c>
      <c r="K407">
        <v>4.6214069999999996</v>
      </c>
    </row>
    <row r="408" spans="1:11" ht="15.6" x14ac:dyDescent="0.3">
      <c r="A408" s="95" t="s">
        <v>297</v>
      </c>
      <c r="B408" s="94">
        <v>1</v>
      </c>
      <c r="C408" s="90" t="str">
        <f>VLOOKUP(NewOld!I408,fish!$C$1:$E$75,2,FALSE)</f>
        <v>NT 3:4 Trl</v>
      </c>
      <c r="D408" s="90" t="str">
        <f>VLOOKUP(G408,StkCrosswalk!$A$1:$F$40,2,FALSE)</f>
        <v>UpCR Su</v>
      </c>
      <c r="E408" s="90">
        <f>VLOOKUP(G408,StkCrosswalk!$A$1:$F$40,4,FALSE)</f>
        <v>8</v>
      </c>
      <c r="F408" s="90" t="str">
        <f>VLOOKUP(G408,StkCrosswalk!$A$1:$F$40,3,FALSE)</f>
        <v>Columbia Su</v>
      </c>
      <c r="G408">
        <v>23</v>
      </c>
      <c r="H408">
        <v>3</v>
      </c>
      <c r="I408">
        <v>16</v>
      </c>
      <c r="J408">
        <v>2</v>
      </c>
      <c r="K408">
        <v>11.589107</v>
      </c>
    </row>
    <row r="409" spans="1:11" ht="15.6" x14ac:dyDescent="0.3">
      <c r="A409" s="95" t="s">
        <v>297</v>
      </c>
      <c r="B409" s="94">
        <v>1</v>
      </c>
      <c r="C409" s="90" t="str">
        <f>VLOOKUP(NewOld!I409,fish!$C$1:$E$75,2,FALSE)</f>
        <v>NT 3:4 Trl</v>
      </c>
      <c r="D409" s="90" t="str">
        <f>VLOOKUP(G409,StkCrosswalk!$A$1:$F$40,2,FALSE)</f>
        <v>UpCR Su</v>
      </c>
      <c r="E409" s="90">
        <f>VLOOKUP(G409,StkCrosswalk!$A$1:$F$40,4,FALSE)</f>
        <v>8</v>
      </c>
      <c r="F409" s="90" t="str">
        <f>VLOOKUP(G409,StkCrosswalk!$A$1:$F$40,3,FALSE)</f>
        <v>Columbia Su</v>
      </c>
      <c r="G409">
        <v>23</v>
      </c>
      <c r="H409">
        <v>3</v>
      </c>
      <c r="I409">
        <v>16</v>
      </c>
      <c r="J409">
        <v>3</v>
      </c>
      <c r="K409">
        <v>12.9117</v>
      </c>
    </row>
    <row r="410" spans="1:11" ht="15.6" x14ac:dyDescent="0.3">
      <c r="A410" s="95" t="s">
        <v>297</v>
      </c>
      <c r="B410" s="94">
        <v>1</v>
      </c>
      <c r="C410" s="90" t="str">
        <f>VLOOKUP(NewOld!I410,fish!$C$1:$E$75,2,FALSE)</f>
        <v>NT 3:4 Trl</v>
      </c>
      <c r="D410" s="90" t="str">
        <f>VLOOKUP(G410,StkCrosswalk!$A$1:$F$40,2,FALSE)</f>
        <v>UpCR Su</v>
      </c>
      <c r="E410" s="90">
        <f>VLOOKUP(G410,StkCrosswalk!$A$1:$F$40,4,FALSE)</f>
        <v>8</v>
      </c>
      <c r="F410" s="90" t="str">
        <f>VLOOKUP(G410,StkCrosswalk!$A$1:$F$40,3,FALSE)</f>
        <v>Columbia Su</v>
      </c>
      <c r="G410">
        <v>23</v>
      </c>
      <c r="H410">
        <v>4</v>
      </c>
      <c r="I410">
        <v>16</v>
      </c>
      <c r="J410">
        <v>2</v>
      </c>
      <c r="K410">
        <v>203.063491</v>
      </c>
    </row>
    <row r="411" spans="1:11" ht="15.6" x14ac:dyDescent="0.3">
      <c r="A411" s="95" t="s">
        <v>297</v>
      </c>
      <c r="B411" s="94">
        <v>1</v>
      </c>
      <c r="C411" s="90" t="str">
        <f>VLOOKUP(NewOld!I411,fish!$C$1:$E$75,2,FALSE)</f>
        <v>NT 3:4 Trl</v>
      </c>
      <c r="D411" s="90" t="str">
        <f>VLOOKUP(G411,StkCrosswalk!$A$1:$F$40,2,FALSE)</f>
        <v>UpCR Su</v>
      </c>
      <c r="E411" s="90">
        <f>VLOOKUP(G411,StkCrosswalk!$A$1:$F$40,4,FALSE)</f>
        <v>8</v>
      </c>
      <c r="F411" s="90" t="str">
        <f>VLOOKUP(G411,StkCrosswalk!$A$1:$F$40,3,FALSE)</f>
        <v>Columbia Su</v>
      </c>
      <c r="G411">
        <v>23</v>
      </c>
      <c r="H411">
        <v>4</v>
      </c>
      <c r="I411">
        <v>16</v>
      </c>
      <c r="J411">
        <v>3</v>
      </c>
      <c r="K411">
        <v>10.551877000000001</v>
      </c>
    </row>
    <row r="412" spans="1:11" ht="15.6" x14ac:dyDescent="0.3">
      <c r="A412" s="95" t="s">
        <v>297</v>
      </c>
      <c r="B412" s="94">
        <v>1</v>
      </c>
      <c r="C412" s="90" t="str">
        <f>VLOOKUP(NewOld!I412,fish!$C$1:$E$75,2,FALSE)</f>
        <v>NT 3:4 Trl</v>
      </c>
      <c r="D412" s="90" t="str">
        <f>VLOOKUP(G412,StkCrosswalk!$A$1:$F$40,2,FALSE)</f>
        <v>UpCR Su</v>
      </c>
      <c r="E412" s="90">
        <f>VLOOKUP(G412,StkCrosswalk!$A$1:$F$40,4,FALSE)</f>
        <v>8</v>
      </c>
      <c r="F412" s="90" t="str">
        <f>VLOOKUP(G412,StkCrosswalk!$A$1:$F$40,3,FALSE)</f>
        <v>Columbia Su</v>
      </c>
      <c r="G412">
        <v>23</v>
      </c>
      <c r="H412">
        <v>5</v>
      </c>
      <c r="I412">
        <v>16</v>
      </c>
      <c r="J412">
        <v>2</v>
      </c>
      <c r="K412">
        <v>31.882798000000001</v>
      </c>
    </row>
    <row r="413" spans="1:11" ht="15.6" x14ac:dyDescent="0.3">
      <c r="A413" s="95" t="s">
        <v>297</v>
      </c>
      <c r="B413" s="94">
        <v>1</v>
      </c>
      <c r="C413" s="90" t="str">
        <f>VLOOKUP(NewOld!I413,fish!$C$1:$E$75,2,FALSE)</f>
        <v>NT 3:4 Trl</v>
      </c>
      <c r="D413" s="90" t="str">
        <f>VLOOKUP(G413,StkCrosswalk!$A$1:$F$40,2,FALSE)</f>
        <v>UpCR Su</v>
      </c>
      <c r="E413" s="90">
        <f>VLOOKUP(G413,StkCrosswalk!$A$1:$F$40,4,FALSE)</f>
        <v>8</v>
      </c>
      <c r="F413" s="90" t="str">
        <f>VLOOKUP(G413,StkCrosswalk!$A$1:$F$40,3,FALSE)</f>
        <v>Columbia Su</v>
      </c>
      <c r="G413">
        <v>23</v>
      </c>
      <c r="H413">
        <v>5</v>
      </c>
      <c r="I413">
        <v>16</v>
      </c>
      <c r="J413">
        <v>3</v>
      </c>
      <c r="K413">
        <v>1.1067149999999999</v>
      </c>
    </row>
    <row r="414" spans="1:11" ht="15.6" x14ac:dyDescent="0.3">
      <c r="A414" s="95" t="s">
        <v>297</v>
      </c>
      <c r="B414" s="94">
        <v>1</v>
      </c>
      <c r="C414" s="90" t="str">
        <f>VLOOKUP(NewOld!I414,fish!$C$1:$E$75,2,FALSE)</f>
        <v>NT 3:4 Trl</v>
      </c>
      <c r="D414" s="90" t="str">
        <f>VLOOKUP(G414,StkCrosswalk!$A$1:$F$40,2,FALSE)</f>
        <v>Cowl Sp</v>
      </c>
      <c r="E414" s="90">
        <f>VLOOKUP(G414,StkCrosswalk!$A$1:$F$40,4,FALSE)</f>
        <v>6</v>
      </c>
      <c r="F414" s="90" t="str">
        <f>VLOOKUP(G414,StkCrosswalk!$A$1:$F$40,3,FALSE)</f>
        <v>L Columbia Spring</v>
      </c>
      <c r="G414">
        <v>25</v>
      </c>
      <c r="H414">
        <v>3</v>
      </c>
      <c r="I414">
        <v>16</v>
      </c>
      <c r="J414">
        <v>3</v>
      </c>
      <c r="K414">
        <v>25.481137999999998</v>
      </c>
    </row>
    <row r="415" spans="1:11" ht="15.6" x14ac:dyDescent="0.3">
      <c r="A415" s="95" t="s">
        <v>297</v>
      </c>
      <c r="B415" s="94">
        <v>1</v>
      </c>
      <c r="C415" s="90" t="str">
        <f>VLOOKUP(NewOld!I415,fish!$C$1:$E$75,2,FALSE)</f>
        <v>NT 3:4 Trl</v>
      </c>
      <c r="D415" s="90" t="str">
        <f>VLOOKUP(G415,StkCrosswalk!$A$1:$F$40,2,FALSE)</f>
        <v>Cowl Sp</v>
      </c>
      <c r="E415" s="90">
        <f>VLOOKUP(G415,StkCrosswalk!$A$1:$F$40,4,FALSE)</f>
        <v>6</v>
      </c>
      <c r="F415" s="90" t="str">
        <f>VLOOKUP(G415,StkCrosswalk!$A$1:$F$40,3,FALSE)</f>
        <v>L Columbia Spring</v>
      </c>
      <c r="G415">
        <v>25</v>
      </c>
      <c r="H415">
        <v>4</v>
      </c>
      <c r="I415">
        <v>16</v>
      </c>
      <c r="J415">
        <v>2</v>
      </c>
      <c r="K415">
        <v>148.12802099999999</v>
      </c>
    </row>
    <row r="416" spans="1:11" ht="15.6" x14ac:dyDescent="0.3">
      <c r="A416" s="95" t="s">
        <v>297</v>
      </c>
      <c r="B416" s="94">
        <v>1</v>
      </c>
      <c r="C416" s="90" t="str">
        <f>VLOOKUP(NewOld!I416,fish!$C$1:$E$75,2,FALSE)</f>
        <v>NT 3:4 Trl</v>
      </c>
      <c r="D416" s="90" t="str">
        <f>VLOOKUP(G416,StkCrosswalk!$A$1:$F$40,2,FALSE)</f>
        <v>Cowl Sp</v>
      </c>
      <c r="E416" s="90">
        <f>VLOOKUP(G416,StkCrosswalk!$A$1:$F$40,4,FALSE)</f>
        <v>6</v>
      </c>
      <c r="F416" s="90" t="str">
        <f>VLOOKUP(G416,StkCrosswalk!$A$1:$F$40,3,FALSE)</f>
        <v>L Columbia Spring</v>
      </c>
      <c r="G416">
        <v>25</v>
      </c>
      <c r="H416">
        <v>4</v>
      </c>
      <c r="I416">
        <v>16</v>
      </c>
      <c r="J416">
        <v>3</v>
      </c>
      <c r="K416">
        <v>17.922205999999999</v>
      </c>
    </row>
    <row r="417" spans="1:11" ht="15.6" x14ac:dyDescent="0.3">
      <c r="A417" s="95" t="s">
        <v>297</v>
      </c>
      <c r="B417" s="94">
        <v>1</v>
      </c>
      <c r="C417" s="90" t="str">
        <f>VLOOKUP(NewOld!I417,fish!$C$1:$E$75,2,FALSE)</f>
        <v>NT 3:4 Trl</v>
      </c>
      <c r="D417" s="90" t="str">
        <f>VLOOKUP(G417,StkCrosswalk!$A$1:$F$40,2,FALSE)</f>
        <v>BPHTule</v>
      </c>
      <c r="E417" s="90">
        <f>VLOOKUP(G417,StkCrosswalk!$A$1:$F$40,4,FALSE)</f>
        <v>10</v>
      </c>
      <c r="F417" s="90" t="str">
        <f>VLOOKUP(G417,StkCrosswalk!$A$1:$F$40,3,FALSE)</f>
        <v>Mid-Columbia Tule</v>
      </c>
      <c r="G417">
        <v>22</v>
      </c>
      <c r="H417">
        <v>3</v>
      </c>
      <c r="I417">
        <v>16</v>
      </c>
      <c r="J417">
        <v>2</v>
      </c>
      <c r="K417">
        <v>3046.737631</v>
      </c>
    </row>
    <row r="418" spans="1:11" ht="15.6" x14ac:dyDescent="0.3">
      <c r="A418" s="95" t="s">
        <v>297</v>
      </c>
      <c r="B418" s="94">
        <v>1</v>
      </c>
      <c r="C418" s="90" t="str">
        <f>VLOOKUP(NewOld!I418,fish!$C$1:$E$75,2,FALSE)</f>
        <v>NT 3:4 Trl</v>
      </c>
      <c r="D418" s="90" t="str">
        <f>VLOOKUP(G418,StkCrosswalk!$A$1:$F$40,2,FALSE)</f>
        <v>BPHTule</v>
      </c>
      <c r="E418" s="90">
        <f>VLOOKUP(G418,StkCrosswalk!$A$1:$F$40,4,FALSE)</f>
        <v>10</v>
      </c>
      <c r="F418" s="90" t="str">
        <f>VLOOKUP(G418,StkCrosswalk!$A$1:$F$40,3,FALSE)</f>
        <v>Mid-Columbia Tule</v>
      </c>
      <c r="G418">
        <v>22</v>
      </c>
      <c r="H418">
        <v>3</v>
      </c>
      <c r="I418">
        <v>16</v>
      </c>
      <c r="J418">
        <v>3</v>
      </c>
      <c r="K418">
        <v>704.25271800000007</v>
      </c>
    </row>
    <row r="419" spans="1:11" ht="15.6" x14ac:dyDescent="0.3">
      <c r="A419" s="95" t="s">
        <v>297</v>
      </c>
      <c r="B419" s="94">
        <v>1</v>
      </c>
      <c r="C419" s="90" t="str">
        <f>VLOOKUP(NewOld!I419,fish!$C$1:$E$75,2,FALSE)</f>
        <v>NT 3:4 Trl</v>
      </c>
      <c r="D419" s="90" t="str">
        <f>VLOOKUP(G419,StkCrosswalk!$A$1:$F$40,2,FALSE)</f>
        <v>BPHTule</v>
      </c>
      <c r="E419" s="90">
        <f>VLOOKUP(G419,StkCrosswalk!$A$1:$F$40,4,FALSE)</f>
        <v>10</v>
      </c>
      <c r="F419" s="90" t="str">
        <f>VLOOKUP(G419,StkCrosswalk!$A$1:$F$40,3,FALSE)</f>
        <v>Mid-Columbia Tule</v>
      </c>
      <c r="G419">
        <v>22</v>
      </c>
      <c r="H419">
        <v>4</v>
      </c>
      <c r="I419">
        <v>16</v>
      </c>
      <c r="J419">
        <v>2</v>
      </c>
      <c r="K419">
        <v>162.34464800000001</v>
      </c>
    </row>
    <row r="420" spans="1:11" ht="15.6" x14ac:dyDescent="0.3">
      <c r="A420" s="95" t="s">
        <v>297</v>
      </c>
      <c r="B420" s="94">
        <v>1</v>
      </c>
      <c r="C420" s="90" t="str">
        <f>VLOOKUP(NewOld!I420,fish!$C$1:$E$75,2,FALSE)</f>
        <v>NT 3:4 Trl</v>
      </c>
      <c r="D420" s="90" t="str">
        <f>VLOOKUP(G420,StkCrosswalk!$A$1:$F$40,2,FALSE)</f>
        <v>BPHTule</v>
      </c>
      <c r="E420" s="90">
        <f>VLOOKUP(G420,StkCrosswalk!$A$1:$F$40,4,FALSE)</f>
        <v>10</v>
      </c>
      <c r="F420" s="90" t="str">
        <f>VLOOKUP(G420,StkCrosswalk!$A$1:$F$40,3,FALSE)</f>
        <v>Mid-Columbia Tule</v>
      </c>
      <c r="G420">
        <v>22</v>
      </c>
      <c r="H420">
        <v>4</v>
      </c>
      <c r="I420">
        <v>16</v>
      </c>
      <c r="J420">
        <v>3</v>
      </c>
      <c r="K420">
        <v>16.468008999999999</v>
      </c>
    </row>
    <row r="421" spans="1:11" ht="15.6" x14ac:dyDescent="0.3">
      <c r="A421" s="95" t="s">
        <v>297</v>
      </c>
      <c r="B421" s="94">
        <v>1</v>
      </c>
      <c r="C421" s="90" t="str">
        <f>VLOOKUP(NewOld!I421,fish!$C$1:$E$75,2,FALSE)</f>
        <v>NT 3:4 Trl</v>
      </c>
      <c r="D421" s="90" t="str">
        <f>VLOOKUP(G421,StkCrosswalk!$A$1:$F$40,2,FALSE)</f>
        <v>OR Tule</v>
      </c>
      <c r="E421" s="90">
        <f>VLOOKUP(G421,StkCrosswalk!$A$1:$F$40,4,FALSE)</f>
        <v>9</v>
      </c>
      <c r="F421" s="90" t="str">
        <f>VLOOKUP(G421,StkCrosswalk!$A$1:$F$40,3,FALSE)</f>
        <v>L C Bright&amp;Tule</v>
      </c>
      <c r="G421">
        <v>19</v>
      </c>
      <c r="H421">
        <v>3</v>
      </c>
      <c r="I421">
        <v>16</v>
      </c>
      <c r="J421">
        <v>2</v>
      </c>
      <c r="K421">
        <v>430.67801099999997</v>
      </c>
    </row>
    <row r="422" spans="1:11" ht="15.6" x14ac:dyDescent="0.3">
      <c r="A422" s="95" t="s">
        <v>297</v>
      </c>
      <c r="B422" s="94">
        <v>1</v>
      </c>
      <c r="C422" s="90" t="str">
        <f>VLOOKUP(NewOld!I422,fish!$C$1:$E$75,2,FALSE)</f>
        <v>NT 3:4 Trl</v>
      </c>
      <c r="D422" s="90" t="str">
        <f>VLOOKUP(G422,StkCrosswalk!$A$1:$F$40,2,FALSE)</f>
        <v>OR Tule</v>
      </c>
      <c r="E422" s="90">
        <f>VLOOKUP(G422,StkCrosswalk!$A$1:$F$40,4,FALSE)</f>
        <v>9</v>
      </c>
      <c r="F422" s="90" t="str">
        <f>VLOOKUP(G422,StkCrosswalk!$A$1:$F$40,3,FALSE)</f>
        <v>L C Bright&amp;Tule</v>
      </c>
      <c r="G422">
        <v>19</v>
      </c>
      <c r="H422">
        <v>3</v>
      </c>
      <c r="I422">
        <v>16</v>
      </c>
      <c r="J422">
        <v>3</v>
      </c>
      <c r="K422">
        <v>285.85403000000002</v>
      </c>
    </row>
    <row r="423" spans="1:11" ht="15.6" x14ac:dyDescent="0.3">
      <c r="A423" s="95" t="s">
        <v>297</v>
      </c>
      <c r="B423" s="94">
        <v>1</v>
      </c>
      <c r="C423" s="90" t="str">
        <f>VLOOKUP(NewOld!I423,fish!$C$1:$E$75,2,FALSE)</f>
        <v>NT 3:4 Trl</v>
      </c>
      <c r="D423" s="90" t="str">
        <f>VLOOKUP(G423,StkCrosswalk!$A$1:$F$40,2,FALSE)</f>
        <v>OR Tule</v>
      </c>
      <c r="E423" s="90">
        <f>VLOOKUP(G423,StkCrosswalk!$A$1:$F$40,4,FALSE)</f>
        <v>9</v>
      </c>
      <c r="F423" s="90" t="str">
        <f>VLOOKUP(G423,StkCrosswalk!$A$1:$F$40,3,FALSE)</f>
        <v>L C Bright&amp;Tule</v>
      </c>
      <c r="G423">
        <v>19</v>
      </c>
      <c r="H423">
        <v>4</v>
      </c>
      <c r="I423">
        <v>16</v>
      </c>
      <c r="J423">
        <v>2</v>
      </c>
      <c r="K423">
        <v>8.6055890000000002</v>
      </c>
    </row>
    <row r="424" spans="1:11" ht="15.6" x14ac:dyDescent="0.3">
      <c r="A424" s="95" t="s">
        <v>297</v>
      </c>
      <c r="B424" s="94">
        <v>1</v>
      </c>
      <c r="C424" s="90" t="str">
        <f>VLOOKUP(NewOld!I424,fish!$C$1:$E$75,2,FALSE)</f>
        <v>NT 3:4 Trl</v>
      </c>
      <c r="D424" s="90" t="str">
        <f>VLOOKUP(G424,StkCrosswalk!$A$1:$F$40,2,FALSE)</f>
        <v>WA Tule</v>
      </c>
      <c r="E424" s="90">
        <f>VLOOKUP(G424,StkCrosswalk!$A$1:$F$40,4,FALSE)</f>
        <v>9</v>
      </c>
      <c r="F424" s="90" t="str">
        <f>VLOOKUP(G424,StkCrosswalk!$A$1:$F$40,3,FALSE)</f>
        <v>L C Bright&amp;Tule</v>
      </c>
      <c r="G424">
        <v>20</v>
      </c>
      <c r="H424">
        <v>3</v>
      </c>
      <c r="I424">
        <v>16</v>
      </c>
      <c r="J424">
        <v>2</v>
      </c>
      <c r="K424">
        <v>219.45492000000002</v>
      </c>
    </row>
    <row r="425" spans="1:11" ht="15.6" x14ac:dyDescent="0.3">
      <c r="A425" s="95" t="s">
        <v>297</v>
      </c>
      <c r="B425" s="94">
        <v>1</v>
      </c>
      <c r="C425" s="90" t="str">
        <f>VLOOKUP(NewOld!I425,fish!$C$1:$E$75,2,FALSE)</f>
        <v>NT 3:4 Trl</v>
      </c>
      <c r="D425" s="90" t="str">
        <f>VLOOKUP(G425,StkCrosswalk!$A$1:$F$40,2,FALSE)</f>
        <v>WA Tule</v>
      </c>
      <c r="E425" s="90">
        <f>VLOOKUP(G425,StkCrosswalk!$A$1:$F$40,4,FALSE)</f>
        <v>9</v>
      </c>
      <c r="F425" s="90" t="str">
        <f>VLOOKUP(G425,StkCrosswalk!$A$1:$F$40,3,FALSE)</f>
        <v>L C Bright&amp;Tule</v>
      </c>
      <c r="G425">
        <v>20</v>
      </c>
      <c r="H425">
        <v>3</v>
      </c>
      <c r="I425">
        <v>16</v>
      </c>
      <c r="J425">
        <v>3</v>
      </c>
      <c r="K425">
        <v>549.36698100000001</v>
      </c>
    </row>
    <row r="426" spans="1:11" ht="15.6" x14ac:dyDescent="0.3">
      <c r="A426" s="95" t="s">
        <v>297</v>
      </c>
      <c r="B426" s="94">
        <v>1</v>
      </c>
      <c r="C426" s="90" t="str">
        <f>VLOOKUP(NewOld!I426,fish!$C$1:$E$75,2,FALSE)</f>
        <v>NT 3:4 Trl</v>
      </c>
      <c r="D426" s="90" t="str">
        <f>VLOOKUP(G426,StkCrosswalk!$A$1:$F$40,2,FALSE)</f>
        <v>WA Tule</v>
      </c>
      <c r="E426" s="90">
        <f>VLOOKUP(G426,StkCrosswalk!$A$1:$F$40,4,FALSE)</f>
        <v>9</v>
      </c>
      <c r="F426" s="90" t="str">
        <f>VLOOKUP(G426,StkCrosswalk!$A$1:$F$40,3,FALSE)</f>
        <v>L C Bright&amp;Tule</v>
      </c>
      <c r="G426">
        <v>20</v>
      </c>
      <c r="H426">
        <v>4</v>
      </c>
      <c r="I426">
        <v>16</v>
      </c>
      <c r="J426">
        <v>2</v>
      </c>
      <c r="K426">
        <v>320.49784599999998</v>
      </c>
    </row>
    <row r="427" spans="1:11" ht="15.6" x14ac:dyDescent="0.3">
      <c r="A427" s="95" t="s">
        <v>297</v>
      </c>
      <c r="B427" s="94">
        <v>1</v>
      </c>
      <c r="C427" s="90" t="str">
        <f>VLOOKUP(NewOld!I427,fish!$C$1:$E$75,2,FALSE)</f>
        <v>NT 3:4 Trl</v>
      </c>
      <c r="D427" s="90" t="str">
        <f>VLOOKUP(G427,StkCrosswalk!$A$1:$F$40,2,FALSE)</f>
        <v>WA Tule</v>
      </c>
      <c r="E427" s="90">
        <f>VLOOKUP(G427,StkCrosswalk!$A$1:$F$40,4,FALSE)</f>
        <v>9</v>
      </c>
      <c r="F427" s="90" t="str">
        <f>VLOOKUP(G427,StkCrosswalk!$A$1:$F$40,3,FALSE)</f>
        <v>L C Bright&amp;Tule</v>
      </c>
      <c r="G427">
        <v>20</v>
      </c>
      <c r="H427">
        <v>4</v>
      </c>
      <c r="I427">
        <v>16</v>
      </c>
      <c r="J427">
        <v>3</v>
      </c>
      <c r="K427">
        <v>161.877903</v>
      </c>
    </row>
    <row r="428" spans="1:11" ht="15.6" x14ac:dyDescent="0.3">
      <c r="A428" s="95" t="s">
        <v>297</v>
      </c>
      <c r="B428" s="94">
        <v>1</v>
      </c>
      <c r="C428" s="90" t="str">
        <f>VLOOKUP(NewOld!I428,fish!$C$1:$E$75,2,FALSE)</f>
        <v>NT 3:4 Trl</v>
      </c>
      <c r="D428" s="90" t="str">
        <f>VLOOKUP(G428,StkCrosswalk!$A$1:$F$40,2,FALSE)</f>
        <v>FrasREr</v>
      </c>
      <c r="E428" s="90">
        <f>VLOOKUP(G428,StkCrosswalk!$A$1:$F$40,4,FALSE)</f>
        <v>1</v>
      </c>
      <c r="F428" s="90" t="str">
        <f>VLOOKUP(G428,StkCrosswalk!$A$1:$F$40,3,FALSE)</f>
        <v>Fraser WCVI Geo St</v>
      </c>
      <c r="G428">
        <v>31</v>
      </c>
      <c r="H428">
        <v>3</v>
      </c>
      <c r="I428">
        <v>16</v>
      </c>
      <c r="J428">
        <v>2</v>
      </c>
      <c r="K428">
        <v>4.5446819999999999</v>
      </c>
    </row>
    <row r="429" spans="1:11" ht="15.6" x14ac:dyDescent="0.3">
      <c r="A429" s="95" t="s">
        <v>297</v>
      </c>
      <c r="B429" s="94">
        <v>1</v>
      </c>
      <c r="C429" s="90" t="str">
        <f>VLOOKUP(NewOld!I429,fish!$C$1:$E$75,2,FALSE)</f>
        <v>NT 3:4 Trl</v>
      </c>
      <c r="D429" s="90" t="str">
        <f>VLOOKUP(G429,StkCrosswalk!$A$1:$F$40,2,FALSE)</f>
        <v>FrasRLt</v>
      </c>
      <c r="E429" s="90">
        <f>VLOOKUP(G429,StkCrosswalk!$A$1:$F$40,4,FALSE)</f>
        <v>1</v>
      </c>
      <c r="F429" s="90" t="str">
        <f>VLOOKUP(G429,StkCrosswalk!$A$1:$F$40,3,FALSE)</f>
        <v>Fraser WCVI Geo St</v>
      </c>
      <c r="G429">
        <v>30</v>
      </c>
      <c r="H429">
        <v>3</v>
      </c>
      <c r="I429">
        <v>16</v>
      </c>
      <c r="J429">
        <v>2</v>
      </c>
      <c r="K429">
        <v>203.32844399999999</v>
      </c>
    </row>
    <row r="430" spans="1:11" ht="15.6" x14ac:dyDescent="0.3">
      <c r="A430" s="95" t="s">
        <v>297</v>
      </c>
      <c r="B430" s="94">
        <v>1</v>
      </c>
      <c r="C430" s="90" t="str">
        <f>VLOOKUP(NewOld!I430,fish!$C$1:$E$75,2,FALSE)</f>
        <v>NT 3:4 Trl</v>
      </c>
      <c r="D430" s="90" t="str">
        <f>VLOOKUP(G430,StkCrosswalk!$A$1:$F$40,2,FALSE)</f>
        <v>FrasRLt</v>
      </c>
      <c r="E430" s="90">
        <f>VLOOKUP(G430,StkCrosswalk!$A$1:$F$40,4,FALSE)</f>
        <v>1</v>
      </c>
      <c r="F430" s="90" t="str">
        <f>VLOOKUP(G430,StkCrosswalk!$A$1:$F$40,3,FALSE)</f>
        <v>Fraser WCVI Geo St</v>
      </c>
      <c r="G430">
        <v>30</v>
      </c>
      <c r="H430">
        <v>3</v>
      </c>
      <c r="I430">
        <v>16</v>
      </c>
      <c r="J430">
        <v>3</v>
      </c>
      <c r="K430">
        <v>195.51763499999998</v>
      </c>
    </row>
    <row r="431" spans="1:11" ht="15.6" x14ac:dyDescent="0.3">
      <c r="A431" s="95" t="s">
        <v>297</v>
      </c>
      <c r="B431" s="94">
        <v>1</v>
      </c>
      <c r="C431" s="90" t="str">
        <f>VLOOKUP(NewOld!I431,fish!$C$1:$E$75,2,FALSE)</f>
        <v>NT 3:4 Trl</v>
      </c>
      <c r="D431" s="90" t="str">
        <f>VLOOKUP(G431,StkCrosswalk!$A$1:$F$40,2,FALSE)</f>
        <v>FrasRLt</v>
      </c>
      <c r="E431" s="90">
        <f>VLOOKUP(G431,StkCrosswalk!$A$1:$F$40,4,FALSE)</f>
        <v>1</v>
      </c>
      <c r="F431" s="90" t="str">
        <f>VLOOKUP(G431,StkCrosswalk!$A$1:$F$40,3,FALSE)</f>
        <v>Fraser WCVI Geo St</v>
      </c>
      <c r="G431">
        <v>30</v>
      </c>
      <c r="H431">
        <v>4</v>
      </c>
      <c r="I431">
        <v>16</v>
      </c>
      <c r="J431">
        <v>2</v>
      </c>
      <c r="K431">
        <v>403.30986300000001</v>
      </c>
    </row>
    <row r="432" spans="1:11" ht="15.6" x14ac:dyDescent="0.3">
      <c r="A432" s="95" t="s">
        <v>297</v>
      </c>
      <c r="B432" s="94">
        <v>1</v>
      </c>
      <c r="C432" s="90" t="str">
        <f>VLOOKUP(NewOld!I432,fish!$C$1:$E$75,2,FALSE)</f>
        <v>NT 3:4 Trl</v>
      </c>
      <c r="D432" s="90" t="str">
        <f>VLOOKUP(G432,StkCrosswalk!$A$1:$F$40,2,FALSE)</f>
        <v>HdCl FF</v>
      </c>
      <c r="E432" s="90">
        <f>VLOOKUP(G432,StkCrosswalk!$A$1:$F$40,4,FALSE)</f>
        <v>3</v>
      </c>
      <c r="F432" s="90" t="str">
        <f>VLOOKUP(G432,StkCrosswalk!$A$1:$F$40,3,FALSE)</f>
        <v>Puget Sound Fa</v>
      </c>
      <c r="G432">
        <v>16</v>
      </c>
      <c r="H432">
        <v>3</v>
      </c>
      <c r="I432">
        <v>16</v>
      </c>
      <c r="J432">
        <v>2</v>
      </c>
      <c r="K432">
        <v>256.86514099999999</v>
      </c>
    </row>
    <row r="433" spans="1:11" ht="15.6" x14ac:dyDescent="0.3">
      <c r="A433" s="95" t="s">
        <v>297</v>
      </c>
      <c r="B433" s="94">
        <v>1</v>
      </c>
      <c r="C433" s="90" t="str">
        <f>VLOOKUP(NewOld!I433,fish!$C$1:$E$75,2,FALSE)</f>
        <v>NT 3:4 Trl</v>
      </c>
      <c r="D433" s="90" t="str">
        <f>VLOOKUP(G433,StkCrosswalk!$A$1:$F$40,2,FALSE)</f>
        <v>HdCl FF</v>
      </c>
      <c r="E433" s="90">
        <f>VLOOKUP(G433,StkCrosswalk!$A$1:$F$40,4,FALSE)</f>
        <v>3</v>
      </c>
      <c r="F433" s="90" t="str">
        <f>VLOOKUP(G433,StkCrosswalk!$A$1:$F$40,3,FALSE)</f>
        <v>Puget Sound Fa</v>
      </c>
      <c r="G433">
        <v>16</v>
      </c>
      <c r="H433">
        <v>3</v>
      </c>
      <c r="I433">
        <v>16</v>
      </c>
      <c r="J433">
        <v>3</v>
      </c>
      <c r="K433">
        <v>152.17971800000001</v>
      </c>
    </row>
    <row r="434" spans="1:11" ht="15.6" x14ac:dyDescent="0.3">
      <c r="A434" s="95" t="s">
        <v>297</v>
      </c>
      <c r="B434" s="94">
        <v>1</v>
      </c>
      <c r="C434" s="90" t="str">
        <f>VLOOKUP(NewOld!I434,fish!$C$1:$E$75,2,FALSE)</f>
        <v>NT 3:4 Trl</v>
      </c>
      <c r="D434" s="90" t="str">
        <f>VLOOKUP(G434,StkCrosswalk!$A$1:$F$40,2,FALSE)</f>
        <v>HdCl FF</v>
      </c>
      <c r="E434" s="90">
        <f>VLOOKUP(G434,StkCrosswalk!$A$1:$F$40,4,FALSE)</f>
        <v>3</v>
      </c>
      <c r="F434" s="90" t="str">
        <f>VLOOKUP(G434,StkCrosswalk!$A$1:$F$40,3,FALSE)</f>
        <v>Puget Sound Fa</v>
      </c>
      <c r="G434">
        <v>16</v>
      </c>
      <c r="H434">
        <v>4</v>
      </c>
      <c r="I434">
        <v>16</v>
      </c>
      <c r="J434">
        <v>2</v>
      </c>
      <c r="K434">
        <v>125.682676</v>
      </c>
    </row>
    <row r="435" spans="1:11" ht="15.6" x14ac:dyDescent="0.3">
      <c r="A435" s="95" t="s">
        <v>297</v>
      </c>
      <c r="B435" s="94">
        <v>1</v>
      </c>
      <c r="C435" s="90" t="str">
        <f>VLOOKUP(NewOld!I435,fish!$C$1:$E$75,2,FALSE)</f>
        <v>NT 3:4 Trl</v>
      </c>
      <c r="D435" s="90" t="str">
        <f>VLOOKUP(G435,StkCrosswalk!$A$1:$F$40,2,FALSE)</f>
        <v>HdCl FF</v>
      </c>
      <c r="E435" s="90">
        <f>VLOOKUP(G435,StkCrosswalk!$A$1:$F$40,4,FALSE)</f>
        <v>3</v>
      </c>
      <c r="F435" s="90" t="str">
        <f>VLOOKUP(G435,StkCrosswalk!$A$1:$F$40,3,FALSE)</f>
        <v>Puget Sound Fa</v>
      </c>
      <c r="G435">
        <v>16</v>
      </c>
      <c r="H435">
        <v>4</v>
      </c>
      <c r="I435">
        <v>16</v>
      </c>
      <c r="J435">
        <v>3</v>
      </c>
      <c r="K435">
        <v>50.644116000000004</v>
      </c>
    </row>
    <row r="436" spans="1:11" ht="15.6" x14ac:dyDescent="0.3">
      <c r="A436" s="95" t="s">
        <v>297</v>
      </c>
      <c r="B436" s="94">
        <v>1</v>
      </c>
      <c r="C436" s="90" t="str">
        <f>VLOOKUP(NewOld!I436,fish!$C$1:$E$75,2,FALSE)</f>
        <v>NT 3:4 Trl</v>
      </c>
      <c r="D436" s="90" t="str">
        <f>VLOOKUP(G436,StkCrosswalk!$A$1:$F$40,2,FALSE)</f>
        <v>HdCl FY</v>
      </c>
      <c r="E436" s="90">
        <f>VLOOKUP(G436,StkCrosswalk!$A$1:$F$40,4,FALSE)</f>
        <v>3</v>
      </c>
      <c r="F436" s="90" t="str">
        <f>VLOOKUP(G436,StkCrosswalk!$A$1:$F$40,3,FALSE)</f>
        <v>Puget Sound Fa</v>
      </c>
      <c r="G436">
        <v>17</v>
      </c>
      <c r="H436">
        <v>4</v>
      </c>
      <c r="I436">
        <v>16</v>
      </c>
      <c r="J436">
        <v>3</v>
      </c>
      <c r="K436">
        <v>3.998437</v>
      </c>
    </row>
    <row r="437" spans="1:11" ht="15.6" x14ac:dyDescent="0.3">
      <c r="A437" s="95" t="s">
        <v>297</v>
      </c>
      <c r="B437" s="94">
        <v>1</v>
      </c>
      <c r="C437" s="90" t="str">
        <f>VLOOKUP(NewOld!I437,fish!$C$1:$E$75,2,FALSE)</f>
        <v>NT 3:4 Trl</v>
      </c>
      <c r="D437" s="90" t="str">
        <f>VLOOKUP(G437,StkCrosswalk!$A$1:$F$40,2,FALSE)</f>
        <v>HdCl FY</v>
      </c>
      <c r="E437" s="90">
        <f>VLOOKUP(G437,StkCrosswalk!$A$1:$F$40,4,FALSE)</f>
        <v>3</v>
      </c>
      <c r="F437" s="90" t="str">
        <f>VLOOKUP(G437,StkCrosswalk!$A$1:$F$40,3,FALSE)</f>
        <v>Puget Sound Fa</v>
      </c>
      <c r="G437">
        <v>17</v>
      </c>
      <c r="H437">
        <v>5</v>
      </c>
      <c r="I437">
        <v>16</v>
      </c>
      <c r="J437">
        <v>2</v>
      </c>
      <c r="K437">
        <v>4.8109320000000002</v>
      </c>
    </row>
    <row r="438" spans="1:11" ht="15.6" x14ac:dyDescent="0.3">
      <c r="A438" s="95" t="s">
        <v>297</v>
      </c>
      <c r="B438" s="94">
        <v>1</v>
      </c>
      <c r="C438" s="90" t="str">
        <f>VLOOKUP(NewOld!I438,fish!$C$1:$E$75,2,FALSE)</f>
        <v>NT 3:4 Trl</v>
      </c>
      <c r="D438" s="90" t="str">
        <f>VLOOKUP(G438,StkCrosswalk!$A$1:$F$40,2,FALSE)</f>
        <v>SJDF FF</v>
      </c>
      <c r="E438" s="90">
        <f>VLOOKUP(G438,StkCrosswalk!$A$1:$F$40,4,FALSE)</f>
        <v>3</v>
      </c>
      <c r="F438" s="90" t="str">
        <f>VLOOKUP(G438,StkCrosswalk!$A$1:$F$40,3,FALSE)</f>
        <v>Puget Sound Fa</v>
      </c>
      <c r="G438">
        <v>18</v>
      </c>
      <c r="H438">
        <v>4</v>
      </c>
      <c r="I438">
        <v>16</v>
      </c>
      <c r="J438">
        <v>2</v>
      </c>
      <c r="K438">
        <v>0.61312199999999994</v>
      </c>
    </row>
    <row r="439" spans="1:11" ht="15.6" x14ac:dyDescent="0.3">
      <c r="A439" s="95" t="s">
        <v>297</v>
      </c>
      <c r="B439" s="94">
        <v>1</v>
      </c>
      <c r="C439" s="90" t="str">
        <f>VLOOKUP(NewOld!I439,fish!$C$1:$E$75,2,FALSE)</f>
        <v>NT 3:4 Trl</v>
      </c>
      <c r="D439" s="90" t="str">
        <f>VLOOKUP(G439,StkCrosswalk!$A$1:$F$40,2,FALSE)</f>
        <v>SJDF FF</v>
      </c>
      <c r="E439" s="90">
        <f>VLOOKUP(G439,StkCrosswalk!$A$1:$F$40,4,FALSE)</f>
        <v>3</v>
      </c>
      <c r="F439" s="90" t="str">
        <f>VLOOKUP(G439,StkCrosswalk!$A$1:$F$40,3,FALSE)</f>
        <v>Puget Sound Fa</v>
      </c>
      <c r="G439">
        <v>18</v>
      </c>
      <c r="H439">
        <v>4</v>
      </c>
      <c r="I439">
        <v>16</v>
      </c>
      <c r="J439">
        <v>3</v>
      </c>
      <c r="K439">
        <v>0.43060600000000004</v>
      </c>
    </row>
    <row r="440" spans="1:11" ht="15.6" x14ac:dyDescent="0.3">
      <c r="A440" s="95" t="s">
        <v>297</v>
      </c>
      <c r="B440" s="94">
        <v>1</v>
      </c>
      <c r="C440" s="90" t="str">
        <f>VLOOKUP(NewOld!I440,fish!$C$1:$E$75,2,FALSE)</f>
        <v>NT 3:4 Trl</v>
      </c>
      <c r="D440" s="90" t="str">
        <f>VLOOKUP(G440,StkCrosswalk!$A$1:$F$40,2,FALSE)</f>
        <v>LColNat</v>
      </c>
      <c r="E440" s="90">
        <f>VLOOKUP(G440,StkCrosswalk!$A$1:$F$40,4,FALSE)</f>
        <v>9</v>
      </c>
      <c r="F440" s="90" t="str">
        <f>VLOOKUP(G440,StkCrosswalk!$A$1:$F$40,3,FALSE)</f>
        <v>L C Bright&amp;Tule</v>
      </c>
      <c r="G440">
        <v>34</v>
      </c>
      <c r="H440">
        <v>3</v>
      </c>
      <c r="I440">
        <v>16</v>
      </c>
      <c r="J440">
        <v>2</v>
      </c>
      <c r="K440">
        <v>107.22686200000001</v>
      </c>
    </row>
    <row r="441" spans="1:11" ht="15.6" x14ac:dyDescent="0.3">
      <c r="A441" s="95" t="s">
        <v>297</v>
      </c>
      <c r="B441" s="94">
        <v>1</v>
      </c>
      <c r="C441" s="90" t="str">
        <f>VLOOKUP(NewOld!I441,fish!$C$1:$E$75,2,FALSE)</f>
        <v>NT 3:4 Trl</v>
      </c>
      <c r="D441" s="90" t="str">
        <f>VLOOKUP(G441,StkCrosswalk!$A$1:$F$40,2,FALSE)</f>
        <v>LColNat</v>
      </c>
      <c r="E441" s="90">
        <f>VLOOKUP(G441,StkCrosswalk!$A$1:$F$40,4,FALSE)</f>
        <v>9</v>
      </c>
      <c r="F441" s="90" t="str">
        <f>VLOOKUP(G441,StkCrosswalk!$A$1:$F$40,3,FALSE)</f>
        <v>L C Bright&amp;Tule</v>
      </c>
      <c r="G441">
        <v>34</v>
      </c>
      <c r="H441">
        <v>3</v>
      </c>
      <c r="I441">
        <v>16</v>
      </c>
      <c r="J441">
        <v>3</v>
      </c>
      <c r="K441">
        <v>62.532584</v>
      </c>
    </row>
    <row r="442" spans="1:11" ht="15.6" x14ac:dyDescent="0.3">
      <c r="A442" s="95" t="s">
        <v>297</v>
      </c>
      <c r="B442" s="94">
        <v>1</v>
      </c>
      <c r="C442" s="90" t="str">
        <f>VLOOKUP(NewOld!I442,fish!$C$1:$E$75,2,FALSE)</f>
        <v>NT 3:4 Trl</v>
      </c>
      <c r="D442" s="90" t="str">
        <f>VLOOKUP(G442,StkCrosswalk!$A$1:$F$40,2,FALSE)</f>
        <v>LColNat</v>
      </c>
      <c r="E442" s="90">
        <f>VLOOKUP(G442,StkCrosswalk!$A$1:$F$40,4,FALSE)</f>
        <v>9</v>
      </c>
      <c r="F442" s="90" t="str">
        <f>VLOOKUP(G442,StkCrosswalk!$A$1:$F$40,3,FALSE)</f>
        <v>L C Bright&amp;Tule</v>
      </c>
      <c r="G442">
        <v>34</v>
      </c>
      <c r="H442">
        <v>4</v>
      </c>
      <c r="I442">
        <v>16</v>
      </c>
      <c r="J442">
        <v>2</v>
      </c>
      <c r="K442">
        <v>45.765967000000003</v>
      </c>
    </row>
    <row r="443" spans="1:11" ht="15.6" x14ac:dyDescent="0.3">
      <c r="A443" s="95" t="s">
        <v>297</v>
      </c>
      <c r="B443" s="94">
        <v>1</v>
      </c>
      <c r="C443" s="90" t="str">
        <f>VLOOKUP(NewOld!I443,fish!$C$1:$E$75,2,FALSE)</f>
        <v>NT 3:4 Trl</v>
      </c>
      <c r="D443" s="90" t="str">
        <f>VLOOKUP(G443,StkCrosswalk!$A$1:$F$40,2,FALSE)</f>
        <v>LColNat</v>
      </c>
      <c r="E443" s="90">
        <f>VLOOKUP(G443,StkCrosswalk!$A$1:$F$40,4,FALSE)</f>
        <v>9</v>
      </c>
      <c r="F443" s="90" t="str">
        <f>VLOOKUP(G443,StkCrosswalk!$A$1:$F$40,3,FALSE)</f>
        <v>L C Bright&amp;Tule</v>
      </c>
      <c r="G443">
        <v>34</v>
      </c>
      <c r="H443">
        <v>4</v>
      </c>
      <c r="I443">
        <v>16</v>
      </c>
      <c r="J443">
        <v>3</v>
      </c>
      <c r="K443">
        <v>7.9653899999999993</v>
      </c>
    </row>
    <row r="444" spans="1:11" ht="15.6" x14ac:dyDescent="0.3">
      <c r="A444" s="95" t="s">
        <v>297</v>
      </c>
      <c r="B444" s="94">
        <v>1</v>
      </c>
      <c r="C444" s="90" t="str">
        <f>VLOOKUP(NewOld!I444,fish!$C$1:$E$75,2,FALSE)</f>
        <v>NT 3:4 Trl</v>
      </c>
      <c r="D444" s="90" t="str">
        <f>VLOOKUP(G444,StkCrosswalk!$A$1:$F$40,2,FALSE)</f>
        <v>LCRWild</v>
      </c>
      <c r="E444" s="90">
        <f>VLOOKUP(G444,StkCrosswalk!$A$1:$F$40,4,FALSE)</f>
        <v>9</v>
      </c>
      <c r="F444" s="90" t="str">
        <f>VLOOKUP(G444,StkCrosswalk!$A$1:$F$40,3,FALSE)</f>
        <v>L C Bright&amp;Tule</v>
      </c>
      <c r="G444">
        <v>21</v>
      </c>
      <c r="H444">
        <v>3</v>
      </c>
      <c r="I444">
        <v>16</v>
      </c>
      <c r="J444">
        <v>3</v>
      </c>
      <c r="K444">
        <v>3.9100489999999999</v>
      </c>
    </row>
    <row r="445" spans="1:11" ht="15.6" x14ac:dyDescent="0.3">
      <c r="A445" s="95" t="s">
        <v>297</v>
      </c>
      <c r="B445" s="94">
        <v>1</v>
      </c>
      <c r="C445" s="90" t="str">
        <f>VLOOKUP(NewOld!I445,fish!$C$1:$E$75,2,FALSE)</f>
        <v>NT 3:4 Trl</v>
      </c>
      <c r="D445" s="90" t="str">
        <f>VLOOKUP(G445,StkCrosswalk!$A$1:$F$40,2,FALSE)</f>
        <v>LCRWild</v>
      </c>
      <c r="E445" s="90">
        <f>VLOOKUP(G445,StkCrosswalk!$A$1:$F$40,4,FALSE)</f>
        <v>9</v>
      </c>
      <c r="F445" s="90" t="str">
        <f>VLOOKUP(G445,StkCrosswalk!$A$1:$F$40,3,FALSE)</f>
        <v>L C Bright&amp;Tule</v>
      </c>
      <c r="G445">
        <v>21</v>
      </c>
      <c r="H445">
        <v>4</v>
      </c>
      <c r="I445">
        <v>16</v>
      </c>
      <c r="J445">
        <v>3</v>
      </c>
      <c r="K445">
        <v>4.6961089999999999</v>
      </c>
    </row>
    <row r="446" spans="1:11" ht="15.6" x14ac:dyDescent="0.3">
      <c r="A446" s="95" t="s">
        <v>297</v>
      </c>
      <c r="B446" s="94">
        <v>1</v>
      </c>
      <c r="C446" s="90" t="str">
        <f>VLOOKUP(NewOld!I446,fish!$C$1:$E$75,2,FALSE)</f>
        <v>NT 3:4 Trl</v>
      </c>
      <c r="D446" s="90" t="str">
        <f>VLOOKUP(G446,StkCrosswalk!$A$1:$F$40,2,FALSE)</f>
        <v>MidPSFF</v>
      </c>
      <c r="E446" s="90">
        <f>VLOOKUP(G446,StkCrosswalk!$A$1:$F$40,4,FALSE)</f>
        <v>3</v>
      </c>
      <c r="F446" s="90" t="str">
        <f>VLOOKUP(G446,StkCrosswalk!$A$1:$F$40,3,FALSE)</f>
        <v>Puget Sound Fa</v>
      </c>
      <c r="G446">
        <v>11</v>
      </c>
      <c r="H446">
        <v>3</v>
      </c>
      <c r="I446">
        <v>16</v>
      </c>
      <c r="J446">
        <v>2</v>
      </c>
      <c r="K446">
        <v>191.733555</v>
      </c>
    </row>
    <row r="447" spans="1:11" ht="15.6" x14ac:dyDescent="0.3">
      <c r="A447" s="95" t="s">
        <v>297</v>
      </c>
      <c r="B447" s="94">
        <v>1</v>
      </c>
      <c r="C447" s="90" t="str">
        <f>VLOOKUP(NewOld!I447,fish!$C$1:$E$75,2,FALSE)</f>
        <v>NT 3:4 Trl</v>
      </c>
      <c r="D447" s="90" t="str">
        <f>VLOOKUP(G447,StkCrosswalk!$A$1:$F$40,2,FALSE)</f>
        <v>MidPSFF</v>
      </c>
      <c r="E447" s="90">
        <f>VLOOKUP(G447,StkCrosswalk!$A$1:$F$40,4,FALSE)</f>
        <v>3</v>
      </c>
      <c r="F447" s="90" t="str">
        <f>VLOOKUP(G447,StkCrosswalk!$A$1:$F$40,3,FALSE)</f>
        <v>Puget Sound Fa</v>
      </c>
      <c r="G447">
        <v>11</v>
      </c>
      <c r="H447">
        <v>3</v>
      </c>
      <c r="I447">
        <v>16</v>
      </c>
      <c r="J447">
        <v>3</v>
      </c>
      <c r="K447">
        <v>80.789083000000005</v>
      </c>
    </row>
    <row r="448" spans="1:11" ht="15.6" x14ac:dyDescent="0.3">
      <c r="A448" s="95" t="s">
        <v>297</v>
      </c>
      <c r="B448" s="94">
        <v>1</v>
      </c>
      <c r="C448" s="90" t="str">
        <f>VLOOKUP(NewOld!I448,fish!$C$1:$E$75,2,FALSE)</f>
        <v>NT 3:4 Trl</v>
      </c>
      <c r="D448" s="90" t="str">
        <f>VLOOKUP(G448,StkCrosswalk!$A$1:$F$40,2,FALSE)</f>
        <v>MidPSFF</v>
      </c>
      <c r="E448" s="90">
        <f>VLOOKUP(G448,StkCrosswalk!$A$1:$F$40,4,FALSE)</f>
        <v>3</v>
      </c>
      <c r="F448" s="90" t="str">
        <f>VLOOKUP(G448,StkCrosswalk!$A$1:$F$40,3,FALSE)</f>
        <v>Puget Sound Fa</v>
      </c>
      <c r="G448">
        <v>11</v>
      </c>
      <c r="H448">
        <v>4</v>
      </c>
      <c r="I448">
        <v>16</v>
      </c>
      <c r="J448">
        <v>2</v>
      </c>
      <c r="K448">
        <v>179.63416899999999</v>
      </c>
    </row>
    <row r="449" spans="1:11" ht="15.6" x14ac:dyDescent="0.3">
      <c r="A449" s="95" t="s">
        <v>297</v>
      </c>
      <c r="B449" s="94">
        <v>1</v>
      </c>
      <c r="C449" s="90" t="str">
        <f>VLOOKUP(NewOld!I449,fish!$C$1:$E$75,2,FALSE)</f>
        <v>NT 3:4 Trl</v>
      </c>
      <c r="D449" s="90" t="str">
        <f>VLOOKUP(G449,StkCrosswalk!$A$1:$F$40,2,FALSE)</f>
        <v>MidPSFF</v>
      </c>
      <c r="E449" s="90">
        <f>VLOOKUP(G449,StkCrosswalk!$A$1:$F$40,4,FALSE)</f>
        <v>3</v>
      </c>
      <c r="F449" s="90" t="str">
        <f>VLOOKUP(G449,StkCrosswalk!$A$1:$F$40,3,FALSE)</f>
        <v>Puget Sound Fa</v>
      </c>
      <c r="G449">
        <v>11</v>
      </c>
      <c r="H449">
        <v>4</v>
      </c>
      <c r="I449">
        <v>16</v>
      </c>
      <c r="J449">
        <v>3</v>
      </c>
      <c r="K449">
        <v>29.293436999999997</v>
      </c>
    </row>
    <row r="450" spans="1:11" ht="15.6" x14ac:dyDescent="0.3">
      <c r="A450" s="95" t="s">
        <v>297</v>
      </c>
      <c r="B450" s="94">
        <v>1</v>
      </c>
      <c r="C450" s="90" t="str">
        <f>VLOOKUP(NewOld!I450,fish!$C$1:$E$75,2,FALSE)</f>
        <v>NT 3:4 Trl</v>
      </c>
      <c r="D450" s="90" t="str">
        <f>VLOOKUP(G450,StkCrosswalk!$A$1:$F$40,2,FALSE)</f>
        <v>MidPSFF</v>
      </c>
      <c r="E450" s="90">
        <f>VLOOKUP(G450,StkCrosswalk!$A$1:$F$40,4,FALSE)</f>
        <v>3</v>
      </c>
      <c r="F450" s="90" t="str">
        <f>VLOOKUP(G450,StkCrosswalk!$A$1:$F$40,3,FALSE)</f>
        <v>Puget Sound Fa</v>
      </c>
      <c r="G450">
        <v>11</v>
      </c>
      <c r="H450">
        <v>5</v>
      </c>
      <c r="I450">
        <v>16</v>
      </c>
      <c r="J450">
        <v>2</v>
      </c>
      <c r="K450">
        <v>6.4247049999999994</v>
      </c>
    </row>
    <row r="451" spans="1:11" ht="15.6" x14ac:dyDescent="0.3">
      <c r="A451" s="95" t="s">
        <v>297</v>
      </c>
      <c r="B451" s="94">
        <v>1</v>
      </c>
      <c r="C451" s="90" t="str">
        <f>VLOOKUP(NewOld!I451,fish!$C$1:$E$75,2,FALSE)</f>
        <v>NT 3:4 Trl</v>
      </c>
      <c r="D451" s="90" t="str">
        <f>VLOOKUP(G451,StkCrosswalk!$A$1:$F$40,2,FALSE)</f>
        <v>MidPSFF</v>
      </c>
      <c r="E451" s="90">
        <f>VLOOKUP(G451,StkCrosswalk!$A$1:$F$40,4,FALSE)</f>
        <v>3</v>
      </c>
      <c r="F451" s="90" t="str">
        <f>VLOOKUP(G451,StkCrosswalk!$A$1:$F$40,3,FALSE)</f>
        <v>Puget Sound Fa</v>
      </c>
      <c r="G451">
        <v>11</v>
      </c>
      <c r="H451">
        <v>5</v>
      </c>
      <c r="I451">
        <v>16</v>
      </c>
      <c r="J451">
        <v>3</v>
      </c>
      <c r="K451">
        <v>0.28947499999999998</v>
      </c>
    </row>
    <row r="452" spans="1:11" ht="15.6" x14ac:dyDescent="0.3">
      <c r="A452" s="95" t="s">
        <v>297</v>
      </c>
      <c r="B452" s="94">
        <v>1</v>
      </c>
      <c r="C452" s="90" t="str">
        <f>VLOOKUP(NewOld!I452,fish!$C$1:$E$75,2,FALSE)</f>
        <v>NT 3:4 Trl</v>
      </c>
      <c r="D452" s="90" t="str">
        <f>VLOOKUP(G452,StkCrosswalk!$A$1:$F$40,2,FALSE)</f>
        <v>NFNK Sp</v>
      </c>
      <c r="E452" s="90">
        <f>VLOOKUP(G452,StkCrosswalk!$A$1:$F$40,4,FALSE)</f>
        <v>2</v>
      </c>
      <c r="F452" s="90" t="str">
        <f>VLOOKUP(G452,StkCrosswalk!$A$1:$F$40,3,FALSE)</f>
        <v>Puget Sound Sp</v>
      </c>
      <c r="G452">
        <v>2</v>
      </c>
      <c r="H452">
        <v>3</v>
      </c>
      <c r="I452">
        <v>16</v>
      </c>
      <c r="J452">
        <v>2</v>
      </c>
      <c r="K452">
        <v>7.7355269999999994</v>
      </c>
    </row>
    <row r="453" spans="1:11" ht="15.6" x14ac:dyDescent="0.3">
      <c r="A453" s="95" t="s">
        <v>297</v>
      </c>
      <c r="B453" s="94">
        <v>1</v>
      </c>
      <c r="C453" s="90" t="str">
        <f>VLOOKUP(NewOld!I453,fish!$C$1:$E$75,2,FALSE)</f>
        <v>NT 3:4 Trl</v>
      </c>
      <c r="D453" s="90" t="str">
        <f>VLOOKUP(G453,StkCrosswalk!$A$1:$F$40,2,FALSE)</f>
        <v>NFNK Sp</v>
      </c>
      <c r="E453" s="90">
        <f>VLOOKUP(G453,StkCrosswalk!$A$1:$F$40,4,FALSE)</f>
        <v>2</v>
      </c>
      <c r="F453" s="90" t="str">
        <f>VLOOKUP(G453,StkCrosswalk!$A$1:$F$40,3,FALSE)</f>
        <v>Puget Sound Sp</v>
      </c>
      <c r="G453">
        <v>2</v>
      </c>
      <c r="H453">
        <v>3</v>
      </c>
      <c r="I453">
        <v>16</v>
      </c>
      <c r="J453">
        <v>3</v>
      </c>
      <c r="K453">
        <v>0.67794700000000008</v>
      </c>
    </row>
    <row r="454" spans="1:11" ht="15.6" x14ac:dyDescent="0.3">
      <c r="A454" s="95" t="s">
        <v>297</v>
      </c>
      <c r="B454" s="94">
        <v>1</v>
      </c>
      <c r="C454" s="90" t="str">
        <f>VLOOKUP(NewOld!I454,fish!$C$1:$E$75,2,FALSE)</f>
        <v>NT 3:4 Trl</v>
      </c>
      <c r="D454" s="90" t="str">
        <f>VLOOKUP(G454,StkCrosswalk!$A$1:$F$40,2,FALSE)</f>
        <v>NFNK Sp</v>
      </c>
      <c r="E454" s="90">
        <f>VLOOKUP(G454,StkCrosswalk!$A$1:$F$40,4,FALSE)</f>
        <v>2</v>
      </c>
      <c r="F454" s="90" t="str">
        <f>VLOOKUP(G454,StkCrosswalk!$A$1:$F$40,3,FALSE)</f>
        <v>Puget Sound Sp</v>
      </c>
      <c r="G454" s="91">
        <v>2</v>
      </c>
      <c r="H454" s="91">
        <v>4</v>
      </c>
      <c r="I454" s="91">
        <v>16</v>
      </c>
      <c r="J454" s="91">
        <v>2</v>
      </c>
      <c r="K454" s="91">
        <v>0.78698399999999991</v>
      </c>
    </row>
    <row r="455" spans="1:11" x14ac:dyDescent="0.3">
      <c r="A455" s="29" t="s">
        <v>297</v>
      </c>
      <c r="B455" s="30">
        <v>1</v>
      </c>
      <c r="C455" s="90" t="str">
        <f>VLOOKUP(NewOld!I455,fish!$C$1:$E$75,2,FALSE)</f>
        <v>NT 3:4 Trl</v>
      </c>
      <c r="D455" s="90" t="str">
        <f>VLOOKUP(G455,StkCrosswalk!$A$1:$F$40,2,FALSE)</f>
        <v>NkSm FF</v>
      </c>
      <c r="E455" s="90">
        <f>VLOOKUP(G455,StkCrosswalk!$A$1:$F$40,4,FALSE)</f>
        <v>3</v>
      </c>
      <c r="F455" s="90" t="str">
        <f>VLOOKUP(G455,StkCrosswalk!$A$1:$F$40,3,FALSE)</f>
        <v>Puget Sound Fa</v>
      </c>
      <c r="G455" s="30">
        <v>1</v>
      </c>
      <c r="H455" s="30">
        <v>3</v>
      </c>
      <c r="I455" s="30">
        <v>16</v>
      </c>
      <c r="J455" s="30">
        <v>2</v>
      </c>
      <c r="K455" s="30">
        <v>62.925826000000001</v>
      </c>
    </row>
    <row r="456" spans="1:11" x14ac:dyDescent="0.3">
      <c r="A456" s="29" t="s">
        <v>297</v>
      </c>
      <c r="B456" s="30">
        <v>1</v>
      </c>
      <c r="C456" s="90" t="str">
        <f>VLOOKUP(NewOld!I456,fish!$C$1:$E$75,2,FALSE)</f>
        <v>NT 3:4 Trl</v>
      </c>
      <c r="D456" s="90" t="str">
        <f>VLOOKUP(G456,StkCrosswalk!$A$1:$F$40,2,FALSE)</f>
        <v>NkSm FF</v>
      </c>
      <c r="E456" s="90">
        <f>VLOOKUP(G456,StkCrosswalk!$A$1:$F$40,4,FALSE)</f>
        <v>3</v>
      </c>
      <c r="F456" s="90" t="str">
        <f>VLOOKUP(G456,StkCrosswalk!$A$1:$F$40,3,FALSE)</f>
        <v>Puget Sound Fa</v>
      </c>
      <c r="G456" s="30">
        <v>1</v>
      </c>
      <c r="H456" s="30">
        <v>3</v>
      </c>
      <c r="I456" s="30">
        <v>16</v>
      </c>
      <c r="J456" s="30">
        <v>3</v>
      </c>
      <c r="K456" s="30">
        <v>28.062335000000001</v>
      </c>
    </row>
    <row r="457" spans="1:11" x14ac:dyDescent="0.3">
      <c r="A457" s="29" t="s">
        <v>297</v>
      </c>
      <c r="B457" s="30">
        <v>1</v>
      </c>
      <c r="C457" s="90" t="str">
        <f>VLOOKUP(NewOld!I457,fish!$C$1:$E$75,2,FALSE)</f>
        <v>NT 3:4 Trl</v>
      </c>
      <c r="D457" s="90" t="str">
        <f>VLOOKUP(G457,StkCrosswalk!$A$1:$F$40,2,FALSE)</f>
        <v>NkSm FF</v>
      </c>
      <c r="E457" s="90">
        <f>VLOOKUP(G457,StkCrosswalk!$A$1:$F$40,4,FALSE)</f>
        <v>3</v>
      </c>
      <c r="F457" s="90" t="str">
        <f>VLOOKUP(G457,StkCrosswalk!$A$1:$F$40,3,FALSE)</f>
        <v>Puget Sound Fa</v>
      </c>
      <c r="G457" s="30">
        <v>1</v>
      </c>
      <c r="H457" s="30">
        <v>4</v>
      </c>
      <c r="I457" s="30">
        <v>16</v>
      </c>
      <c r="J457" s="30">
        <v>2</v>
      </c>
      <c r="K457" s="30">
        <v>139.12702400000001</v>
      </c>
    </row>
    <row r="458" spans="1:11" x14ac:dyDescent="0.3">
      <c r="A458" s="29" t="s">
        <v>297</v>
      </c>
      <c r="B458" s="30">
        <v>1</v>
      </c>
      <c r="C458" s="90" t="str">
        <f>VLOOKUP(NewOld!I458,fish!$C$1:$E$75,2,FALSE)</f>
        <v>NT 3:4 Trl</v>
      </c>
      <c r="D458" s="90" t="str">
        <f>VLOOKUP(G458,StkCrosswalk!$A$1:$F$40,2,FALSE)</f>
        <v>NkSm FF</v>
      </c>
      <c r="E458" s="90">
        <f>VLOOKUP(G458,StkCrosswalk!$A$1:$F$40,4,FALSE)</f>
        <v>3</v>
      </c>
      <c r="F458" s="90" t="str">
        <f>VLOOKUP(G458,StkCrosswalk!$A$1:$F$40,3,FALSE)</f>
        <v>Puget Sound Fa</v>
      </c>
      <c r="G458" s="30">
        <v>1</v>
      </c>
      <c r="H458" s="30">
        <v>4</v>
      </c>
      <c r="I458" s="30">
        <v>16</v>
      </c>
      <c r="J458" s="30">
        <v>3</v>
      </c>
      <c r="K458" s="30">
        <v>16.582074000000002</v>
      </c>
    </row>
    <row r="459" spans="1:11" x14ac:dyDescent="0.3">
      <c r="A459" s="29" t="s">
        <v>297</v>
      </c>
      <c r="B459" s="30">
        <v>1</v>
      </c>
      <c r="C459" s="90" t="str">
        <f>VLOOKUP(NewOld!I459,fish!$C$1:$E$75,2,FALSE)</f>
        <v>NT 3:4 Trl</v>
      </c>
      <c r="D459" s="90" t="str">
        <f>VLOOKUP(G459,StkCrosswalk!$A$1:$F$40,2,FALSE)</f>
        <v>Mid OR C</v>
      </c>
      <c r="E459" s="90">
        <f>VLOOKUP(G459,StkCrosswalk!$A$1:$F$40,4,FALSE)</f>
        <v>12</v>
      </c>
      <c r="F459" s="90" t="str">
        <f>VLOOKUP(G459,StkCrosswalk!$A$1:$F$40,3,FALSE)</f>
        <v>Mid OR Coast</v>
      </c>
      <c r="G459" s="30">
        <v>33</v>
      </c>
      <c r="H459" s="30">
        <v>4</v>
      </c>
      <c r="I459" s="30">
        <v>16</v>
      </c>
      <c r="J459" s="30">
        <v>2</v>
      </c>
      <c r="K459" s="30">
        <v>22.563324999999999</v>
      </c>
    </row>
    <row r="460" spans="1:11" x14ac:dyDescent="0.3">
      <c r="A460" s="29" t="s">
        <v>297</v>
      </c>
      <c r="B460" s="30">
        <v>1</v>
      </c>
      <c r="C460" s="90" t="str">
        <f>VLOOKUP(NewOld!I460,fish!$C$1:$E$75,2,FALSE)</f>
        <v>NT 3:4 Trl</v>
      </c>
      <c r="D460" s="90" t="str">
        <f>VLOOKUP(G460,StkCrosswalk!$A$1:$F$40,2,FALSE)</f>
        <v>OR No F</v>
      </c>
      <c r="E460" s="90">
        <f>VLOOKUP(G460,StkCrosswalk!$A$1:$F$40,4,FALSE)</f>
        <v>11</v>
      </c>
      <c r="F460" s="90" t="str">
        <f>VLOOKUP(G460,StkCrosswalk!$A$1:$F$40,3,FALSE)</f>
        <v>OR North Coast</v>
      </c>
      <c r="G460" s="30">
        <v>28</v>
      </c>
      <c r="H460" s="30">
        <v>3</v>
      </c>
      <c r="I460" s="30">
        <v>16</v>
      </c>
      <c r="J460" s="30">
        <v>2</v>
      </c>
      <c r="K460" s="30">
        <v>245.163996</v>
      </c>
    </row>
    <row r="461" spans="1:11" x14ac:dyDescent="0.3">
      <c r="A461" s="29" t="s">
        <v>297</v>
      </c>
      <c r="B461" s="30">
        <v>1</v>
      </c>
      <c r="C461" s="90" t="str">
        <f>VLOOKUP(NewOld!I461,fish!$C$1:$E$75,2,FALSE)</f>
        <v>NT 3:4 Trl</v>
      </c>
      <c r="D461" s="90" t="str">
        <f>VLOOKUP(G461,StkCrosswalk!$A$1:$F$40,2,FALSE)</f>
        <v>OR No F</v>
      </c>
      <c r="E461" s="90">
        <f>VLOOKUP(G461,StkCrosswalk!$A$1:$F$40,4,FALSE)</f>
        <v>11</v>
      </c>
      <c r="F461" s="90" t="str">
        <f>VLOOKUP(G461,StkCrosswalk!$A$1:$F$40,3,FALSE)</f>
        <v>OR North Coast</v>
      </c>
      <c r="G461" s="30">
        <v>28</v>
      </c>
      <c r="H461" s="30">
        <v>3</v>
      </c>
      <c r="I461" s="30">
        <v>16</v>
      </c>
      <c r="J461" s="30">
        <v>3</v>
      </c>
      <c r="K461" s="30">
        <v>44.496102</v>
      </c>
    </row>
    <row r="462" spans="1:11" x14ac:dyDescent="0.3">
      <c r="A462" s="29" t="s">
        <v>297</v>
      </c>
      <c r="B462" s="30">
        <v>1</v>
      </c>
      <c r="C462" s="90" t="str">
        <f>VLOOKUP(NewOld!I462,fish!$C$1:$E$75,2,FALSE)</f>
        <v>NT 3:4 Trl</v>
      </c>
      <c r="D462" s="90" t="str">
        <f>VLOOKUP(G462,StkCrosswalk!$A$1:$F$40,2,FALSE)</f>
        <v>OR No F</v>
      </c>
      <c r="E462" s="90">
        <f>VLOOKUP(G462,StkCrosswalk!$A$1:$F$40,4,FALSE)</f>
        <v>11</v>
      </c>
      <c r="F462" s="90" t="str">
        <f>VLOOKUP(G462,StkCrosswalk!$A$1:$F$40,3,FALSE)</f>
        <v>OR North Coast</v>
      </c>
      <c r="G462" s="30">
        <v>28</v>
      </c>
      <c r="H462" s="30">
        <v>4</v>
      </c>
      <c r="I462" s="30">
        <v>16</v>
      </c>
      <c r="J462" s="30">
        <v>3</v>
      </c>
      <c r="K462" s="30">
        <v>23.546227999999999</v>
      </c>
    </row>
    <row r="463" spans="1:11" x14ac:dyDescent="0.3">
      <c r="A463" s="29" t="s">
        <v>297</v>
      </c>
      <c r="B463" s="30">
        <v>1</v>
      </c>
      <c r="C463" s="90" t="str">
        <f>VLOOKUP(NewOld!I463,fish!$C$1:$E$75,2,FALSE)</f>
        <v>NT 3:4 Trl</v>
      </c>
      <c r="D463" s="90" t="str">
        <f>VLOOKUP(G463,StkCrosswalk!$A$1:$F$40,2,FALSE)</f>
        <v>SFNK Sp</v>
      </c>
      <c r="E463" s="90">
        <f>VLOOKUP(G463,StkCrosswalk!$A$1:$F$40,4,FALSE)</f>
        <v>2</v>
      </c>
      <c r="F463" s="90" t="str">
        <f>VLOOKUP(G463,StkCrosswalk!$A$1:$F$40,3,FALSE)</f>
        <v>Puget Sound Sp</v>
      </c>
      <c r="G463" s="30">
        <v>3</v>
      </c>
      <c r="H463" s="30">
        <v>3</v>
      </c>
      <c r="I463" s="30">
        <v>16</v>
      </c>
      <c r="J463" s="30">
        <v>2</v>
      </c>
      <c r="K463" s="30">
        <v>0.53900100000000006</v>
      </c>
    </row>
    <row r="464" spans="1:11" x14ac:dyDescent="0.3">
      <c r="A464" s="29" t="s">
        <v>297</v>
      </c>
      <c r="B464" s="30">
        <v>1</v>
      </c>
      <c r="C464" s="90" t="str">
        <f>VLOOKUP(NewOld!I464,fish!$C$1:$E$75,2,FALSE)</f>
        <v>NT 3:4 Trl</v>
      </c>
      <c r="D464" s="90" t="str">
        <f>VLOOKUP(G464,StkCrosswalk!$A$1:$F$40,2,FALSE)</f>
        <v>SFNK Sp</v>
      </c>
      <c r="E464" s="90">
        <f>VLOOKUP(G464,StkCrosswalk!$A$1:$F$40,4,FALSE)</f>
        <v>2</v>
      </c>
      <c r="F464" s="90" t="str">
        <f>VLOOKUP(G464,StkCrosswalk!$A$1:$F$40,3,FALSE)</f>
        <v>Puget Sound Sp</v>
      </c>
      <c r="G464" s="30">
        <v>3</v>
      </c>
      <c r="H464" s="30">
        <v>3</v>
      </c>
      <c r="I464" s="30">
        <v>16</v>
      </c>
      <c r="J464" s="30">
        <v>3</v>
      </c>
      <c r="K464" s="30">
        <v>4.7238000000000002E-2</v>
      </c>
    </row>
    <row r="465" spans="1:11" x14ac:dyDescent="0.3">
      <c r="A465" s="29" t="s">
        <v>297</v>
      </c>
      <c r="B465" s="30">
        <v>1</v>
      </c>
      <c r="C465" s="90" t="str">
        <f>VLOOKUP(NewOld!I465,fish!$C$1:$E$75,2,FALSE)</f>
        <v>NT 3:4 Trl</v>
      </c>
      <c r="D465" s="90" t="str">
        <f>VLOOKUP(G465,StkCrosswalk!$A$1:$F$40,2,FALSE)</f>
        <v>SFNK Sp</v>
      </c>
      <c r="E465" s="90">
        <f>VLOOKUP(G465,StkCrosswalk!$A$1:$F$40,4,FALSE)</f>
        <v>2</v>
      </c>
      <c r="F465" s="90" t="str">
        <f>VLOOKUP(G465,StkCrosswalk!$A$1:$F$40,3,FALSE)</f>
        <v>Puget Sound Sp</v>
      </c>
      <c r="G465" s="30">
        <v>3</v>
      </c>
      <c r="H465" s="30">
        <v>4</v>
      </c>
      <c r="I465" s="30">
        <v>16</v>
      </c>
      <c r="J465" s="30">
        <v>2</v>
      </c>
      <c r="K465" s="30">
        <v>5.4323999999999997E-2</v>
      </c>
    </row>
    <row r="466" spans="1:11" x14ac:dyDescent="0.3">
      <c r="A466" s="29" t="s">
        <v>297</v>
      </c>
      <c r="B466" s="30">
        <v>1</v>
      </c>
      <c r="C466" s="90" t="str">
        <f>VLOOKUP(NewOld!I466,fish!$C$1:$E$75,2,FALSE)</f>
        <v>NT 3:4 Trl</v>
      </c>
      <c r="D466" s="90" t="str">
        <f>VLOOKUP(G466,StkCrosswalk!$A$1:$F$40,2,FALSE)</f>
        <v>SkagSpY</v>
      </c>
      <c r="E466" s="90">
        <f>VLOOKUP(G466,StkCrosswalk!$A$1:$F$40,4,FALSE)</f>
        <v>2</v>
      </c>
      <c r="F466" s="90" t="str">
        <f>VLOOKUP(G466,StkCrosswalk!$A$1:$F$40,3,FALSE)</f>
        <v>Puget Sound Sp</v>
      </c>
      <c r="G466" s="30">
        <v>6</v>
      </c>
      <c r="H466" s="30">
        <v>3</v>
      </c>
      <c r="I466" s="30">
        <v>16</v>
      </c>
      <c r="J466" s="30">
        <v>3</v>
      </c>
      <c r="K466" s="30">
        <v>1.054359</v>
      </c>
    </row>
    <row r="467" spans="1:11" x14ac:dyDescent="0.3">
      <c r="A467" s="29" t="s">
        <v>297</v>
      </c>
      <c r="B467" s="30">
        <v>1</v>
      </c>
      <c r="C467" s="90" t="str">
        <f>VLOOKUP(NewOld!I467,fish!$C$1:$E$75,2,FALSE)</f>
        <v>NT 3:4 Trl</v>
      </c>
      <c r="D467" s="90" t="str">
        <f>VLOOKUP(G467,StkCrosswalk!$A$1:$F$40,2,FALSE)</f>
        <v>SkagSpY</v>
      </c>
      <c r="E467" s="90">
        <f>VLOOKUP(G467,StkCrosswalk!$A$1:$F$40,4,FALSE)</f>
        <v>2</v>
      </c>
      <c r="F467" s="90" t="str">
        <f>VLOOKUP(G467,StkCrosswalk!$A$1:$F$40,3,FALSE)</f>
        <v>Puget Sound Sp</v>
      </c>
      <c r="G467" s="30">
        <v>6</v>
      </c>
      <c r="H467" s="30">
        <v>4</v>
      </c>
      <c r="I467" s="30">
        <v>16</v>
      </c>
      <c r="J467" s="30">
        <v>2</v>
      </c>
      <c r="K467" s="30">
        <v>9.0201969999999996</v>
      </c>
    </row>
    <row r="468" spans="1:11" x14ac:dyDescent="0.3">
      <c r="A468" s="29" t="s">
        <v>297</v>
      </c>
      <c r="B468" s="30">
        <v>1</v>
      </c>
      <c r="C468" s="90" t="str">
        <f>VLOOKUP(NewOld!I468,fish!$C$1:$E$75,2,FALSE)</f>
        <v>NT 3:4 Trl</v>
      </c>
      <c r="D468" s="90" t="str">
        <f>VLOOKUP(G468,StkCrosswalk!$A$1:$F$40,2,FALSE)</f>
        <v>SkagSpY</v>
      </c>
      <c r="E468" s="90">
        <f>VLOOKUP(G468,StkCrosswalk!$A$1:$F$40,4,FALSE)</f>
        <v>2</v>
      </c>
      <c r="F468" s="90" t="str">
        <f>VLOOKUP(G468,StkCrosswalk!$A$1:$F$40,3,FALSE)</f>
        <v>Puget Sound Sp</v>
      </c>
      <c r="G468" s="30">
        <v>6</v>
      </c>
      <c r="H468" s="30">
        <v>4</v>
      </c>
      <c r="I468" s="30">
        <v>16</v>
      </c>
      <c r="J468" s="30">
        <v>3</v>
      </c>
      <c r="K468" s="30">
        <v>1.136979</v>
      </c>
    </row>
    <row r="469" spans="1:11" x14ac:dyDescent="0.3">
      <c r="A469" s="29" t="s">
        <v>297</v>
      </c>
      <c r="B469" s="30">
        <v>1</v>
      </c>
      <c r="C469" s="90" t="str">
        <f>VLOOKUP(NewOld!I469,fish!$C$1:$E$75,2,FALSE)</f>
        <v>NT 3:4 Trl</v>
      </c>
      <c r="D469" s="90" t="str">
        <f>VLOOKUP(G469,StkCrosswalk!$A$1:$F$40,2,FALSE)</f>
        <v>SkagFYr</v>
      </c>
      <c r="E469" s="90">
        <f>VLOOKUP(G469,StkCrosswalk!$A$1:$F$40,4,FALSE)</f>
        <v>3</v>
      </c>
      <c r="F469" s="90" t="str">
        <f>VLOOKUP(G469,StkCrosswalk!$A$1:$F$40,3,FALSE)</f>
        <v>Puget Sound Fa</v>
      </c>
      <c r="G469" s="30">
        <v>5</v>
      </c>
      <c r="H469" s="30">
        <v>4</v>
      </c>
      <c r="I469" s="30">
        <v>16</v>
      </c>
      <c r="J469" s="30">
        <v>2</v>
      </c>
      <c r="K469" s="30">
        <v>2.2557969999999998</v>
      </c>
    </row>
    <row r="470" spans="1:11" x14ac:dyDescent="0.3">
      <c r="A470" s="29" t="s">
        <v>297</v>
      </c>
      <c r="B470" s="30">
        <v>1</v>
      </c>
      <c r="C470" s="90" t="str">
        <f>VLOOKUP(NewOld!I470,fish!$C$1:$E$75,2,FALSE)</f>
        <v>NT 3:4 Trl</v>
      </c>
      <c r="D470" s="90" t="str">
        <f>VLOOKUP(G470,StkCrosswalk!$A$1:$F$40,2,FALSE)</f>
        <v>SkagFYr</v>
      </c>
      <c r="E470" s="90">
        <f>VLOOKUP(G470,StkCrosswalk!$A$1:$F$40,4,FALSE)</f>
        <v>3</v>
      </c>
      <c r="F470" s="90" t="str">
        <f>VLOOKUP(G470,StkCrosswalk!$A$1:$F$40,3,FALSE)</f>
        <v>Puget Sound Fa</v>
      </c>
      <c r="G470" s="30">
        <v>5</v>
      </c>
      <c r="H470" s="30">
        <v>4</v>
      </c>
      <c r="I470" s="30">
        <v>16</v>
      </c>
      <c r="J470" s="30">
        <v>3</v>
      </c>
      <c r="K470" s="30">
        <v>0.31315599999999999</v>
      </c>
    </row>
    <row r="471" spans="1:11" x14ac:dyDescent="0.3">
      <c r="A471" s="29" t="s">
        <v>297</v>
      </c>
      <c r="B471" s="30">
        <v>1</v>
      </c>
      <c r="C471" s="90" t="str">
        <f>VLOOKUP(NewOld!I471,fish!$C$1:$E$75,2,FALSE)</f>
        <v>NT 3:4 Trl</v>
      </c>
      <c r="D471" s="90" t="str">
        <f>VLOOKUP(G471,StkCrosswalk!$A$1:$F$40,2,FALSE)</f>
        <v>Snake F</v>
      </c>
      <c r="E471" s="90">
        <f>VLOOKUP(G471,StkCrosswalk!$A$1:$F$40,4,FALSE)</f>
        <v>7</v>
      </c>
      <c r="F471" s="90" t="str">
        <f>VLOOKUP(G471,StkCrosswalk!$A$1:$F$40,3,FALSE)</f>
        <v>U Columbia Bright</v>
      </c>
      <c r="G471" s="30">
        <v>27</v>
      </c>
      <c r="H471" s="30">
        <v>3</v>
      </c>
      <c r="I471" s="30">
        <v>16</v>
      </c>
      <c r="J471" s="30">
        <v>2</v>
      </c>
      <c r="K471" s="30">
        <v>31.424609000000004</v>
      </c>
    </row>
    <row r="472" spans="1:11" x14ac:dyDescent="0.3">
      <c r="A472" s="29" t="s">
        <v>297</v>
      </c>
      <c r="B472" s="30">
        <v>1</v>
      </c>
      <c r="C472" s="90" t="str">
        <f>VLOOKUP(NewOld!I472,fish!$C$1:$E$75,2,FALSE)</f>
        <v>NT 3:4 Trl</v>
      </c>
      <c r="D472" s="90" t="str">
        <f>VLOOKUP(G472,StkCrosswalk!$A$1:$F$40,2,FALSE)</f>
        <v>Snake F</v>
      </c>
      <c r="E472" s="90">
        <f>VLOOKUP(G472,StkCrosswalk!$A$1:$F$40,4,FALSE)</f>
        <v>7</v>
      </c>
      <c r="F472" s="90" t="str">
        <f>VLOOKUP(G472,StkCrosswalk!$A$1:$F$40,3,FALSE)</f>
        <v>U Columbia Bright</v>
      </c>
      <c r="G472" s="30">
        <v>27</v>
      </c>
      <c r="H472" s="30">
        <v>3</v>
      </c>
      <c r="I472" s="30">
        <v>16</v>
      </c>
      <c r="J472" s="30">
        <v>3</v>
      </c>
      <c r="K472" s="30">
        <v>112.02757</v>
      </c>
    </row>
    <row r="473" spans="1:11" x14ac:dyDescent="0.3">
      <c r="A473" s="29" t="s">
        <v>297</v>
      </c>
      <c r="B473" s="30">
        <v>1</v>
      </c>
      <c r="C473" s="90" t="str">
        <f>VLOOKUP(NewOld!I473,fish!$C$1:$E$75,2,FALSE)</f>
        <v>NT 3:4 Trl</v>
      </c>
      <c r="D473" s="90" t="str">
        <f>VLOOKUP(G473,StkCrosswalk!$A$1:$F$40,2,FALSE)</f>
        <v>Snake F</v>
      </c>
      <c r="E473" s="90">
        <f>VLOOKUP(G473,StkCrosswalk!$A$1:$F$40,4,FALSE)</f>
        <v>7</v>
      </c>
      <c r="F473" s="90" t="str">
        <f>VLOOKUP(G473,StkCrosswalk!$A$1:$F$40,3,FALSE)</f>
        <v>U Columbia Bright</v>
      </c>
      <c r="G473" s="30">
        <v>27</v>
      </c>
      <c r="H473" s="30">
        <v>4</v>
      </c>
      <c r="I473" s="30">
        <v>16</v>
      </c>
      <c r="J473" s="30">
        <v>2</v>
      </c>
      <c r="K473" s="30">
        <v>137.30645200000001</v>
      </c>
    </row>
    <row r="474" spans="1:11" x14ac:dyDescent="0.3">
      <c r="A474" s="29" t="s">
        <v>297</v>
      </c>
      <c r="B474" s="30">
        <v>1</v>
      </c>
      <c r="C474" s="90" t="str">
        <f>VLOOKUP(NewOld!I474,fish!$C$1:$E$75,2,FALSE)</f>
        <v>NT 3:4 Trl</v>
      </c>
      <c r="D474" s="90" t="str">
        <f>VLOOKUP(G474,StkCrosswalk!$A$1:$F$40,2,FALSE)</f>
        <v>Snake F</v>
      </c>
      <c r="E474" s="90">
        <f>VLOOKUP(G474,StkCrosswalk!$A$1:$F$40,4,FALSE)</f>
        <v>7</v>
      </c>
      <c r="F474" s="90" t="str">
        <f>VLOOKUP(G474,StkCrosswalk!$A$1:$F$40,3,FALSE)</f>
        <v>U Columbia Bright</v>
      </c>
      <c r="G474" s="30">
        <v>27</v>
      </c>
      <c r="H474" s="30">
        <v>4</v>
      </c>
      <c r="I474" s="30">
        <v>16</v>
      </c>
      <c r="J474" s="30">
        <v>3</v>
      </c>
      <c r="K474" s="30">
        <v>22.279727999999999</v>
      </c>
    </row>
    <row r="475" spans="1:11" x14ac:dyDescent="0.3">
      <c r="A475" s="29" t="s">
        <v>297</v>
      </c>
      <c r="B475" s="30">
        <v>1</v>
      </c>
      <c r="C475" s="90" t="str">
        <f>VLOOKUP(NewOld!I475,fish!$C$1:$E$75,2,FALSE)</f>
        <v>NT 3:4 Trl</v>
      </c>
      <c r="D475" s="90" t="str">
        <f>VLOOKUP(G475,StkCrosswalk!$A$1:$F$40,2,FALSE)</f>
        <v>Snoh FF</v>
      </c>
      <c r="E475" s="90">
        <f>VLOOKUP(G475,StkCrosswalk!$A$1:$F$40,4,FALSE)</f>
        <v>3</v>
      </c>
      <c r="F475" s="90" t="str">
        <f>VLOOKUP(G475,StkCrosswalk!$A$1:$F$40,3,FALSE)</f>
        <v>Puget Sound Fa</v>
      </c>
      <c r="G475" s="30">
        <v>7</v>
      </c>
      <c r="H475" s="30">
        <v>3</v>
      </c>
      <c r="I475" s="30">
        <v>16</v>
      </c>
      <c r="J475" s="30">
        <v>2</v>
      </c>
      <c r="K475" s="30">
        <v>1.3227640000000001</v>
      </c>
    </row>
    <row r="476" spans="1:11" x14ac:dyDescent="0.3">
      <c r="A476" s="29" t="s">
        <v>297</v>
      </c>
      <c r="B476" s="30">
        <v>1</v>
      </c>
      <c r="C476" s="90" t="str">
        <f>VLOOKUP(NewOld!I476,fish!$C$1:$E$75,2,FALSE)</f>
        <v>NT 3:4 Trl</v>
      </c>
      <c r="D476" s="90" t="str">
        <f>VLOOKUP(G476,StkCrosswalk!$A$1:$F$40,2,FALSE)</f>
        <v>Snoh FF</v>
      </c>
      <c r="E476" s="90">
        <f>VLOOKUP(G476,StkCrosswalk!$A$1:$F$40,4,FALSE)</f>
        <v>3</v>
      </c>
      <c r="F476" s="90" t="str">
        <f>VLOOKUP(G476,StkCrosswalk!$A$1:$F$40,3,FALSE)</f>
        <v>Puget Sound Fa</v>
      </c>
      <c r="G476" s="30">
        <v>7</v>
      </c>
      <c r="H476" s="30">
        <v>4</v>
      </c>
      <c r="I476" s="30">
        <v>16</v>
      </c>
      <c r="J476" s="30">
        <v>2</v>
      </c>
      <c r="K476" s="30">
        <v>20.896099</v>
      </c>
    </row>
    <row r="477" spans="1:11" x14ac:dyDescent="0.3">
      <c r="A477" s="29" t="s">
        <v>297</v>
      </c>
      <c r="B477" s="30">
        <v>1</v>
      </c>
      <c r="C477" s="90" t="str">
        <f>VLOOKUP(NewOld!I477,fish!$C$1:$E$75,2,FALSE)</f>
        <v>NT 3:4 Trl</v>
      </c>
      <c r="D477" s="90" t="str">
        <f>VLOOKUP(G477,StkCrosswalk!$A$1:$F$40,2,FALSE)</f>
        <v>SnohFYr</v>
      </c>
      <c r="E477" s="90">
        <f>VLOOKUP(G477,StkCrosswalk!$A$1:$F$40,4,FALSE)</f>
        <v>3</v>
      </c>
      <c r="F477" s="90" t="str">
        <f>VLOOKUP(G477,StkCrosswalk!$A$1:$F$40,3,FALSE)</f>
        <v>Puget Sound Fa</v>
      </c>
      <c r="G477" s="30">
        <v>8</v>
      </c>
      <c r="H477" s="30">
        <v>3</v>
      </c>
      <c r="I477" s="30">
        <v>16</v>
      </c>
      <c r="J477" s="30">
        <v>3</v>
      </c>
      <c r="K477" s="30">
        <v>3.3788419999999997</v>
      </c>
    </row>
    <row r="478" spans="1:11" x14ac:dyDescent="0.3">
      <c r="A478" s="29" t="s">
        <v>297</v>
      </c>
      <c r="B478" s="30">
        <v>1</v>
      </c>
      <c r="C478" s="90" t="str">
        <f>VLOOKUP(NewOld!I478,fish!$C$1:$E$75,2,FALSE)</f>
        <v>NT 3:4 Trl</v>
      </c>
      <c r="D478" s="90" t="str">
        <f>VLOOKUP(G478,StkCrosswalk!$A$1:$F$40,2,FALSE)</f>
        <v>SnohFYr</v>
      </c>
      <c r="E478" s="90">
        <f>VLOOKUP(G478,StkCrosswalk!$A$1:$F$40,4,FALSE)</f>
        <v>3</v>
      </c>
      <c r="F478" s="90" t="str">
        <f>VLOOKUP(G478,StkCrosswalk!$A$1:$F$40,3,FALSE)</f>
        <v>Puget Sound Fa</v>
      </c>
      <c r="G478" s="30">
        <v>8</v>
      </c>
      <c r="H478" s="30">
        <v>4</v>
      </c>
      <c r="I478" s="30">
        <v>16</v>
      </c>
      <c r="J478" s="30">
        <v>2</v>
      </c>
      <c r="K478" s="30">
        <v>11.526344999999999</v>
      </c>
    </row>
    <row r="479" spans="1:11" x14ac:dyDescent="0.3">
      <c r="A479" s="29" t="s">
        <v>297</v>
      </c>
      <c r="B479" s="30">
        <v>1</v>
      </c>
      <c r="C479" s="90" t="str">
        <f>VLOOKUP(NewOld!I479,fish!$C$1:$E$75,2,FALSE)</f>
        <v>NT 3:4 Trl</v>
      </c>
      <c r="D479" s="90" t="str">
        <f>VLOOKUP(G479,StkCrosswalk!$A$1:$F$40,2,FALSE)</f>
        <v>SnohFYr</v>
      </c>
      <c r="E479" s="90">
        <f>VLOOKUP(G479,StkCrosswalk!$A$1:$F$40,4,FALSE)</f>
        <v>3</v>
      </c>
      <c r="F479" s="90" t="str">
        <f>VLOOKUP(G479,StkCrosswalk!$A$1:$F$40,3,FALSE)</f>
        <v>Puget Sound Fa</v>
      </c>
      <c r="G479" s="30">
        <v>8</v>
      </c>
      <c r="H479" s="30">
        <v>4</v>
      </c>
      <c r="I479" s="30">
        <v>16</v>
      </c>
      <c r="J479" s="30">
        <v>3</v>
      </c>
      <c r="K479" s="30">
        <v>0.72351699999999997</v>
      </c>
    </row>
    <row r="480" spans="1:11" x14ac:dyDescent="0.3">
      <c r="A480" s="29" t="s">
        <v>297</v>
      </c>
      <c r="B480" s="30">
        <v>1</v>
      </c>
      <c r="C480" s="90" t="str">
        <f>VLOOKUP(NewOld!I480,fish!$C$1:$E$75,2,FALSE)</f>
        <v>NT 3:4 Trl</v>
      </c>
      <c r="D480" s="90" t="str">
        <f>VLOOKUP(G480,StkCrosswalk!$A$1:$F$40,2,FALSE)</f>
        <v>SnohFYr</v>
      </c>
      <c r="E480" s="90">
        <f>VLOOKUP(G480,StkCrosswalk!$A$1:$F$40,4,FALSE)</f>
        <v>3</v>
      </c>
      <c r="F480" s="90" t="str">
        <f>VLOOKUP(G480,StkCrosswalk!$A$1:$F$40,3,FALSE)</f>
        <v>Puget Sound Fa</v>
      </c>
      <c r="G480" s="30">
        <v>8</v>
      </c>
      <c r="H480" s="30">
        <v>5</v>
      </c>
      <c r="I480" s="30">
        <v>16</v>
      </c>
      <c r="J480" s="30">
        <v>2</v>
      </c>
      <c r="K480" s="30">
        <v>14.037728000000001</v>
      </c>
    </row>
    <row r="481" spans="1:11" x14ac:dyDescent="0.3">
      <c r="A481" s="29" t="s">
        <v>297</v>
      </c>
      <c r="B481" s="30">
        <v>1</v>
      </c>
      <c r="C481" s="90" t="str">
        <f>VLOOKUP(NewOld!I481,fish!$C$1:$E$75,2,FALSE)</f>
        <v>NT 3:4 Trl</v>
      </c>
      <c r="D481" s="90" t="str">
        <f>VLOOKUP(G481,StkCrosswalk!$A$1:$F$40,2,FALSE)</f>
        <v>SPSd FF</v>
      </c>
      <c r="E481" s="90">
        <f>VLOOKUP(G481,StkCrosswalk!$A$1:$F$40,4,FALSE)</f>
        <v>3</v>
      </c>
      <c r="F481" s="90" t="str">
        <f>VLOOKUP(G481,StkCrosswalk!$A$1:$F$40,3,FALSE)</f>
        <v>Puget Sound Fa</v>
      </c>
      <c r="G481" s="30">
        <v>13</v>
      </c>
      <c r="H481" s="30">
        <v>4</v>
      </c>
      <c r="I481" s="30">
        <v>16</v>
      </c>
      <c r="J481" s="30">
        <v>2</v>
      </c>
      <c r="K481" s="30">
        <v>262.29815400000001</v>
      </c>
    </row>
    <row r="482" spans="1:11" x14ac:dyDescent="0.3">
      <c r="A482" s="29" t="s">
        <v>297</v>
      </c>
      <c r="B482" s="30">
        <v>1</v>
      </c>
      <c r="C482" s="90" t="str">
        <f>VLOOKUP(NewOld!I482,fish!$C$1:$E$75,2,FALSE)</f>
        <v>NT 3:4 Trl</v>
      </c>
      <c r="D482" s="90" t="str">
        <f>VLOOKUP(G482,StkCrosswalk!$A$1:$F$40,2,FALSE)</f>
        <v>SPSd FF</v>
      </c>
      <c r="E482" s="90">
        <f>VLOOKUP(G482,StkCrosswalk!$A$1:$F$40,4,FALSE)</f>
        <v>3</v>
      </c>
      <c r="F482" s="90" t="str">
        <f>VLOOKUP(G482,StkCrosswalk!$A$1:$F$40,3,FALSE)</f>
        <v>Puget Sound Fa</v>
      </c>
      <c r="G482" s="30">
        <v>13</v>
      </c>
      <c r="H482" s="30">
        <v>4</v>
      </c>
      <c r="I482" s="30">
        <v>16</v>
      </c>
      <c r="J482" s="30">
        <v>3</v>
      </c>
      <c r="K482" s="30">
        <v>68.712322</v>
      </c>
    </row>
    <row r="483" spans="1:11" x14ac:dyDescent="0.3">
      <c r="A483" s="29" t="s">
        <v>297</v>
      </c>
      <c r="B483" s="30">
        <v>1</v>
      </c>
      <c r="C483" s="90" t="str">
        <f>VLOOKUP(NewOld!I483,fish!$C$1:$E$75,2,FALSE)</f>
        <v>NT 3:4 Trl</v>
      </c>
      <c r="D483" s="90" t="str">
        <f>VLOOKUP(G483,StkCrosswalk!$A$1:$F$40,2,FALSE)</f>
        <v>SPS Fyr</v>
      </c>
      <c r="E483" s="90">
        <f>VLOOKUP(G483,StkCrosswalk!$A$1:$F$40,4,FALSE)</f>
        <v>3</v>
      </c>
      <c r="F483" s="90" t="str">
        <f>VLOOKUP(G483,StkCrosswalk!$A$1:$F$40,3,FALSE)</f>
        <v>Puget Sound Fa</v>
      </c>
      <c r="G483" s="30">
        <v>14</v>
      </c>
      <c r="H483" s="30">
        <v>4</v>
      </c>
      <c r="I483" s="30">
        <v>16</v>
      </c>
      <c r="J483" s="30">
        <v>3</v>
      </c>
      <c r="K483" s="30">
        <v>6.3612650000000004</v>
      </c>
    </row>
    <row r="484" spans="1:11" x14ac:dyDescent="0.3">
      <c r="A484" s="29" t="s">
        <v>297</v>
      </c>
      <c r="B484" s="30">
        <v>1</v>
      </c>
      <c r="C484" s="90" t="str">
        <f>VLOOKUP(NewOld!I484,fish!$C$1:$E$75,2,FALSE)</f>
        <v>NT 3:4 Trl</v>
      </c>
      <c r="D484" s="90" t="str">
        <f>VLOOKUP(G484,StkCrosswalk!$A$1:$F$40,2,FALSE)</f>
        <v>Stil FF</v>
      </c>
      <c r="E484" s="90">
        <f>VLOOKUP(G484,StkCrosswalk!$A$1:$F$40,4,FALSE)</f>
        <v>3</v>
      </c>
      <c r="F484" s="90" t="str">
        <f>VLOOKUP(G484,StkCrosswalk!$A$1:$F$40,3,FALSE)</f>
        <v>Puget Sound Fa</v>
      </c>
      <c r="G484" s="30">
        <v>9</v>
      </c>
      <c r="H484" s="30">
        <v>3</v>
      </c>
      <c r="I484" s="30">
        <v>16</v>
      </c>
      <c r="J484" s="30">
        <v>2</v>
      </c>
      <c r="K484" s="30">
        <v>0.53426099999999999</v>
      </c>
    </row>
    <row r="485" spans="1:11" x14ac:dyDescent="0.3">
      <c r="A485" s="29" t="s">
        <v>297</v>
      </c>
      <c r="B485" s="30">
        <v>1</v>
      </c>
      <c r="C485" s="90" t="str">
        <f>VLOOKUP(NewOld!I485,fish!$C$1:$E$75,2,FALSE)</f>
        <v>NT 3:4 Trl</v>
      </c>
      <c r="D485" s="90" t="str">
        <f>VLOOKUP(G485,StkCrosswalk!$A$1:$F$40,2,FALSE)</f>
        <v>Stil FF</v>
      </c>
      <c r="E485" s="90">
        <f>VLOOKUP(G485,StkCrosswalk!$A$1:$F$40,4,FALSE)</f>
        <v>3</v>
      </c>
      <c r="F485" s="90" t="str">
        <f>VLOOKUP(G485,StkCrosswalk!$A$1:$F$40,3,FALSE)</f>
        <v>Puget Sound Fa</v>
      </c>
      <c r="G485" s="30">
        <v>9</v>
      </c>
      <c r="H485" s="30">
        <v>4</v>
      </c>
      <c r="I485" s="30">
        <v>16</v>
      </c>
      <c r="J485" s="30">
        <v>2</v>
      </c>
      <c r="K485" s="30">
        <v>4.0203550000000003</v>
      </c>
    </row>
    <row r="486" spans="1:11" x14ac:dyDescent="0.3">
      <c r="A486" s="29" t="s">
        <v>297</v>
      </c>
      <c r="B486" s="30">
        <v>1</v>
      </c>
      <c r="C486" s="90" t="str">
        <f>VLOOKUP(NewOld!I486,fish!$C$1:$E$75,2,FALSE)</f>
        <v>NT 3:4 Trl</v>
      </c>
      <c r="D486" s="90" t="str">
        <f>VLOOKUP(G486,StkCrosswalk!$A$1:$F$40,2,FALSE)</f>
        <v>Tula FF</v>
      </c>
      <c r="E486" s="90">
        <f>VLOOKUP(G486,StkCrosswalk!$A$1:$F$40,4,FALSE)</f>
        <v>3</v>
      </c>
      <c r="F486" s="90" t="str">
        <f>VLOOKUP(G486,StkCrosswalk!$A$1:$F$40,3,FALSE)</f>
        <v>Puget Sound Fa</v>
      </c>
      <c r="G486" s="30">
        <v>10</v>
      </c>
      <c r="H486" s="30">
        <v>3</v>
      </c>
      <c r="I486" s="30">
        <v>16</v>
      </c>
      <c r="J486" s="30">
        <v>2</v>
      </c>
      <c r="K486" s="30">
        <v>1.1469720000000001</v>
      </c>
    </row>
    <row r="487" spans="1:11" x14ac:dyDescent="0.3">
      <c r="A487" s="29" t="s">
        <v>297</v>
      </c>
      <c r="B487" s="30">
        <v>1</v>
      </c>
      <c r="C487" s="90" t="str">
        <f>VLOOKUP(NewOld!I487,fish!$C$1:$E$75,2,FALSE)</f>
        <v>NT 3:4 Trl</v>
      </c>
      <c r="D487" s="90" t="str">
        <f>VLOOKUP(G487,StkCrosswalk!$A$1:$F$40,2,FALSE)</f>
        <v>Tula FF</v>
      </c>
      <c r="E487" s="90">
        <f>VLOOKUP(G487,StkCrosswalk!$A$1:$F$40,4,FALSE)</f>
        <v>3</v>
      </c>
      <c r="F487" s="90" t="str">
        <f>VLOOKUP(G487,StkCrosswalk!$A$1:$F$40,3,FALSE)</f>
        <v>Puget Sound Fa</v>
      </c>
      <c r="G487" s="30">
        <v>10</v>
      </c>
      <c r="H487" s="30">
        <v>3</v>
      </c>
      <c r="I487" s="30">
        <v>16</v>
      </c>
      <c r="J487" s="30">
        <v>3</v>
      </c>
      <c r="K487" s="30">
        <v>3.5787120000000003</v>
      </c>
    </row>
    <row r="488" spans="1:11" x14ac:dyDescent="0.3">
      <c r="A488" s="29" t="s">
        <v>297</v>
      </c>
      <c r="B488" s="30">
        <v>1</v>
      </c>
      <c r="C488" s="90" t="str">
        <f>VLOOKUP(NewOld!I488,fish!$C$1:$E$75,2,FALSE)</f>
        <v>NT 3:4 Trl</v>
      </c>
      <c r="D488" s="90" t="str">
        <f>VLOOKUP(G488,StkCrosswalk!$A$1:$F$40,2,FALSE)</f>
        <v>Tula FF</v>
      </c>
      <c r="E488" s="90">
        <f>VLOOKUP(G488,StkCrosswalk!$A$1:$F$40,4,FALSE)</f>
        <v>3</v>
      </c>
      <c r="F488" s="90" t="str">
        <f>VLOOKUP(G488,StkCrosswalk!$A$1:$F$40,3,FALSE)</f>
        <v>Puget Sound Fa</v>
      </c>
      <c r="G488" s="30">
        <v>10</v>
      </c>
      <c r="H488" s="30">
        <v>4</v>
      </c>
      <c r="I488" s="30">
        <v>16</v>
      </c>
      <c r="J488" s="30">
        <v>2</v>
      </c>
      <c r="K488" s="30">
        <v>3.0595599999999998</v>
      </c>
    </row>
    <row r="489" spans="1:11" x14ac:dyDescent="0.3">
      <c r="A489" s="29" t="s">
        <v>297</v>
      </c>
      <c r="B489" s="30">
        <v>1</v>
      </c>
      <c r="C489" s="90" t="str">
        <f>VLOOKUP(NewOld!I489,fish!$C$1:$E$75,2,FALSE)</f>
        <v>NT 3:4 Trl</v>
      </c>
      <c r="D489" s="90" t="str">
        <f>VLOOKUP(G489,StkCrosswalk!$A$1:$F$40,2,FALSE)</f>
        <v>Tula FF</v>
      </c>
      <c r="E489" s="90">
        <f>VLOOKUP(G489,StkCrosswalk!$A$1:$F$40,4,FALSE)</f>
        <v>3</v>
      </c>
      <c r="F489" s="90" t="str">
        <f>VLOOKUP(G489,StkCrosswalk!$A$1:$F$40,3,FALSE)</f>
        <v>Puget Sound Fa</v>
      </c>
      <c r="G489" s="30">
        <v>10</v>
      </c>
      <c r="H489" s="30">
        <v>4</v>
      </c>
      <c r="I489" s="30">
        <v>16</v>
      </c>
      <c r="J489" s="30">
        <v>3</v>
      </c>
      <c r="K489" s="30">
        <v>0.91050200000000003</v>
      </c>
    </row>
    <row r="490" spans="1:11" x14ac:dyDescent="0.3">
      <c r="A490" s="29" t="s">
        <v>297</v>
      </c>
      <c r="B490" s="30">
        <v>1</v>
      </c>
      <c r="C490" s="90" t="str">
        <f>VLOOKUP(NewOld!I490,fish!$C$1:$E$75,2,FALSE)</f>
        <v>NT 3:4 Trl</v>
      </c>
      <c r="D490" s="90" t="str">
        <f>VLOOKUP(G490,StkCrosswalk!$A$1:$F$40,2,FALSE)</f>
        <v>Tula FF</v>
      </c>
      <c r="E490" s="90">
        <f>VLOOKUP(G490,StkCrosswalk!$A$1:$F$40,4,FALSE)</f>
        <v>3</v>
      </c>
      <c r="F490" s="90" t="str">
        <f>VLOOKUP(G490,StkCrosswalk!$A$1:$F$40,3,FALSE)</f>
        <v>Puget Sound Fa</v>
      </c>
      <c r="G490" s="30">
        <v>10</v>
      </c>
      <c r="H490" s="30">
        <v>5</v>
      </c>
      <c r="I490" s="30">
        <v>16</v>
      </c>
      <c r="J490" s="30">
        <v>2</v>
      </c>
      <c r="K490" s="30">
        <v>-6.6168000000000005E-2</v>
      </c>
    </row>
    <row r="491" spans="1:11" x14ac:dyDescent="0.3">
      <c r="A491" s="29" t="s">
        <v>297</v>
      </c>
      <c r="B491" s="30">
        <v>1</v>
      </c>
      <c r="C491" s="90" t="str">
        <f>VLOOKUP(NewOld!I491,fish!$C$1:$E$75,2,FALSE)</f>
        <v>NT 3:4 Trl</v>
      </c>
      <c r="D491" s="90" t="str">
        <f>VLOOKUP(G491,StkCrosswalk!$A$1:$F$40,2,FALSE)</f>
        <v>UWAc FF</v>
      </c>
      <c r="E491" s="90">
        <f>VLOOKUP(G491,StkCrosswalk!$A$1:$F$40,4,FALSE)</f>
        <v>3</v>
      </c>
      <c r="F491" s="90" t="str">
        <f>VLOOKUP(G491,StkCrosswalk!$A$1:$F$40,3,FALSE)</f>
        <v>Puget Sound Fa</v>
      </c>
      <c r="G491" s="30">
        <v>12</v>
      </c>
      <c r="H491" s="30">
        <v>3</v>
      </c>
      <c r="I491" s="30">
        <v>16</v>
      </c>
      <c r="J491" s="30">
        <v>2</v>
      </c>
      <c r="K491" s="30">
        <v>3.5109119999999998</v>
      </c>
    </row>
    <row r="492" spans="1:11" x14ac:dyDescent="0.3">
      <c r="A492" s="29" t="s">
        <v>297</v>
      </c>
      <c r="B492" s="30">
        <v>1</v>
      </c>
      <c r="C492" s="90" t="str">
        <f>VLOOKUP(NewOld!I492,fish!$C$1:$E$75,2,FALSE)</f>
        <v>NT 3:4 Trl</v>
      </c>
      <c r="D492" s="90" t="str">
        <f>VLOOKUP(G492,StkCrosswalk!$A$1:$F$40,2,FALSE)</f>
        <v>UWAc FF</v>
      </c>
      <c r="E492" s="90">
        <f>VLOOKUP(G492,StkCrosswalk!$A$1:$F$40,4,FALSE)</f>
        <v>3</v>
      </c>
      <c r="F492" s="90" t="str">
        <f>VLOOKUP(G492,StkCrosswalk!$A$1:$F$40,3,FALSE)</f>
        <v>Puget Sound Fa</v>
      </c>
      <c r="G492" s="30">
        <v>12</v>
      </c>
      <c r="H492" s="30">
        <v>3</v>
      </c>
      <c r="I492" s="30">
        <v>16</v>
      </c>
      <c r="J492" s="30">
        <v>3</v>
      </c>
      <c r="K492" s="30">
        <v>1.364498</v>
      </c>
    </row>
    <row r="493" spans="1:11" x14ac:dyDescent="0.3">
      <c r="A493" s="29" t="s">
        <v>297</v>
      </c>
      <c r="B493" s="30">
        <v>1</v>
      </c>
      <c r="C493" s="90" t="str">
        <f>VLOOKUP(NewOld!I493,fish!$C$1:$E$75,2,FALSE)</f>
        <v>NT 3:4 Trl</v>
      </c>
      <c r="D493" s="90" t="str">
        <f>VLOOKUP(G493,StkCrosswalk!$A$1:$F$40,2,FALSE)</f>
        <v>UWAc FF</v>
      </c>
      <c r="E493" s="90">
        <f>VLOOKUP(G493,StkCrosswalk!$A$1:$F$40,4,FALSE)</f>
        <v>3</v>
      </c>
      <c r="F493" s="90" t="str">
        <f>VLOOKUP(G493,StkCrosswalk!$A$1:$F$40,3,FALSE)</f>
        <v>Puget Sound Fa</v>
      </c>
      <c r="G493" s="30">
        <v>12</v>
      </c>
      <c r="H493" s="30">
        <v>4</v>
      </c>
      <c r="I493" s="30">
        <v>16</v>
      </c>
      <c r="J493" s="30">
        <v>2</v>
      </c>
      <c r="K493" s="30">
        <v>10.456519999999999</v>
      </c>
    </row>
    <row r="494" spans="1:11" x14ac:dyDescent="0.3">
      <c r="A494" s="29" t="s">
        <v>297</v>
      </c>
      <c r="B494" s="30">
        <v>1</v>
      </c>
      <c r="C494" s="90" t="str">
        <f>VLOOKUP(NewOld!I494,fish!$C$1:$E$75,2,FALSE)</f>
        <v>NT 3:4 Trl</v>
      </c>
      <c r="D494" s="90" t="str">
        <f>VLOOKUP(G494,StkCrosswalk!$A$1:$F$40,2,FALSE)</f>
        <v>UWAc FF</v>
      </c>
      <c r="E494" s="90">
        <f>VLOOKUP(G494,StkCrosswalk!$A$1:$F$40,4,FALSE)</f>
        <v>3</v>
      </c>
      <c r="F494" s="90" t="str">
        <f>VLOOKUP(G494,StkCrosswalk!$A$1:$F$40,3,FALSE)</f>
        <v>Puget Sound Fa</v>
      </c>
      <c r="G494" s="30">
        <v>12</v>
      </c>
      <c r="H494" s="30">
        <v>4</v>
      </c>
      <c r="I494" s="30">
        <v>16</v>
      </c>
      <c r="J494" s="30">
        <v>3</v>
      </c>
      <c r="K494" s="30">
        <v>2.352528</v>
      </c>
    </row>
    <row r="495" spans="1:11" x14ac:dyDescent="0.3">
      <c r="A495" s="29" t="s">
        <v>297</v>
      </c>
      <c r="B495" s="30">
        <v>1</v>
      </c>
      <c r="C495" s="90" t="str">
        <f>VLOOKUP(NewOld!I495,fish!$C$1:$E$75,2,FALSE)</f>
        <v>NT 3:4 Trl</v>
      </c>
      <c r="D495" s="90" t="str">
        <f>VLOOKUP(G495,StkCrosswalk!$A$1:$F$40,2,FALSE)</f>
        <v>WA NCst</v>
      </c>
      <c r="E495" s="90">
        <f>VLOOKUP(G495,StkCrosswalk!$A$1:$F$40,4,FALSE)</f>
        <v>4</v>
      </c>
      <c r="F495" s="90" t="str">
        <f>VLOOKUP(G495,StkCrosswalk!$A$1:$F$40,3,FALSE)</f>
        <v>WA North Coast</v>
      </c>
      <c r="G495" s="30">
        <v>36</v>
      </c>
      <c r="H495" s="30">
        <v>3</v>
      </c>
      <c r="I495" s="30">
        <v>16</v>
      </c>
      <c r="J495" s="30">
        <v>3</v>
      </c>
      <c r="K495" s="30">
        <v>12.556741000000001</v>
      </c>
    </row>
    <row r="496" spans="1:11" x14ac:dyDescent="0.3">
      <c r="A496" s="29" t="s">
        <v>297</v>
      </c>
      <c r="B496" s="30">
        <v>1</v>
      </c>
      <c r="C496" s="90" t="str">
        <f>VLOOKUP(NewOld!I496,fish!$C$1:$E$75,2,FALSE)</f>
        <v>NT 3:4 Trl</v>
      </c>
      <c r="D496" s="90" t="str">
        <f>VLOOKUP(G496,StkCrosswalk!$A$1:$F$40,2,FALSE)</f>
        <v>WCVI Tl</v>
      </c>
      <c r="E496" s="90">
        <f>VLOOKUP(G496,StkCrosswalk!$A$1:$F$40,4,FALSE)</f>
        <v>1</v>
      </c>
      <c r="F496" s="90" t="str">
        <f>VLOOKUP(G496,StkCrosswalk!$A$1:$F$40,3,FALSE)</f>
        <v>Fraser WCVI Geo St</v>
      </c>
      <c r="G496" s="30">
        <v>29</v>
      </c>
      <c r="H496" s="30">
        <v>3</v>
      </c>
      <c r="I496" s="30">
        <v>16</v>
      </c>
      <c r="J496" s="30">
        <v>3</v>
      </c>
      <c r="K496" s="30">
        <v>2.8242940000000001</v>
      </c>
    </row>
    <row r="497" spans="1:11" x14ac:dyDescent="0.3">
      <c r="A497" s="29" t="s">
        <v>297</v>
      </c>
      <c r="B497" s="30">
        <v>1</v>
      </c>
      <c r="C497" s="90" t="str">
        <f>VLOOKUP(NewOld!I497,fish!$C$1:$E$75,2,FALSE)</f>
        <v>NT 3:4 Trl</v>
      </c>
      <c r="D497" s="90" t="str">
        <f>VLOOKUP(G497,StkCrosswalk!$A$1:$F$40,2,FALSE)</f>
        <v>WhiteSp</v>
      </c>
      <c r="E497" s="90">
        <f>VLOOKUP(G497,StkCrosswalk!$A$1:$F$40,4,FALSE)</f>
        <v>2</v>
      </c>
      <c r="F497" s="90" t="str">
        <f>VLOOKUP(G497,StkCrosswalk!$A$1:$F$40,3,FALSE)</f>
        <v>Puget Sound Sp</v>
      </c>
      <c r="G497" s="30">
        <v>15</v>
      </c>
      <c r="H497" s="30">
        <v>3</v>
      </c>
      <c r="I497" s="30">
        <v>16</v>
      </c>
      <c r="J497" s="30">
        <v>2</v>
      </c>
      <c r="K497" s="30">
        <v>0.69645199999999996</v>
      </c>
    </row>
    <row r="498" spans="1:11" x14ac:dyDescent="0.3">
      <c r="A498" s="29" t="s">
        <v>297</v>
      </c>
      <c r="B498" s="30">
        <v>1</v>
      </c>
      <c r="C498" s="90" t="str">
        <f>VLOOKUP(NewOld!I498,fish!$C$1:$E$75,2,FALSE)</f>
        <v>NT 3:4 Trl</v>
      </c>
      <c r="D498" s="90" t="str">
        <f>VLOOKUP(G498,StkCrosswalk!$A$1:$F$40,2,FALSE)</f>
        <v>WhiteSp</v>
      </c>
      <c r="E498" s="90">
        <f>VLOOKUP(G498,StkCrosswalk!$A$1:$F$40,4,FALSE)</f>
        <v>2</v>
      </c>
      <c r="F498" s="90" t="str">
        <f>VLOOKUP(G498,StkCrosswalk!$A$1:$F$40,3,FALSE)</f>
        <v>Puget Sound Sp</v>
      </c>
      <c r="G498" s="30">
        <v>15</v>
      </c>
      <c r="H498" s="30">
        <v>3</v>
      </c>
      <c r="I498" s="30">
        <v>16</v>
      </c>
      <c r="J498" s="30">
        <v>3</v>
      </c>
      <c r="K498" s="30">
        <v>5.0511E-2</v>
      </c>
    </row>
    <row r="499" spans="1:11" x14ac:dyDescent="0.3">
      <c r="A499" s="29" t="s">
        <v>297</v>
      </c>
      <c r="B499" s="30">
        <v>1</v>
      </c>
      <c r="C499" s="90" t="str">
        <f>VLOOKUP(NewOld!I499,fish!$C$1:$E$75,2,FALSE)</f>
        <v>NT 3:4 Trl</v>
      </c>
      <c r="D499" s="90" t="str">
        <f>VLOOKUP(G499,StkCrosswalk!$A$1:$F$40,2,FALSE)</f>
        <v>WhiteSp</v>
      </c>
      <c r="E499" s="90">
        <f>VLOOKUP(G499,StkCrosswalk!$A$1:$F$40,4,FALSE)</f>
        <v>2</v>
      </c>
      <c r="F499" s="90" t="str">
        <f>VLOOKUP(G499,StkCrosswalk!$A$1:$F$40,3,FALSE)</f>
        <v>Puget Sound Sp</v>
      </c>
      <c r="G499" s="30">
        <v>15</v>
      </c>
      <c r="H499" s="30">
        <v>4</v>
      </c>
      <c r="I499" s="30">
        <v>16</v>
      </c>
      <c r="J499" s="30">
        <v>2</v>
      </c>
      <c r="K499" s="30">
        <v>2.3514759999999999</v>
      </c>
    </row>
    <row r="500" spans="1:11" x14ac:dyDescent="0.3">
      <c r="A500" s="29" t="s">
        <v>297</v>
      </c>
      <c r="B500" s="30">
        <v>1</v>
      </c>
      <c r="C500" s="90" t="str">
        <f>VLOOKUP(NewOld!I500,fish!$C$1:$E$75,2,FALSE)</f>
        <v>NT 3:4 Trl</v>
      </c>
      <c r="D500" s="90" t="str">
        <f>VLOOKUP(G500,StkCrosswalk!$A$1:$F$40,2,FALSE)</f>
        <v>WhiteSp</v>
      </c>
      <c r="E500" s="90">
        <f>VLOOKUP(G500,StkCrosswalk!$A$1:$F$40,4,FALSE)</f>
        <v>2</v>
      </c>
      <c r="F500" s="90" t="str">
        <f>VLOOKUP(G500,StkCrosswalk!$A$1:$F$40,3,FALSE)</f>
        <v>Puget Sound Sp</v>
      </c>
      <c r="G500" s="30">
        <v>15</v>
      </c>
      <c r="H500" s="30">
        <v>4</v>
      </c>
      <c r="I500" s="30">
        <v>16</v>
      </c>
      <c r="J500" s="30">
        <v>3</v>
      </c>
      <c r="K500" s="30">
        <v>0.25153999999999999</v>
      </c>
    </row>
    <row r="501" spans="1:11" x14ac:dyDescent="0.3">
      <c r="A501" s="29" t="s">
        <v>297</v>
      </c>
      <c r="B501" s="30">
        <v>1</v>
      </c>
      <c r="C501" s="90" t="str">
        <f>VLOOKUP(NewOld!I501,fish!$C$1:$E$75,2,FALSE)</f>
        <v>NT 3:4 Trl</v>
      </c>
      <c r="D501" s="90" t="str">
        <f>VLOOKUP(G501,StkCrosswalk!$A$1:$F$40,2,FALSE)</f>
        <v>Will Sp</v>
      </c>
      <c r="E501" s="90">
        <f>VLOOKUP(G501,StkCrosswalk!$A$1:$F$40,4,FALSE)</f>
        <v>6</v>
      </c>
      <c r="F501" s="90" t="str">
        <f>VLOOKUP(G501,StkCrosswalk!$A$1:$F$40,3,FALSE)</f>
        <v>L Columbia Spring</v>
      </c>
      <c r="G501" s="30">
        <v>26</v>
      </c>
      <c r="H501" s="30">
        <v>3</v>
      </c>
      <c r="I501" s="30">
        <v>16</v>
      </c>
      <c r="J501" s="30">
        <v>3</v>
      </c>
      <c r="K501" s="30">
        <v>22.712516000000001</v>
      </c>
    </row>
    <row r="502" spans="1:11" x14ac:dyDescent="0.3">
      <c r="A502" s="29" t="s">
        <v>297</v>
      </c>
      <c r="B502" s="30">
        <v>1</v>
      </c>
      <c r="C502" s="90" t="str">
        <f>VLOOKUP(NewOld!I502,fish!$C$1:$E$75,2,FALSE)</f>
        <v>NT 3:4 Trl</v>
      </c>
      <c r="D502" s="90" t="str">
        <f>VLOOKUP(G502,StkCrosswalk!$A$1:$F$40,2,FALSE)</f>
        <v>Will Sp</v>
      </c>
      <c r="E502" s="90">
        <f>VLOOKUP(G502,StkCrosswalk!$A$1:$F$40,4,FALSE)</f>
        <v>6</v>
      </c>
      <c r="F502" s="90" t="str">
        <f>VLOOKUP(G502,StkCrosswalk!$A$1:$F$40,3,FALSE)</f>
        <v>L Columbia Spring</v>
      </c>
      <c r="G502" s="30">
        <v>26</v>
      </c>
      <c r="H502" s="30">
        <v>4</v>
      </c>
      <c r="I502" s="30">
        <v>16</v>
      </c>
      <c r="J502" s="30">
        <v>2</v>
      </c>
      <c r="K502" s="30">
        <v>103.854674</v>
      </c>
    </row>
    <row r="503" spans="1:11" x14ac:dyDescent="0.3">
      <c r="A503" s="29" t="s">
        <v>297</v>
      </c>
      <c r="B503" s="30">
        <v>1</v>
      </c>
      <c r="C503" s="90" t="str">
        <f>VLOOKUP(NewOld!I503,fish!$C$1:$E$75,2,FALSE)</f>
        <v>NT 3:4 Trl</v>
      </c>
      <c r="D503" s="90" t="str">
        <f>VLOOKUP(G503,StkCrosswalk!$A$1:$F$40,2,FALSE)</f>
        <v>Will Sp</v>
      </c>
      <c r="E503" s="90">
        <f>VLOOKUP(G503,StkCrosswalk!$A$1:$F$40,4,FALSE)</f>
        <v>6</v>
      </c>
      <c r="F503" s="90" t="str">
        <f>VLOOKUP(G503,StkCrosswalk!$A$1:$F$40,3,FALSE)</f>
        <v>L Columbia Spring</v>
      </c>
      <c r="G503" s="30">
        <v>26</v>
      </c>
      <c r="H503" s="30">
        <v>5</v>
      </c>
      <c r="I503" s="30">
        <v>16</v>
      </c>
      <c r="J503" s="30">
        <v>2</v>
      </c>
      <c r="K503" s="30">
        <v>6.0397540000000003</v>
      </c>
    </row>
    <row r="504" spans="1:11" x14ac:dyDescent="0.3">
      <c r="A504" s="29" t="s">
        <v>297</v>
      </c>
      <c r="B504" s="30">
        <v>1</v>
      </c>
      <c r="C504" s="90" t="str">
        <f>VLOOKUP(NewOld!I504,fish!$C$1:$E$75,2,FALSE)</f>
        <v>NT 3:4 Trl</v>
      </c>
      <c r="D504" s="90" t="str">
        <f>VLOOKUP(G504,StkCrosswalk!$A$1:$F$40,2,FALSE)</f>
        <v>Willapa</v>
      </c>
      <c r="E504" s="90">
        <f>VLOOKUP(G504,StkCrosswalk!$A$1:$F$40,4,FALSE)</f>
        <v>5</v>
      </c>
      <c r="F504" s="90" t="str">
        <f>VLOOKUP(G504,StkCrosswalk!$A$1:$F$40,3,FALSE)</f>
        <v>Washington Coast</v>
      </c>
      <c r="G504" s="30">
        <v>37</v>
      </c>
      <c r="H504" s="30">
        <v>4</v>
      </c>
      <c r="I504" s="30">
        <v>16</v>
      </c>
      <c r="J504" s="30">
        <v>2</v>
      </c>
      <c r="K504" s="30">
        <v>7.6730270000000003</v>
      </c>
    </row>
    <row r="505" spans="1:11" x14ac:dyDescent="0.3">
      <c r="A505" s="29" t="s">
        <v>297</v>
      </c>
      <c r="B505" s="30">
        <v>1</v>
      </c>
      <c r="C505" s="90" t="str">
        <f>VLOOKUP(NewOld!I505,fish!$C$1:$E$75,2,FALSE)</f>
        <v>So Cal Trl</v>
      </c>
      <c r="D505" s="90" t="str">
        <f>VLOOKUP(G505,StkCrosswalk!$A$1:$F$40,2,FALSE)</f>
        <v>CentVal</v>
      </c>
      <c r="E505" s="90">
        <f>VLOOKUP(G505,StkCrosswalk!$A$1:$F$40,4,FALSE)</f>
        <v>13</v>
      </c>
      <c r="F505" s="90" t="str">
        <f>VLOOKUP(G505,StkCrosswalk!$A$1:$F$40,3,FALSE)</f>
        <v>CV-Sacramento</v>
      </c>
      <c r="G505" s="30">
        <v>35</v>
      </c>
      <c r="H505" s="30">
        <v>3</v>
      </c>
      <c r="I505" s="30">
        <v>34</v>
      </c>
      <c r="J505" s="30">
        <v>2</v>
      </c>
      <c r="K505" s="30">
        <v>8208.8771219999999</v>
      </c>
    </row>
    <row r="506" spans="1:11" x14ac:dyDescent="0.3">
      <c r="A506" s="29" t="s">
        <v>297</v>
      </c>
      <c r="B506" s="30">
        <v>1</v>
      </c>
      <c r="C506" s="90" t="str">
        <f>VLOOKUP(NewOld!I506,fish!$C$1:$E$75,2,FALSE)</f>
        <v>So Cal Trl</v>
      </c>
      <c r="D506" s="90" t="str">
        <f>VLOOKUP(G506,StkCrosswalk!$A$1:$F$40,2,FALSE)</f>
        <v>CentVal</v>
      </c>
      <c r="E506" s="90">
        <f>VLOOKUP(G506,StkCrosswalk!$A$1:$F$40,4,FALSE)</f>
        <v>13</v>
      </c>
      <c r="F506" s="90" t="str">
        <f>VLOOKUP(G506,StkCrosswalk!$A$1:$F$40,3,FALSE)</f>
        <v>CV-Sacramento</v>
      </c>
      <c r="G506" s="30">
        <v>35</v>
      </c>
      <c r="H506" s="30">
        <v>3</v>
      </c>
      <c r="I506" s="30">
        <v>34</v>
      </c>
      <c r="J506" s="30">
        <v>3</v>
      </c>
      <c r="K506" s="30">
        <v>17362.022879</v>
      </c>
    </row>
    <row r="507" spans="1:11" x14ac:dyDescent="0.3">
      <c r="A507" s="29" t="s">
        <v>297</v>
      </c>
      <c r="B507" s="30">
        <v>1</v>
      </c>
      <c r="C507" s="90" t="str">
        <f>VLOOKUP(NewOld!I507,fish!$C$1:$E$75,2,FALSE)</f>
        <v>So Cal Trl</v>
      </c>
      <c r="D507" s="90" t="str">
        <f>VLOOKUP(G507,StkCrosswalk!$A$1:$F$40,2,FALSE)</f>
        <v>CentVal</v>
      </c>
      <c r="E507" s="90">
        <f>VLOOKUP(G507,StkCrosswalk!$A$1:$F$40,4,FALSE)</f>
        <v>13</v>
      </c>
      <c r="F507" s="90" t="str">
        <f>VLOOKUP(G507,StkCrosswalk!$A$1:$F$40,3,FALSE)</f>
        <v>CV-Sacramento</v>
      </c>
      <c r="G507" s="30">
        <v>35</v>
      </c>
      <c r="H507" s="30">
        <v>4</v>
      </c>
      <c r="I507" s="30">
        <v>34</v>
      </c>
      <c r="J507" s="30">
        <v>2</v>
      </c>
      <c r="K507" s="30">
        <v>2564.5849480000002</v>
      </c>
    </row>
    <row r="508" spans="1:11" x14ac:dyDescent="0.3">
      <c r="A508" s="29" t="s">
        <v>297</v>
      </c>
      <c r="B508" s="30">
        <v>1</v>
      </c>
      <c r="C508" s="90" t="str">
        <f>VLOOKUP(NewOld!I508,fish!$C$1:$E$75,2,FALSE)</f>
        <v>So Cal Trl</v>
      </c>
      <c r="D508" s="90" t="str">
        <f>VLOOKUP(G508,StkCrosswalk!$A$1:$F$40,2,FALSE)</f>
        <v>CentVal</v>
      </c>
      <c r="E508" s="90">
        <f>VLOOKUP(G508,StkCrosswalk!$A$1:$F$40,4,FALSE)</f>
        <v>13</v>
      </c>
      <c r="F508" s="90" t="str">
        <f>VLOOKUP(G508,StkCrosswalk!$A$1:$F$40,3,FALSE)</f>
        <v>CV-Sacramento</v>
      </c>
      <c r="G508" s="30">
        <v>35</v>
      </c>
      <c r="H508" s="30">
        <v>4</v>
      </c>
      <c r="I508" s="30">
        <v>34</v>
      </c>
      <c r="J508" s="30">
        <v>3</v>
      </c>
      <c r="K508" s="30">
        <v>2567.7137640000001</v>
      </c>
    </row>
    <row r="509" spans="1:11" x14ac:dyDescent="0.3">
      <c r="A509" s="29" t="s">
        <v>297</v>
      </c>
      <c r="B509" s="30">
        <v>1</v>
      </c>
      <c r="C509" s="90" t="str">
        <f>VLOOKUP(NewOld!I509,fish!$C$1:$E$75,2,FALSE)</f>
        <v>So Cal Trl</v>
      </c>
      <c r="D509" s="90" t="str">
        <f>VLOOKUP(G509,StkCrosswalk!$A$1:$F$40,2,FALSE)</f>
        <v>CentVal</v>
      </c>
      <c r="E509" s="90">
        <f>VLOOKUP(G509,StkCrosswalk!$A$1:$F$40,4,FALSE)</f>
        <v>13</v>
      </c>
      <c r="F509" s="90" t="str">
        <f>VLOOKUP(G509,StkCrosswalk!$A$1:$F$40,3,FALSE)</f>
        <v>CV-Sacramento</v>
      </c>
      <c r="G509" s="30">
        <v>35</v>
      </c>
      <c r="H509" s="30">
        <v>5</v>
      </c>
      <c r="I509" s="30">
        <v>34</v>
      </c>
      <c r="J509" s="30">
        <v>2</v>
      </c>
      <c r="K509" s="30">
        <v>8.7985260000000007</v>
      </c>
    </row>
    <row r="510" spans="1:11" x14ac:dyDescent="0.3">
      <c r="A510" s="29" t="s">
        <v>297</v>
      </c>
      <c r="B510" s="30">
        <v>1</v>
      </c>
      <c r="C510" s="90" t="str">
        <f>VLOOKUP(NewOld!I510,fish!$C$1:$E$75,2,FALSE)</f>
        <v>So Cal Trl</v>
      </c>
      <c r="D510" s="90" t="str">
        <f>VLOOKUP(G510,StkCrosswalk!$A$1:$F$40,2,FALSE)</f>
        <v>UpCR Su</v>
      </c>
      <c r="E510" s="90">
        <f>VLOOKUP(G510,StkCrosswalk!$A$1:$F$40,4,FALSE)</f>
        <v>8</v>
      </c>
      <c r="F510" s="90" t="str">
        <f>VLOOKUP(G510,StkCrosswalk!$A$1:$F$40,3,FALSE)</f>
        <v>Columbia Su</v>
      </c>
      <c r="G510" s="30">
        <v>23</v>
      </c>
      <c r="H510" s="30">
        <v>4</v>
      </c>
      <c r="I510" s="30">
        <v>34</v>
      </c>
      <c r="J510" s="30">
        <v>2</v>
      </c>
      <c r="K510" s="30">
        <v>7.0629949999999999</v>
      </c>
    </row>
    <row r="511" spans="1:11" x14ac:dyDescent="0.3">
      <c r="A511" s="29" t="s">
        <v>297</v>
      </c>
      <c r="B511" s="30">
        <v>1</v>
      </c>
      <c r="C511" s="90" t="str">
        <f>VLOOKUP(NewOld!I511,fish!$C$1:$E$75,2,FALSE)</f>
        <v>So Cal Trl</v>
      </c>
      <c r="D511" s="90" t="str">
        <f>VLOOKUP(G511,StkCrosswalk!$A$1:$F$40,2,FALSE)</f>
        <v>UpCR Su</v>
      </c>
      <c r="E511" s="90">
        <f>VLOOKUP(G511,StkCrosswalk!$A$1:$F$40,4,FALSE)</f>
        <v>8</v>
      </c>
      <c r="F511" s="90" t="str">
        <f>VLOOKUP(G511,StkCrosswalk!$A$1:$F$40,3,FALSE)</f>
        <v>Columbia Su</v>
      </c>
      <c r="G511" s="30">
        <v>23</v>
      </c>
      <c r="H511" s="30">
        <v>5</v>
      </c>
      <c r="I511" s="30">
        <v>34</v>
      </c>
      <c r="J511" s="30">
        <v>2</v>
      </c>
      <c r="K511" s="30">
        <v>8.501557</v>
      </c>
    </row>
    <row r="512" spans="1:11" x14ac:dyDescent="0.3">
      <c r="A512" s="29" t="s">
        <v>297</v>
      </c>
      <c r="B512" s="30">
        <v>1</v>
      </c>
      <c r="C512" s="90" t="str">
        <f>VLOOKUP(NewOld!I512,fish!$C$1:$E$75,2,FALSE)</f>
        <v>So Cal Trl</v>
      </c>
      <c r="D512" s="90" t="str">
        <f>VLOOKUP(G512,StkCrosswalk!$A$1:$F$40,2,FALSE)</f>
        <v>LColNat</v>
      </c>
      <c r="E512" s="90">
        <f>VLOOKUP(G512,StkCrosswalk!$A$1:$F$40,4,FALSE)</f>
        <v>9</v>
      </c>
      <c r="F512" s="90" t="str">
        <f>VLOOKUP(G512,StkCrosswalk!$A$1:$F$40,3,FALSE)</f>
        <v>L C Bright&amp;Tule</v>
      </c>
      <c r="G512" s="30">
        <v>34</v>
      </c>
      <c r="H512" s="30">
        <v>3</v>
      </c>
      <c r="I512" s="30">
        <v>34</v>
      </c>
      <c r="J512" s="30">
        <v>2</v>
      </c>
      <c r="K512" s="30">
        <v>1.043423</v>
      </c>
    </row>
    <row r="513" spans="1:11" x14ac:dyDescent="0.3">
      <c r="A513" s="29" t="s">
        <v>297</v>
      </c>
      <c r="B513" s="30">
        <v>1</v>
      </c>
      <c r="C513" s="90" t="str">
        <f>VLOOKUP(NewOld!I513,fish!$C$1:$E$75,2,FALSE)</f>
        <v>So Cal Trl</v>
      </c>
      <c r="D513" s="90" t="str">
        <f>VLOOKUP(G513,StkCrosswalk!$A$1:$F$40,2,FALSE)</f>
        <v>OR No F</v>
      </c>
      <c r="E513" s="90">
        <f>VLOOKUP(G513,StkCrosswalk!$A$1:$F$40,4,FALSE)</f>
        <v>11</v>
      </c>
      <c r="F513" s="90" t="str">
        <f>VLOOKUP(G513,StkCrosswalk!$A$1:$F$40,3,FALSE)</f>
        <v>OR North Coast</v>
      </c>
      <c r="G513" s="30">
        <v>28</v>
      </c>
      <c r="H513" s="30">
        <v>3</v>
      </c>
      <c r="I513" s="30">
        <v>34</v>
      </c>
      <c r="J513" s="30">
        <v>2</v>
      </c>
      <c r="K513" s="30">
        <v>68.840861999999987</v>
      </c>
    </row>
    <row r="514" spans="1:11" x14ac:dyDescent="0.3">
      <c r="A514" s="29" t="s">
        <v>297</v>
      </c>
      <c r="B514" s="30">
        <v>1</v>
      </c>
      <c r="C514" s="90" t="str">
        <f>VLOOKUP(NewOld!I514,fish!$C$1:$E$75,2,FALSE)</f>
        <v>So Cal Trl</v>
      </c>
      <c r="D514" s="90" t="str">
        <f>VLOOKUP(G514,StkCrosswalk!$A$1:$F$40,2,FALSE)</f>
        <v>Snake F</v>
      </c>
      <c r="E514" s="90">
        <f>VLOOKUP(G514,StkCrosswalk!$A$1:$F$40,4,FALSE)</f>
        <v>7</v>
      </c>
      <c r="F514" s="90" t="str">
        <f>VLOOKUP(G514,StkCrosswalk!$A$1:$F$40,3,FALSE)</f>
        <v>U Columbia Bright</v>
      </c>
      <c r="G514" s="30">
        <v>27</v>
      </c>
      <c r="H514" s="30">
        <v>3</v>
      </c>
      <c r="I514" s="30">
        <v>34</v>
      </c>
      <c r="J514" s="30">
        <v>3</v>
      </c>
      <c r="K514" s="30">
        <v>45.673165999999995</v>
      </c>
    </row>
    <row r="515" spans="1:11" x14ac:dyDescent="0.3">
      <c r="A515" s="29" t="s">
        <v>297</v>
      </c>
      <c r="B515" s="30">
        <v>1</v>
      </c>
      <c r="C515" s="90" t="str">
        <f>VLOOKUP(NewOld!I515,fish!$C$1:$E$75,2,FALSE)</f>
        <v>So Cal Trl</v>
      </c>
      <c r="D515" s="90" t="str">
        <f>VLOOKUP(G515,StkCrosswalk!$A$1:$F$40,2,FALSE)</f>
        <v>Snake F</v>
      </c>
      <c r="E515" s="90">
        <f>VLOOKUP(G515,StkCrosswalk!$A$1:$F$40,4,FALSE)</f>
        <v>7</v>
      </c>
      <c r="F515" s="90" t="str">
        <f>VLOOKUP(G515,StkCrosswalk!$A$1:$F$40,3,FALSE)</f>
        <v>U Columbia Bright</v>
      </c>
      <c r="G515" s="30">
        <v>27</v>
      </c>
      <c r="H515" s="30">
        <v>4</v>
      </c>
      <c r="I515" s="30">
        <v>34</v>
      </c>
      <c r="J515" s="30">
        <v>2</v>
      </c>
      <c r="K515" s="30">
        <v>36.017260999999998</v>
      </c>
    </row>
    <row r="516" spans="1:11" x14ac:dyDescent="0.3">
      <c r="A516" s="29" t="s">
        <v>297</v>
      </c>
      <c r="B516" s="30">
        <v>1</v>
      </c>
      <c r="C516" s="90" t="str">
        <f>VLOOKUP(NewOld!I516,fish!$C$1:$E$75,2,FALSE)</f>
        <v>So Cal Trl</v>
      </c>
      <c r="D516" s="90" t="str">
        <f>VLOOKUP(G516,StkCrosswalk!$A$1:$F$40,2,FALSE)</f>
        <v>Snake F</v>
      </c>
      <c r="E516" s="90">
        <f>VLOOKUP(G516,StkCrosswalk!$A$1:$F$40,4,FALSE)</f>
        <v>7</v>
      </c>
      <c r="F516" s="90" t="str">
        <f>VLOOKUP(G516,StkCrosswalk!$A$1:$F$40,3,FALSE)</f>
        <v>U Columbia Bright</v>
      </c>
      <c r="G516" s="30">
        <v>27</v>
      </c>
      <c r="H516" s="30">
        <v>5</v>
      </c>
      <c r="I516" s="30">
        <v>34</v>
      </c>
      <c r="J516" s="30">
        <v>2</v>
      </c>
      <c r="K516" s="30">
        <v>7.1183030000000009</v>
      </c>
    </row>
    <row r="517" spans="1:11" x14ac:dyDescent="0.3">
      <c r="A517" s="29" t="s">
        <v>297</v>
      </c>
      <c r="B517" s="30">
        <v>1</v>
      </c>
      <c r="C517" s="90" t="str">
        <f>VLOOKUP(NewOld!I517,fish!$C$1:$E$75,2,FALSE)</f>
        <v>So Cal Trl</v>
      </c>
      <c r="D517" s="90" t="str">
        <f>VLOOKUP(G517,StkCrosswalk!$A$1:$F$40,2,FALSE)</f>
        <v>Snake F</v>
      </c>
      <c r="E517" s="90">
        <f>VLOOKUP(G517,StkCrosswalk!$A$1:$F$40,4,FALSE)</f>
        <v>7</v>
      </c>
      <c r="F517" s="90" t="str">
        <f>VLOOKUP(G517,StkCrosswalk!$A$1:$F$40,3,FALSE)</f>
        <v>U Columbia Bright</v>
      </c>
      <c r="G517" s="30">
        <v>27</v>
      </c>
      <c r="H517" s="30">
        <v>5</v>
      </c>
      <c r="I517" s="30">
        <v>34</v>
      </c>
      <c r="J517" s="30">
        <v>3</v>
      </c>
      <c r="K517" s="30">
        <v>45.078108</v>
      </c>
    </row>
    <row r="518" spans="1:11" x14ac:dyDescent="0.3">
      <c r="A518" s="29" t="s">
        <v>297</v>
      </c>
      <c r="B518" s="30">
        <v>1</v>
      </c>
      <c r="C518" s="90" t="str">
        <f>VLOOKUP(NewOld!I518,fish!$C$1:$E$75,2,FALSE)</f>
        <v>So Cal Trl</v>
      </c>
      <c r="D518" s="90" t="str">
        <f>VLOOKUP(G518,StkCrosswalk!$A$1:$F$40,2,FALSE)</f>
        <v>Will Sp</v>
      </c>
      <c r="E518" s="90">
        <f>VLOOKUP(G518,StkCrosswalk!$A$1:$F$40,4,FALSE)</f>
        <v>6</v>
      </c>
      <c r="F518" s="90" t="str">
        <f>VLOOKUP(G518,StkCrosswalk!$A$1:$F$40,3,FALSE)</f>
        <v>L Columbia Spring</v>
      </c>
      <c r="G518" s="30">
        <v>26</v>
      </c>
      <c r="H518" s="30">
        <v>3</v>
      </c>
      <c r="I518" s="30">
        <v>34</v>
      </c>
      <c r="J518" s="30">
        <v>3</v>
      </c>
      <c r="K518" s="30">
        <v>206.68408299999999</v>
      </c>
    </row>
  </sheetData>
  <autoFilter ref="A1:K518" xr:uid="{00000000-0009-0000-0000-000007000000}"/>
  <sortState xmlns:xlrd2="http://schemas.microsoft.com/office/spreadsheetml/2017/richdata2" ref="AA5:AM30">
    <sortCondition ref="AA5:AA30"/>
    <sortCondition ref="AB5:AB30"/>
  </sortState>
  <mergeCells count="20">
    <mergeCell ref="BA2:BC2"/>
    <mergeCell ref="AX2:AZ2"/>
    <mergeCell ref="AU2:AW2"/>
    <mergeCell ref="AR2:AT2"/>
    <mergeCell ref="BA3:BC3"/>
    <mergeCell ref="AX3:AZ3"/>
    <mergeCell ref="AU3:AW3"/>
    <mergeCell ref="AR3:AT3"/>
    <mergeCell ref="BD2:BF2"/>
    <mergeCell ref="BG2:BI2"/>
    <mergeCell ref="BD3:BF3"/>
    <mergeCell ref="BG3:BI3"/>
    <mergeCell ref="BJ2:BL2"/>
    <mergeCell ref="BJ3:BL3"/>
    <mergeCell ref="BM2:BO2"/>
    <mergeCell ref="BM3:BO3"/>
    <mergeCell ref="BP2:BR2"/>
    <mergeCell ref="BP3:BR3"/>
    <mergeCell ref="BS2:BU2"/>
    <mergeCell ref="BS3:BU3"/>
  </mergeCells>
  <pageMargins left="0.7" right="0.7" top="0.75" bottom="0.75" header="0.3" footer="0.3"/>
  <pageSetup orientation="portrait"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729"/>
  <sheetViews>
    <sheetView topLeftCell="A652" workbookViewId="0">
      <selection sqref="A1:H729"/>
    </sheetView>
  </sheetViews>
  <sheetFormatPr defaultRowHeight="15.6" x14ac:dyDescent="0.3"/>
  <cols>
    <col min="1" max="1" width="14.69921875" bestFit="1" customWidth="1"/>
    <col min="2" max="2" width="8.796875" bestFit="1" customWidth="1"/>
    <col min="3" max="3" width="8.5" bestFit="1" customWidth="1"/>
    <col min="4" max="4" width="16.69921875" bestFit="1" customWidth="1"/>
    <col min="5" max="5" width="3.59765625" bestFit="1" customWidth="1"/>
    <col min="6" max="6" width="17.09765625" bestFit="1" customWidth="1"/>
    <col min="7" max="7" width="6.69921875" bestFit="1" customWidth="1"/>
    <col min="8" max="8" width="11.796875" bestFit="1" customWidth="1"/>
  </cols>
  <sheetData>
    <row r="1" spans="1:8" s="43" customFormat="1" x14ac:dyDescent="0.3">
      <c r="A1" s="43" t="s">
        <v>294</v>
      </c>
      <c r="B1" s="43" t="s">
        <v>295</v>
      </c>
      <c r="C1" s="43" t="s">
        <v>284</v>
      </c>
      <c r="D1" s="43" t="s">
        <v>196</v>
      </c>
      <c r="E1" s="43" t="s">
        <v>47</v>
      </c>
      <c r="F1" s="43" t="s">
        <v>312</v>
      </c>
      <c r="G1" s="43" t="s">
        <v>311</v>
      </c>
      <c r="H1" s="43" t="s">
        <v>307</v>
      </c>
    </row>
    <row r="2" spans="1:8" x14ac:dyDescent="0.3">
      <c r="A2" t="str">
        <f>Data!$B$1</f>
        <v>NT Area 2 Troll</v>
      </c>
      <c r="B2" t="str">
        <f>Data!$E$1</f>
        <v>May-Jun</v>
      </c>
      <c r="C2" t="str">
        <f>Data!$B$2</f>
        <v>NewBP</v>
      </c>
      <c r="D2" t="str">
        <f>Data!$A$3</f>
        <v>CV-Sacramento</v>
      </c>
      <c r="E2">
        <f>VLOOKUP(D2,StkCrosswalk!$C$1:$F$40,2,FALSE)</f>
        <v>13</v>
      </c>
      <c r="F2" t="str">
        <f>VLOOKUP(E2,StkCrosswalk!$D$1:$F$40,2,FALSE)</f>
        <v>Central Valley</v>
      </c>
      <c r="G2">
        <f>VLOOKUP(E2,StkCrosswalk!$D$1:$F$40,3,FALSE)</f>
        <v>7</v>
      </c>
      <c r="H2" s="98">
        <f>Data!B3</f>
        <v>1.7156810059511321E-2</v>
      </c>
    </row>
    <row r="3" spans="1:8" x14ac:dyDescent="0.3">
      <c r="A3" t="str">
        <f>Data!$B$1</f>
        <v>NT Area 2 Troll</v>
      </c>
      <c r="B3" t="str">
        <f>Data!$E$1</f>
        <v>May-Jun</v>
      </c>
      <c r="C3" t="str">
        <f>Data!$B$2</f>
        <v>NewBP</v>
      </c>
      <c r="D3" t="str">
        <f>Data!$A$4</f>
        <v>OR North Coast</v>
      </c>
      <c r="E3">
        <f>VLOOKUP(D3,StkCrosswalk!$C$1:$F$40,2,FALSE)</f>
        <v>11</v>
      </c>
      <c r="F3" t="str">
        <f>VLOOKUP(E3,StkCrosswalk!$D$1:$F$40,2,FALSE)</f>
        <v>OR Coast</v>
      </c>
      <c r="G3">
        <f>VLOOKUP(E3,StkCrosswalk!$D$1:$F$40,3,FALSE)</f>
        <v>6</v>
      </c>
      <c r="H3" s="98">
        <f>Data!B4</f>
        <v>0</v>
      </c>
    </row>
    <row r="4" spans="1:8" x14ac:dyDescent="0.3">
      <c r="A4" t="str">
        <f>Data!$B$1</f>
        <v>NT Area 2 Troll</v>
      </c>
      <c r="B4" t="str">
        <f>Data!$E$1</f>
        <v>May-Jun</v>
      </c>
      <c r="C4" t="str">
        <f>Data!$B$2</f>
        <v>NewBP</v>
      </c>
      <c r="D4" t="str">
        <f>Data!$A$5</f>
        <v>Mid OR Coast</v>
      </c>
      <c r="E4">
        <f>VLOOKUP(D4,StkCrosswalk!$C$1:$F$40,2,FALSE)</f>
        <v>12</v>
      </c>
      <c r="F4" t="str">
        <f>VLOOKUP(E4,StkCrosswalk!$D$1:$F$40,2,FALSE)</f>
        <v>OR Coast</v>
      </c>
      <c r="G4">
        <f>VLOOKUP(E4,StkCrosswalk!$D$1:$F$40,3,FALSE)</f>
        <v>6</v>
      </c>
      <c r="H4" s="98">
        <f>Data!B5</f>
        <v>7.3118074352565201E-3</v>
      </c>
    </row>
    <row r="5" spans="1:8" x14ac:dyDescent="0.3">
      <c r="A5" t="str">
        <f>Data!$B$1</f>
        <v>NT Area 2 Troll</v>
      </c>
      <c r="B5" t="str">
        <f>Data!$E$1</f>
        <v>May-Jun</v>
      </c>
      <c r="C5" t="str">
        <f>Data!$B$2</f>
        <v>NewBP</v>
      </c>
      <c r="D5" t="str">
        <f>Data!$A$6</f>
        <v>L Columbia Spring</v>
      </c>
      <c r="E5">
        <f>VLOOKUP(D5,StkCrosswalk!$C$1:$F$40,2,FALSE)</f>
        <v>6</v>
      </c>
      <c r="F5" t="str">
        <f>VLOOKUP(E5,StkCrosswalk!$D$1:$F$40,2,FALSE)</f>
        <v>Col Spr-Sum-Fall Brt</v>
      </c>
      <c r="G5">
        <f>VLOOKUP(E5,StkCrosswalk!$D$1:$F$40,3,FALSE)</f>
        <v>4</v>
      </c>
      <c r="H5" s="98">
        <f>Data!B6</f>
        <v>5.258585278583499E-2</v>
      </c>
    </row>
    <row r="6" spans="1:8" x14ac:dyDescent="0.3">
      <c r="A6" t="str">
        <f>Data!$B$1</f>
        <v>NT Area 2 Troll</v>
      </c>
      <c r="B6" t="str">
        <f>Data!$E$1</f>
        <v>May-Jun</v>
      </c>
      <c r="C6" t="str">
        <f>Data!$B$2</f>
        <v>NewBP</v>
      </c>
      <c r="D6" t="str">
        <f>Data!$A$7</f>
        <v>L C Bright&amp;Tule</v>
      </c>
      <c r="E6">
        <f>VLOOKUP(D6,StkCrosswalk!$C$1:$F$40,2,FALSE)</f>
        <v>9</v>
      </c>
      <c r="F6" t="str">
        <f>VLOOKUP(E6,StkCrosswalk!$D$1:$F$40,2,FALSE)</f>
        <v>Col Tule-L Col Brt</v>
      </c>
      <c r="G6">
        <f>VLOOKUP(E6,StkCrosswalk!$D$1:$F$40,3,FALSE)</f>
        <v>5</v>
      </c>
      <c r="H6" s="98">
        <f>Data!B7</f>
        <v>0.1959421743028297</v>
      </c>
    </row>
    <row r="7" spans="1:8" x14ac:dyDescent="0.3">
      <c r="A7" t="str">
        <f>Data!$B$1</f>
        <v>NT Area 2 Troll</v>
      </c>
      <c r="B7" t="str">
        <f>Data!$E$1</f>
        <v>May-Jun</v>
      </c>
      <c r="C7" t="str">
        <f>Data!$B$2</f>
        <v>NewBP</v>
      </c>
      <c r="D7" t="str">
        <f>Data!$A$8</f>
        <v>Mid-Columbia Tule</v>
      </c>
      <c r="E7">
        <f>VLOOKUP(D7,StkCrosswalk!$C$1:$F$40,2,FALSE)</f>
        <v>10</v>
      </c>
      <c r="F7" t="str">
        <f>VLOOKUP(E7,StkCrosswalk!$D$1:$F$40,2,FALSE)</f>
        <v>Col Tule-L Col Brt</v>
      </c>
      <c r="G7">
        <f>VLOOKUP(E7,StkCrosswalk!$D$1:$F$40,3,FALSE)</f>
        <v>5</v>
      </c>
      <c r="H7" s="98">
        <f>Data!B8</f>
        <v>0.26446209109608199</v>
      </c>
    </row>
    <row r="8" spans="1:8" x14ac:dyDescent="0.3">
      <c r="A8" t="str">
        <f>Data!$B$1</f>
        <v>NT Area 2 Troll</v>
      </c>
      <c r="B8" t="str">
        <f>Data!$E$1</f>
        <v>May-Jun</v>
      </c>
      <c r="C8" t="str">
        <f>Data!$B$2</f>
        <v>NewBP</v>
      </c>
      <c r="D8" t="str">
        <f>Data!$A$9</f>
        <v>U Columbia Bright</v>
      </c>
      <c r="E8">
        <f>VLOOKUP(D8,StkCrosswalk!$C$1:$F$40,2,FALSE)</f>
        <v>7</v>
      </c>
      <c r="F8" t="str">
        <f>VLOOKUP(E8,StkCrosswalk!$D$1:$F$40,2,FALSE)</f>
        <v>Col Spr-Sum-Fall Brt</v>
      </c>
      <c r="G8">
        <f>VLOOKUP(E8,StkCrosswalk!$D$1:$F$40,3,FALSE)</f>
        <v>4</v>
      </c>
      <c r="H8" s="98">
        <f>Data!B9</f>
        <v>0.15697315302549203</v>
      </c>
    </row>
    <row r="9" spans="1:8" x14ac:dyDescent="0.3">
      <c r="A9" t="str">
        <f>Data!$B$1</f>
        <v>NT Area 2 Troll</v>
      </c>
      <c r="B9" t="str">
        <f>Data!$E$1</f>
        <v>May-Jun</v>
      </c>
      <c r="C9" t="str">
        <f>Data!$B$2</f>
        <v>NewBP</v>
      </c>
      <c r="D9" t="str">
        <f>Data!$A$10</f>
        <v>Columbia Su</v>
      </c>
      <c r="E9">
        <f>VLOOKUP(D9,StkCrosswalk!$C$1:$F$40,2,FALSE)</f>
        <v>8</v>
      </c>
      <c r="F9" t="str">
        <f>VLOOKUP(E9,StkCrosswalk!$D$1:$F$40,2,FALSE)</f>
        <v>Col Spr-Sum-Fall Brt</v>
      </c>
      <c r="G9">
        <f>VLOOKUP(E9,StkCrosswalk!$D$1:$F$40,3,FALSE)</f>
        <v>4</v>
      </c>
      <c r="H9" s="98">
        <f>Data!B10</f>
        <v>0.10528409658916478</v>
      </c>
    </row>
    <row r="10" spans="1:8" x14ac:dyDescent="0.3">
      <c r="A10" t="str">
        <f>Data!$B$1</f>
        <v>NT Area 2 Troll</v>
      </c>
      <c r="B10" t="str">
        <f>Data!$E$1</f>
        <v>May-Jun</v>
      </c>
      <c r="C10" t="str">
        <f>Data!$B$2</f>
        <v>NewBP</v>
      </c>
      <c r="D10" t="str">
        <f>Data!$A$11</f>
        <v>WA North Coast</v>
      </c>
      <c r="E10">
        <f>VLOOKUP(D10,StkCrosswalk!$C$1:$F$40,2,FALSE)</f>
        <v>4</v>
      </c>
      <c r="F10" t="str">
        <f>VLOOKUP(E10,StkCrosswalk!$D$1:$F$40,2,FALSE)</f>
        <v>WA Coast</v>
      </c>
      <c r="G10">
        <f>VLOOKUP(E10,StkCrosswalk!$D$1:$F$40,3,FALSE)</f>
        <v>3</v>
      </c>
      <c r="H10" s="98">
        <f>Data!B11</f>
        <v>0</v>
      </c>
    </row>
    <row r="11" spans="1:8" x14ac:dyDescent="0.3">
      <c r="A11" t="str">
        <f>Data!$B$1</f>
        <v>NT Area 2 Troll</v>
      </c>
      <c r="B11" t="str">
        <f>Data!$E$1</f>
        <v>May-Jun</v>
      </c>
      <c r="C11" t="str">
        <f>Data!$B$2</f>
        <v>NewBP</v>
      </c>
      <c r="D11" t="str">
        <f>Data!$A$12</f>
        <v>Washington Coast</v>
      </c>
      <c r="E11">
        <f>VLOOKUP(D11,StkCrosswalk!$C$1:$F$40,2,FALSE)</f>
        <v>5</v>
      </c>
      <c r="F11" t="str">
        <f>VLOOKUP(E11,StkCrosswalk!$D$1:$F$40,2,FALSE)</f>
        <v>WA Coast</v>
      </c>
      <c r="G11">
        <f>VLOOKUP(E11,StkCrosswalk!$D$1:$F$40,3,FALSE)</f>
        <v>3</v>
      </c>
      <c r="H11" s="98">
        <f>Data!B12</f>
        <v>0</v>
      </c>
    </row>
    <row r="12" spans="1:8" x14ac:dyDescent="0.3">
      <c r="A12" t="str">
        <f>Data!$B$1</f>
        <v>NT Area 2 Troll</v>
      </c>
      <c r="B12" t="str">
        <f>Data!$E$1</f>
        <v>May-Jun</v>
      </c>
      <c r="C12" t="str">
        <f>Data!$B$2</f>
        <v>NewBP</v>
      </c>
      <c r="D12" t="str">
        <f>Data!$A$13</f>
        <v>Puget Sound Fa</v>
      </c>
      <c r="E12">
        <f>VLOOKUP(D12,StkCrosswalk!$C$1:$F$40,2,FALSE)</f>
        <v>3</v>
      </c>
      <c r="F12" t="str">
        <f>VLOOKUP(E12,StkCrosswalk!$D$1:$F$40,2,FALSE)</f>
        <v>PS Fall-Spring</v>
      </c>
      <c r="G12">
        <f>VLOOKUP(E12,StkCrosswalk!$D$1:$F$40,3,FALSE)</f>
        <v>2</v>
      </c>
      <c r="H12" s="98">
        <f>Data!B13</f>
        <v>6.6181215206609065E-2</v>
      </c>
    </row>
    <row r="13" spans="1:8" x14ac:dyDescent="0.3">
      <c r="A13" t="str">
        <f>Data!$B$1</f>
        <v>NT Area 2 Troll</v>
      </c>
      <c r="B13" t="str">
        <f>Data!$E$1</f>
        <v>May-Jun</v>
      </c>
      <c r="C13" t="str">
        <f>Data!$B$2</f>
        <v>NewBP</v>
      </c>
      <c r="D13" t="str">
        <f>Data!$A$14</f>
        <v>Puget Sound Sp</v>
      </c>
      <c r="E13">
        <f>VLOOKUP(D13,StkCrosswalk!$C$1:$F$40,2,FALSE)</f>
        <v>2</v>
      </c>
      <c r="F13" t="str">
        <f>VLOOKUP(E13,StkCrosswalk!$D$1:$F$40,2,FALSE)</f>
        <v>PS Fall-Spring</v>
      </c>
      <c r="G13">
        <f>VLOOKUP(E13,StkCrosswalk!$D$1:$F$40,3,FALSE)</f>
        <v>2</v>
      </c>
      <c r="H13" s="98">
        <f>Data!B14</f>
        <v>0</v>
      </c>
    </row>
    <row r="14" spans="1:8" x14ac:dyDescent="0.3">
      <c r="A14" t="str">
        <f>Data!$B$1</f>
        <v>NT Area 2 Troll</v>
      </c>
      <c r="B14" t="str">
        <f>Data!$E$1</f>
        <v>May-Jun</v>
      </c>
      <c r="C14" t="str">
        <f>Data!$B$2</f>
        <v>NewBP</v>
      </c>
      <c r="D14" t="str">
        <f>Data!$A$15</f>
        <v>Fraser WCVI Geo St</v>
      </c>
      <c r="E14">
        <f>VLOOKUP(D14,StkCrosswalk!$C$1:$F$40,2,FALSE)</f>
        <v>1</v>
      </c>
      <c r="F14" t="str">
        <f>VLOOKUP(E14,StkCrosswalk!$D$1:$F$40,2,FALSE)</f>
        <v>Fraser WCVI Geo St</v>
      </c>
      <c r="G14">
        <f>VLOOKUP(E14,StkCrosswalk!$D$1:$F$40,3,FALSE)</f>
        <v>1</v>
      </c>
      <c r="H14" s="98">
        <f>Data!B15</f>
        <v>4.3902799499219533E-2</v>
      </c>
    </row>
    <row r="15" spans="1:8" x14ac:dyDescent="0.3">
      <c r="A15" t="str">
        <f>Data!$B$1</f>
        <v>NT Area 2 Troll</v>
      </c>
      <c r="B15" t="str">
        <f>Data!$E$1</f>
        <v>May-Jun</v>
      </c>
      <c r="C15" t="str">
        <f>Data!$B$2</f>
        <v>NewBP</v>
      </c>
      <c r="D15" t="str">
        <f>Data!$A$16</f>
        <v>Non FRAM stocks</v>
      </c>
      <c r="E15">
        <f>VLOOKUP(D15,StkCrosswalk!$C$1:$F$40,2,FALSE)</f>
        <v>14</v>
      </c>
      <c r="F15" t="str">
        <f>VLOOKUP(E15,StkCrosswalk!$D$1:$F$40,2,FALSE)</f>
        <v>Non FRAM stocks</v>
      </c>
      <c r="G15">
        <f>VLOOKUP(E15,StkCrosswalk!$D$1:$F$40,3,FALSE)</f>
        <v>8</v>
      </c>
      <c r="H15" s="98">
        <f>Data!B16</f>
        <v>9.0199999999999947E-2</v>
      </c>
    </row>
    <row r="16" spans="1:8" x14ac:dyDescent="0.3">
      <c r="A16" t="str">
        <f>Data!$B$1</f>
        <v>NT Area 2 Troll</v>
      </c>
      <c r="B16" t="str">
        <f>Data!$E$1</f>
        <v>May-Jun</v>
      </c>
      <c r="C16" t="str">
        <f>Data!$C$2</f>
        <v>OldBP</v>
      </c>
      <c r="D16" t="str">
        <f>Data!$A$3</f>
        <v>CV-Sacramento</v>
      </c>
      <c r="E16">
        <f>VLOOKUP(D16,StkCrosswalk!$C$1:$F$40,2,FALSE)</f>
        <v>13</v>
      </c>
      <c r="F16" t="str">
        <f>VLOOKUP(E16,StkCrosswalk!$D$1:$F$40,2,FALSE)</f>
        <v>Central Valley</v>
      </c>
      <c r="G16">
        <f>VLOOKUP(E16,StkCrosswalk!$D$1:$F$40,3,FALSE)</f>
        <v>7</v>
      </c>
      <c r="H16" s="98">
        <f>Data!C3</f>
        <v>5.6768655911380569E-2</v>
      </c>
    </row>
    <row r="17" spans="1:8" x14ac:dyDescent="0.3">
      <c r="A17" t="str">
        <f>Data!$B$1</f>
        <v>NT Area 2 Troll</v>
      </c>
      <c r="B17" t="str">
        <f>Data!$E$1</f>
        <v>May-Jun</v>
      </c>
      <c r="C17" t="str">
        <f>Data!$C$2</f>
        <v>OldBP</v>
      </c>
      <c r="D17" t="str">
        <f>Data!$A$4</f>
        <v>OR North Coast</v>
      </c>
      <c r="E17">
        <f>VLOOKUP(D17,StkCrosswalk!$C$1:$F$40,2,FALSE)</f>
        <v>11</v>
      </c>
      <c r="F17" t="str">
        <f>VLOOKUP(E17,StkCrosswalk!$D$1:$F$40,2,FALSE)</f>
        <v>OR Coast</v>
      </c>
      <c r="G17">
        <f>VLOOKUP(E17,StkCrosswalk!$D$1:$F$40,3,FALSE)</f>
        <v>6</v>
      </c>
      <c r="H17" s="98">
        <f>Data!C4</f>
        <v>0</v>
      </c>
    </row>
    <row r="18" spans="1:8" x14ac:dyDescent="0.3">
      <c r="A18" t="str">
        <f>Data!$B$1</f>
        <v>NT Area 2 Troll</v>
      </c>
      <c r="B18" t="str">
        <f>Data!$E$1</f>
        <v>May-Jun</v>
      </c>
      <c r="C18" t="str">
        <f>Data!$C$2</f>
        <v>OldBP</v>
      </c>
      <c r="D18" t="str">
        <f>Data!$A$5</f>
        <v>Mid OR Coast</v>
      </c>
      <c r="E18">
        <f>VLOOKUP(D18,StkCrosswalk!$C$1:$F$40,2,FALSE)</f>
        <v>12</v>
      </c>
      <c r="F18" t="str">
        <f>VLOOKUP(E18,StkCrosswalk!$D$1:$F$40,2,FALSE)</f>
        <v>OR Coast</v>
      </c>
      <c r="G18">
        <f>VLOOKUP(E18,StkCrosswalk!$D$1:$F$40,3,FALSE)</f>
        <v>6</v>
      </c>
      <c r="H18" s="98">
        <f>Data!C5</f>
        <v>0</v>
      </c>
    </row>
    <row r="19" spans="1:8" x14ac:dyDescent="0.3">
      <c r="A19" t="str">
        <f>Data!$B$1</f>
        <v>NT Area 2 Troll</v>
      </c>
      <c r="B19" t="str">
        <f>Data!$E$1</f>
        <v>May-Jun</v>
      </c>
      <c r="C19" t="str">
        <f>Data!$C$2</f>
        <v>OldBP</v>
      </c>
      <c r="D19" t="str">
        <f>Data!$A$6</f>
        <v>L Columbia Spring</v>
      </c>
      <c r="E19">
        <f>VLOOKUP(D19,StkCrosswalk!$C$1:$F$40,2,FALSE)</f>
        <v>6</v>
      </c>
      <c r="F19" t="str">
        <f>VLOOKUP(E19,StkCrosswalk!$D$1:$F$40,2,FALSE)</f>
        <v>Col Spr-Sum-Fall Brt</v>
      </c>
      <c r="G19">
        <f>VLOOKUP(E19,StkCrosswalk!$D$1:$F$40,3,FALSE)</f>
        <v>4</v>
      </c>
      <c r="H19" s="98">
        <f>Data!C6</f>
        <v>4.3302132672496038E-2</v>
      </c>
    </row>
    <row r="20" spans="1:8" x14ac:dyDescent="0.3">
      <c r="A20" t="str">
        <f>Data!$B$1</f>
        <v>NT Area 2 Troll</v>
      </c>
      <c r="B20" t="str">
        <f>Data!$E$1</f>
        <v>May-Jun</v>
      </c>
      <c r="C20" t="str">
        <f>Data!$C$2</f>
        <v>OldBP</v>
      </c>
      <c r="D20" t="str">
        <f>Data!$A$7</f>
        <v>L C Bright&amp;Tule</v>
      </c>
      <c r="E20">
        <f>VLOOKUP(D20,StkCrosswalk!$C$1:$F$40,2,FALSE)</f>
        <v>9</v>
      </c>
      <c r="F20" t="str">
        <f>VLOOKUP(E20,StkCrosswalk!$D$1:$F$40,2,FALSE)</f>
        <v>Col Tule-L Col Brt</v>
      </c>
      <c r="G20">
        <f>VLOOKUP(E20,StkCrosswalk!$D$1:$F$40,3,FALSE)</f>
        <v>5</v>
      </c>
      <c r="H20" s="98">
        <f>Data!C7</f>
        <v>0.19470843976891308</v>
      </c>
    </row>
    <row r="21" spans="1:8" x14ac:dyDescent="0.3">
      <c r="A21" t="str">
        <f>Data!$B$1</f>
        <v>NT Area 2 Troll</v>
      </c>
      <c r="B21" t="str">
        <f>Data!$E$1</f>
        <v>May-Jun</v>
      </c>
      <c r="C21" t="str">
        <f>Data!$C$2</f>
        <v>OldBP</v>
      </c>
      <c r="D21" t="str">
        <f>Data!$A$8</f>
        <v>Mid-Columbia Tule</v>
      </c>
      <c r="E21">
        <f>VLOOKUP(D21,StkCrosswalk!$C$1:$F$40,2,FALSE)</f>
        <v>10</v>
      </c>
      <c r="F21" t="str">
        <f>VLOOKUP(E21,StkCrosswalk!$D$1:$F$40,2,FALSE)</f>
        <v>Col Tule-L Col Brt</v>
      </c>
      <c r="G21">
        <f>VLOOKUP(E21,StkCrosswalk!$D$1:$F$40,3,FALSE)</f>
        <v>5</v>
      </c>
      <c r="H21" s="98">
        <f>Data!C8</f>
        <v>0.58774006872727924</v>
      </c>
    </row>
    <row r="22" spans="1:8" x14ac:dyDescent="0.3">
      <c r="A22" t="str">
        <f>Data!$B$1</f>
        <v>NT Area 2 Troll</v>
      </c>
      <c r="B22" t="str">
        <f>Data!$E$1</f>
        <v>May-Jun</v>
      </c>
      <c r="C22" t="str">
        <f>Data!$C$2</f>
        <v>OldBP</v>
      </c>
      <c r="D22" t="str">
        <f>Data!$A$9</f>
        <v>U Columbia Bright</v>
      </c>
      <c r="E22">
        <f>VLOOKUP(D22,StkCrosswalk!$C$1:$F$40,2,FALSE)</f>
        <v>7</v>
      </c>
      <c r="F22" t="str">
        <f>VLOOKUP(E22,StkCrosswalk!$D$1:$F$40,2,FALSE)</f>
        <v>Col Spr-Sum-Fall Brt</v>
      </c>
      <c r="G22">
        <f>VLOOKUP(E22,StkCrosswalk!$D$1:$F$40,3,FALSE)</f>
        <v>4</v>
      </c>
      <c r="H22" s="98">
        <f>Data!C9</f>
        <v>1.457712493058057E-2</v>
      </c>
    </row>
    <row r="23" spans="1:8" x14ac:dyDescent="0.3">
      <c r="A23" t="str">
        <f>Data!$B$1</f>
        <v>NT Area 2 Troll</v>
      </c>
      <c r="B23" t="str">
        <f>Data!$E$1</f>
        <v>May-Jun</v>
      </c>
      <c r="C23" t="str">
        <f>Data!$C$2</f>
        <v>OldBP</v>
      </c>
      <c r="D23" t="str">
        <f>Data!$A$10</f>
        <v>Columbia Su</v>
      </c>
      <c r="E23">
        <f>VLOOKUP(D23,StkCrosswalk!$C$1:$F$40,2,FALSE)</f>
        <v>8</v>
      </c>
      <c r="F23" t="str">
        <f>VLOOKUP(E23,StkCrosswalk!$D$1:$F$40,2,FALSE)</f>
        <v>Col Spr-Sum-Fall Brt</v>
      </c>
      <c r="G23">
        <f>VLOOKUP(E23,StkCrosswalk!$D$1:$F$40,3,FALSE)</f>
        <v>4</v>
      </c>
      <c r="H23" s="98">
        <f>Data!C10</f>
        <v>3.3816470519267935E-2</v>
      </c>
    </row>
    <row r="24" spans="1:8" x14ac:dyDescent="0.3">
      <c r="A24" t="str">
        <f>Data!$B$1</f>
        <v>NT Area 2 Troll</v>
      </c>
      <c r="B24" t="str">
        <f>Data!$E$1</f>
        <v>May-Jun</v>
      </c>
      <c r="C24" t="str">
        <f>Data!$C$2</f>
        <v>OldBP</v>
      </c>
      <c r="D24" t="str">
        <f>Data!$A$11</f>
        <v>WA North Coast</v>
      </c>
      <c r="E24">
        <f>VLOOKUP(D24,StkCrosswalk!$C$1:$F$40,2,FALSE)</f>
        <v>4</v>
      </c>
      <c r="F24" t="str">
        <f>VLOOKUP(E24,StkCrosswalk!$D$1:$F$40,2,FALSE)</f>
        <v>WA Coast</v>
      </c>
      <c r="G24">
        <f>VLOOKUP(E24,StkCrosswalk!$D$1:$F$40,3,FALSE)</f>
        <v>3</v>
      </c>
      <c r="H24" s="98">
        <f>Data!C11</f>
        <v>0</v>
      </c>
    </row>
    <row r="25" spans="1:8" x14ac:dyDescent="0.3">
      <c r="A25" t="str">
        <f>Data!$B$1</f>
        <v>NT Area 2 Troll</v>
      </c>
      <c r="B25" t="str">
        <f>Data!$E$1</f>
        <v>May-Jun</v>
      </c>
      <c r="C25" t="str">
        <f>Data!$C$2</f>
        <v>OldBP</v>
      </c>
      <c r="D25" t="str">
        <f>Data!$A$12</f>
        <v>Washington Coast</v>
      </c>
      <c r="E25">
        <f>VLOOKUP(D25,StkCrosswalk!$C$1:$F$40,2,FALSE)</f>
        <v>5</v>
      </c>
      <c r="F25" t="str">
        <f>VLOOKUP(E25,StkCrosswalk!$D$1:$F$40,2,FALSE)</f>
        <v>WA Coast</v>
      </c>
      <c r="G25">
        <f>VLOOKUP(E25,StkCrosswalk!$D$1:$F$40,3,FALSE)</f>
        <v>3</v>
      </c>
      <c r="H25" s="98">
        <f>Data!C12</f>
        <v>0</v>
      </c>
    </row>
    <row r="26" spans="1:8" x14ac:dyDescent="0.3">
      <c r="A26" t="str">
        <f>Data!$B$1</f>
        <v>NT Area 2 Troll</v>
      </c>
      <c r="B26" t="str">
        <f>Data!$E$1</f>
        <v>May-Jun</v>
      </c>
      <c r="C26" t="str">
        <f>Data!$C$2</f>
        <v>OldBP</v>
      </c>
      <c r="D26" t="str">
        <f>Data!$A$13</f>
        <v>Puget Sound Fa</v>
      </c>
      <c r="E26">
        <f>VLOOKUP(D26,StkCrosswalk!$C$1:$F$40,2,FALSE)</f>
        <v>3</v>
      </c>
      <c r="F26" t="str">
        <f>VLOOKUP(E26,StkCrosswalk!$D$1:$F$40,2,FALSE)</f>
        <v>PS Fall-Spring</v>
      </c>
      <c r="G26">
        <f>VLOOKUP(E26,StkCrosswalk!$D$1:$F$40,3,FALSE)</f>
        <v>2</v>
      </c>
      <c r="H26" s="98">
        <f>Data!C13</f>
        <v>5.3180108538921272E-2</v>
      </c>
    </row>
    <row r="27" spans="1:8" x14ac:dyDescent="0.3">
      <c r="A27" t="str">
        <f>Data!$B$1</f>
        <v>NT Area 2 Troll</v>
      </c>
      <c r="B27" t="str">
        <f>Data!$E$1</f>
        <v>May-Jun</v>
      </c>
      <c r="C27" t="str">
        <f>Data!$C$2</f>
        <v>OldBP</v>
      </c>
      <c r="D27" t="str">
        <f>Data!$A$14</f>
        <v>Puget Sound Sp</v>
      </c>
      <c r="E27">
        <f>VLOOKUP(D27,StkCrosswalk!$C$1:$F$40,2,FALSE)</f>
        <v>2</v>
      </c>
      <c r="F27" t="str">
        <f>VLOOKUP(E27,StkCrosswalk!$D$1:$F$40,2,FALSE)</f>
        <v>PS Fall-Spring</v>
      </c>
      <c r="G27">
        <f>VLOOKUP(E27,StkCrosswalk!$D$1:$F$40,3,FALSE)</f>
        <v>2</v>
      </c>
      <c r="H27" s="98">
        <f>Data!C14</f>
        <v>0</v>
      </c>
    </row>
    <row r="28" spans="1:8" x14ac:dyDescent="0.3">
      <c r="A28" t="str">
        <f>Data!$B$1</f>
        <v>NT Area 2 Troll</v>
      </c>
      <c r="B28" t="str">
        <f>Data!$E$1</f>
        <v>May-Jun</v>
      </c>
      <c r="C28" t="str">
        <f>Data!$C$2</f>
        <v>OldBP</v>
      </c>
      <c r="D28" t="str">
        <f>Data!$A$15</f>
        <v>Fraser WCVI Geo St</v>
      </c>
      <c r="E28">
        <f>VLOOKUP(D28,StkCrosswalk!$C$1:$F$40,2,FALSE)</f>
        <v>1</v>
      </c>
      <c r="F28" t="str">
        <f>VLOOKUP(E28,StkCrosswalk!$D$1:$F$40,2,FALSE)</f>
        <v>Fraser WCVI Geo St</v>
      </c>
      <c r="G28">
        <f>VLOOKUP(E28,StkCrosswalk!$D$1:$F$40,3,FALSE)</f>
        <v>1</v>
      </c>
      <c r="H28" s="98">
        <f>Data!C15</f>
        <v>1.5069989311613506E-3</v>
      </c>
    </row>
    <row r="29" spans="1:8" x14ac:dyDescent="0.3">
      <c r="A29" t="str">
        <f>Data!$B$1</f>
        <v>NT Area 2 Troll</v>
      </c>
      <c r="B29" t="str">
        <f>Data!$E$1</f>
        <v>May-Jun</v>
      </c>
      <c r="C29" t="str">
        <f>Data!$C$2</f>
        <v>OldBP</v>
      </c>
      <c r="D29" t="str">
        <f>Data!$A$16</f>
        <v>Non FRAM stocks</v>
      </c>
      <c r="E29">
        <f>VLOOKUP(D29,StkCrosswalk!$C$1:$F$40,2,FALSE)</f>
        <v>14</v>
      </c>
      <c r="F29" t="str">
        <f>VLOOKUP(E29,StkCrosswalk!$D$1:$F$40,2,FALSE)</f>
        <v>Non FRAM stocks</v>
      </c>
      <c r="G29">
        <f>VLOOKUP(E29,StkCrosswalk!$D$1:$F$40,3,FALSE)</f>
        <v>8</v>
      </c>
      <c r="H29" s="98">
        <f>Data!C16</f>
        <v>1.4399999999999968E-2</v>
      </c>
    </row>
    <row r="30" spans="1:8" x14ac:dyDescent="0.3">
      <c r="A30" t="str">
        <f>Data!$B$1</f>
        <v>NT Area 2 Troll</v>
      </c>
      <c r="B30" t="str">
        <f>Data!$E$1</f>
        <v>May-Jun</v>
      </c>
      <c r="C30" t="str">
        <f>Data!$D$2</f>
        <v>GSI_2012</v>
      </c>
      <c r="D30" t="str">
        <f>Data!$A$3</f>
        <v>CV-Sacramento</v>
      </c>
      <c r="E30">
        <f>VLOOKUP(D30,StkCrosswalk!$C$1:$F$40,2,FALSE)</f>
        <v>13</v>
      </c>
      <c r="F30" t="str">
        <f>VLOOKUP(E30,StkCrosswalk!$D$1:$F$40,2,FALSE)</f>
        <v>Central Valley</v>
      </c>
      <c r="G30">
        <f>VLOOKUP(E30,StkCrosswalk!$D$1:$F$40,3,FALSE)</f>
        <v>7</v>
      </c>
      <c r="H30" s="98">
        <f>Data!D3</f>
        <v>3.9423763157894726E-2</v>
      </c>
    </row>
    <row r="31" spans="1:8" x14ac:dyDescent="0.3">
      <c r="A31" t="str">
        <f>Data!$B$1</f>
        <v>NT Area 2 Troll</v>
      </c>
      <c r="B31" t="str">
        <f>Data!$E$1</f>
        <v>May-Jun</v>
      </c>
      <c r="C31" t="str">
        <f>Data!$D$2</f>
        <v>GSI_2012</v>
      </c>
      <c r="D31" t="str">
        <f>Data!$A$4</f>
        <v>OR North Coast</v>
      </c>
      <c r="E31">
        <f>VLOOKUP(D31,StkCrosswalk!$C$1:$F$40,2,FALSE)</f>
        <v>11</v>
      </c>
      <c r="F31" t="str">
        <f>VLOOKUP(E31,StkCrosswalk!$D$1:$F$40,2,FALSE)</f>
        <v>OR Coast</v>
      </c>
      <c r="G31">
        <f>VLOOKUP(E31,StkCrosswalk!$D$1:$F$40,3,FALSE)</f>
        <v>6</v>
      </c>
      <c r="H31" s="98">
        <f>Data!D4</f>
        <v>4.4170951417004051E-3</v>
      </c>
    </row>
    <row r="32" spans="1:8" x14ac:dyDescent="0.3">
      <c r="A32" t="str">
        <f>Data!$B$1</f>
        <v>NT Area 2 Troll</v>
      </c>
      <c r="B32" t="str">
        <f>Data!$E$1</f>
        <v>May-Jun</v>
      </c>
      <c r="C32" t="str">
        <f>Data!$D$2</f>
        <v>GSI_2012</v>
      </c>
      <c r="D32" t="str">
        <f>Data!$A$5</f>
        <v>Mid OR Coast</v>
      </c>
      <c r="E32">
        <f>VLOOKUP(D32,StkCrosswalk!$C$1:$F$40,2,FALSE)</f>
        <v>12</v>
      </c>
      <c r="F32" t="str">
        <f>VLOOKUP(E32,StkCrosswalk!$D$1:$F$40,2,FALSE)</f>
        <v>OR Coast</v>
      </c>
      <c r="G32">
        <f>VLOOKUP(E32,StkCrosswalk!$D$1:$F$40,3,FALSE)</f>
        <v>6</v>
      </c>
      <c r="H32" s="98">
        <f>Data!D5</f>
        <v>1.555626518218624E-2</v>
      </c>
    </row>
    <row r="33" spans="1:8" x14ac:dyDescent="0.3">
      <c r="A33" t="str">
        <f>Data!$B$1</f>
        <v>NT Area 2 Troll</v>
      </c>
      <c r="B33" t="str">
        <f>Data!$E$1</f>
        <v>May-Jun</v>
      </c>
      <c r="C33" t="str">
        <f>Data!$D$2</f>
        <v>GSI_2012</v>
      </c>
      <c r="D33" t="str">
        <f>Data!$A$6</f>
        <v>L Columbia Spring</v>
      </c>
      <c r="E33">
        <f>VLOOKUP(D33,StkCrosswalk!$C$1:$F$40,2,FALSE)</f>
        <v>6</v>
      </c>
      <c r="F33" t="str">
        <f>VLOOKUP(E33,StkCrosswalk!$D$1:$F$40,2,FALSE)</f>
        <v>Col Spr-Sum-Fall Brt</v>
      </c>
      <c r="G33">
        <f>VLOOKUP(E33,StkCrosswalk!$D$1:$F$40,3,FALSE)</f>
        <v>4</v>
      </c>
      <c r="H33" s="98">
        <f>Data!D6</f>
        <v>5.4794927125506071E-2</v>
      </c>
    </row>
    <row r="34" spans="1:8" x14ac:dyDescent="0.3">
      <c r="A34" t="str">
        <f>Data!$B$1</f>
        <v>NT Area 2 Troll</v>
      </c>
      <c r="B34" t="str">
        <f>Data!$E$1</f>
        <v>May-Jun</v>
      </c>
      <c r="C34" t="str">
        <f>Data!$D$2</f>
        <v>GSI_2012</v>
      </c>
      <c r="D34" t="str">
        <f>Data!$A$7</f>
        <v>L C Bright&amp;Tule</v>
      </c>
      <c r="E34">
        <f>VLOOKUP(D34,StkCrosswalk!$C$1:$F$40,2,FALSE)</f>
        <v>9</v>
      </c>
      <c r="F34" t="str">
        <f>VLOOKUP(E34,StkCrosswalk!$D$1:$F$40,2,FALSE)</f>
        <v>Col Tule-L Col Brt</v>
      </c>
      <c r="G34">
        <f>VLOOKUP(E34,StkCrosswalk!$D$1:$F$40,3,FALSE)</f>
        <v>5</v>
      </c>
      <c r="H34" s="98">
        <f>Data!D7</f>
        <v>0.1701886194331983</v>
      </c>
    </row>
    <row r="35" spans="1:8" x14ac:dyDescent="0.3">
      <c r="A35" t="str">
        <f>Data!$B$1</f>
        <v>NT Area 2 Troll</v>
      </c>
      <c r="B35" t="str">
        <f>Data!$E$1</f>
        <v>May-Jun</v>
      </c>
      <c r="C35" t="str">
        <f>Data!$D$2</f>
        <v>GSI_2012</v>
      </c>
      <c r="D35" t="str">
        <f>Data!$A$8</f>
        <v>Mid-Columbia Tule</v>
      </c>
      <c r="E35">
        <f>VLOOKUP(D35,StkCrosswalk!$C$1:$F$40,2,FALSE)</f>
        <v>10</v>
      </c>
      <c r="F35" t="str">
        <f>VLOOKUP(E35,StkCrosswalk!$D$1:$F$40,2,FALSE)</f>
        <v>Col Tule-L Col Brt</v>
      </c>
      <c r="G35">
        <f>VLOOKUP(E35,StkCrosswalk!$D$1:$F$40,3,FALSE)</f>
        <v>5</v>
      </c>
      <c r="H35" s="98">
        <f>Data!D8</f>
        <v>0.47953464979757082</v>
      </c>
    </row>
    <row r="36" spans="1:8" x14ac:dyDescent="0.3">
      <c r="A36" t="str">
        <f>Data!$B$1</f>
        <v>NT Area 2 Troll</v>
      </c>
      <c r="B36" t="str">
        <f>Data!$E$1</f>
        <v>May-Jun</v>
      </c>
      <c r="C36" t="str">
        <f>Data!$D$2</f>
        <v>GSI_2012</v>
      </c>
      <c r="D36" t="str">
        <f>Data!$A$9</f>
        <v>U Columbia Bright</v>
      </c>
      <c r="E36">
        <f>VLOOKUP(D36,StkCrosswalk!$C$1:$F$40,2,FALSE)</f>
        <v>7</v>
      </c>
      <c r="F36" t="str">
        <f>VLOOKUP(E36,StkCrosswalk!$D$1:$F$40,2,FALSE)</f>
        <v>Col Spr-Sum-Fall Brt</v>
      </c>
      <c r="G36">
        <f>VLOOKUP(E36,StkCrosswalk!$D$1:$F$40,3,FALSE)</f>
        <v>4</v>
      </c>
      <c r="H36" s="98">
        <f>Data!D9</f>
        <v>6.6374052631578931E-2</v>
      </c>
    </row>
    <row r="37" spans="1:8" x14ac:dyDescent="0.3">
      <c r="A37" t="str">
        <f>Data!$B$1</f>
        <v>NT Area 2 Troll</v>
      </c>
      <c r="B37" t="str">
        <f>Data!$E$1</f>
        <v>May-Jun</v>
      </c>
      <c r="C37" t="str">
        <f>Data!$D$2</f>
        <v>GSI_2012</v>
      </c>
      <c r="D37" t="str">
        <f>Data!$A$10</f>
        <v>Columbia Su</v>
      </c>
      <c r="E37">
        <f>VLOOKUP(D37,StkCrosswalk!$C$1:$F$40,2,FALSE)</f>
        <v>8</v>
      </c>
      <c r="F37" t="str">
        <f>VLOOKUP(E37,StkCrosswalk!$D$1:$F$40,2,FALSE)</f>
        <v>Col Spr-Sum-Fall Brt</v>
      </c>
      <c r="G37">
        <f>VLOOKUP(E37,StkCrosswalk!$D$1:$F$40,3,FALSE)</f>
        <v>4</v>
      </c>
      <c r="H37" s="98">
        <f>Data!D10</f>
        <v>3.2554502024291491E-2</v>
      </c>
    </row>
    <row r="38" spans="1:8" x14ac:dyDescent="0.3">
      <c r="A38" t="str">
        <f>Data!$B$1</f>
        <v>NT Area 2 Troll</v>
      </c>
      <c r="B38" t="str">
        <f>Data!$E$1</f>
        <v>May-Jun</v>
      </c>
      <c r="C38" t="str">
        <f>Data!$D$2</f>
        <v>GSI_2012</v>
      </c>
      <c r="D38" t="str">
        <f>Data!$A$11</f>
        <v>WA North Coast</v>
      </c>
      <c r="E38">
        <f>VLOOKUP(D38,StkCrosswalk!$C$1:$F$40,2,FALSE)</f>
        <v>4</v>
      </c>
      <c r="F38" t="str">
        <f>VLOOKUP(E38,StkCrosswalk!$D$1:$F$40,2,FALSE)</f>
        <v>WA Coast</v>
      </c>
      <c r="G38">
        <f>VLOOKUP(E38,StkCrosswalk!$D$1:$F$40,3,FALSE)</f>
        <v>3</v>
      </c>
      <c r="H38" s="98">
        <f>Data!D11</f>
        <v>1.6011457489878539E-3</v>
      </c>
    </row>
    <row r="39" spans="1:8" x14ac:dyDescent="0.3">
      <c r="A39" t="str">
        <f>Data!$B$1</f>
        <v>NT Area 2 Troll</v>
      </c>
      <c r="B39" t="str">
        <f>Data!$E$1</f>
        <v>May-Jun</v>
      </c>
      <c r="C39" t="str">
        <f>Data!$D$2</f>
        <v>GSI_2012</v>
      </c>
      <c r="D39" t="str">
        <f>Data!$A$12</f>
        <v>Washington Coast</v>
      </c>
      <c r="E39">
        <f>VLOOKUP(D39,StkCrosswalk!$C$1:$F$40,2,FALSE)</f>
        <v>5</v>
      </c>
      <c r="F39" t="str">
        <f>VLOOKUP(E39,StkCrosswalk!$D$1:$F$40,2,FALSE)</f>
        <v>WA Coast</v>
      </c>
      <c r="G39">
        <f>VLOOKUP(E39,StkCrosswalk!$D$1:$F$40,3,FALSE)</f>
        <v>3</v>
      </c>
      <c r="H39" s="98">
        <f>Data!D12</f>
        <v>0</v>
      </c>
    </row>
    <row r="40" spans="1:8" x14ac:dyDescent="0.3">
      <c r="A40" t="str">
        <f>Data!$B$1</f>
        <v>NT Area 2 Troll</v>
      </c>
      <c r="B40" t="str">
        <f>Data!$E$1</f>
        <v>May-Jun</v>
      </c>
      <c r="C40" t="str">
        <f>Data!$D$2</f>
        <v>GSI_2012</v>
      </c>
      <c r="D40" t="str">
        <f>Data!$A$13</f>
        <v>Puget Sound Fa</v>
      </c>
      <c r="E40">
        <f>VLOOKUP(D40,StkCrosswalk!$C$1:$F$40,2,FALSE)</f>
        <v>3</v>
      </c>
      <c r="F40" t="str">
        <f>VLOOKUP(E40,StkCrosswalk!$D$1:$F$40,2,FALSE)</f>
        <v>PS Fall-Spring</v>
      </c>
      <c r="G40">
        <f>VLOOKUP(E40,StkCrosswalk!$D$1:$F$40,3,FALSE)</f>
        <v>2</v>
      </c>
      <c r="H40" s="98">
        <f>Data!D13</f>
        <v>0.1039862854251012</v>
      </c>
    </row>
    <row r="41" spans="1:8" x14ac:dyDescent="0.3">
      <c r="A41" t="str">
        <f>Data!$B$1</f>
        <v>NT Area 2 Troll</v>
      </c>
      <c r="B41" t="str">
        <f>Data!$E$1</f>
        <v>May-Jun</v>
      </c>
      <c r="C41" t="str">
        <f>Data!$D$2</f>
        <v>GSI_2012</v>
      </c>
      <c r="D41" t="str">
        <f>Data!$A$14</f>
        <v>Puget Sound Sp</v>
      </c>
      <c r="E41">
        <f>VLOOKUP(D41,StkCrosswalk!$C$1:$F$40,2,FALSE)</f>
        <v>2</v>
      </c>
      <c r="F41" t="str">
        <f>VLOOKUP(E41,StkCrosswalk!$D$1:$F$40,2,FALSE)</f>
        <v>PS Fall-Spring</v>
      </c>
      <c r="G41">
        <f>VLOOKUP(E41,StkCrosswalk!$D$1:$F$40,3,FALSE)</f>
        <v>2</v>
      </c>
      <c r="H41" s="98">
        <f>Data!D14</f>
        <v>9.3497591093117394E-3</v>
      </c>
    </row>
    <row r="42" spans="1:8" x14ac:dyDescent="0.3">
      <c r="A42" t="str">
        <f>Data!$B$1</f>
        <v>NT Area 2 Troll</v>
      </c>
      <c r="B42" t="str">
        <f>Data!$E$1</f>
        <v>May-Jun</v>
      </c>
      <c r="C42" t="str">
        <f>Data!$D$2</f>
        <v>GSI_2012</v>
      </c>
      <c r="D42" t="str">
        <f>Data!$A$15</f>
        <v>Fraser WCVI Geo St</v>
      </c>
      <c r="E42">
        <f>VLOOKUP(D42,StkCrosswalk!$C$1:$F$40,2,FALSE)</f>
        <v>1</v>
      </c>
      <c r="F42" t="str">
        <f>VLOOKUP(E42,StkCrosswalk!$D$1:$F$40,2,FALSE)</f>
        <v>Fraser WCVI Geo St</v>
      </c>
      <c r="G42">
        <f>VLOOKUP(E42,StkCrosswalk!$D$1:$F$40,3,FALSE)</f>
        <v>1</v>
      </c>
      <c r="H42" s="98">
        <f>Data!D15</f>
        <v>1.9039686234817822E-2</v>
      </c>
    </row>
    <row r="43" spans="1:8" x14ac:dyDescent="0.3">
      <c r="A43" t="str">
        <f>Data!$B$1</f>
        <v>NT Area 2 Troll</v>
      </c>
      <c r="B43" t="str">
        <f>Data!$E$1</f>
        <v>May-Jun</v>
      </c>
      <c r="C43" t="str">
        <f>Data!$D$2</f>
        <v>GSI_2012</v>
      </c>
      <c r="D43" t="str">
        <f>Data!$A$16</f>
        <v>Non FRAM stocks</v>
      </c>
      <c r="E43">
        <f>VLOOKUP(D43,StkCrosswalk!$C$1:$F$40,2,FALSE)</f>
        <v>14</v>
      </c>
      <c r="F43" t="str">
        <f>VLOOKUP(E43,StkCrosswalk!$D$1:$F$40,2,FALSE)</f>
        <v>Non FRAM stocks</v>
      </c>
      <c r="G43">
        <f>VLOOKUP(E43,StkCrosswalk!$D$1:$F$40,3,FALSE)</f>
        <v>8</v>
      </c>
      <c r="H43" s="98">
        <f>Data!D16</f>
        <v>3.1790404858299598E-3</v>
      </c>
    </row>
    <row r="44" spans="1:8" x14ac:dyDescent="0.3">
      <c r="A44" t="str">
        <f>Data!$B$1</f>
        <v>NT Area 2 Troll</v>
      </c>
      <c r="B44" t="str">
        <f>Data!$E$1</f>
        <v>May-Jun</v>
      </c>
      <c r="C44" t="str">
        <f>Data!$E$2</f>
        <v>GSI_2013</v>
      </c>
      <c r="D44" t="str">
        <f>Data!$A$3</f>
        <v>CV-Sacramento</v>
      </c>
      <c r="E44">
        <f>VLOOKUP(D44,StkCrosswalk!$C$1:$F$40,2,FALSE)</f>
        <v>13</v>
      </c>
      <c r="F44" t="str">
        <f>VLOOKUP(E44,StkCrosswalk!$D$1:$F$40,2,FALSE)</f>
        <v>Central Valley</v>
      </c>
      <c r="G44">
        <f>VLOOKUP(E44,StkCrosswalk!$D$1:$F$40,3,FALSE)</f>
        <v>7</v>
      </c>
      <c r="H44" s="98">
        <f>Data!E3</f>
        <v>0.19457383727810651</v>
      </c>
    </row>
    <row r="45" spans="1:8" x14ac:dyDescent="0.3">
      <c r="A45" t="str">
        <f>Data!$B$1</f>
        <v>NT Area 2 Troll</v>
      </c>
      <c r="B45" t="str">
        <f>Data!$E$1</f>
        <v>May-Jun</v>
      </c>
      <c r="C45" t="str">
        <f>Data!$E$2</f>
        <v>GSI_2013</v>
      </c>
      <c r="D45" t="str">
        <f>Data!$A$4</f>
        <v>OR North Coast</v>
      </c>
      <c r="E45">
        <f>VLOOKUP(D45,StkCrosswalk!$C$1:$F$40,2,FALSE)</f>
        <v>11</v>
      </c>
      <c r="F45" t="str">
        <f>VLOOKUP(E45,StkCrosswalk!$D$1:$F$40,2,FALSE)</f>
        <v>OR Coast</v>
      </c>
      <c r="G45">
        <f>VLOOKUP(E45,StkCrosswalk!$D$1:$F$40,3,FALSE)</f>
        <v>6</v>
      </c>
      <c r="H45" s="98">
        <f>Data!E4</f>
        <v>1.4002124260355027E-2</v>
      </c>
    </row>
    <row r="46" spans="1:8" x14ac:dyDescent="0.3">
      <c r="A46" t="str">
        <f>Data!$B$1</f>
        <v>NT Area 2 Troll</v>
      </c>
      <c r="B46" t="str">
        <f>Data!$E$1</f>
        <v>May-Jun</v>
      </c>
      <c r="C46" t="str">
        <f>Data!$E$2</f>
        <v>GSI_2013</v>
      </c>
      <c r="D46" t="str">
        <f>Data!$A$5</f>
        <v>Mid OR Coast</v>
      </c>
      <c r="E46">
        <f>VLOOKUP(D46,StkCrosswalk!$C$1:$F$40,2,FALSE)</f>
        <v>12</v>
      </c>
      <c r="F46" t="str">
        <f>VLOOKUP(E46,StkCrosswalk!$D$1:$F$40,2,FALSE)</f>
        <v>OR Coast</v>
      </c>
      <c r="G46">
        <f>VLOOKUP(E46,StkCrosswalk!$D$1:$F$40,3,FALSE)</f>
        <v>6</v>
      </c>
      <c r="H46" s="98">
        <f>Data!E5</f>
        <v>6.9022065088757398E-2</v>
      </c>
    </row>
    <row r="47" spans="1:8" x14ac:dyDescent="0.3">
      <c r="A47" t="str">
        <f>Data!$B$1</f>
        <v>NT Area 2 Troll</v>
      </c>
      <c r="B47" t="str">
        <f>Data!$E$1</f>
        <v>May-Jun</v>
      </c>
      <c r="C47" t="str">
        <f>Data!$E$2</f>
        <v>GSI_2013</v>
      </c>
      <c r="D47" t="str">
        <f>Data!$A$6</f>
        <v>L Columbia Spring</v>
      </c>
      <c r="E47">
        <f>VLOOKUP(D47,StkCrosswalk!$C$1:$F$40,2,FALSE)</f>
        <v>6</v>
      </c>
      <c r="F47" t="str">
        <f>VLOOKUP(E47,StkCrosswalk!$D$1:$F$40,2,FALSE)</f>
        <v>Col Spr-Sum-Fall Brt</v>
      </c>
      <c r="G47">
        <f>VLOOKUP(E47,StkCrosswalk!$D$1:$F$40,3,FALSE)</f>
        <v>4</v>
      </c>
      <c r="H47" s="98">
        <f>Data!E6</f>
        <v>1.8874828402366869E-2</v>
      </c>
    </row>
    <row r="48" spans="1:8" x14ac:dyDescent="0.3">
      <c r="A48" t="str">
        <f>Data!$B$1</f>
        <v>NT Area 2 Troll</v>
      </c>
      <c r="B48" t="str">
        <f>Data!$E$1</f>
        <v>May-Jun</v>
      </c>
      <c r="C48" t="str">
        <f>Data!$E$2</f>
        <v>GSI_2013</v>
      </c>
      <c r="D48" t="str">
        <f>Data!$A$7</f>
        <v>L C Bright&amp;Tule</v>
      </c>
      <c r="E48">
        <f>VLOOKUP(D48,StkCrosswalk!$C$1:$F$40,2,FALSE)</f>
        <v>9</v>
      </c>
      <c r="F48" t="str">
        <f>VLOOKUP(E48,StkCrosswalk!$D$1:$F$40,2,FALSE)</f>
        <v>Col Tule-L Col Brt</v>
      </c>
      <c r="G48">
        <f>VLOOKUP(E48,StkCrosswalk!$D$1:$F$40,3,FALSE)</f>
        <v>5</v>
      </c>
      <c r="H48" s="98">
        <f>Data!E7</f>
        <v>8.7196934911242613E-2</v>
      </c>
    </row>
    <row r="49" spans="1:8" x14ac:dyDescent="0.3">
      <c r="A49" t="str">
        <f>Data!$B$1</f>
        <v>NT Area 2 Troll</v>
      </c>
      <c r="B49" t="str">
        <f>Data!$E$1</f>
        <v>May-Jun</v>
      </c>
      <c r="C49" t="str">
        <f>Data!$E$2</f>
        <v>GSI_2013</v>
      </c>
      <c r="D49" t="str">
        <f>Data!$A$8</f>
        <v>Mid-Columbia Tule</v>
      </c>
      <c r="E49">
        <f>VLOOKUP(D49,StkCrosswalk!$C$1:$F$40,2,FALSE)</f>
        <v>10</v>
      </c>
      <c r="F49" t="str">
        <f>VLOOKUP(E49,StkCrosswalk!$D$1:$F$40,2,FALSE)</f>
        <v>Col Tule-L Col Brt</v>
      </c>
      <c r="G49">
        <f>VLOOKUP(E49,StkCrosswalk!$D$1:$F$40,3,FALSE)</f>
        <v>5</v>
      </c>
      <c r="H49" s="98">
        <f>Data!E8</f>
        <v>0.196121523668639</v>
      </c>
    </row>
    <row r="50" spans="1:8" x14ac:dyDescent="0.3">
      <c r="A50" t="str">
        <f>Data!$B$1</f>
        <v>NT Area 2 Troll</v>
      </c>
      <c r="B50" t="str">
        <f>Data!$E$1</f>
        <v>May-Jun</v>
      </c>
      <c r="C50" t="str">
        <f>Data!$E$2</f>
        <v>GSI_2013</v>
      </c>
      <c r="D50" t="str">
        <f>Data!$A$9</f>
        <v>U Columbia Bright</v>
      </c>
      <c r="E50">
        <f>VLOOKUP(D50,StkCrosswalk!$C$1:$F$40,2,FALSE)</f>
        <v>7</v>
      </c>
      <c r="F50" t="str">
        <f>VLOOKUP(E50,StkCrosswalk!$D$1:$F$40,2,FALSE)</f>
        <v>Col Spr-Sum-Fall Brt</v>
      </c>
      <c r="G50">
        <f>VLOOKUP(E50,StkCrosswalk!$D$1:$F$40,3,FALSE)</f>
        <v>4</v>
      </c>
      <c r="H50" s="98">
        <f>Data!E9</f>
        <v>0.24593992011834306</v>
      </c>
    </row>
    <row r="51" spans="1:8" x14ac:dyDescent="0.3">
      <c r="A51" t="str">
        <f>Data!$B$1</f>
        <v>NT Area 2 Troll</v>
      </c>
      <c r="B51" t="str">
        <f>Data!$E$1</f>
        <v>May-Jun</v>
      </c>
      <c r="C51" t="str">
        <f>Data!$E$2</f>
        <v>GSI_2013</v>
      </c>
      <c r="D51" t="str">
        <f>Data!$A$10</f>
        <v>Columbia Su</v>
      </c>
      <c r="E51">
        <f>VLOOKUP(D51,StkCrosswalk!$C$1:$F$40,2,FALSE)</f>
        <v>8</v>
      </c>
      <c r="F51" t="str">
        <f>VLOOKUP(E51,StkCrosswalk!$D$1:$F$40,2,FALSE)</f>
        <v>Col Spr-Sum-Fall Brt</v>
      </c>
      <c r="G51">
        <f>VLOOKUP(E51,StkCrosswalk!$D$1:$F$40,3,FALSE)</f>
        <v>4</v>
      </c>
      <c r="H51" s="98">
        <f>Data!E10</f>
        <v>4.6292931952662701E-2</v>
      </c>
    </row>
    <row r="52" spans="1:8" x14ac:dyDescent="0.3">
      <c r="A52" t="str">
        <f>Data!$B$1</f>
        <v>NT Area 2 Troll</v>
      </c>
      <c r="B52" t="str">
        <f>Data!$E$1</f>
        <v>May-Jun</v>
      </c>
      <c r="C52" t="str">
        <f>Data!$E$2</f>
        <v>GSI_2013</v>
      </c>
      <c r="D52" t="str">
        <f>Data!$A$11</f>
        <v>WA North Coast</v>
      </c>
      <c r="E52">
        <f>VLOOKUP(D52,StkCrosswalk!$C$1:$F$40,2,FALSE)</f>
        <v>4</v>
      </c>
      <c r="F52" t="str">
        <f>VLOOKUP(E52,StkCrosswalk!$D$1:$F$40,2,FALSE)</f>
        <v>WA Coast</v>
      </c>
      <c r="G52">
        <f>VLOOKUP(E52,StkCrosswalk!$D$1:$F$40,3,FALSE)</f>
        <v>3</v>
      </c>
      <c r="H52" s="98">
        <f>Data!E11</f>
        <v>1.1498639053254432E-3</v>
      </c>
    </row>
    <row r="53" spans="1:8" x14ac:dyDescent="0.3">
      <c r="A53" t="str">
        <f>Data!$B$1</f>
        <v>NT Area 2 Troll</v>
      </c>
      <c r="B53" t="str">
        <f>Data!$E$1</f>
        <v>May-Jun</v>
      </c>
      <c r="C53" t="str">
        <f>Data!$E$2</f>
        <v>GSI_2013</v>
      </c>
      <c r="D53" t="str">
        <f>Data!$A$12</f>
        <v>Washington Coast</v>
      </c>
      <c r="E53">
        <f>VLOOKUP(D53,StkCrosswalk!$C$1:$F$40,2,FALSE)</f>
        <v>5</v>
      </c>
      <c r="F53" t="str">
        <f>VLOOKUP(E53,StkCrosswalk!$D$1:$F$40,2,FALSE)</f>
        <v>WA Coast</v>
      </c>
      <c r="G53">
        <f>VLOOKUP(E53,StkCrosswalk!$D$1:$F$40,3,FALSE)</f>
        <v>3</v>
      </c>
      <c r="H53" s="98">
        <f>Data!E12</f>
        <v>5.967455621301774E-5</v>
      </c>
    </row>
    <row r="54" spans="1:8" x14ac:dyDescent="0.3">
      <c r="A54" t="str">
        <f>Data!$B$1</f>
        <v>NT Area 2 Troll</v>
      </c>
      <c r="B54" t="str">
        <f>Data!$E$1</f>
        <v>May-Jun</v>
      </c>
      <c r="C54" t="str">
        <f>Data!$E$2</f>
        <v>GSI_2013</v>
      </c>
      <c r="D54" t="str">
        <f>Data!$A$13</f>
        <v>Puget Sound Fa</v>
      </c>
      <c r="E54">
        <f>VLOOKUP(D54,StkCrosswalk!$C$1:$F$40,2,FALSE)</f>
        <v>3</v>
      </c>
      <c r="F54" t="str">
        <f>VLOOKUP(E54,StkCrosswalk!$D$1:$F$40,2,FALSE)</f>
        <v>PS Fall-Spring</v>
      </c>
      <c r="G54">
        <f>VLOOKUP(E54,StkCrosswalk!$D$1:$F$40,3,FALSE)</f>
        <v>2</v>
      </c>
      <c r="H54" s="98">
        <f>Data!E13</f>
        <v>4.5530349112426025E-2</v>
      </c>
    </row>
    <row r="55" spans="1:8" x14ac:dyDescent="0.3">
      <c r="A55" t="str">
        <f>Data!$B$1</f>
        <v>NT Area 2 Troll</v>
      </c>
      <c r="B55" t="str">
        <f>Data!$E$1</f>
        <v>May-Jun</v>
      </c>
      <c r="C55" t="str">
        <f>Data!$E$2</f>
        <v>GSI_2013</v>
      </c>
      <c r="D55" t="str">
        <f>Data!$A$14</f>
        <v>Puget Sound Sp</v>
      </c>
      <c r="E55">
        <f>VLOOKUP(D55,StkCrosswalk!$C$1:$F$40,2,FALSE)</f>
        <v>2</v>
      </c>
      <c r="F55" t="str">
        <f>VLOOKUP(E55,StkCrosswalk!$D$1:$F$40,2,FALSE)</f>
        <v>PS Fall-Spring</v>
      </c>
      <c r="G55">
        <f>VLOOKUP(E55,StkCrosswalk!$D$1:$F$40,3,FALSE)</f>
        <v>2</v>
      </c>
      <c r="H55" s="98">
        <f>Data!E14</f>
        <v>8.4258816568047352E-3</v>
      </c>
    </row>
    <row r="56" spans="1:8" x14ac:dyDescent="0.3">
      <c r="A56" t="str">
        <f>Data!$B$1</f>
        <v>NT Area 2 Troll</v>
      </c>
      <c r="B56" t="str">
        <f>Data!$E$1</f>
        <v>May-Jun</v>
      </c>
      <c r="C56" t="str">
        <f>Data!$E$2</f>
        <v>GSI_2013</v>
      </c>
      <c r="D56" t="str">
        <f>Data!$A$15</f>
        <v>Fraser WCVI Geo St</v>
      </c>
      <c r="E56">
        <f>VLOOKUP(D56,StkCrosswalk!$C$1:$F$40,2,FALSE)</f>
        <v>1</v>
      </c>
      <c r="F56" t="str">
        <f>VLOOKUP(E56,StkCrosswalk!$D$1:$F$40,2,FALSE)</f>
        <v>Fraser WCVI Geo St</v>
      </c>
      <c r="G56">
        <f>VLOOKUP(E56,StkCrosswalk!$D$1:$F$40,3,FALSE)</f>
        <v>1</v>
      </c>
      <c r="H56" s="98">
        <f>Data!E15</f>
        <v>5.4500002958579853E-2</v>
      </c>
    </row>
    <row r="57" spans="1:8" x14ac:dyDescent="0.3">
      <c r="A57" t="str">
        <f>Data!$B$1</f>
        <v>NT Area 2 Troll</v>
      </c>
      <c r="B57" t="str">
        <f>Data!$E$1</f>
        <v>May-Jun</v>
      </c>
      <c r="C57" t="str">
        <f>Data!$E$2</f>
        <v>GSI_2013</v>
      </c>
      <c r="D57" t="str">
        <f>Data!$A$16</f>
        <v>Non FRAM stocks</v>
      </c>
      <c r="E57">
        <f>VLOOKUP(D57,StkCrosswalk!$C$1:$F$40,2,FALSE)</f>
        <v>14</v>
      </c>
      <c r="F57" t="str">
        <f>VLOOKUP(E57,StkCrosswalk!$D$1:$F$40,2,FALSE)</f>
        <v>Non FRAM stocks</v>
      </c>
      <c r="G57">
        <f>VLOOKUP(E57,StkCrosswalk!$D$1:$F$40,3,FALSE)</f>
        <v>8</v>
      </c>
      <c r="H57" s="98">
        <f>Data!E16</f>
        <v>1.8309831360946743E-2</v>
      </c>
    </row>
    <row r="58" spans="1:8" x14ac:dyDescent="0.3">
      <c r="A58" t="str">
        <f>Data!$B$1</f>
        <v>NT Area 2 Troll</v>
      </c>
      <c r="B58" t="str">
        <f>Data!$E$1</f>
        <v>May-Jun</v>
      </c>
      <c r="C58" t="str">
        <f>Data!$F$2</f>
        <v>GSI_2014</v>
      </c>
      <c r="D58" t="str">
        <f>Data!$A$3</f>
        <v>CV-Sacramento</v>
      </c>
      <c r="E58">
        <f>VLOOKUP(D58,StkCrosswalk!$C$1:$F$40,2,FALSE)</f>
        <v>13</v>
      </c>
      <c r="F58" t="str">
        <f>VLOOKUP(E58,StkCrosswalk!$D$1:$F$40,2,FALSE)</f>
        <v>Central Valley</v>
      </c>
      <c r="G58">
        <f>VLOOKUP(E58,StkCrosswalk!$D$1:$F$40,3,FALSE)</f>
        <v>7</v>
      </c>
      <c r="H58" s="98">
        <f>Data!F3</f>
        <v>7.7700576177285319E-2</v>
      </c>
    </row>
    <row r="59" spans="1:8" x14ac:dyDescent="0.3">
      <c r="A59" t="str">
        <f>Data!$B$1</f>
        <v>NT Area 2 Troll</v>
      </c>
      <c r="B59" t="str">
        <f>Data!$E$1</f>
        <v>May-Jun</v>
      </c>
      <c r="C59" t="str">
        <f>Data!$F$2</f>
        <v>GSI_2014</v>
      </c>
      <c r="D59" t="str">
        <f>Data!$A$4</f>
        <v>OR North Coast</v>
      </c>
      <c r="E59">
        <f>VLOOKUP(D59,StkCrosswalk!$C$1:$F$40,2,FALSE)</f>
        <v>11</v>
      </c>
      <c r="F59" t="str">
        <f>VLOOKUP(E59,StkCrosswalk!$D$1:$F$40,2,FALSE)</f>
        <v>OR Coast</v>
      </c>
      <c r="G59">
        <f>VLOOKUP(E59,StkCrosswalk!$D$1:$F$40,3,FALSE)</f>
        <v>6</v>
      </c>
      <c r="H59" s="98">
        <f>Data!F4</f>
        <v>1.5390379501385044E-2</v>
      </c>
    </row>
    <row r="60" spans="1:8" x14ac:dyDescent="0.3">
      <c r="A60" t="str">
        <f>Data!$B$1</f>
        <v>NT Area 2 Troll</v>
      </c>
      <c r="B60" t="str">
        <f>Data!$E$1</f>
        <v>May-Jun</v>
      </c>
      <c r="C60" t="str">
        <f>Data!$F$2</f>
        <v>GSI_2014</v>
      </c>
      <c r="D60" t="str">
        <f>Data!$A$5</f>
        <v>Mid OR Coast</v>
      </c>
      <c r="E60">
        <f>VLOOKUP(D60,StkCrosswalk!$C$1:$F$40,2,FALSE)</f>
        <v>12</v>
      </c>
      <c r="F60" t="str">
        <f>VLOOKUP(E60,StkCrosswalk!$D$1:$F$40,2,FALSE)</f>
        <v>OR Coast</v>
      </c>
      <c r="G60">
        <f>VLOOKUP(E60,StkCrosswalk!$D$1:$F$40,3,FALSE)</f>
        <v>6</v>
      </c>
      <c r="H60" s="98">
        <f>Data!F5</f>
        <v>3.9435484764542943E-2</v>
      </c>
    </row>
    <row r="61" spans="1:8" x14ac:dyDescent="0.3">
      <c r="A61" t="str">
        <f>Data!$B$1</f>
        <v>NT Area 2 Troll</v>
      </c>
      <c r="B61" t="str">
        <f>Data!$E$1</f>
        <v>May-Jun</v>
      </c>
      <c r="C61" t="str">
        <f>Data!$F$2</f>
        <v>GSI_2014</v>
      </c>
      <c r="D61" t="str">
        <f>Data!$A$6</f>
        <v>L Columbia Spring</v>
      </c>
      <c r="E61">
        <f>VLOOKUP(D61,StkCrosswalk!$C$1:$F$40,2,FALSE)</f>
        <v>6</v>
      </c>
      <c r="F61" t="str">
        <f>VLOOKUP(E61,StkCrosswalk!$D$1:$F$40,2,FALSE)</f>
        <v>Col Spr-Sum-Fall Brt</v>
      </c>
      <c r="G61">
        <f>VLOOKUP(E61,StkCrosswalk!$D$1:$F$40,3,FALSE)</f>
        <v>4</v>
      </c>
      <c r="H61" s="98">
        <f>Data!F6</f>
        <v>4.0064290858725732E-2</v>
      </c>
    </row>
    <row r="62" spans="1:8" x14ac:dyDescent="0.3">
      <c r="A62" t="str">
        <f>Data!$B$1</f>
        <v>NT Area 2 Troll</v>
      </c>
      <c r="B62" t="str">
        <f>Data!$E$1</f>
        <v>May-Jun</v>
      </c>
      <c r="C62" t="str">
        <f>Data!$F$2</f>
        <v>GSI_2014</v>
      </c>
      <c r="D62" t="str">
        <f>Data!$A$7</f>
        <v>L C Bright&amp;Tule</v>
      </c>
      <c r="E62">
        <f>VLOOKUP(D62,StkCrosswalk!$C$1:$F$40,2,FALSE)</f>
        <v>9</v>
      </c>
      <c r="F62" t="str">
        <f>VLOOKUP(E62,StkCrosswalk!$D$1:$F$40,2,FALSE)</f>
        <v>Col Tule-L Col Brt</v>
      </c>
      <c r="G62">
        <f>VLOOKUP(E62,StkCrosswalk!$D$1:$F$40,3,FALSE)</f>
        <v>5</v>
      </c>
      <c r="H62" s="98">
        <f>Data!F7</f>
        <v>6.9209653739612229E-2</v>
      </c>
    </row>
    <row r="63" spans="1:8" x14ac:dyDescent="0.3">
      <c r="A63" t="str">
        <f>Data!$B$1</f>
        <v>NT Area 2 Troll</v>
      </c>
      <c r="B63" t="str">
        <f>Data!$E$1</f>
        <v>May-Jun</v>
      </c>
      <c r="C63" t="str">
        <f>Data!$F$2</f>
        <v>GSI_2014</v>
      </c>
      <c r="D63" t="str">
        <f>Data!$A$8</f>
        <v>Mid-Columbia Tule</v>
      </c>
      <c r="E63">
        <f>VLOOKUP(D63,StkCrosswalk!$C$1:$F$40,2,FALSE)</f>
        <v>10</v>
      </c>
      <c r="F63" t="str">
        <f>VLOOKUP(E63,StkCrosswalk!$D$1:$F$40,2,FALSE)</f>
        <v>Col Tule-L Col Brt</v>
      </c>
      <c r="G63">
        <f>VLOOKUP(E63,StkCrosswalk!$D$1:$F$40,3,FALSE)</f>
        <v>5</v>
      </c>
      <c r="H63" s="98">
        <f>Data!F8</f>
        <v>0.45547290304709154</v>
      </c>
    </row>
    <row r="64" spans="1:8" x14ac:dyDescent="0.3">
      <c r="A64" t="str">
        <f>Data!$B$1</f>
        <v>NT Area 2 Troll</v>
      </c>
      <c r="B64" t="str">
        <f>Data!$E$1</f>
        <v>May-Jun</v>
      </c>
      <c r="C64" t="str">
        <f>Data!$F$2</f>
        <v>GSI_2014</v>
      </c>
      <c r="D64" t="str">
        <f>Data!$A$9</f>
        <v>U Columbia Bright</v>
      </c>
      <c r="E64">
        <f>VLOOKUP(D64,StkCrosswalk!$C$1:$F$40,2,FALSE)</f>
        <v>7</v>
      </c>
      <c r="F64" t="str">
        <f>VLOOKUP(E64,StkCrosswalk!$D$1:$F$40,2,FALSE)</f>
        <v>Col Spr-Sum-Fall Brt</v>
      </c>
      <c r="G64">
        <f>VLOOKUP(E64,StkCrosswalk!$D$1:$F$40,3,FALSE)</f>
        <v>4</v>
      </c>
      <c r="H64" s="98">
        <f>Data!F9</f>
        <v>0.14771288642659286</v>
      </c>
    </row>
    <row r="65" spans="1:8" x14ac:dyDescent="0.3">
      <c r="A65" t="str">
        <f>Data!$B$1</f>
        <v>NT Area 2 Troll</v>
      </c>
      <c r="B65" t="str">
        <f>Data!$E$1</f>
        <v>May-Jun</v>
      </c>
      <c r="C65" t="str">
        <f>Data!$F$2</f>
        <v>GSI_2014</v>
      </c>
      <c r="D65" t="str">
        <f>Data!$A$10</f>
        <v>Columbia Su</v>
      </c>
      <c r="E65">
        <f>VLOOKUP(D65,StkCrosswalk!$C$1:$F$40,2,FALSE)</f>
        <v>8</v>
      </c>
      <c r="F65" t="str">
        <f>VLOOKUP(E65,StkCrosswalk!$D$1:$F$40,2,FALSE)</f>
        <v>Col Spr-Sum-Fall Brt</v>
      </c>
      <c r="G65">
        <f>VLOOKUP(E65,StkCrosswalk!$D$1:$F$40,3,FALSE)</f>
        <v>4</v>
      </c>
      <c r="H65" s="98">
        <f>Data!F10</f>
        <v>5.0461387811634298E-2</v>
      </c>
    </row>
    <row r="66" spans="1:8" x14ac:dyDescent="0.3">
      <c r="A66" t="str">
        <f>Data!$B$1</f>
        <v>NT Area 2 Troll</v>
      </c>
      <c r="B66" t="str">
        <f>Data!$E$1</f>
        <v>May-Jun</v>
      </c>
      <c r="C66" t="str">
        <f>Data!$F$2</f>
        <v>GSI_2014</v>
      </c>
      <c r="D66" t="str">
        <f>Data!$A$11</f>
        <v>WA North Coast</v>
      </c>
      <c r="E66">
        <f>VLOOKUP(D66,StkCrosswalk!$C$1:$F$40,2,FALSE)</f>
        <v>4</v>
      </c>
      <c r="F66" t="str">
        <f>VLOOKUP(E66,StkCrosswalk!$D$1:$F$40,2,FALSE)</f>
        <v>WA Coast</v>
      </c>
      <c r="G66">
        <f>VLOOKUP(E66,StkCrosswalk!$D$1:$F$40,3,FALSE)</f>
        <v>3</v>
      </c>
      <c r="H66" s="98">
        <f>Data!F11</f>
        <v>4.1058088642659278E-3</v>
      </c>
    </row>
    <row r="67" spans="1:8" x14ac:dyDescent="0.3">
      <c r="A67" t="str">
        <f>Data!$B$1</f>
        <v>NT Area 2 Troll</v>
      </c>
      <c r="B67" t="str">
        <f>Data!$E$1</f>
        <v>May-Jun</v>
      </c>
      <c r="C67" t="str">
        <f>Data!$F$2</f>
        <v>GSI_2014</v>
      </c>
      <c r="D67" t="str">
        <f>Data!$A$12</f>
        <v>Washington Coast</v>
      </c>
      <c r="E67">
        <f>VLOOKUP(D67,StkCrosswalk!$C$1:$F$40,2,FALSE)</f>
        <v>5</v>
      </c>
      <c r="F67" t="str">
        <f>VLOOKUP(E67,StkCrosswalk!$D$1:$F$40,2,FALSE)</f>
        <v>WA Coast</v>
      </c>
      <c r="G67">
        <f>VLOOKUP(E67,StkCrosswalk!$D$1:$F$40,3,FALSE)</f>
        <v>3</v>
      </c>
      <c r="H67" s="98">
        <f>Data!F12</f>
        <v>2.6841911357340718E-3</v>
      </c>
    </row>
    <row r="68" spans="1:8" x14ac:dyDescent="0.3">
      <c r="A68" t="str">
        <f>Data!$B$1</f>
        <v>NT Area 2 Troll</v>
      </c>
      <c r="B68" t="str">
        <f>Data!$E$1</f>
        <v>May-Jun</v>
      </c>
      <c r="C68" t="str">
        <f>Data!$F$2</f>
        <v>GSI_2014</v>
      </c>
      <c r="D68" t="str">
        <f>Data!$A$13</f>
        <v>Puget Sound Fa</v>
      </c>
      <c r="E68">
        <f>VLOOKUP(D68,StkCrosswalk!$C$1:$F$40,2,FALSE)</f>
        <v>3</v>
      </c>
      <c r="F68" t="str">
        <f>VLOOKUP(E68,StkCrosswalk!$D$1:$F$40,2,FALSE)</f>
        <v>PS Fall-Spring</v>
      </c>
      <c r="G68">
        <f>VLOOKUP(E68,StkCrosswalk!$D$1:$F$40,3,FALSE)</f>
        <v>2</v>
      </c>
      <c r="H68" s="98">
        <f>Data!F13</f>
        <v>3.6906146814404434E-2</v>
      </c>
    </row>
    <row r="69" spans="1:8" x14ac:dyDescent="0.3">
      <c r="A69" t="str">
        <f>Data!$B$1</f>
        <v>NT Area 2 Troll</v>
      </c>
      <c r="B69" t="str">
        <f>Data!$E$1</f>
        <v>May-Jun</v>
      </c>
      <c r="C69" t="str">
        <f>Data!$F$2</f>
        <v>GSI_2014</v>
      </c>
      <c r="D69" t="str">
        <f>Data!$A$14</f>
        <v>Puget Sound Sp</v>
      </c>
      <c r="E69">
        <f>VLOOKUP(D69,StkCrosswalk!$C$1:$F$40,2,FALSE)</f>
        <v>2</v>
      </c>
      <c r="F69" t="str">
        <f>VLOOKUP(E69,StkCrosswalk!$D$1:$F$40,2,FALSE)</f>
        <v>PS Fall-Spring</v>
      </c>
      <c r="G69">
        <f>VLOOKUP(E69,StkCrosswalk!$D$1:$F$40,3,FALSE)</f>
        <v>2</v>
      </c>
      <c r="H69" s="98">
        <f>Data!F14</f>
        <v>6.9378559556786679E-3</v>
      </c>
    </row>
    <row r="70" spans="1:8" x14ac:dyDescent="0.3">
      <c r="A70" t="str">
        <f>Data!$B$1</f>
        <v>NT Area 2 Troll</v>
      </c>
      <c r="B70" t="str">
        <f>Data!$E$1</f>
        <v>May-Jun</v>
      </c>
      <c r="C70" t="str">
        <f>Data!$F$2</f>
        <v>GSI_2014</v>
      </c>
      <c r="D70" t="str">
        <f>Data!$A$15</f>
        <v>Fraser WCVI Geo St</v>
      </c>
      <c r="E70">
        <f>VLOOKUP(D70,StkCrosswalk!$C$1:$F$40,2,FALSE)</f>
        <v>1</v>
      </c>
      <c r="F70" t="str">
        <f>VLOOKUP(E70,StkCrosswalk!$D$1:$F$40,2,FALSE)</f>
        <v>Fraser WCVI Geo St</v>
      </c>
      <c r="G70">
        <f>VLOOKUP(E70,StkCrosswalk!$D$1:$F$40,3,FALSE)</f>
        <v>1</v>
      </c>
      <c r="H70" s="98">
        <f>Data!F15</f>
        <v>4.285970360110801E-2</v>
      </c>
    </row>
    <row r="71" spans="1:8" x14ac:dyDescent="0.3">
      <c r="A71" t="str">
        <f>Data!$B$1</f>
        <v>NT Area 2 Troll</v>
      </c>
      <c r="B71" t="str">
        <f>Data!$E$1</f>
        <v>May-Jun</v>
      </c>
      <c r="C71" t="str">
        <f>Data!$F$2</f>
        <v>GSI_2014</v>
      </c>
      <c r="D71" t="str">
        <f>Data!$A$16</f>
        <v>Non FRAM stocks</v>
      </c>
      <c r="E71">
        <f>VLOOKUP(D71,StkCrosswalk!$C$1:$F$40,2,FALSE)</f>
        <v>14</v>
      </c>
      <c r="F71" t="str">
        <f>VLOOKUP(E71,StkCrosswalk!$D$1:$F$40,2,FALSE)</f>
        <v>Non FRAM stocks</v>
      </c>
      <c r="G71">
        <f>VLOOKUP(E71,StkCrosswalk!$D$1:$F$40,3,FALSE)</f>
        <v>8</v>
      </c>
      <c r="H71" s="98">
        <f>Data!F16</f>
        <v>1.1058529085872576E-2</v>
      </c>
    </row>
    <row r="72" spans="1:8" x14ac:dyDescent="0.3">
      <c r="A72" t="str">
        <f>Data!$B$1</f>
        <v>NT Area 2 Troll</v>
      </c>
      <c r="B72" t="str">
        <f>Data!$E$1</f>
        <v>May-Jun</v>
      </c>
      <c r="C72" t="str">
        <f>Data!$G$2</f>
        <v>GSI_Avg</v>
      </c>
      <c r="D72" t="str">
        <f>Data!$A$3</f>
        <v>CV-Sacramento</v>
      </c>
      <c r="E72">
        <f>VLOOKUP(D72,StkCrosswalk!$C$1:$F$40,2,FALSE)</f>
        <v>13</v>
      </c>
      <c r="F72" t="str">
        <f>VLOOKUP(E72,StkCrosswalk!$D$1:$F$40,2,FALSE)</f>
        <v>Central Valley</v>
      </c>
      <c r="G72">
        <f>VLOOKUP(E72,StkCrosswalk!$D$1:$F$40,3,FALSE)</f>
        <v>7</v>
      </c>
      <c r="H72" s="98">
        <f>Data!G3</f>
        <v>0.10389939220442886</v>
      </c>
    </row>
    <row r="73" spans="1:8" x14ac:dyDescent="0.3">
      <c r="A73" t="str">
        <f>Data!$B$1</f>
        <v>NT Area 2 Troll</v>
      </c>
      <c r="B73" t="str">
        <f>Data!$E$1</f>
        <v>May-Jun</v>
      </c>
      <c r="C73" t="str">
        <f>Data!$G$2</f>
        <v>GSI_Avg</v>
      </c>
      <c r="D73" t="str">
        <f>Data!$A$4</f>
        <v>OR North Coast</v>
      </c>
      <c r="E73">
        <f>VLOOKUP(D73,StkCrosswalk!$C$1:$F$40,2,FALSE)</f>
        <v>11</v>
      </c>
      <c r="F73" t="str">
        <f>VLOOKUP(E73,StkCrosswalk!$D$1:$F$40,2,FALSE)</f>
        <v>OR Coast</v>
      </c>
      <c r="G73">
        <f>VLOOKUP(E73,StkCrosswalk!$D$1:$F$40,3,FALSE)</f>
        <v>6</v>
      </c>
      <c r="H73" s="98">
        <f>Data!G4</f>
        <v>1.1269866301146824E-2</v>
      </c>
    </row>
    <row r="74" spans="1:8" x14ac:dyDescent="0.3">
      <c r="A74" t="str">
        <f>Data!$B$1</f>
        <v>NT Area 2 Troll</v>
      </c>
      <c r="B74" t="str">
        <f>Data!$E$1</f>
        <v>May-Jun</v>
      </c>
      <c r="C74" t="str">
        <f>Data!$G$2</f>
        <v>GSI_Avg</v>
      </c>
      <c r="D74" t="str">
        <f>Data!$A$5</f>
        <v>Mid OR Coast</v>
      </c>
      <c r="E74">
        <f>VLOOKUP(D74,StkCrosswalk!$C$1:$F$40,2,FALSE)</f>
        <v>12</v>
      </c>
      <c r="F74" t="str">
        <f>VLOOKUP(E74,StkCrosswalk!$D$1:$F$40,2,FALSE)</f>
        <v>OR Coast</v>
      </c>
      <c r="G74">
        <f>VLOOKUP(E74,StkCrosswalk!$D$1:$F$40,3,FALSE)</f>
        <v>6</v>
      </c>
      <c r="H74" s="98">
        <f>Data!G5</f>
        <v>4.1337938345162195E-2</v>
      </c>
    </row>
    <row r="75" spans="1:8" x14ac:dyDescent="0.3">
      <c r="A75" t="str">
        <f>Data!$B$1</f>
        <v>NT Area 2 Troll</v>
      </c>
      <c r="B75" t="str">
        <f>Data!$E$1</f>
        <v>May-Jun</v>
      </c>
      <c r="C75" t="str">
        <f>Data!$G$2</f>
        <v>GSI_Avg</v>
      </c>
      <c r="D75" t="str">
        <f>Data!$A$6</f>
        <v>L Columbia Spring</v>
      </c>
      <c r="E75">
        <f>VLOOKUP(D75,StkCrosswalk!$C$1:$F$40,2,FALSE)</f>
        <v>6</v>
      </c>
      <c r="F75" t="str">
        <f>VLOOKUP(E75,StkCrosswalk!$D$1:$F$40,2,FALSE)</f>
        <v>Col Spr-Sum-Fall Brt</v>
      </c>
      <c r="G75">
        <f>VLOOKUP(E75,StkCrosswalk!$D$1:$F$40,3,FALSE)</f>
        <v>4</v>
      </c>
      <c r="H75" s="98">
        <f>Data!G6</f>
        <v>3.7911348795532894E-2</v>
      </c>
    </row>
    <row r="76" spans="1:8" x14ac:dyDescent="0.3">
      <c r="A76" t="str">
        <f>Data!$B$1</f>
        <v>NT Area 2 Troll</v>
      </c>
      <c r="B76" t="str">
        <f>Data!$E$1</f>
        <v>May-Jun</v>
      </c>
      <c r="C76" t="str">
        <f>Data!$G$2</f>
        <v>GSI_Avg</v>
      </c>
      <c r="D76" t="str">
        <f>Data!$A$7</f>
        <v>L C Bright&amp;Tule</v>
      </c>
      <c r="E76">
        <f>VLOOKUP(D76,StkCrosswalk!$C$1:$F$40,2,FALSE)</f>
        <v>9</v>
      </c>
      <c r="F76" t="str">
        <f>VLOOKUP(E76,StkCrosswalk!$D$1:$F$40,2,FALSE)</f>
        <v>Col Tule-L Col Brt</v>
      </c>
      <c r="G76">
        <f>VLOOKUP(E76,StkCrosswalk!$D$1:$F$40,3,FALSE)</f>
        <v>5</v>
      </c>
      <c r="H76" s="98">
        <f>Data!G7</f>
        <v>0.10886506936135104</v>
      </c>
    </row>
    <row r="77" spans="1:8" x14ac:dyDescent="0.3">
      <c r="A77" t="str">
        <f>Data!$B$1</f>
        <v>NT Area 2 Troll</v>
      </c>
      <c r="B77" t="str">
        <f>Data!$E$1</f>
        <v>May-Jun</v>
      </c>
      <c r="C77" t="str">
        <f>Data!$G$2</f>
        <v>GSI_Avg</v>
      </c>
      <c r="D77" t="str">
        <f>Data!$A$8</f>
        <v>Mid-Columbia Tule</v>
      </c>
      <c r="E77">
        <f>VLOOKUP(D77,StkCrosswalk!$C$1:$F$40,2,FALSE)</f>
        <v>10</v>
      </c>
      <c r="F77" t="str">
        <f>VLOOKUP(E77,StkCrosswalk!$D$1:$F$40,2,FALSE)</f>
        <v>Col Tule-L Col Brt</v>
      </c>
      <c r="G77">
        <f>VLOOKUP(E77,StkCrosswalk!$D$1:$F$40,3,FALSE)</f>
        <v>5</v>
      </c>
      <c r="H77" s="98">
        <f>Data!G8</f>
        <v>0.37704302550443386</v>
      </c>
    </row>
    <row r="78" spans="1:8" x14ac:dyDescent="0.3">
      <c r="A78" t="str">
        <f>Data!$B$1</f>
        <v>NT Area 2 Troll</v>
      </c>
      <c r="B78" t="str">
        <f>Data!$E$1</f>
        <v>May-Jun</v>
      </c>
      <c r="C78" t="str">
        <f>Data!$G$2</f>
        <v>GSI_Avg</v>
      </c>
      <c r="D78" t="str">
        <f>Data!$A$9</f>
        <v>U Columbia Bright</v>
      </c>
      <c r="E78">
        <f>VLOOKUP(D78,StkCrosswalk!$C$1:$F$40,2,FALSE)</f>
        <v>7</v>
      </c>
      <c r="F78" t="str">
        <f>VLOOKUP(E78,StkCrosswalk!$D$1:$F$40,2,FALSE)</f>
        <v>Col Spr-Sum-Fall Brt</v>
      </c>
      <c r="G78">
        <f>VLOOKUP(E78,StkCrosswalk!$D$1:$F$40,3,FALSE)</f>
        <v>4</v>
      </c>
      <c r="H78" s="98">
        <f>Data!G9</f>
        <v>0.15334228639217162</v>
      </c>
    </row>
    <row r="79" spans="1:8" x14ac:dyDescent="0.3">
      <c r="A79" t="str">
        <f>Data!$B$1</f>
        <v>NT Area 2 Troll</v>
      </c>
      <c r="B79" t="str">
        <f>Data!$E$1</f>
        <v>May-Jun</v>
      </c>
      <c r="C79" t="str">
        <f>Data!$G$2</f>
        <v>GSI_Avg</v>
      </c>
      <c r="D79" t="str">
        <f>Data!$A$10</f>
        <v>Columbia Su</v>
      </c>
      <c r="E79">
        <f>VLOOKUP(D79,StkCrosswalk!$C$1:$F$40,2,FALSE)</f>
        <v>8</v>
      </c>
      <c r="F79" t="str">
        <f>VLOOKUP(E79,StkCrosswalk!$D$1:$F$40,2,FALSE)</f>
        <v>Col Spr-Sum-Fall Brt</v>
      </c>
      <c r="G79">
        <f>VLOOKUP(E79,StkCrosswalk!$D$1:$F$40,3,FALSE)</f>
        <v>4</v>
      </c>
      <c r="H79" s="98">
        <f>Data!G10</f>
        <v>4.3102940596196161E-2</v>
      </c>
    </row>
    <row r="80" spans="1:8" x14ac:dyDescent="0.3">
      <c r="A80" t="str">
        <f>Data!$B$1</f>
        <v>NT Area 2 Troll</v>
      </c>
      <c r="B80" t="str">
        <f>Data!$E$1</f>
        <v>May-Jun</v>
      </c>
      <c r="C80" t="str">
        <f>Data!$G$2</f>
        <v>GSI_Avg</v>
      </c>
      <c r="D80" t="str">
        <f>Data!$A$11</f>
        <v>WA North Coast</v>
      </c>
      <c r="E80">
        <f>VLOOKUP(D80,StkCrosswalk!$C$1:$F$40,2,FALSE)</f>
        <v>4</v>
      </c>
      <c r="F80" t="str">
        <f>VLOOKUP(E80,StkCrosswalk!$D$1:$F$40,2,FALSE)</f>
        <v>WA Coast</v>
      </c>
      <c r="G80">
        <f>VLOOKUP(E80,StkCrosswalk!$D$1:$F$40,3,FALSE)</f>
        <v>3</v>
      </c>
      <c r="H80" s="98">
        <f>Data!G11</f>
        <v>2.2856061728597416E-3</v>
      </c>
    </row>
    <row r="81" spans="1:8" x14ac:dyDescent="0.3">
      <c r="A81" t="str">
        <f>Data!$B$1</f>
        <v>NT Area 2 Troll</v>
      </c>
      <c r="B81" t="str">
        <f>Data!$E$1</f>
        <v>May-Jun</v>
      </c>
      <c r="C81" t="str">
        <f>Data!$G$2</f>
        <v>GSI_Avg</v>
      </c>
      <c r="D81" t="str">
        <f>Data!$A$12</f>
        <v>Washington Coast</v>
      </c>
      <c r="E81">
        <f>VLOOKUP(D81,StkCrosswalk!$C$1:$F$40,2,FALSE)</f>
        <v>5</v>
      </c>
      <c r="F81" t="str">
        <f>VLOOKUP(E81,StkCrosswalk!$D$1:$F$40,2,FALSE)</f>
        <v>WA Coast</v>
      </c>
      <c r="G81">
        <f>VLOOKUP(E81,StkCrosswalk!$D$1:$F$40,3,FALSE)</f>
        <v>3</v>
      </c>
      <c r="H81" s="98">
        <f>Data!G12</f>
        <v>9.1462189731569658E-4</v>
      </c>
    </row>
    <row r="82" spans="1:8" x14ac:dyDescent="0.3">
      <c r="A82" t="str">
        <f>Data!$B$1</f>
        <v>NT Area 2 Troll</v>
      </c>
      <c r="B82" t="str">
        <f>Data!$E$1</f>
        <v>May-Jun</v>
      </c>
      <c r="C82" t="str">
        <f>Data!$G$2</f>
        <v>GSI_Avg</v>
      </c>
      <c r="D82" t="str">
        <f>Data!$A$13</f>
        <v>Puget Sound Fa</v>
      </c>
      <c r="E82">
        <f>VLOOKUP(D82,StkCrosswalk!$C$1:$F$40,2,FALSE)</f>
        <v>3</v>
      </c>
      <c r="F82" t="str">
        <f>VLOOKUP(E82,StkCrosswalk!$D$1:$F$40,2,FALSE)</f>
        <v>PS Fall-Spring</v>
      </c>
      <c r="G82">
        <f>VLOOKUP(E82,StkCrosswalk!$D$1:$F$40,3,FALSE)</f>
        <v>2</v>
      </c>
      <c r="H82" s="98">
        <f>Data!G13</f>
        <v>6.2140927117310556E-2</v>
      </c>
    </row>
    <row r="83" spans="1:8" x14ac:dyDescent="0.3">
      <c r="A83" t="str">
        <f>Data!$B$1</f>
        <v>NT Area 2 Troll</v>
      </c>
      <c r="B83" t="str">
        <f>Data!$E$1</f>
        <v>May-Jun</v>
      </c>
      <c r="C83" t="str">
        <f>Data!$G$2</f>
        <v>GSI_Avg</v>
      </c>
      <c r="D83" t="str">
        <f>Data!$A$14</f>
        <v>Puget Sound Sp</v>
      </c>
      <c r="E83">
        <f>VLOOKUP(D83,StkCrosswalk!$C$1:$F$40,2,FALSE)</f>
        <v>2</v>
      </c>
      <c r="F83" t="str">
        <f>VLOOKUP(E83,StkCrosswalk!$D$1:$F$40,2,FALSE)</f>
        <v>PS Fall-Spring</v>
      </c>
      <c r="G83">
        <f>VLOOKUP(E83,StkCrosswalk!$D$1:$F$40,3,FALSE)</f>
        <v>2</v>
      </c>
      <c r="H83" s="98">
        <f>Data!G14</f>
        <v>8.2378322405983802E-3</v>
      </c>
    </row>
    <row r="84" spans="1:8" x14ac:dyDescent="0.3">
      <c r="A84" t="str">
        <f>Data!$B$1</f>
        <v>NT Area 2 Troll</v>
      </c>
      <c r="B84" t="str">
        <f>Data!$E$1</f>
        <v>May-Jun</v>
      </c>
      <c r="C84" t="str">
        <f>Data!$G$2</f>
        <v>GSI_Avg</v>
      </c>
      <c r="D84" t="str">
        <f>Data!$A$15</f>
        <v>Fraser WCVI Geo St</v>
      </c>
      <c r="E84">
        <f>VLOOKUP(D84,StkCrosswalk!$C$1:$F$40,2,FALSE)</f>
        <v>1</v>
      </c>
      <c r="F84" t="str">
        <f>VLOOKUP(E84,StkCrosswalk!$D$1:$F$40,2,FALSE)</f>
        <v>Fraser WCVI Geo St</v>
      </c>
      <c r="G84">
        <f>VLOOKUP(E84,StkCrosswalk!$D$1:$F$40,3,FALSE)</f>
        <v>1</v>
      </c>
      <c r="H84" s="98">
        <f>Data!G15</f>
        <v>3.879979759816856E-2</v>
      </c>
    </row>
    <row r="85" spans="1:8" x14ac:dyDescent="0.3">
      <c r="A85" t="str">
        <f>Data!$B$1</f>
        <v>NT Area 2 Troll</v>
      </c>
      <c r="B85" t="str">
        <f>Data!$E$1</f>
        <v>May-Jun</v>
      </c>
      <c r="C85" t="str">
        <f>Data!$G$2</f>
        <v>GSI_Avg</v>
      </c>
      <c r="D85" t="str">
        <f>Data!$A$16</f>
        <v>Non FRAM stocks</v>
      </c>
      <c r="E85">
        <f>VLOOKUP(D85,StkCrosswalk!$C$1:$F$40,2,FALSE)</f>
        <v>14</v>
      </c>
      <c r="F85" t="str">
        <f>VLOOKUP(E85,StkCrosswalk!$D$1:$F$40,2,FALSE)</f>
        <v>Non FRAM stocks</v>
      </c>
      <c r="G85">
        <f>VLOOKUP(E85,StkCrosswalk!$D$1:$F$40,3,FALSE)</f>
        <v>8</v>
      </c>
      <c r="H85" s="98">
        <f>Data!G16</f>
        <v>1.0849133644216427E-2</v>
      </c>
    </row>
    <row r="86" spans="1:8" x14ac:dyDescent="0.3">
      <c r="A86" t="str">
        <f>Data!$H$1</f>
        <v>NT Area 2 Troll</v>
      </c>
      <c r="B86" t="str">
        <f>Data!$K$1</f>
        <v>Jul-Sep</v>
      </c>
      <c r="C86" t="str">
        <f>Data!$B$2</f>
        <v>NewBP</v>
      </c>
      <c r="D86" t="str">
        <f>Data!$A$3</f>
        <v>CV-Sacramento</v>
      </c>
      <c r="E86">
        <f>VLOOKUP(D86,StkCrosswalk!$C$1:$F$40,2,FALSE)</f>
        <v>13</v>
      </c>
      <c r="F86" t="str">
        <f>VLOOKUP(E86,StkCrosswalk!$D$1:$F$40,2,FALSE)</f>
        <v>Central Valley</v>
      </c>
      <c r="G86">
        <f>VLOOKUP(E86,StkCrosswalk!$D$1:$F$40,3,FALSE)</f>
        <v>7</v>
      </c>
      <c r="H86" s="98">
        <f>Data!H3</f>
        <v>9.9209163648031826E-3</v>
      </c>
    </row>
    <row r="87" spans="1:8" x14ac:dyDescent="0.3">
      <c r="A87" t="str">
        <f>Data!$H$1</f>
        <v>NT Area 2 Troll</v>
      </c>
      <c r="B87" t="str">
        <f>Data!$K$1</f>
        <v>Jul-Sep</v>
      </c>
      <c r="C87" t="str">
        <f>Data!$B$2</f>
        <v>NewBP</v>
      </c>
      <c r="D87" t="str">
        <f>Data!$A$4</f>
        <v>OR North Coast</v>
      </c>
      <c r="E87">
        <f>VLOOKUP(D87,StkCrosswalk!$C$1:$F$40,2,FALSE)</f>
        <v>11</v>
      </c>
      <c r="F87" t="str">
        <f>VLOOKUP(E87,StkCrosswalk!$D$1:$F$40,2,FALSE)</f>
        <v>OR Coast</v>
      </c>
      <c r="G87">
        <f>VLOOKUP(E87,StkCrosswalk!$D$1:$F$40,3,FALSE)</f>
        <v>6</v>
      </c>
      <c r="H87" s="98">
        <f>Data!H4</f>
        <v>7.6954385225553798E-3</v>
      </c>
    </row>
    <row r="88" spans="1:8" x14ac:dyDescent="0.3">
      <c r="A88" t="str">
        <f>Data!$H$1</f>
        <v>NT Area 2 Troll</v>
      </c>
      <c r="B88" t="str">
        <f>Data!$K$1</f>
        <v>Jul-Sep</v>
      </c>
      <c r="C88" t="str">
        <f>Data!$B$2</f>
        <v>NewBP</v>
      </c>
      <c r="D88" t="str">
        <f>Data!$A$5</f>
        <v>Mid OR Coast</v>
      </c>
      <c r="E88">
        <f>VLOOKUP(D88,StkCrosswalk!$C$1:$F$40,2,FALSE)</f>
        <v>12</v>
      </c>
      <c r="F88" t="str">
        <f>VLOOKUP(E88,StkCrosswalk!$D$1:$F$40,2,FALSE)</f>
        <v>OR Coast</v>
      </c>
      <c r="G88">
        <f>VLOOKUP(E88,StkCrosswalk!$D$1:$F$40,3,FALSE)</f>
        <v>6</v>
      </c>
      <c r="H88" s="98">
        <f>Data!H5</f>
        <v>9.5442844049668189E-3</v>
      </c>
    </row>
    <row r="89" spans="1:8" x14ac:dyDescent="0.3">
      <c r="A89" t="str">
        <f>Data!$H$1</f>
        <v>NT Area 2 Troll</v>
      </c>
      <c r="B89" t="str">
        <f>Data!$K$1</f>
        <v>Jul-Sep</v>
      </c>
      <c r="C89" t="str">
        <f>Data!$B$2</f>
        <v>NewBP</v>
      </c>
      <c r="D89" t="str">
        <f>Data!$A$6</f>
        <v>L Columbia Spring</v>
      </c>
      <c r="E89">
        <f>VLOOKUP(D89,StkCrosswalk!$C$1:$F$40,2,FALSE)</f>
        <v>6</v>
      </c>
      <c r="F89" t="str">
        <f>VLOOKUP(E89,StkCrosswalk!$D$1:$F$40,2,FALSE)</f>
        <v>Col Spr-Sum-Fall Brt</v>
      </c>
      <c r="G89">
        <f>VLOOKUP(E89,StkCrosswalk!$D$1:$F$40,3,FALSE)</f>
        <v>4</v>
      </c>
      <c r="H89" s="98">
        <f>Data!H6</f>
        <v>1.9742580395124526E-2</v>
      </c>
    </row>
    <row r="90" spans="1:8" x14ac:dyDescent="0.3">
      <c r="A90" t="str">
        <f>Data!$H$1</f>
        <v>NT Area 2 Troll</v>
      </c>
      <c r="B90" t="str">
        <f>Data!$K$1</f>
        <v>Jul-Sep</v>
      </c>
      <c r="C90" t="str">
        <f>Data!$B$2</f>
        <v>NewBP</v>
      </c>
      <c r="D90" t="str">
        <f>Data!$A$7</f>
        <v>L C Bright&amp;Tule</v>
      </c>
      <c r="E90">
        <f>VLOOKUP(D90,StkCrosswalk!$C$1:$F$40,2,FALSE)</f>
        <v>9</v>
      </c>
      <c r="F90" t="str">
        <f>VLOOKUP(E90,StkCrosswalk!$D$1:$F$40,2,FALSE)</f>
        <v>Col Tule-L Col Brt</v>
      </c>
      <c r="G90">
        <f>VLOOKUP(E90,StkCrosswalk!$D$1:$F$40,3,FALSE)</f>
        <v>5</v>
      </c>
      <c r="H90" s="98">
        <f>Data!H7</f>
        <v>0.26722568230031118</v>
      </c>
    </row>
    <row r="91" spans="1:8" x14ac:dyDescent="0.3">
      <c r="A91" t="str">
        <f>Data!$H$1</f>
        <v>NT Area 2 Troll</v>
      </c>
      <c r="B91" t="str">
        <f>Data!$K$1</f>
        <v>Jul-Sep</v>
      </c>
      <c r="C91" t="str">
        <f>Data!$B$2</f>
        <v>NewBP</v>
      </c>
      <c r="D91" t="str">
        <f>Data!$A$8</f>
        <v>Mid-Columbia Tule</v>
      </c>
      <c r="E91">
        <f>VLOOKUP(D91,StkCrosswalk!$C$1:$F$40,2,FALSE)</f>
        <v>10</v>
      </c>
      <c r="F91" t="str">
        <f>VLOOKUP(E91,StkCrosswalk!$D$1:$F$40,2,FALSE)</f>
        <v>Col Tule-L Col Brt</v>
      </c>
      <c r="G91">
        <f>VLOOKUP(E91,StkCrosswalk!$D$1:$F$40,3,FALSE)</f>
        <v>5</v>
      </c>
      <c r="H91" s="98">
        <f>Data!H8</f>
        <v>0.18392128820650577</v>
      </c>
    </row>
    <row r="92" spans="1:8" x14ac:dyDescent="0.3">
      <c r="A92" t="str">
        <f>Data!$H$1</f>
        <v>NT Area 2 Troll</v>
      </c>
      <c r="B92" t="str">
        <f>Data!$K$1</f>
        <v>Jul-Sep</v>
      </c>
      <c r="C92" t="str">
        <f>Data!$B$2</f>
        <v>NewBP</v>
      </c>
      <c r="D92" t="str">
        <f>Data!$A$9</f>
        <v>U Columbia Bright</v>
      </c>
      <c r="E92">
        <f>VLOOKUP(D92,StkCrosswalk!$C$1:$F$40,2,FALSE)</f>
        <v>7</v>
      </c>
      <c r="F92" t="str">
        <f>VLOOKUP(E92,StkCrosswalk!$D$1:$F$40,2,FALSE)</f>
        <v>Col Spr-Sum-Fall Brt</v>
      </c>
      <c r="G92">
        <f>VLOOKUP(E92,StkCrosswalk!$D$1:$F$40,3,FALSE)</f>
        <v>4</v>
      </c>
      <c r="H92" s="98">
        <f>Data!H9</f>
        <v>0.25510607060969154</v>
      </c>
    </row>
    <row r="93" spans="1:8" x14ac:dyDescent="0.3">
      <c r="A93" t="str">
        <f>Data!$H$1</f>
        <v>NT Area 2 Troll</v>
      </c>
      <c r="B93" t="str">
        <f>Data!$K$1</f>
        <v>Jul-Sep</v>
      </c>
      <c r="C93" t="str">
        <f>Data!$B$2</f>
        <v>NewBP</v>
      </c>
      <c r="D93" t="str">
        <f>Data!$A$10</f>
        <v>Columbia Su</v>
      </c>
      <c r="E93">
        <f>VLOOKUP(D93,StkCrosswalk!$C$1:$F$40,2,FALSE)</f>
        <v>8</v>
      </c>
      <c r="F93" t="str">
        <f>VLOOKUP(E93,StkCrosswalk!$D$1:$F$40,2,FALSE)</f>
        <v>Col Spr-Sum-Fall Brt</v>
      </c>
      <c r="G93">
        <f>VLOOKUP(E93,StkCrosswalk!$D$1:$F$40,3,FALSE)</f>
        <v>4</v>
      </c>
      <c r="H93" s="98">
        <f>Data!H10</f>
        <v>1.9220277690070724E-2</v>
      </c>
    </row>
    <row r="94" spans="1:8" x14ac:dyDescent="0.3">
      <c r="A94" t="str">
        <f>Data!$H$1</f>
        <v>NT Area 2 Troll</v>
      </c>
      <c r="B94" t="str">
        <f>Data!$K$1</f>
        <v>Jul-Sep</v>
      </c>
      <c r="C94" t="str">
        <f>Data!$B$2</f>
        <v>NewBP</v>
      </c>
      <c r="D94" t="str">
        <f>Data!$A$11</f>
        <v>WA North Coast</v>
      </c>
      <c r="E94">
        <f>VLOOKUP(D94,StkCrosswalk!$C$1:$F$40,2,FALSE)</f>
        <v>4</v>
      </c>
      <c r="F94" t="str">
        <f>VLOOKUP(E94,StkCrosswalk!$D$1:$F$40,2,FALSE)</f>
        <v>WA Coast</v>
      </c>
      <c r="G94">
        <f>VLOOKUP(E94,StkCrosswalk!$D$1:$F$40,3,FALSE)</f>
        <v>3</v>
      </c>
      <c r="H94" s="98">
        <f>Data!H11</f>
        <v>1.0776519693636872E-2</v>
      </c>
    </row>
    <row r="95" spans="1:8" x14ac:dyDescent="0.3">
      <c r="A95" t="str">
        <f>Data!$H$1</f>
        <v>NT Area 2 Troll</v>
      </c>
      <c r="B95" t="str">
        <f>Data!$K$1</f>
        <v>Jul-Sep</v>
      </c>
      <c r="C95" t="str">
        <f>Data!$B$2</f>
        <v>NewBP</v>
      </c>
      <c r="D95" t="str">
        <f>Data!$A$12</f>
        <v>Washington Coast</v>
      </c>
      <c r="E95">
        <f>VLOOKUP(D95,StkCrosswalk!$C$1:$F$40,2,FALSE)</f>
        <v>5</v>
      </c>
      <c r="F95" t="str">
        <f>VLOOKUP(E95,StkCrosswalk!$D$1:$F$40,2,FALSE)</f>
        <v>WA Coast</v>
      </c>
      <c r="G95">
        <f>VLOOKUP(E95,StkCrosswalk!$D$1:$F$40,3,FALSE)</f>
        <v>3</v>
      </c>
      <c r="H95" s="98">
        <f>Data!H12</f>
        <v>6.906450036093326E-3</v>
      </c>
    </row>
    <row r="96" spans="1:8" x14ac:dyDescent="0.3">
      <c r="A96" t="str">
        <f>Data!$H$1</f>
        <v>NT Area 2 Troll</v>
      </c>
      <c r="B96" t="str">
        <f>Data!$K$1</f>
        <v>Jul-Sep</v>
      </c>
      <c r="C96" t="str">
        <f>Data!$B$2</f>
        <v>NewBP</v>
      </c>
      <c r="D96" t="str">
        <f>Data!$A$13</f>
        <v>Puget Sound Fa</v>
      </c>
      <c r="E96">
        <f>VLOOKUP(D96,StkCrosswalk!$C$1:$F$40,2,FALSE)</f>
        <v>3</v>
      </c>
      <c r="F96" t="str">
        <f>VLOOKUP(E96,StkCrosswalk!$D$1:$F$40,2,FALSE)</f>
        <v>PS Fall-Spring</v>
      </c>
      <c r="G96">
        <f>VLOOKUP(E96,StkCrosswalk!$D$1:$F$40,3,FALSE)</f>
        <v>2</v>
      </c>
      <c r="H96" s="98">
        <f>Data!H13</f>
        <v>7.9663782239104156E-2</v>
      </c>
    </row>
    <row r="97" spans="1:8" x14ac:dyDescent="0.3">
      <c r="A97" t="str">
        <f>Data!$H$1</f>
        <v>NT Area 2 Troll</v>
      </c>
      <c r="B97" t="str">
        <f>Data!$K$1</f>
        <v>Jul-Sep</v>
      </c>
      <c r="C97" t="str">
        <f>Data!$B$2</f>
        <v>NewBP</v>
      </c>
      <c r="D97" t="str">
        <f>Data!$A$14</f>
        <v>Puget Sound Sp</v>
      </c>
      <c r="E97">
        <f>VLOOKUP(D97,StkCrosswalk!$C$1:$F$40,2,FALSE)</f>
        <v>2</v>
      </c>
      <c r="F97" t="str">
        <f>VLOOKUP(E97,StkCrosswalk!$D$1:$F$40,2,FALSE)</f>
        <v>PS Fall-Spring</v>
      </c>
      <c r="G97">
        <f>VLOOKUP(E97,StkCrosswalk!$D$1:$F$40,3,FALSE)</f>
        <v>2</v>
      </c>
      <c r="H97" s="98">
        <f>Data!H14</f>
        <v>0</v>
      </c>
    </row>
    <row r="98" spans="1:8" x14ac:dyDescent="0.3">
      <c r="A98" t="str">
        <f>Data!$H$1</f>
        <v>NT Area 2 Troll</v>
      </c>
      <c r="B98" t="str">
        <f>Data!$K$1</f>
        <v>Jul-Sep</v>
      </c>
      <c r="C98" t="str">
        <f>Data!$B$2</f>
        <v>NewBP</v>
      </c>
      <c r="D98" t="str">
        <f>Data!$A$15</f>
        <v>Fraser WCVI Geo St</v>
      </c>
      <c r="E98">
        <f>VLOOKUP(D98,StkCrosswalk!$C$1:$F$40,2,FALSE)</f>
        <v>1</v>
      </c>
      <c r="F98" t="str">
        <f>VLOOKUP(E98,StkCrosswalk!$D$1:$F$40,2,FALSE)</f>
        <v>Fraser WCVI Geo St</v>
      </c>
      <c r="G98">
        <f>VLOOKUP(E98,StkCrosswalk!$D$1:$F$40,3,FALSE)</f>
        <v>1</v>
      </c>
      <c r="H98" s="98">
        <f>Data!H15</f>
        <v>4.0076709537136601E-2</v>
      </c>
    </row>
    <row r="99" spans="1:8" x14ac:dyDescent="0.3">
      <c r="A99" t="str">
        <f>Data!$H$1</f>
        <v>NT Area 2 Troll</v>
      </c>
      <c r="B99" t="str">
        <f>Data!$K$1</f>
        <v>Jul-Sep</v>
      </c>
      <c r="C99" t="str">
        <f>Data!$B$2</f>
        <v>NewBP</v>
      </c>
      <c r="D99" t="str">
        <f>Data!$A$16</f>
        <v>Non FRAM stocks</v>
      </c>
      <c r="E99">
        <f>VLOOKUP(D99,StkCrosswalk!$C$1:$F$40,2,FALSE)</f>
        <v>14</v>
      </c>
      <c r="F99" t="str">
        <f>VLOOKUP(E99,StkCrosswalk!$D$1:$F$40,2,FALSE)</f>
        <v>Non FRAM stocks</v>
      </c>
      <c r="G99">
        <f>VLOOKUP(E99,StkCrosswalk!$D$1:$F$40,3,FALSE)</f>
        <v>8</v>
      </c>
      <c r="H99" s="98">
        <f>Data!H16</f>
        <v>9.0199999999999947E-2</v>
      </c>
    </row>
    <row r="100" spans="1:8" x14ac:dyDescent="0.3">
      <c r="A100" t="str">
        <f>Data!$H$1</f>
        <v>NT Area 2 Troll</v>
      </c>
      <c r="B100" t="str">
        <f>Data!$K$1</f>
        <v>Jul-Sep</v>
      </c>
      <c r="C100" t="str">
        <f>Data!$C$2</f>
        <v>OldBP</v>
      </c>
      <c r="D100" t="str">
        <f>Data!$A$3</f>
        <v>CV-Sacramento</v>
      </c>
      <c r="E100">
        <f>VLOOKUP(D100,StkCrosswalk!$C$1:$F$40,2,FALSE)</f>
        <v>13</v>
      </c>
      <c r="F100" t="str">
        <f>VLOOKUP(E100,StkCrosswalk!$D$1:$F$40,2,FALSE)</f>
        <v>Central Valley</v>
      </c>
      <c r="G100">
        <f>VLOOKUP(E100,StkCrosswalk!$D$1:$F$40,3,FALSE)</f>
        <v>7</v>
      </c>
      <c r="H100" s="98">
        <f>Data!I3</f>
        <v>9.8949050809268774E-2</v>
      </c>
    </row>
    <row r="101" spans="1:8" x14ac:dyDescent="0.3">
      <c r="A101" t="str">
        <f>Data!$H$1</f>
        <v>NT Area 2 Troll</v>
      </c>
      <c r="B101" t="str">
        <f>Data!$K$1</f>
        <v>Jul-Sep</v>
      </c>
      <c r="C101" t="str">
        <f>Data!$C$2</f>
        <v>OldBP</v>
      </c>
      <c r="D101" t="str">
        <f>Data!$A$4</f>
        <v>OR North Coast</v>
      </c>
      <c r="E101">
        <f>VLOOKUP(D101,StkCrosswalk!$C$1:$F$40,2,FALSE)</f>
        <v>11</v>
      </c>
      <c r="F101" t="str">
        <f>VLOOKUP(E101,StkCrosswalk!$D$1:$F$40,2,FALSE)</f>
        <v>OR Coast</v>
      </c>
      <c r="G101">
        <f>VLOOKUP(E101,StkCrosswalk!$D$1:$F$40,3,FALSE)</f>
        <v>6</v>
      </c>
      <c r="H101" s="98">
        <f>Data!I4</f>
        <v>0</v>
      </c>
    </row>
    <row r="102" spans="1:8" x14ac:dyDescent="0.3">
      <c r="A102" t="str">
        <f>Data!$H$1</f>
        <v>NT Area 2 Troll</v>
      </c>
      <c r="B102" t="str">
        <f>Data!$K$1</f>
        <v>Jul-Sep</v>
      </c>
      <c r="C102" t="str">
        <f>Data!$C$2</f>
        <v>OldBP</v>
      </c>
      <c r="D102" t="str">
        <f>Data!$A$5</f>
        <v>Mid OR Coast</v>
      </c>
      <c r="E102">
        <f>VLOOKUP(D102,StkCrosswalk!$C$1:$F$40,2,FALSE)</f>
        <v>12</v>
      </c>
      <c r="F102" t="str">
        <f>VLOOKUP(E102,StkCrosswalk!$D$1:$F$40,2,FALSE)</f>
        <v>OR Coast</v>
      </c>
      <c r="G102">
        <f>VLOOKUP(E102,StkCrosswalk!$D$1:$F$40,3,FALSE)</f>
        <v>6</v>
      </c>
      <c r="H102" s="98">
        <f>Data!I5</f>
        <v>0</v>
      </c>
    </row>
    <row r="103" spans="1:8" x14ac:dyDescent="0.3">
      <c r="A103" t="str">
        <f>Data!$H$1</f>
        <v>NT Area 2 Troll</v>
      </c>
      <c r="B103" t="str">
        <f>Data!$K$1</f>
        <v>Jul-Sep</v>
      </c>
      <c r="C103" t="str">
        <f>Data!$C$2</f>
        <v>OldBP</v>
      </c>
      <c r="D103" t="str">
        <f>Data!$A$6</f>
        <v>L Columbia Spring</v>
      </c>
      <c r="E103">
        <f>VLOOKUP(D103,StkCrosswalk!$C$1:$F$40,2,FALSE)</f>
        <v>6</v>
      </c>
      <c r="F103" t="str">
        <f>VLOOKUP(E103,StkCrosswalk!$D$1:$F$40,2,FALSE)</f>
        <v>Col Spr-Sum-Fall Brt</v>
      </c>
      <c r="G103">
        <f>VLOOKUP(E103,StkCrosswalk!$D$1:$F$40,3,FALSE)</f>
        <v>4</v>
      </c>
      <c r="H103" s="98">
        <f>Data!I6</f>
        <v>3.1681270113128088E-2</v>
      </c>
    </row>
    <row r="104" spans="1:8" x14ac:dyDescent="0.3">
      <c r="A104" t="str">
        <f>Data!$H$1</f>
        <v>NT Area 2 Troll</v>
      </c>
      <c r="B104" t="str">
        <f>Data!$K$1</f>
        <v>Jul-Sep</v>
      </c>
      <c r="C104" t="str">
        <f>Data!$C$2</f>
        <v>OldBP</v>
      </c>
      <c r="D104" t="str">
        <f>Data!$A$7</f>
        <v>L C Bright&amp;Tule</v>
      </c>
      <c r="E104">
        <f>VLOOKUP(D104,StkCrosswalk!$C$1:$F$40,2,FALSE)</f>
        <v>9</v>
      </c>
      <c r="F104" t="str">
        <f>VLOOKUP(E104,StkCrosswalk!$D$1:$F$40,2,FALSE)</f>
        <v>Col Tule-L Col Brt</v>
      </c>
      <c r="G104">
        <f>VLOOKUP(E104,StkCrosswalk!$D$1:$F$40,3,FALSE)</f>
        <v>5</v>
      </c>
      <c r="H104" s="98">
        <f>Data!I7</f>
        <v>0.34089227608463979</v>
      </c>
    </row>
    <row r="105" spans="1:8" x14ac:dyDescent="0.3">
      <c r="A105" t="str">
        <f>Data!$H$1</f>
        <v>NT Area 2 Troll</v>
      </c>
      <c r="B105" t="str">
        <f>Data!$K$1</f>
        <v>Jul-Sep</v>
      </c>
      <c r="C105" t="str">
        <f>Data!$C$2</f>
        <v>OldBP</v>
      </c>
      <c r="D105" t="str">
        <f>Data!$A$8</f>
        <v>Mid-Columbia Tule</v>
      </c>
      <c r="E105">
        <f>VLOOKUP(D105,StkCrosswalk!$C$1:$F$40,2,FALSE)</f>
        <v>10</v>
      </c>
      <c r="F105" t="str">
        <f>VLOOKUP(E105,StkCrosswalk!$D$1:$F$40,2,FALSE)</f>
        <v>Col Tule-L Col Brt</v>
      </c>
      <c r="G105">
        <f>VLOOKUP(E105,StkCrosswalk!$D$1:$F$40,3,FALSE)</f>
        <v>5</v>
      </c>
      <c r="H105" s="98">
        <f>Data!I8</f>
        <v>0.29835108804197463</v>
      </c>
    </row>
    <row r="106" spans="1:8" x14ac:dyDescent="0.3">
      <c r="A106" t="str">
        <f>Data!$H$1</f>
        <v>NT Area 2 Troll</v>
      </c>
      <c r="B106" t="str">
        <f>Data!$K$1</f>
        <v>Jul-Sep</v>
      </c>
      <c r="C106" t="str">
        <f>Data!$C$2</f>
        <v>OldBP</v>
      </c>
      <c r="D106" t="str">
        <f>Data!$A$9</f>
        <v>U Columbia Bright</v>
      </c>
      <c r="E106">
        <f>VLOOKUP(D106,StkCrosswalk!$C$1:$F$40,2,FALSE)</f>
        <v>7</v>
      </c>
      <c r="F106" t="str">
        <f>VLOOKUP(E106,StkCrosswalk!$D$1:$F$40,2,FALSE)</f>
        <v>Col Spr-Sum-Fall Brt</v>
      </c>
      <c r="G106">
        <f>VLOOKUP(E106,StkCrosswalk!$D$1:$F$40,3,FALSE)</f>
        <v>4</v>
      </c>
      <c r="H106" s="98">
        <f>Data!I9</f>
        <v>0.15382144515726101</v>
      </c>
    </row>
    <row r="107" spans="1:8" x14ac:dyDescent="0.3">
      <c r="A107" t="str">
        <f>Data!$H$1</f>
        <v>NT Area 2 Troll</v>
      </c>
      <c r="B107" t="str">
        <f>Data!$K$1</f>
        <v>Jul-Sep</v>
      </c>
      <c r="C107" t="str">
        <f>Data!$C$2</f>
        <v>OldBP</v>
      </c>
      <c r="D107" t="str">
        <f>Data!$A$10</f>
        <v>Columbia Su</v>
      </c>
      <c r="E107">
        <f>VLOOKUP(D107,StkCrosswalk!$C$1:$F$40,2,FALSE)</f>
        <v>8</v>
      </c>
      <c r="F107" t="str">
        <f>VLOOKUP(E107,StkCrosswalk!$D$1:$F$40,2,FALSE)</f>
        <v>Col Spr-Sum-Fall Brt</v>
      </c>
      <c r="G107">
        <f>VLOOKUP(E107,StkCrosswalk!$D$1:$F$40,3,FALSE)</f>
        <v>4</v>
      </c>
      <c r="H107" s="98">
        <f>Data!I10</f>
        <v>1.2254090650645606E-2</v>
      </c>
    </row>
    <row r="108" spans="1:8" x14ac:dyDescent="0.3">
      <c r="A108" t="str">
        <f>Data!$H$1</f>
        <v>NT Area 2 Troll</v>
      </c>
      <c r="B108" t="str">
        <f>Data!$K$1</f>
        <v>Jul-Sep</v>
      </c>
      <c r="C108" t="str">
        <f>Data!$C$2</f>
        <v>OldBP</v>
      </c>
      <c r="D108" t="str">
        <f>Data!$A$11</f>
        <v>WA North Coast</v>
      </c>
      <c r="E108">
        <f>VLOOKUP(D108,StkCrosswalk!$C$1:$F$40,2,FALSE)</f>
        <v>4</v>
      </c>
      <c r="F108" t="str">
        <f>VLOOKUP(E108,StkCrosswalk!$D$1:$F$40,2,FALSE)</f>
        <v>WA Coast</v>
      </c>
      <c r="G108">
        <f>VLOOKUP(E108,StkCrosswalk!$D$1:$F$40,3,FALSE)</f>
        <v>3</v>
      </c>
      <c r="H108" s="98">
        <f>Data!I11</f>
        <v>2.9699987839691667E-3</v>
      </c>
    </row>
    <row r="109" spans="1:8" x14ac:dyDescent="0.3">
      <c r="A109" t="str">
        <f>Data!$H$1</f>
        <v>NT Area 2 Troll</v>
      </c>
      <c r="B109" t="str">
        <f>Data!$K$1</f>
        <v>Jul-Sep</v>
      </c>
      <c r="C109" t="str">
        <f>Data!$C$2</f>
        <v>OldBP</v>
      </c>
      <c r="D109" t="str">
        <f>Data!$A$12</f>
        <v>Washington Coast</v>
      </c>
      <c r="E109">
        <f>VLOOKUP(D109,StkCrosswalk!$C$1:$F$40,2,FALSE)</f>
        <v>5</v>
      </c>
      <c r="F109" t="str">
        <f>VLOOKUP(E109,StkCrosswalk!$D$1:$F$40,2,FALSE)</f>
        <v>WA Coast</v>
      </c>
      <c r="G109">
        <f>VLOOKUP(E109,StkCrosswalk!$D$1:$F$40,3,FALSE)</f>
        <v>3</v>
      </c>
      <c r="H109" s="98">
        <f>Data!I12</f>
        <v>6.8150683657531895E-3</v>
      </c>
    </row>
    <row r="110" spans="1:8" x14ac:dyDescent="0.3">
      <c r="A110" t="str">
        <f>Data!$H$1</f>
        <v>NT Area 2 Troll</v>
      </c>
      <c r="B110" t="str">
        <f>Data!$K$1</f>
        <v>Jul-Sep</v>
      </c>
      <c r="C110" t="str">
        <f>Data!$C$2</f>
        <v>OldBP</v>
      </c>
      <c r="D110" t="str">
        <f>Data!$A$13</f>
        <v>Puget Sound Fa</v>
      </c>
      <c r="E110">
        <f>VLOOKUP(D110,StkCrosswalk!$C$1:$F$40,2,FALSE)</f>
        <v>3</v>
      </c>
      <c r="F110" t="str">
        <f>VLOOKUP(E110,StkCrosswalk!$D$1:$F$40,2,FALSE)</f>
        <v>PS Fall-Spring</v>
      </c>
      <c r="G110">
        <f>VLOOKUP(E110,StkCrosswalk!$D$1:$F$40,3,FALSE)</f>
        <v>2</v>
      </c>
      <c r="H110" s="98">
        <f>Data!I13</f>
        <v>2.4365326861033442E-2</v>
      </c>
    </row>
    <row r="111" spans="1:8" x14ac:dyDescent="0.3">
      <c r="A111" t="str">
        <f>Data!$H$1</f>
        <v>NT Area 2 Troll</v>
      </c>
      <c r="B111" t="str">
        <f>Data!$K$1</f>
        <v>Jul-Sep</v>
      </c>
      <c r="C111" t="str">
        <f>Data!$C$2</f>
        <v>OldBP</v>
      </c>
      <c r="D111" t="str">
        <f>Data!$A$14</f>
        <v>Puget Sound Sp</v>
      </c>
      <c r="E111">
        <f>VLOOKUP(D111,StkCrosswalk!$C$1:$F$40,2,FALSE)</f>
        <v>2</v>
      </c>
      <c r="F111" t="str">
        <f>VLOOKUP(E111,StkCrosswalk!$D$1:$F$40,2,FALSE)</f>
        <v>PS Fall-Spring</v>
      </c>
      <c r="G111">
        <f>VLOOKUP(E111,StkCrosswalk!$D$1:$F$40,3,FALSE)</f>
        <v>2</v>
      </c>
      <c r="H111" s="98">
        <f>Data!I14</f>
        <v>0</v>
      </c>
    </row>
    <row r="112" spans="1:8" x14ac:dyDescent="0.3">
      <c r="A112" t="str">
        <f>Data!$H$1</f>
        <v>NT Area 2 Troll</v>
      </c>
      <c r="B112" t="str">
        <f>Data!$K$1</f>
        <v>Jul-Sep</v>
      </c>
      <c r="C112" t="str">
        <f>Data!$C$2</f>
        <v>OldBP</v>
      </c>
      <c r="D112" t="str">
        <f>Data!$A$15</f>
        <v>Fraser WCVI Geo St</v>
      </c>
      <c r="E112">
        <f>VLOOKUP(D112,StkCrosswalk!$C$1:$F$40,2,FALSE)</f>
        <v>1</v>
      </c>
      <c r="F112" t="str">
        <f>VLOOKUP(E112,StkCrosswalk!$D$1:$F$40,2,FALSE)</f>
        <v>Fraser WCVI Geo St</v>
      </c>
      <c r="G112">
        <f>VLOOKUP(E112,StkCrosswalk!$D$1:$F$40,3,FALSE)</f>
        <v>1</v>
      </c>
      <c r="H112" s="98">
        <f>Data!I15</f>
        <v>1.5500385132326601E-2</v>
      </c>
    </row>
    <row r="113" spans="1:8" x14ac:dyDescent="0.3">
      <c r="A113" t="str">
        <f>Data!$H$1</f>
        <v>NT Area 2 Troll</v>
      </c>
      <c r="B113" t="str">
        <f>Data!$K$1</f>
        <v>Jul-Sep</v>
      </c>
      <c r="C113" t="str">
        <f>Data!$C$2</f>
        <v>OldBP</v>
      </c>
      <c r="D113" t="str">
        <f>Data!$A$16</f>
        <v>Non FRAM stocks</v>
      </c>
      <c r="E113">
        <f>VLOOKUP(D113,StkCrosswalk!$C$1:$F$40,2,FALSE)</f>
        <v>14</v>
      </c>
      <c r="F113" t="str">
        <f>VLOOKUP(E113,StkCrosswalk!$D$1:$F$40,2,FALSE)</f>
        <v>Non FRAM stocks</v>
      </c>
      <c r="G113">
        <f>VLOOKUP(E113,StkCrosswalk!$D$1:$F$40,3,FALSE)</f>
        <v>8</v>
      </c>
      <c r="H113" s="98">
        <f>Data!I16</f>
        <v>1.4399999999999968E-2</v>
      </c>
    </row>
    <row r="114" spans="1:8" x14ac:dyDescent="0.3">
      <c r="A114" t="str">
        <f>Data!$H$1</f>
        <v>NT Area 2 Troll</v>
      </c>
      <c r="B114" t="str">
        <f>Data!$K$1</f>
        <v>Jul-Sep</v>
      </c>
      <c r="C114" t="str">
        <f>Data!$D$2</f>
        <v>GSI_2012</v>
      </c>
      <c r="D114" t="str">
        <f>Data!$A$3</f>
        <v>CV-Sacramento</v>
      </c>
      <c r="E114">
        <f>VLOOKUP(D114,StkCrosswalk!$C$1:$F$40,2,FALSE)</f>
        <v>13</v>
      </c>
      <c r="F114" t="str">
        <f>VLOOKUP(E114,StkCrosswalk!$D$1:$F$40,2,FALSE)</f>
        <v>Central Valley</v>
      </c>
      <c r="G114">
        <f>VLOOKUP(E114,StkCrosswalk!$D$1:$F$40,3,FALSE)</f>
        <v>7</v>
      </c>
      <c r="H114" s="98">
        <f>Data!J3</f>
        <v>3.6110342245989302E-2</v>
      </c>
    </row>
    <row r="115" spans="1:8" x14ac:dyDescent="0.3">
      <c r="A115" t="str">
        <f>Data!$H$1</f>
        <v>NT Area 2 Troll</v>
      </c>
      <c r="B115" t="str">
        <f>Data!$K$1</f>
        <v>Jul-Sep</v>
      </c>
      <c r="C115" t="str">
        <f>Data!$D$2</f>
        <v>GSI_2012</v>
      </c>
      <c r="D115" t="str">
        <f>Data!$A$4</f>
        <v>OR North Coast</v>
      </c>
      <c r="E115">
        <f>VLOOKUP(D115,StkCrosswalk!$C$1:$F$40,2,FALSE)</f>
        <v>11</v>
      </c>
      <c r="F115" t="str">
        <f>VLOOKUP(E115,StkCrosswalk!$D$1:$F$40,2,FALSE)</f>
        <v>OR Coast</v>
      </c>
      <c r="G115">
        <f>VLOOKUP(E115,StkCrosswalk!$D$1:$F$40,3,FALSE)</f>
        <v>6</v>
      </c>
      <c r="H115" s="98">
        <f>Data!J4</f>
        <v>2.4119764705882347E-2</v>
      </c>
    </row>
    <row r="116" spans="1:8" x14ac:dyDescent="0.3">
      <c r="A116" t="str">
        <f>Data!$H$1</f>
        <v>NT Area 2 Troll</v>
      </c>
      <c r="B116" t="str">
        <f>Data!$K$1</f>
        <v>Jul-Sep</v>
      </c>
      <c r="C116" t="str">
        <f>Data!$D$2</f>
        <v>GSI_2012</v>
      </c>
      <c r="D116" t="str">
        <f>Data!$A$5</f>
        <v>Mid OR Coast</v>
      </c>
      <c r="E116">
        <f>VLOOKUP(D116,StkCrosswalk!$C$1:$F$40,2,FALSE)</f>
        <v>12</v>
      </c>
      <c r="F116" t="str">
        <f>VLOOKUP(E116,StkCrosswalk!$D$1:$F$40,2,FALSE)</f>
        <v>OR Coast</v>
      </c>
      <c r="G116">
        <f>VLOOKUP(E116,StkCrosswalk!$D$1:$F$40,3,FALSE)</f>
        <v>6</v>
      </c>
      <c r="H116" s="98">
        <f>Data!J5</f>
        <v>2.9442352941176472E-2</v>
      </c>
    </row>
    <row r="117" spans="1:8" x14ac:dyDescent="0.3">
      <c r="A117" t="str">
        <f>Data!$H$1</f>
        <v>NT Area 2 Troll</v>
      </c>
      <c r="B117" t="str">
        <f>Data!$K$1</f>
        <v>Jul-Sep</v>
      </c>
      <c r="C117" t="str">
        <f>Data!$D$2</f>
        <v>GSI_2012</v>
      </c>
      <c r="D117" t="str">
        <f>Data!$A$6</f>
        <v>L Columbia Spring</v>
      </c>
      <c r="E117">
        <f>VLOOKUP(D117,StkCrosswalk!$C$1:$F$40,2,FALSE)</f>
        <v>6</v>
      </c>
      <c r="F117" t="str">
        <f>VLOOKUP(E117,StkCrosswalk!$D$1:$F$40,2,FALSE)</f>
        <v>Col Spr-Sum-Fall Brt</v>
      </c>
      <c r="G117">
        <f>VLOOKUP(E117,StkCrosswalk!$D$1:$F$40,3,FALSE)</f>
        <v>4</v>
      </c>
      <c r="H117" s="98">
        <f>Data!J6</f>
        <v>1.6378406417112298E-2</v>
      </c>
    </row>
    <row r="118" spans="1:8" x14ac:dyDescent="0.3">
      <c r="A118" t="str">
        <f>Data!$H$1</f>
        <v>NT Area 2 Troll</v>
      </c>
      <c r="B118" t="str">
        <f>Data!$K$1</f>
        <v>Jul-Sep</v>
      </c>
      <c r="C118" t="str">
        <f>Data!$D$2</f>
        <v>GSI_2012</v>
      </c>
      <c r="D118" t="str">
        <f>Data!$A$7</f>
        <v>L C Bright&amp;Tule</v>
      </c>
      <c r="E118">
        <f>VLOOKUP(D118,StkCrosswalk!$C$1:$F$40,2,FALSE)</f>
        <v>9</v>
      </c>
      <c r="F118" t="str">
        <f>VLOOKUP(E118,StkCrosswalk!$D$1:$F$40,2,FALSE)</f>
        <v>Col Tule-L Col Brt</v>
      </c>
      <c r="G118">
        <f>VLOOKUP(E118,StkCrosswalk!$D$1:$F$40,3,FALSE)</f>
        <v>5</v>
      </c>
      <c r="H118" s="98">
        <f>Data!J7</f>
        <v>0.15723707486631017</v>
      </c>
    </row>
    <row r="119" spans="1:8" x14ac:dyDescent="0.3">
      <c r="A119" t="str">
        <f>Data!$H$1</f>
        <v>NT Area 2 Troll</v>
      </c>
      <c r="B119" t="str">
        <f>Data!$K$1</f>
        <v>Jul-Sep</v>
      </c>
      <c r="C119" t="str">
        <f>Data!$D$2</f>
        <v>GSI_2012</v>
      </c>
      <c r="D119" t="str">
        <f>Data!$A$8</f>
        <v>Mid-Columbia Tule</v>
      </c>
      <c r="E119">
        <f>VLOOKUP(D119,StkCrosswalk!$C$1:$F$40,2,FALSE)</f>
        <v>10</v>
      </c>
      <c r="F119" t="str">
        <f>VLOOKUP(E119,StkCrosswalk!$D$1:$F$40,2,FALSE)</f>
        <v>Col Tule-L Col Brt</v>
      </c>
      <c r="G119">
        <f>VLOOKUP(E119,StkCrosswalk!$D$1:$F$40,3,FALSE)</f>
        <v>5</v>
      </c>
      <c r="H119" s="98">
        <f>Data!J8</f>
        <v>0.31825779144385019</v>
      </c>
    </row>
    <row r="120" spans="1:8" x14ac:dyDescent="0.3">
      <c r="A120" t="str">
        <f>Data!$H$1</f>
        <v>NT Area 2 Troll</v>
      </c>
      <c r="B120" t="str">
        <f>Data!$K$1</f>
        <v>Jul-Sep</v>
      </c>
      <c r="C120" t="str">
        <f>Data!$D$2</f>
        <v>GSI_2012</v>
      </c>
      <c r="D120" t="str">
        <f>Data!$A$9</f>
        <v>U Columbia Bright</v>
      </c>
      <c r="E120">
        <f>VLOOKUP(D120,StkCrosswalk!$C$1:$F$40,2,FALSE)</f>
        <v>7</v>
      </c>
      <c r="F120" t="str">
        <f>VLOOKUP(E120,StkCrosswalk!$D$1:$F$40,2,FALSE)</f>
        <v>Col Spr-Sum-Fall Brt</v>
      </c>
      <c r="G120">
        <f>VLOOKUP(E120,StkCrosswalk!$D$1:$F$40,3,FALSE)</f>
        <v>4</v>
      </c>
      <c r="H120" s="98">
        <f>Data!J9</f>
        <v>0.16974419786096259</v>
      </c>
    </row>
    <row r="121" spans="1:8" x14ac:dyDescent="0.3">
      <c r="A121" t="str">
        <f>Data!$H$1</f>
        <v>NT Area 2 Troll</v>
      </c>
      <c r="B121" t="str">
        <f>Data!$K$1</f>
        <v>Jul-Sep</v>
      </c>
      <c r="C121" t="str">
        <f>Data!$D$2</f>
        <v>GSI_2012</v>
      </c>
      <c r="D121" t="str">
        <f>Data!$A$10</f>
        <v>Columbia Su</v>
      </c>
      <c r="E121">
        <f>VLOOKUP(D121,StkCrosswalk!$C$1:$F$40,2,FALSE)</f>
        <v>8</v>
      </c>
      <c r="F121" t="str">
        <f>VLOOKUP(E121,StkCrosswalk!$D$1:$F$40,2,FALSE)</f>
        <v>Col Spr-Sum-Fall Brt</v>
      </c>
      <c r="G121">
        <f>VLOOKUP(E121,StkCrosswalk!$D$1:$F$40,3,FALSE)</f>
        <v>4</v>
      </c>
      <c r="H121" s="98">
        <f>Data!J10</f>
        <v>6.9492465240641704E-2</v>
      </c>
    </row>
    <row r="122" spans="1:8" x14ac:dyDescent="0.3">
      <c r="A122" t="str">
        <f>Data!$H$1</f>
        <v>NT Area 2 Troll</v>
      </c>
      <c r="B122" t="str">
        <f>Data!$K$1</f>
        <v>Jul-Sep</v>
      </c>
      <c r="C122" t="str">
        <f>Data!$D$2</f>
        <v>GSI_2012</v>
      </c>
      <c r="D122" t="str">
        <f>Data!$A$11</f>
        <v>WA North Coast</v>
      </c>
      <c r="E122">
        <f>VLOOKUP(D122,StkCrosswalk!$C$1:$F$40,2,FALSE)</f>
        <v>4</v>
      </c>
      <c r="F122" t="str">
        <f>VLOOKUP(E122,StkCrosswalk!$D$1:$F$40,2,FALSE)</f>
        <v>WA Coast</v>
      </c>
      <c r="G122">
        <f>VLOOKUP(E122,StkCrosswalk!$D$1:$F$40,3,FALSE)</f>
        <v>3</v>
      </c>
      <c r="H122" s="98">
        <f>Data!J11</f>
        <v>7.5848128342245996E-4</v>
      </c>
    </row>
    <row r="123" spans="1:8" x14ac:dyDescent="0.3">
      <c r="A123" t="str">
        <f>Data!$H$1</f>
        <v>NT Area 2 Troll</v>
      </c>
      <c r="B123" t="str">
        <f>Data!$K$1</f>
        <v>Jul-Sep</v>
      </c>
      <c r="C123" t="str">
        <f>Data!$D$2</f>
        <v>GSI_2012</v>
      </c>
      <c r="D123" t="str">
        <f>Data!$A$12</f>
        <v>Washington Coast</v>
      </c>
      <c r="E123">
        <f>VLOOKUP(D123,StkCrosswalk!$C$1:$F$40,2,FALSE)</f>
        <v>5</v>
      </c>
      <c r="F123" t="str">
        <f>VLOOKUP(E123,StkCrosswalk!$D$1:$F$40,2,FALSE)</f>
        <v>WA Coast</v>
      </c>
      <c r="G123">
        <f>VLOOKUP(E123,StkCrosswalk!$D$1:$F$40,3,FALSE)</f>
        <v>3</v>
      </c>
      <c r="H123" s="98">
        <f>Data!J12</f>
        <v>0</v>
      </c>
    </row>
    <row r="124" spans="1:8" x14ac:dyDescent="0.3">
      <c r="A124" t="str">
        <f>Data!$H$1</f>
        <v>NT Area 2 Troll</v>
      </c>
      <c r="B124" t="str">
        <f>Data!$K$1</f>
        <v>Jul-Sep</v>
      </c>
      <c r="C124" t="str">
        <f>Data!$D$2</f>
        <v>GSI_2012</v>
      </c>
      <c r="D124" t="str">
        <f>Data!$A$13</f>
        <v>Puget Sound Fa</v>
      </c>
      <c r="E124">
        <f>VLOOKUP(D124,StkCrosswalk!$C$1:$F$40,2,FALSE)</f>
        <v>3</v>
      </c>
      <c r="F124" t="str">
        <f>VLOOKUP(E124,StkCrosswalk!$D$1:$F$40,2,FALSE)</f>
        <v>PS Fall-Spring</v>
      </c>
      <c r="G124">
        <f>VLOOKUP(E124,StkCrosswalk!$D$1:$F$40,3,FALSE)</f>
        <v>2</v>
      </c>
      <c r="H124" s="98">
        <f>Data!J13</f>
        <v>0.12798668449197861</v>
      </c>
    </row>
    <row r="125" spans="1:8" x14ac:dyDescent="0.3">
      <c r="A125" t="str">
        <f>Data!$H$1</f>
        <v>NT Area 2 Troll</v>
      </c>
      <c r="B125" t="str">
        <f>Data!$K$1</f>
        <v>Jul-Sep</v>
      </c>
      <c r="C125" t="str">
        <f>Data!$D$2</f>
        <v>GSI_2012</v>
      </c>
      <c r="D125" t="str">
        <f>Data!$A$14</f>
        <v>Puget Sound Sp</v>
      </c>
      <c r="E125">
        <f>VLOOKUP(D125,StkCrosswalk!$C$1:$F$40,2,FALSE)</f>
        <v>2</v>
      </c>
      <c r="F125" t="str">
        <f>VLOOKUP(E125,StkCrosswalk!$D$1:$F$40,2,FALSE)</f>
        <v>PS Fall-Spring</v>
      </c>
      <c r="G125">
        <f>VLOOKUP(E125,StkCrosswalk!$D$1:$F$40,3,FALSE)</f>
        <v>2</v>
      </c>
      <c r="H125" s="98">
        <f>Data!J14</f>
        <v>1.5045850267379679E-2</v>
      </c>
    </row>
    <row r="126" spans="1:8" x14ac:dyDescent="0.3">
      <c r="A126" t="str">
        <f>Data!$H$1</f>
        <v>NT Area 2 Troll</v>
      </c>
      <c r="B126" t="str">
        <f>Data!$K$1</f>
        <v>Jul-Sep</v>
      </c>
      <c r="C126" t="str">
        <f>Data!$D$2</f>
        <v>GSI_2012</v>
      </c>
      <c r="D126" t="str">
        <f>Data!$A$15</f>
        <v>Fraser WCVI Geo St</v>
      </c>
      <c r="E126">
        <f>VLOOKUP(D126,StkCrosswalk!$C$1:$F$40,2,FALSE)</f>
        <v>1</v>
      </c>
      <c r="F126" t="str">
        <f>VLOOKUP(E126,StkCrosswalk!$D$1:$F$40,2,FALSE)</f>
        <v>Fraser WCVI Geo St</v>
      </c>
      <c r="G126">
        <f>VLOOKUP(E126,StkCrosswalk!$D$1:$F$40,3,FALSE)</f>
        <v>1</v>
      </c>
      <c r="H126" s="98">
        <f>Data!J15</f>
        <v>2.9891160427807487E-2</v>
      </c>
    </row>
    <row r="127" spans="1:8" x14ac:dyDescent="0.3">
      <c r="A127" t="str">
        <f>Data!$H$1</f>
        <v>NT Area 2 Troll</v>
      </c>
      <c r="B127" t="str">
        <f>Data!$K$1</f>
        <v>Jul-Sep</v>
      </c>
      <c r="C127" t="str">
        <f>Data!$D$2</f>
        <v>GSI_2012</v>
      </c>
      <c r="D127" t="str">
        <f>Data!$A$16</f>
        <v>Non FRAM stocks</v>
      </c>
      <c r="E127">
        <f>VLOOKUP(D127,StkCrosswalk!$C$1:$F$40,2,FALSE)</f>
        <v>14</v>
      </c>
      <c r="F127" t="str">
        <f>VLOOKUP(E127,StkCrosswalk!$D$1:$F$40,2,FALSE)</f>
        <v>Non FRAM stocks</v>
      </c>
      <c r="G127">
        <f>VLOOKUP(E127,StkCrosswalk!$D$1:$F$40,3,FALSE)</f>
        <v>8</v>
      </c>
      <c r="H127" s="98">
        <f>Data!J16</f>
        <v>5.5352780748663096E-3</v>
      </c>
    </row>
    <row r="128" spans="1:8" x14ac:dyDescent="0.3">
      <c r="A128" t="str">
        <f>Data!$H$1</f>
        <v>NT Area 2 Troll</v>
      </c>
      <c r="B128" t="str">
        <f>Data!$K$1</f>
        <v>Jul-Sep</v>
      </c>
      <c r="C128" t="str">
        <f>Data!$E$2</f>
        <v>GSI_2013</v>
      </c>
      <c r="D128" t="str">
        <f>Data!$A$3</f>
        <v>CV-Sacramento</v>
      </c>
      <c r="E128">
        <f>VLOOKUP(D128,StkCrosswalk!$C$1:$F$40,2,FALSE)</f>
        <v>13</v>
      </c>
      <c r="F128" t="str">
        <f>VLOOKUP(E128,StkCrosswalk!$D$1:$F$40,2,FALSE)</f>
        <v>Central Valley</v>
      </c>
      <c r="G128">
        <f>VLOOKUP(E128,StkCrosswalk!$D$1:$F$40,3,FALSE)</f>
        <v>7</v>
      </c>
      <c r="H128" s="98">
        <f>Data!K3</f>
        <v>0.19180558110882953</v>
      </c>
    </row>
    <row r="129" spans="1:8" x14ac:dyDescent="0.3">
      <c r="A129" t="str">
        <f>Data!$H$1</f>
        <v>NT Area 2 Troll</v>
      </c>
      <c r="B129" t="str">
        <f>Data!$K$1</f>
        <v>Jul-Sep</v>
      </c>
      <c r="C129" t="str">
        <f>Data!$E$2</f>
        <v>GSI_2013</v>
      </c>
      <c r="D129" t="str">
        <f>Data!$A$4</f>
        <v>OR North Coast</v>
      </c>
      <c r="E129">
        <f>VLOOKUP(D129,StkCrosswalk!$C$1:$F$40,2,FALSE)</f>
        <v>11</v>
      </c>
      <c r="F129" t="str">
        <f>VLOOKUP(E129,StkCrosswalk!$D$1:$F$40,2,FALSE)</f>
        <v>OR Coast</v>
      </c>
      <c r="G129">
        <f>VLOOKUP(E129,StkCrosswalk!$D$1:$F$40,3,FALSE)</f>
        <v>6</v>
      </c>
      <c r="H129" s="98">
        <f>Data!K4</f>
        <v>5.6370983572895265E-2</v>
      </c>
    </row>
    <row r="130" spans="1:8" x14ac:dyDescent="0.3">
      <c r="A130" t="str">
        <f>Data!$H$1</f>
        <v>NT Area 2 Troll</v>
      </c>
      <c r="B130" t="str">
        <f>Data!$K$1</f>
        <v>Jul-Sep</v>
      </c>
      <c r="C130" t="str">
        <f>Data!$E$2</f>
        <v>GSI_2013</v>
      </c>
      <c r="D130" t="str">
        <f>Data!$A$5</f>
        <v>Mid OR Coast</v>
      </c>
      <c r="E130">
        <f>VLOOKUP(D130,StkCrosswalk!$C$1:$F$40,2,FALSE)</f>
        <v>12</v>
      </c>
      <c r="F130" t="str">
        <f>VLOOKUP(E130,StkCrosswalk!$D$1:$F$40,2,FALSE)</f>
        <v>OR Coast</v>
      </c>
      <c r="G130">
        <f>VLOOKUP(E130,StkCrosswalk!$D$1:$F$40,3,FALSE)</f>
        <v>6</v>
      </c>
      <c r="H130" s="98">
        <f>Data!K5</f>
        <v>0.1118417453798768</v>
      </c>
    </row>
    <row r="131" spans="1:8" x14ac:dyDescent="0.3">
      <c r="A131" t="str">
        <f>Data!$H$1</f>
        <v>NT Area 2 Troll</v>
      </c>
      <c r="B131" t="str">
        <f>Data!$K$1</f>
        <v>Jul-Sep</v>
      </c>
      <c r="C131" t="str">
        <f>Data!$E$2</f>
        <v>GSI_2013</v>
      </c>
      <c r="D131" t="str">
        <f>Data!$A$6</f>
        <v>L Columbia Spring</v>
      </c>
      <c r="E131">
        <f>VLOOKUP(D131,StkCrosswalk!$C$1:$F$40,2,FALSE)</f>
        <v>6</v>
      </c>
      <c r="F131" t="str">
        <f>VLOOKUP(E131,StkCrosswalk!$D$1:$F$40,2,FALSE)</f>
        <v>Col Spr-Sum-Fall Brt</v>
      </c>
      <c r="G131">
        <f>VLOOKUP(E131,StkCrosswalk!$D$1:$F$40,3,FALSE)</f>
        <v>4</v>
      </c>
      <c r="H131" s="98">
        <f>Data!K6</f>
        <v>2.657602874743327E-2</v>
      </c>
    </row>
    <row r="132" spans="1:8" x14ac:dyDescent="0.3">
      <c r="A132" t="str">
        <f>Data!$H$1</f>
        <v>NT Area 2 Troll</v>
      </c>
      <c r="B132" t="str">
        <f>Data!$K$1</f>
        <v>Jul-Sep</v>
      </c>
      <c r="C132" t="str">
        <f>Data!$E$2</f>
        <v>GSI_2013</v>
      </c>
      <c r="D132" t="str">
        <f>Data!$A$7</f>
        <v>L C Bright&amp;Tule</v>
      </c>
      <c r="E132">
        <f>VLOOKUP(D132,StkCrosswalk!$C$1:$F$40,2,FALSE)</f>
        <v>9</v>
      </c>
      <c r="F132" t="str">
        <f>VLOOKUP(E132,StkCrosswalk!$D$1:$F$40,2,FALSE)</f>
        <v>Col Tule-L Col Brt</v>
      </c>
      <c r="G132">
        <f>VLOOKUP(E132,StkCrosswalk!$D$1:$F$40,3,FALSE)</f>
        <v>5</v>
      </c>
      <c r="H132" s="98">
        <f>Data!K7</f>
        <v>0.10342681519507185</v>
      </c>
    </row>
    <row r="133" spans="1:8" x14ac:dyDescent="0.3">
      <c r="A133" t="str">
        <f>Data!$H$1</f>
        <v>NT Area 2 Troll</v>
      </c>
      <c r="B133" t="str">
        <f>Data!$K$1</f>
        <v>Jul-Sep</v>
      </c>
      <c r="C133" t="str">
        <f>Data!$E$2</f>
        <v>GSI_2013</v>
      </c>
      <c r="D133" t="str">
        <f>Data!$A$8</f>
        <v>Mid-Columbia Tule</v>
      </c>
      <c r="E133">
        <f>VLOOKUP(D133,StkCrosswalk!$C$1:$F$40,2,FALSE)</f>
        <v>10</v>
      </c>
      <c r="F133" t="str">
        <f>VLOOKUP(E133,StkCrosswalk!$D$1:$F$40,2,FALSE)</f>
        <v>Col Tule-L Col Brt</v>
      </c>
      <c r="G133">
        <f>VLOOKUP(E133,StkCrosswalk!$D$1:$F$40,3,FALSE)</f>
        <v>5</v>
      </c>
      <c r="H133" s="98">
        <f>Data!K8</f>
        <v>9.6088488706365521E-2</v>
      </c>
    </row>
    <row r="134" spans="1:8" x14ac:dyDescent="0.3">
      <c r="A134" t="str">
        <f>Data!$H$1</f>
        <v>NT Area 2 Troll</v>
      </c>
      <c r="B134" t="str">
        <f>Data!$K$1</f>
        <v>Jul-Sep</v>
      </c>
      <c r="C134" t="str">
        <f>Data!$E$2</f>
        <v>GSI_2013</v>
      </c>
      <c r="D134" t="str">
        <f>Data!$A$9</f>
        <v>U Columbia Bright</v>
      </c>
      <c r="E134">
        <f>VLOOKUP(D134,StkCrosswalk!$C$1:$F$40,2,FALSE)</f>
        <v>7</v>
      </c>
      <c r="F134" t="str">
        <f>VLOOKUP(E134,StkCrosswalk!$D$1:$F$40,2,FALSE)</f>
        <v>Col Spr-Sum-Fall Brt</v>
      </c>
      <c r="G134">
        <f>VLOOKUP(E134,StkCrosswalk!$D$1:$F$40,3,FALSE)</f>
        <v>4</v>
      </c>
      <c r="H134" s="98">
        <f>Data!K9</f>
        <v>0.2491220266940449</v>
      </c>
    </row>
    <row r="135" spans="1:8" x14ac:dyDescent="0.3">
      <c r="A135" t="str">
        <f>Data!$H$1</f>
        <v>NT Area 2 Troll</v>
      </c>
      <c r="B135" t="str">
        <f>Data!$K$1</f>
        <v>Jul-Sep</v>
      </c>
      <c r="C135" t="str">
        <f>Data!$E$2</f>
        <v>GSI_2013</v>
      </c>
      <c r="D135" t="str">
        <f>Data!$A$10</f>
        <v>Columbia Su</v>
      </c>
      <c r="E135">
        <f>VLOOKUP(D135,StkCrosswalk!$C$1:$F$40,2,FALSE)</f>
        <v>8</v>
      </c>
      <c r="F135" t="str">
        <f>VLOOKUP(E135,StkCrosswalk!$D$1:$F$40,2,FALSE)</f>
        <v>Col Spr-Sum-Fall Brt</v>
      </c>
      <c r="G135">
        <f>VLOOKUP(E135,StkCrosswalk!$D$1:$F$40,3,FALSE)</f>
        <v>4</v>
      </c>
      <c r="H135" s="98">
        <f>Data!K10</f>
        <v>3.237775564681724E-2</v>
      </c>
    </row>
    <row r="136" spans="1:8" x14ac:dyDescent="0.3">
      <c r="A136" t="str">
        <f>Data!$H$1</f>
        <v>NT Area 2 Troll</v>
      </c>
      <c r="B136" t="str">
        <f>Data!$K$1</f>
        <v>Jul-Sep</v>
      </c>
      <c r="C136" t="str">
        <f>Data!$E$2</f>
        <v>GSI_2013</v>
      </c>
      <c r="D136" t="str">
        <f>Data!$A$11</f>
        <v>WA North Coast</v>
      </c>
      <c r="E136">
        <f>VLOOKUP(D136,StkCrosswalk!$C$1:$F$40,2,FALSE)</f>
        <v>4</v>
      </c>
      <c r="F136" t="str">
        <f>VLOOKUP(E136,StkCrosswalk!$D$1:$F$40,2,FALSE)</f>
        <v>WA Coast</v>
      </c>
      <c r="G136">
        <f>VLOOKUP(E136,StkCrosswalk!$D$1:$F$40,3,FALSE)</f>
        <v>3</v>
      </c>
      <c r="H136" s="98">
        <f>Data!K11</f>
        <v>1.5219390143737173E-2</v>
      </c>
    </row>
    <row r="137" spans="1:8" x14ac:dyDescent="0.3">
      <c r="A137" t="str">
        <f>Data!$H$1</f>
        <v>NT Area 2 Troll</v>
      </c>
      <c r="B137" t="str">
        <f>Data!$K$1</f>
        <v>Jul-Sep</v>
      </c>
      <c r="C137" t="str">
        <f>Data!$E$2</f>
        <v>GSI_2013</v>
      </c>
      <c r="D137" t="str">
        <f>Data!$A$12</f>
        <v>Washington Coast</v>
      </c>
      <c r="E137">
        <f>VLOOKUP(D137,StkCrosswalk!$C$1:$F$40,2,FALSE)</f>
        <v>5</v>
      </c>
      <c r="F137" t="str">
        <f>VLOOKUP(E137,StkCrosswalk!$D$1:$F$40,2,FALSE)</f>
        <v>WA Coast</v>
      </c>
      <c r="G137">
        <f>VLOOKUP(E137,StkCrosswalk!$D$1:$F$40,3,FALSE)</f>
        <v>3</v>
      </c>
      <c r="H137" s="98">
        <f>Data!K12</f>
        <v>8.9666324435318191E-4</v>
      </c>
    </row>
    <row r="138" spans="1:8" x14ac:dyDescent="0.3">
      <c r="A138" t="str">
        <f>Data!$H$1</f>
        <v>NT Area 2 Troll</v>
      </c>
      <c r="B138" t="str">
        <f>Data!$K$1</f>
        <v>Jul-Sep</v>
      </c>
      <c r="C138" t="str">
        <f>Data!$E$2</f>
        <v>GSI_2013</v>
      </c>
      <c r="D138" t="str">
        <f>Data!$A$13</f>
        <v>Puget Sound Fa</v>
      </c>
      <c r="E138">
        <f>VLOOKUP(D138,StkCrosswalk!$C$1:$F$40,2,FALSE)</f>
        <v>3</v>
      </c>
      <c r="F138" t="str">
        <f>VLOOKUP(E138,StkCrosswalk!$D$1:$F$40,2,FALSE)</f>
        <v>PS Fall-Spring</v>
      </c>
      <c r="G138">
        <f>VLOOKUP(E138,StkCrosswalk!$D$1:$F$40,3,FALSE)</f>
        <v>2</v>
      </c>
      <c r="H138" s="98">
        <f>Data!K13</f>
        <v>3.8024991786447651E-2</v>
      </c>
    </row>
    <row r="139" spans="1:8" x14ac:dyDescent="0.3">
      <c r="A139" t="str">
        <f>Data!$H$1</f>
        <v>NT Area 2 Troll</v>
      </c>
      <c r="B139" t="str">
        <f>Data!$K$1</f>
        <v>Jul-Sep</v>
      </c>
      <c r="C139" t="str">
        <f>Data!$E$2</f>
        <v>GSI_2013</v>
      </c>
      <c r="D139" t="str">
        <f>Data!$A$14</f>
        <v>Puget Sound Sp</v>
      </c>
      <c r="E139">
        <f>VLOOKUP(D139,StkCrosswalk!$C$1:$F$40,2,FALSE)</f>
        <v>2</v>
      </c>
      <c r="F139" t="str">
        <f>VLOOKUP(E139,StkCrosswalk!$D$1:$F$40,2,FALSE)</f>
        <v>PS Fall-Spring</v>
      </c>
      <c r="G139">
        <f>VLOOKUP(E139,StkCrosswalk!$D$1:$F$40,3,FALSE)</f>
        <v>2</v>
      </c>
      <c r="H139" s="98">
        <f>Data!K14</f>
        <v>5.2192114989733076E-3</v>
      </c>
    </row>
    <row r="140" spans="1:8" x14ac:dyDescent="0.3">
      <c r="A140" t="str">
        <f>Data!$H$1</f>
        <v>NT Area 2 Troll</v>
      </c>
      <c r="B140" t="str">
        <f>Data!$K$1</f>
        <v>Jul-Sep</v>
      </c>
      <c r="C140" t="str">
        <f>Data!$E$2</f>
        <v>GSI_2013</v>
      </c>
      <c r="D140" t="str">
        <f>Data!$A$15</f>
        <v>Fraser WCVI Geo St</v>
      </c>
      <c r="E140">
        <f>VLOOKUP(D140,StkCrosswalk!$C$1:$F$40,2,FALSE)</f>
        <v>1</v>
      </c>
      <c r="F140" t="str">
        <f>VLOOKUP(E140,StkCrosswalk!$D$1:$F$40,2,FALSE)</f>
        <v>Fraser WCVI Geo St</v>
      </c>
      <c r="G140">
        <f>VLOOKUP(E140,StkCrosswalk!$D$1:$F$40,3,FALSE)</f>
        <v>1</v>
      </c>
      <c r="H140" s="98">
        <f>Data!K15</f>
        <v>4.6766893223819321E-2</v>
      </c>
    </row>
    <row r="141" spans="1:8" x14ac:dyDescent="0.3">
      <c r="A141" t="str">
        <f>Data!$H$1</f>
        <v>NT Area 2 Troll</v>
      </c>
      <c r="B141" t="str">
        <f>Data!$K$1</f>
        <v>Jul-Sep</v>
      </c>
      <c r="C141" t="str">
        <f>Data!$E$2</f>
        <v>GSI_2013</v>
      </c>
      <c r="D141" t="str">
        <f>Data!$A$16</f>
        <v>Non FRAM stocks</v>
      </c>
      <c r="E141">
        <f>VLOOKUP(D141,StkCrosswalk!$C$1:$F$40,2,FALSE)</f>
        <v>14</v>
      </c>
      <c r="F141" t="str">
        <f>VLOOKUP(E141,StkCrosswalk!$D$1:$F$40,2,FALSE)</f>
        <v>Non FRAM stocks</v>
      </c>
      <c r="G141">
        <f>VLOOKUP(E141,StkCrosswalk!$D$1:$F$40,3,FALSE)</f>
        <v>8</v>
      </c>
      <c r="H141" s="98">
        <f>Data!K16</f>
        <v>2.6263225872689935E-2</v>
      </c>
    </row>
    <row r="142" spans="1:8" x14ac:dyDescent="0.3">
      <c r="A142" t="str">
        <f>Data!$H$1</f>
        <v>NT Area 2 Troll</v>
      </c>
      <c r="B142" t="str">
        <f>Data!$K$1</f>
        <v>Jul-Sep</v>
      </c>
      <c r="C142" t="str">
        <f>Data!$F$2</f>
        <v>GSI_2014</v>
      </c>
      <c r="D142" t="str">
        <f>Data!$A$3</f>
        <v>CV-Sacramento</v>
      </c>
      <c r="E142">
        <f>VLOOKUP(D142,StkCrosswalk!$C$1:$F$40,2,FALSE)</f>
        <v>13</v>
      </c>
      <c r="F142" t="str">
        <f>VLOOKUP(E142,StkCrosswalk!$D$1:$F$40,2,FALSE)</f>
        <v>Central Valley</v>
      </c>
      <c r="G142">
        <f>VLOOKUP(E142,StkCrosswalk!$D$1:$F$40,3,FALSE)</f>
        <v>7</v>
      </c>
      <c r="H142" s="98">
        <f>Data!L3</f>
        <v>8.9167422746781119E-2</v>
      </c>
    </row>
    <row r="143" spans="1:8" x14ac:dyDescent="0.3">
      <c r="A143" t="str">
        <f>Data!$H$1</f>
        <v>NT Area 2 Troll</v>
      </c>
      <c r="B143" t="str">
        <f>Data!$K$1</f>
        <v>Jul-Sep</v>
      </c>
      <c r="C143" t="str">
        <f>Data!$F$2</f>
        <v>GSI_2014</v>
      </c>
      <c r="D143" t="str">
        <f>Data!$A$4</f>
        <v>OR North Coast</v>
      </c>
      <c r="E143">
        <f>VLOOKUP(D143,StkCrosswalk!$C$1:$F$40,2,FALSE)</f>
        <v>11</v>
      </c>
      <c r="F143" t="str">
        <f>VLOOKUP(E143,StkCrosswalk!$D$1:$F$40,2,FALSE)</f>
        <v>OR Coast</v>
      </c>
      <c r="G143">
        <f>VLOOKUP(E143,StkCrosswalk!$D$1:$F$40,3,FALSE)</f>
        <v>6</v>
      </c>
      <c r="H143" s="98">
        <f>Data!L4</f>
        <v>2.5209092274678106E-2</v>
      </c>
    </row>
    <row r="144" spans="1:8" x14ac:dyDescent="0.3">
      <c r="A144" t="str">
        <f>Data!$H$1</f>
        <v>NT Area 2 Troll</v>
      </c>
      <c r="B144" t="str">
        <f>Data!$K$1</f>
        <v>Jul-Sep</v>
      </c>
      <c r="C144" t="str">
        <f>Data!$F$2</f>
        <v>GSI_2014</v>
      </c>
      <c r="D144" t="str">
        <f>Data!$A$5</f>
        <v>Mid OR Coast</v>
      </c>
      <c r="E144">
        <f>VLOOKUP(D144,StkCrosswalk!$C$1:$F$40,2,FALSE)</f>
        <v>12</v>
      </c>
      <c r="F144" t="str">
        <f>VLOOKUP(E144,StkCrosswalk!$D$1:$F$40,2,FALSE)</f>
        <v>OR Coast</v>
      </c>
      <c r="G144">
        <f>VLOOKUP(E144,StkCrosswalk!$D$1:$F$40,3,FALSE)</f>
        <v>6</v>
      </c>
      <c r="H144" s="98">
        <f>Data!L5</f>
        <v>4.2632899141630903E-2</v>
      </c>
    </row>
    <row r="145" spans="1:8" x14ac:dyDescent="0.3">
      <c r="A145" t="str">
        <f>Data!$H$1</f>
        <v>NT Area 2 Troll</v>
      </c>
      <c r="B145" t="str">
        <f>Data!$K$1</f>
        <v>Jul-Sep</v>
      </c>
      <c r="C145" t="str">
        <f>Data!$F$2</f>
        <v>GSI_2014</v>
      </c>
      <c r="D145" t="str">
        <f>Data!$A$6</f>
        <v>L Columbia Spring</v>
      </c>
      <c r="E145">
        <f>VLOOKUP(D145,StkCrosswalk!$C$1:$F$40,2,FALSE)</f>
        <v>6</v>
      </c>
      <c r="F145" t="str">
        <f>VLOOKUP(E145,StkCrosswalk!$D$1:$F$40,2,FALSE)</f>
        <v>Col Spr-Sum-Fall Brt</v>
      </c>
      <c r="G145">
        <f>VLOOKUP(E145,StkCrosswalk!$D$1:$F$40,3,FALSE)</f>
        <v>4</v>
      </c>
      <c r="H145" s="98">
        <f>Data!L6</f>
        <v>2.6161667381974254E-2</v>
      </c>
    </row>
    <row r="146" spans="1:8" x14ac:dyDescent="0.3">
      <c r="A146" t="str">
        <f>Data!$H$1</f>
        <v>NT Area 2 Troll</v>
      </c>
      <c r="B146" t="str">
        <f>Data!$K$1</f>
        <v>Jul-Sep</v>
      </c>
      <c r="C146" t="str">
        <f>Data!$F$2</f>
        <v>GSI_2014</v>
      </c>
      <c r="D146" t="str">
        <f>Data!$A$7</f>
        <v>L C Bright&amp;Tule</v>
      </c>
      <c r="E146">
        <f>VLOOKUP(D146,StkCrosswalk!$C$1:$F$40,2,FALSE)</f>
        <v>9</v>
      </c>
      <c r="F146" t="str">
        <f>VLOOKUP(E146,StkCrosswalk!$D$1:$F$40,2,FALSE)</f>
        <v>Col Tule-L Col Brt</v>
      </c>
      <c r="G146">
        <f>VLOOKUP(E146,StkCrosswalk!$D$1:$F$40,3,FALSE)</f>
        <v>5</v>
      </c>
      <c r="H146" s="98">
        <f>Data!L7</f>
        <v>0.13043569313304709</v>
      </c>
    </row>
    <row r="147" spans="1:8" x14ac:dyDescent="0.3">
      <c r="A147" t="str">
        <f>Data!$H$1</f>
        <v>NT Area 2 Troll</v>
      </c>
      <c r="B147" t="str">
        <f>Data!$K$1</f>
        <v>Jul-Sep</v>
      </c>
      <c r="C147" t="str">
        <f>Data!$F$2</f>
        <v>GSI_2014</v>
      </c>
      <c r="D147" t="str">
        <f>Data!$A$8</f>
        <v>Mid-Columbia Tule</v>
      </c>
      <c r="E147">
        <f>VLOOKUP(D147,StkCrosswalk!$C$1:$F$40,2,FALSE)</f>
        <v>10</v>
      </c>
      <c r="F147" t="str">
        <f>VLOOKUP(E147,StkCrosswalk!$D$1:$F$40,2,FALSE)</f>
        <v>Col Tule-L Col Brt</v>
      </c>
      <c r="G147">
        <f>VLOOKUP(E147,StkCrosswalk!$D$1:$F$40,3,FALSE)</f>
        <v>5</v>
      </c>
      <c r="H147" s="98">
        <f>Data!L8</f>
        <v>0.39707630257510751</v>
      </c>
    </row>
    <row r="148" spans="1:8" x14ac:dyDescent="0.3">
      <c r="A148" t="str">
        <f>Data!$H$1</f>
        <v>NT Area 2 Troll</v>
      </c>
      <c r="B148" t="str">
        <f>Data!$K$1</f>
        <v>Jul-Sep</v>
      </c>
      <c r="C148" t="str">
        <f>Data!$F$2</f>
        <v>GSI_2014</v>
      </c>
      <c r="D148" t="str">
        <f>Data!$A$9</f>
        <v>U Columbia Bright</v>
      </c>
      <c r="E148">
        <f>VLOOKUP(D148,StkCrosswalk!$C$1:$F$40,2,FALSE)</f>
        <v>7</v>
      </c>
      <c r="F148" t="str">
        <f>VLOOKUP(E148,StkCrosswalk!$D$1:$F$40,2,FALSE)</f>
        <v>Col Spr-Sum-Fall Brt</v>
      </c>
      <c r="G148">
        <f>VLOOKUP(E148,StkCrosswalk!$D$1:$F$40,3,FALSE)</f>
        <v>4</v>
      </c>
      <c r="H148" s="98">
        <f>Data!L9</f>
        <v>0.18148294635193141</v>
      </c>
    </row>
    <row r="149" spans="1:8" x14ac:dyDescent="0.3">
      <c r="A149" t="str">
        <f>Data!$H$1</f>
        <v>NT Area 2 Troll</v>
      </c>
      <c r="B149" t="str">
        <f>Data!$K$1</f>
        <v>Jul-Sep</v>
      </c>
      <c r="C149" t="str">
        <f>Data!$F$2</f>
        <v>GSI_2014</v>
      </c>
      <c r="D149" t="str">
        <f>Data!$A$10</f>
        <v>Columbia Su</v>
      </c>
      <c r="E149">
        <f>VLOOKUP(D149,StkCrosswalk!$C$1:$F$40,2,FALSE)</f>
        <v>8</v>
      </c>
      <c r="F149" t="str">
        <f>VLOOKUP(E149,StkCrosswalk!$D$1:$F$40,2,FALSE)</f>
        <v>Col Spr-Sum-Fall Brt</v>
      </c>
      <c r="G149">
        <f>VLOOKUP(E149,StkCrosswalk!$D$1:$F$40,3,FALSE)</f>
        <v>4</v>
      </c>
      <c r="H149" s="98">
        <f>Data!L10</f>
        <v>3.2177433476394852E-2</v>
      </c>
    </row>
    <row r="150" spans="1:8" x14ac:dyDescent="0.3">
      <c r="A150" t="str">
        <f>Data!$H$1</f>
        <v>NT Area 2 Troll</v>
      </c>
      <c r="B150" t="str">
        <f>Data!$K$1</f>
        <v>Jul-Sep</v>
      </c>
      <c r="C150" t="str">
        <f>Data!$F$2</f>
        <v>GSI_2014</v>
      </c>
      <c r="D150" t="str">
        <f>Data!$A$11</f>
        <v>WA North Coast</v>
      </c>
      <c r="E150">
        <f>VLOOKUP(D150,StkCrosswalk!$C$1:$F$40,2,FALSE)</f>
        <v>4</v>
      </c>
      <c r="F150" t="str">
        <f>VLOOKUP(E150,StkCrosswalk!$D$1:$F$40,2,FALSE)</f>
        <v>WA Coast</v>
      </c>
      <c r="G150">
        <f>VLOOKUP(E150,StkCrosswalk!$D$1:$F$40,3,FALSE)</f>
        <v>3</v>
      </c>
      <c r="H150" s="98">
        <f>Data!L11</f>
        <v>6.8850343347639483E-3</v>
      </c>
    </row>
    <row r="151" spans="1:8" x14ac:dyDescent="0.3">
      <c r="A151" t="str">
        <f>Data!$H$1</f>
        <v>NT Area 2 Troll</v>
      </c>
      <c r="B151" t="str">
        <f>Data!$K$1</f>
        <v>Jul-Sep</v>
      </c>
      <c r="C151" t="str">
        <f>Data!$F$2</f>
        <v>GSI_2014</v>
      </c>
      <c r="D151" t="str">
        <f>Data!$A$12</f>
        <v>Washington Coast</v>
      </c>
      <c r="E151">
        <f>VLOOKUP(D151,StkCrosswalk!$C$1:$F$40,2,FALSE)</f>
        <v>5</v>
      </c>
      <c r="F151" t="str">
        <f>VLOOKUP(E151,StkCrosswalk!$D$1:$F$40,2,FALSE)</f>
        <v>WA Coast</v>
      </c>
      <c r="G151">
        <f>VLOOKUP(E151,StkCrosswalk!$D$1:$F$40,3,FALSE)</f>
        <v>3</v>
      </c>
      <c r="H151" s="98">
        <f>Data!L12</f>
        <v>4.2571995708154502E-3</v>
      </c>
    </row>
    <row r="152" spans="1:8" x14ac:dyDescent="0.3">
      <c r="A152" t="str">
        <f>Data!$H$1</f>
        <v>NT Area 2 Troll</v>
      </c>
      <c r="B152" t="str">
        <f>Data!$K$1</f>
        <v>Jul-Sep</v>
      </c>
      <c r="C152" t="str">
        <f>Data!$F$2</f>
        <v>GSI_2014</v>
      </c>
      <c r="D152" t="str">
        <f>Data!$A$13</f>
        <v>Puget Sound Fa</v>
      </c>
      <c r="E152">
        <f>VLOOKUP(D152,StkCrosswalk!$C$1:$F$40,2,FALSE)</f>
        <v>3</v>
      </c>
      <c r="F152" t="str">
        <f>VLOOKUP(E152,StkCrosswalk!$D$1:$F$40,2,FALSE)</f>
        <v>PS Fall-Spring</v>
      </c>
      <c r="G152">
        <f>VLOOKUP(E152,StkCrosswalk!$D$1:$F$40,3,FALSE)</f>
        <v>2</v>
      </c>
      <c r="H152" s="98">
        <f>Data!L13</f>
        <v>2.8357630901287529E-2</v>
      </c>
    </row>
    <row r="153" spans="1:8" x14ac:dyDescent="0.3">
      <c r="A153" t="str">
        <f>Data!$H$1</f>
        <v>NT Area 2 Troll</v>
      </c>
      <c r="B153" t="str">
        <f>Data!$K$1</f>
        <v>Jul-Sep</v>
      </c>
      <c r="C153" t="str">
        <f>Data!$F$2</f>
        <v>GSI_2014</v>
      </c>
      <c r="D153" t="str">
        <f>Data!$A$14</f>
        <v>Puget Sound Sp</v>
      </c>
      <c r="E153">
        <f>VLOOKUP(D153,StkCrosswalk!$C$1:$F$40,2,FALSE)</f>
        <v>2</v>
      </c>
      <c r="F153" t="str">
        <f>VLOOKUP(E153,StkCrosswalk!$D$1:$F$40,2,FALSE)</f>
        <v>PS Fall-Spring</v>
      </c>
      <c r="G153">
        <f>VLOOKUP(E153,StkCrosswalk!$D$1:$F$40,3,FALSE)</f>
        <v>2</v>
      </c>
      <c r="H153" s="98">
        <f>Data!L14</f>
        <v>1.39962017167382E-3</v>
      </c>
    </row>
    <row r="154" spans="1:8" x14ac:dyDescent="0.3">
      <c r="A154" t="str">
        <f>Data!$H$1</f>
        <v>NT Area 2 Troll</v>
      </c>
      <c r="B154" t="str">
        <f>Data!$K$1</f>
        <v>Jul-Sep</v>
      </c>
      <c r="C154" t="str">
        <f>Data!$F$2</f>
        <v>GSI_2014</v>
      </c>
      <c r="D154" t="str">
        <f>Data!$A$15</f>
        <v>Fraser WCVI Geo St</v>
      </c>
      <c r="E154">
        <f>VLOOKUP(D154,StkCrosswalk!$C$1:$F$40,2,FALSE)</f>
        <v>1</v>
      </c>
      <c r="F154" t="str">
        <f>VLOOKUP(E154,StkCrosswalk!$D$1:$F$40,2,FALSE)</f>
        <v>Fraser WCVI Geo St</v>
      </c>
      <c r="G154">
        <f>VLOOKUP(E154,StkCrosswalk!$D$1:$F$40,3,FALSE)</f>
        <v>1</v>
      </c>
      <c r="H154" s="98">
        <f>Data!L15</f>
        <v>2.863963090128752E-2</v>
      </c>
    </row>
    <row r="155" spans="1:8" x14ac:dyDescent="0.3">
      <c r="A155" t="str">
        <f>Data!$H$1</f>
        <v>NT Area 2 Troll</v>
      </c>
      <c r="B155" t="str">
        <f>Data!$K$1</f>
        <v>Jul-Sep</v>
      </c>
      <c r="C155" t="str">
        <f>Data!$F$2</f>
        <v>GSI_2014</v>
      </c>
      <c r="D155" t="str">
        <f>Data!$A$16</f>
        <v>Non FRAM stocks</v>
      </c>
      <c r="E155">
        <f>VLOOKUP(D155,StkCrosswalk!$C$1:$F$40,2,FALSE)</f>
        <v>14</v>
      </c>
      <c r="F155" t="str">
        <f>VLOOKUP(E155,StkCrosswalk!$D$1:$F$40,2,FALSE)</f>
        <v>Non FRAM stocks</v>
      </c>
      <c r="G155">
        <f>VLOOKUP(E155,StkCrosswalk!$D$1:$F$40,3,FALSE)</f>
        <v>8</v>
      </c>
      <c r="H155" s="98">
        <f>Data!L16</f>
        <v>6.1172231759656645E-3</v>
      </c>
    </row>
    <row r="156" spans="1:8" x14ac:dyDescent="0.3">
      <c r="A156" t="str">
        <f>Data!$H$1</f>
        <v>NT Area 2 Troll</v>
      </c>
      <c r="B156" t="str">
        <f>Data!$K$1</f>
        <v>Jul-Sep</v>
      </c>
      <c r="C156" t="str">
        <f>Data!$G$2</f>
        <v>GSI_Avg</v>
      </c>
      <c r="D156" t="str">
        <f>Data!$A$3</f>
        <v>CV-Sacramento</v>
      </c>
      <c r="E156">
        <f>VLOOKUP(D156,StkCrosswalk!$C$1:$F$40,2,FALSE)</f>
        <v>13</v>
      </c>
      <c r="F156" t="str">
        <f>VLOOKUP(E156,StkCrosswalk!$D$1:$F$40,2,FALSE)</f>
        <v>Central Valley</v>
      </c>
      <c r="G156">
        <f>VLOOKUP(E156,StkCrosswalk!$D$1:$F$40,3,FALSE)</f>
        <v>7</v>
      </c>
      <c r="H156" s="98">
        <f>Data!M3</f>
        <v>0.10569444870053331</v>
      </c>
    </row>
    <row r="157" spans="1:8" x14ac:dyDescent="0.3">
      <c r="A157" t="str">
        <f>Data!$H$1</f>
        <v>NT Area 2 Troll</v>
      </c>
      <c r="B157" t="str">
        <f>Data!$K$1</f>
        <v>Jul-Sep</v>
      </c>
      <c r="C157" t="str">
        <f>Data!$G$2</f>
        <v>GSI_Avg</v>
      </c>
      <c r="D157" t="str">
        <f>Data!$A$4</f>
        <v>OR North Coast</v>
      </c>
      <c r="E157">
        <f>VLOOKUP(D157,StkCrosswalk!$C$1:$F$40,2,FALSE)</f>
        <v>11</v>
      </c>
      <c r="F157" t="str">
        <f>VLOOKUP(E157,StkCrosswalk!$D$1:$F$40,2,FALSE)</f>
        <v>OR Coast</v>
      </c>
      <c r="G157">
        <f>VLOOKUP(E157,StkCrosswalk!$D$1:$F$40,3,FALSE)</f>
        <v>6</v>
      </c>
      <c r="H157" s="98">
        <f>Data!M4</f>
        <v>3.5233280184485238E-2</v>
      </c>
    </row>
    <row r="158" spans="1:8" x14ac:dyDescent="0.3">
      <c r="A158" t="str">
        <f>Data!$H$1</f>
        <v>NT Area 2 Troll</v>
      </c>
      <c r="B158" t="str">
        <f>Data!$K$1</f>
        <v>Jul-Sep</v>
      </c>
      <c r="C158" t="str">
        <f>Data!$G$2</f>
        <v>GSI_Avg</v>
      </c>
      <c r="D158" t="str">
        <f>Data!$A$5</f>
        <v>Mid OR Coast</v>
      </c>
      <c r="E158">
        <f>VLOOKUP(D158,StkCrosswalk!$C$1:$F$40,2,FALSE)</f>
        <v>12</v>
      </c>
      <c r="F158" t="str">
        <f>VLOOKUP(E158,StkCrosswalk!$D$1:$F$40,2,FALSE)</f>
        <v>OR Coast</v>
      </c>
      <c r="G158">
        <f>VLOOKUP(E158,StkCrosswalk!$D$1:$F$40,3,FALSE)</f>
        <v>6</v>
      </c>
      <c r="H158" s="98">
        <f>Data!M5</f>
        <v>6.1305665820894722E-2</v>
      </c>
    </row>
    <row r="159" spans="1:8" x14ac:dyDescent="0.3">
      <c r="A159" t="str">
        <f>Data!$H$1</f>
        <v>NT Area 2 Troll</v>
      </c>
      <c r="B159" t="str">
        <f>Data!$K$1</f>
        <v>Jul-Sep</v>
      </c>
      <c r="C159" t="str">
        <f>Data!$G$2</f>
        <v>GSI_Avg</v>
      </c>
      <c r="D159" t="str">
        <f>Data!$A$6</f>
        <v>L Columbia Spring</v>
      </c>
      <c r="E159">
        <f>VLOOKUP(D159,StkCrosswalk!$C$1:$F$40,2,FALSE)</f>
        <v>6</v>
      </c>
      <c r="F159" t="str">
        <f>VLOOKUP(E159,StkCrosswalk!$D$1:$F$40,2,FALSE)</f>
        <v>Col Spr-Sum-Fall Brt</v>
      </c>
      <c r="G159">
        <f>VLOOKUP(E159,StkCrosswalk!$D$1:$F$40,3,FALSE)</f>
        <v>4</v>
      </c>
      <c r="H159" s="98">
        <f>Data!M6</f>
        <v>2.3038700848839942E-2</v>
      </c>
    </row>
    <row r="160" spans="1:8" x14ac:dyDescent="0.3">
      <c r="A160" t="str">
        <f>Data!$H$1</f>
        <v>NT Area 2 Troll</v>
      </c>
      <c r="B160" t="str">
        <f>Data!$K$1</f>
        <v>Jul-Sep</v>
      </c>
      <c r="C160" t="str">
        <f>Data!$G$2</f>
        <v>GSI_Avg</v>
      </c>
      <c r="D160" t="str">
        <f>Data!$A$7</f>
        <v>L C Bright&amp;Tule</v>
      </c>
      <c r="E160">
        <f>VLOOKUP(D160,StkCrosswalk!$C$1:$F$40,2,FALSE)</f>
        <v>9</v>
      </c>
      <c r="F160" t="str">
        <f>VLOOKUP(E160,StkCrosswalk!$D$1:$F$40,2,FALSE)</f>
        <v>Col Tule-L Col Brt</v>
      </c>
      <c r="G160">
        <f>VLOOKUP(E160,StkCrosswalk!$D$1:$F$40,3,FALSE)</f>
        <v>5</v>
      </c>
      <c r="H160" s="98">
        <f>Data!M7</f>
        <v>0.13036652773147636</v>
      </c>
    </row>
    <row r="161" spans="1:8" x14ac:dyDescent="0.3">
      <c r="A161" t="str">
        <f>Data!$H$1</f>
        <v>NT Area 2 Troll</v>
      </c>
      <c r="B161" t="str">
        <f>Data!$K$1</f>
        <v>Jul-Sep</v>
      </c>
      <c r="C161" t="str">
        <f>Data!$G$2</f>
        <v>GSI_Avg</v>
      </c>
      <c r="D161" t="str">
        <f>Data!$A$8</f>
        <v>Mid-Columbia Tule</v>
      </c>
      <c r="E161">
        <f>VLOOKUP(D161,StkCrosswalk!$C$1:$F$40,2,FALSE)</f>
        <v>10</v>
      </c>
      <c r="F161" t="str">
        <f>VLOOKUP(E161,StkCrosswalk!$D$1:$F$40,2,FALSE)</f>
        <v>Col Tule-L Col Brt</v>
      </c>
      <c r="G161">
        <f>VLOOKUP(E161,StkCrosswalk!$D$1:$F$40,3,FALSE)</f>
        <v>5</v>
      </c>
      <c r="H161" s="98">
        <f>Data!M8</f>
        <v>0.27047419424177438</v>
      </c>
    </row>
    <row r="162" spans="1:8" x14ac:dyDescent="0.3">
      <c r="A162" t="str">
        <f>Data!$H$1</f>
        <v>NT Area 2 Troll</v>
      </c>
      <c r="B162" t="str">
        <f>Data!$K$1</f>
        <v>Jul-Sep</v>
      </c>
      <c r="C162" t="str">
        <f>Data!$G$2</f>
        <v>GSI_Avg</v>
      </c>
      <c r="D162" t="str">
        <f>Data!$A$9</f>
        <v>U Columbia Bright</v>
      </c>
      <c r="E162">
        <f>VLOOKUP(D162,StkCrosswalk!$C$1:$F$40,2,FALSE)</f>
        <v>7</v>
      </c>
      <c r="F162" t="str">
        <f>VLOOKUP(E162,StkCrosswalk!$D$1:$F$40,2,FALSE)</f>
        <v>Col Spr-Sum-Fall Brt</v>
      </c>
      <c r="G162">
        <f>VLOOKUP(E162,StkCrosswalk!$D$1:$F$40,3,FALSE)</f>
        <v>4</v>
      </c>
      <c r="H162" s="98">
        <f>Data!M9</f>
        <v>0.20011639030231296</v>
      </c>
    </row>
    <row r="163" spans="1:8" x14ac:dyDescent="0.3">
      <c r="A163" t="str">
        <f>Data!$H$1</f>
        <v>NT Area 2 Troll</v>
      </c>
      <c r="B163" t="str">
        <f>Data!$K$1</f>
        <v>Jul-Sep</v>
      </c>
      <c r="C163" t="str">
        <f>Data!$G$2</f>
        <v>GSI_Avg</v>
      </c>
      <c r="D163" t="str">
        <f>Data!$A$10</f>
        <v>Columbia Su</v>
      </c>
      <c r="E163">
        <f>VLOOKUP(D163,StkCrosswalk!$C$1:$F$40,2,FALSE)</f>
        <v>8</v>
      </c>
      <c r="F163" t="str">
        <f>VLOOKUP(E163,StkCrosswalk!$D$1:$F$40,2,FALSE)</f>
        <v>Col Spr-Sum-Fall Brt</v>
      </c>
      <c r="G163">
        <f>VLOOKUP(E163,StkCrosswalk!$D$1:$F$40,3,FALSE)</f>
        <v>4</v>
      </c>
      <c r="H163" s="98">
        <f>Data!M10</f>
        <v>4.4682551454617934E-2</v>
      </c>
    </row>
    <row r="164" spans="1:8" x14ac:dyDescent="0.3">
      <c r="A164" t="str">
        <f>Data!$H$1</f>
        <v>NT Area 2 Troll</v>
      </c>
      <c r="B164" t="str">
        <f>Data!$K$1</f>
        <v>Jul-Sep</v>
      </c>
      <c r="C164" t="str">
        <f>Data!$G$2</f>
        <v>GSI_Avg</v>
      </c>
      <c r="D164" t="str">
        <f>Data!$A$11</f>
        <v>WA North Coast</v>
      </c>
      <c r="E164">
        <f>VLOOKUP(D164,StkCrosswalk!$C$1:$F$40,2,FALSE)</f>
        <v>4</v>
      </c>
      <c r="F164" t="str">
        <f>VLOOKUP(E164,StkCrosswalk!$D$1:$F$40,2,FALSE)</f>
        <v>WA Coast</v>
      </c>
      <c r="G164">
        <f>VLOOKUP(E164,StkCrosswalk!$D$1:$F$40,3,FALSE)</f>
        <v>3</v>
      </c>
      <c r="H164" s="98">
        <f>Data!M11</f>
        <v>7.62096858730786E-3</v>
      </c>
    </row>
    <row r="165" spans="1:8" x14ac:dyDescent="0.3">
      <c r="A165" t="str">
        <f>Data!$H$1</f>
        <v>NT Area 2 Troll</v>
      </c>
      <c r="B165" t="str">
        <f>Data!$K$1</f>
        <v>Jul-Sep</v>
      </c>
      <c r="C165" t="str">
        <f>Data!$G$2</f>
        <v>GSI_Avg</v>
      </c>
      <c r="D165" t="str">
        <f>Data!$A$12</f>
        <v>Washington Coast</v>
      </c>
      <c r="E165">
        <f>VLOOKUP(D165,StkCrosswalk!$C$1:$F$40,2,FALSE)</f>
        <v>5</v>
      </c>
      <c r="F165" t="str">
        <f>VLOOKUP(E165,StkCrosswalk!$D$1:$F$40,2,FALSE)</f>
        <v>WA Coast</v>
      </c>
      <c r="G165">
        <f>VLOOKUP(E165,StkCrosswalk!$D$1:$F$40,3,FALSE)</f>
        <v>3</v>
      </c>
      <c r="H165" s="98">
        <f>Data!M12</f>
        <v>1.7179542717228773E-3</v>
      </c>
    </row>
    <row r="166" spans="1:8" x14ac:dyDescent="0.3">
      <c r="A166" t="str">
        <f>Data!$H$1</f>
        <v>NT Area 2 Troll</v>
      </c>
      <c r="B166" t="str">
        <f>Data!$K$1</f>
        <v>Jul-Sep</v>
      </c>
      <c r="C166" t="str">
        <f>Data!$G$2</f>
        <v>GSI_Avg</v>
      </c>
      <c r="D166" t="str">
        <f>Data!$A$13</f>
        <v>Puget Sound Fa</v>
      </c>
      <c r="E166">
        <f>VLOOKUP(D166,StkCrosswalk!$C$1:$F$40,2,FALSE)</f>
        <v>3</v>
      </c>
      <c r="F166" t="str">
        <f>VLOOKUP(E166,StkCrosswalk!$D$1:$F$40,2,FALSE)</f>
        <v>PS Fall-Spring</v>
      </c>
      <c r="G166">
        <f>VLOOKUP(E166,StkCrosswalk!$D$1:$F$40,3,FALSE)</f>
        <v>2</v>
      </c>
      <c r="H166" s="98">
        <f>Data!M13</f>
        <v>6.4789769059904606E-2</v>
      </c>
    </row>
    <row r="167" spans="1:8" x14ac:dyDescent="0.3">
      <c r="A167" t="str">
        <f>Data!$H$1</f>
        <v>NT Area 2 Troll</v>
      </c>
      <c r="B167" t="str">
        <f>Data!$K$1</f>
        <v>Jul-Sep</v>
      </c>
      <c r="C167" t="str">
        <f>Data!$G$2</f>
        <v>GSI_Avg</v>
      </c>
      <c r="D167" t="str">
        <f>Data!$A$14</f>
        <v>Puget Sound Sp</v>
      </c>
      <c r="E167">
        <f>VLOOKUP(D167,StkCrosswalk!$C$1:$F$40,2,FALSE)</f>
        <v>2</v>
      </c>
      <c r="F167" t="str">
        <f>VLOOKUP(E167,StkCrosswalk!$D$1:$F$40,2,FALSE)</f>
        <v>PS Fall-Spring</v>
      </c>
      <c r="G167">
        <f>VLOOKUP(E167,StkCrosswalk!$D$1:$F$40,3,FALSE)</f>
        <v>2</v>
      </c>
      <c r="H167" s="98">
        <f>Data!M14</f>
        <v>7.2215606460089357E-3</v>
      </c>
    </row>
    <row r="168" spans="1:8" x14ac:dyDescent="0.3">
      <c r="A168" t="str">
        <f>Data!$H$1</f>
        <v>NT Area 2 Troll</v>
      </c>
      <c r="B168" t="str">
        <f>Data!$K$1</f>
        <v>Jul-Sep</v>
      </c>
      <c r="C168" t="str">
        <f>Data!$G$2</f>
        <v>GSI_Avg</v>
      </c>
      <c r="D168" t="str">
        <f>Data!$A$15</f>
        <v>Fraser WCVI Geo St</v>
      </c>
      <c r="E168">
        <f>VLOOKUP(D168,StkCrosswalk!$C$1:$F$40,2,FALSE)</f>
        <v>1</v>
      </c>
      <c r="F168" t="str">
        <f>VLOOKUP(E168,StkCrosswalk!$D$1:$F$40,2,FALSE)</f>
        <v>Fraser WCVI Geo St</v>
      </c>
      <c r="G168">
        <f>VLOOKUP(E168,StkCrosswalk!$D$1:$F$40,3,FALSE)</f>
        <v>1</v>
      </c>
      <c r="H168" s="98">
        <f>Data!M15</f>
        <v>3.5099228184304776E-2</v>
      </c>
    </row>
    <row r="169" spans="1:8" x14ac:dyDescent="0.3">
      <c r="A169" t="str">
        <f>Data!$H$1</f>
        <v>NT Area 2 Troll</v>
      </c>
      <c r="B169" t="str">
        <f>Data!$K$1</f>
        <v>Jul-Sep</v>
      </c>
      <c r="C169" t="str">
        <f>Data!$G$2</f>
        <v>GSI_Avg</v>
      </c>
      <c r="D169" t="str">
        <f>Data!$A$16</f>
        <v>Non FRAM stocks</v>
      </c>
      <c r="E169">
        <f>VLOOKUP(D169,StkCrosswalk!$C$1:$F$40,2,FALSE)</f>
        <v>14</v>
      </c>
      <c r="F169" t="str">
        <f>VLOOKUP(E169,StkCrosswalk!$D$1:$F$40,2,FALSE)</f>
        <v>Non FRAM stocks</v>
      </c>
      <c r="G169">
        <f>VLOOKUP(E169,StkCrosswalk!$D$1:$F$40,3,FALSE)</f>
        <v>8</v>
      </c>
      <c r="H169" s="98">
        <f>Data!M16</f>
        <v>1.2638575707840638E-2</v>
      </c>
    </row>
    <row r="170" spans="1:8" x14ac:dyDescent="0.3">
      <c r="A170" t="str">
        <f>Data!$N$1</f>
        <v>NT Area 3-4 Troll</v>
      </c>
      <c r="B170" t="str">
        <f>Data!$Q$1</f>
        <v>May-Jun</v>
      </c>
      <c r="C170" t="str">
        <f>Data!$B$2</f>
        <v>NewBP</v>
      </c>
      <c r="D170" t="str">
        <f>Data!$A$3</f>
        <v>CV-Sacramento</v>
      </c>
      <c r="E170">
        <f>VLOOKUP(D170,StkCrosswalk!$C$1:$F$40,2,FALSE)</f>
        <v>13</v>
      </c>
      <c r="F170" t="str">
        <f>VLOOKUP(E170,StkCrosswalk!$D$1:$F$40,2,FALSE)</f>
        <v>Central Valley</v>
      </c>
      <c r="G170">
        <f>VLOOKUP(E170,StkCrosswalk!$D$1:$F$40,3,FALSE)</f>
        <v>7</v>
      </c>
      <c r="H170" s="98">
        <f>Data!N3</f>
        <v>1.4789016489545413E-3</v>
      </c>
    </row>
    <row r="171" spans="1:8" x14ac:dyDescent="0.3">
      <c r="A171" t="str">
        <f>Data!$N$1</f>
        <v>NT Area 3-4 Troll</v>
      </c>
      <c r="B171" t="str">
        <f>Data!$Q$1</f>
        <v>May-Jun</v>
      </c>
      <c r="C171" t="str">
        <f>Data!$B$2</f>
        <v>NewBP</v>
      </c>
      <c r="D171" t="str">
        <f>Data!$A$4</f>
        <v>OR North Coast</v>
      </c>
      <c r="E171">
        <f>VLOOKUP(D171,StkCrosswalk!$C$1:$F$40,2,FALSE)</f>
        <v>11</v>
      </c>
      <c r="F171" t="str">
        <f>VLOOKUP(E171,StkCrosswalk!$D$1:$F$40,2,FALSE)</f>
        <v>OR Coast</v>
      </c>
      <c r="G171">
        <f>VLOOKUP(E171,StkCrosswalk!$D$1:$F$40,3,FALSE)</f>
        <v>6</v>
      </c>
      <c r="H171" s="98">
        <f>Data!N4</f>
        <v>3.9003874109741647E-2</v>
      </c>
    </row>
    <row r="172" spans="1:8" x14ac:dyDescent="0.3">
      <c r="A172" t="str">
        <f>Data!$N$1</f>
        <v>NT Area 3-4 Troll</v>
      </c>
      <c r="B172" t="str">
        <f>Data!$Q$1</f>
        <v>May-Jun</v>
      </c>
      <c r="C172" t="str">
        <f>Data!$B$2</f>
        <v>NewBP</v>
      </c>
      <c r="D172" t="str">
        <f>Data!$A$5</f>
        <v>Mid OR Coast</v>
      </c>
      <c r="E172">
        <f>VLOOKUP(D172,StkCrosswalk!$C$1:$F$40,2,FALSE)</f>
        <v>12</v>
      </c>
      <c r="F172" t="str">
        <f>VLOOKUP(E172,StkCrosswalk!$D$1:$F$40,2,FALSE)</f>
        <v>OR Coast</v>
      </c>
      <c r="G172">
        <f>VLOOKUP(E172,StkCrosswalk!$D$1:$F$40,3,FALSE)</f>
        <v>6</v>
      </c>
      <c r="H172" s="98">
        <f>Data!N5</f>
        <v>4.4508381388935724E-2</v>
      </c>
    </row>
    <row r="173" spans="1:8" x14ac:dyDescent="0.3">
      <c r="A173" t="str">
        <f>Data!$N$1</f>
        <v>NT Area 3-4 Troll</v>
      </c>
      <c r="B173" t="str">
        <f>Data!$Q$1</f>
        <v>May-Jun</v>
      </c>
      <c r="C173" t="str">
        <f>Data!$B$2</f>
        <v>NewBP</v>
      </c>
      <c r="D173" t="str">
        <f>Data!$A$6</f>
        <v>L Columbia Spring</v>
      </c>
      <c r="E173">
        <f>VLOOKUP(D173,StkCrosswalk!$C$1:$F$40,2,FALSE)</f>
        <v>6</v>
      </c>
      <c r="F173" t="str">
        <f>VLOOKUP(E173,StkCrosswalk!$D$1:$F$40,2,FALSE)</f>
        <v>Col Spr-Sum-Fall Brt</v>
      </c>
      <c r="G173">
        <f>VLOOKUP(E173,StkCrosswalk!$D$1:$F$40,3,FALSE)</f>
        <v>4</v>
      </c>
      <c r="H173" s="98">
        <f>Data!N6</f>
        <v>2.2393443998148788E-2</v>
      </c>
    </row>
    <row r="174" spans="1:8" x14ac:dyDescent="0.3">
      <c r="A174" t="str">
        <f>Data!$N$1</f>
        <v>NT Area 3-4 Troll</v>
      </c>
      <c r="B174" t="str">
        <f>Data!$Q$1</f>
        <v>May-Jun</v>
      </c>
      <c r="C174" t="str">
        <f>Data!$B$2</f>
        <v>NewBP</v>
      </c>
      <c r="D174" t="str">
        <f>Data!$A$7</f>
        <v>L C Bright&amp;Tule</v>
      </c>
      <c r="E174">
        <f>VLOOKUP(D174,StkCrosswalk!$C$1:$F$40,2,FALSE)</f>
        <v>9</v>
      </c>
      <c r="F174" t="str">
        <f>VLOOKUP(E174,StkCrosswalk!$D$1:$F$40,2,FALSE)</f>
        <v>Col Tule-L Col Brt</v>
      </c>
      <c r="G174">
        <f>VLOOKUP(E174,StkCrosswalk!$D$1:$F$40,3,FALSE)</f>
        <v>5</v>
      </c>
      <c r="H174" s="98">
        <f>Data!N7</f>
        <v>5.7573619859682193E-2</v>
      </c>
    </row>
    <row r="175" spans="1:8" x14ac:dyDescent="0.3">
      <c r="A175" t="str">
        <f>Data!$N$1</f>
        <v>NT Area 3-4 Troll</v>
      </c>
      <c r="B175" t="str">
        <f>Data!$Q$1</f>
        <v>May-Jun</v>
      </c>
      <c r="C175" t="str">
        <f>Data!$B$2</f>
        <v>NewBP</v>
      </c>
      <c r="D175" t="str">
        <f>Data!$A$8</f>
        <v>Mid-Columbia Tule</v>
      </c>
      <c r="E175">
        <f>VLOOKUP(D175,StkCrosswalk!$C$1:$F$40,2,FALSE)</f>
        <v>10</v>
      </c>
      <c r="F175" t="str">
        <f>VLOOKUP(E175,StkCrosswalk!$D$1:$F$40,2,FALSE)</f>
        <v>Col Tule-L Col Brt</v>
      </c>
      <c r="G175">
        <f>VLOOKUP(E175,StkCrosswalk!$D$1:$F$40,3,FALSE)</f>
        <v>5</v>
      </c>
      <c r="H175" s="98">
        <f>Data!N8</f>
        <v>3.4155866639237337E-2</v>
      </c>
    </row>
    <row r="176" spans="1:8" x14ac:dyDescent="0.3">
      <c r="A176" t="str">
        <f>Data!$N$1</f>
        <v>NT Area 3-4 Troll</v>
      </c>
      <c r="B176" t="str">
        <f>Data!$Q$1</f>
        <v>May-Jun</v>
      </c>
      <c r="C176" t="str">
        <f>Data!$B$2</f>
        <v>NewBP</v>
      </c>
      <c r="D176" t="str">
        <f>Data!$A$9</f>
        <v>U Columbia Bright</v>
      </c>
      <c r="E176">
        <f>VLOOKUP(D176,StkCrosswalk!$C$1:$F$40,2,FALSE)</f>
        <v>7</v>
      </c>
      <c r="F176" t="str">
        <f>VLOOKUP(E176,StkCrosswalk!$D$1:$F$40,2,FALSE)</f>
        <v>Col Spr-Sum-Fall Brt</v>
      </c>
      <c r="G176">
        <f>VLOOKUP(E176,StkCrosswalk!$D$1:$F$40,3,FALSE)</f>
        <v>4</v>
      </c>
      <c r="H176" s="98">
        <f>Data!N9</f>
        <v>0.16519977103880173</v>
      </c>
    </row>
    <row r="177" spans="1:8" x14ac:dyDescent="0.3">
      <c r="A177" t="str">
        <f>Data!$N$1</f>
        <v>NT Area 3-4 Troll</v>
      </c>
      <c r="B177" t="str">
        <f>Data!$Q$1</f>
        <v>May-Jun</v>
      </c>
      <c r="C177" t="str">
        <f>Data!$B$2</f>
        <v>NewBP</v>
      </c>
      <c r="D177" t="str">
        <f>Data!$A$10</f>
        <v>Columbia Su</v>
      </c>
      <c r="E177">
        <f>VLOOKUP(D177,StkCrosswalk!$C$1:$F$40,2,FALSE)</f>
        <v>8</v>
      </c>
      <c r="F177" t="str">
        <f>VLOOKUP(E177,StkCrosswalk!$D$1:$F$40,2,FALSE)</f>
        <v>Col Spr-Sum-Fall Brt</v>
      </c>
      <c r="G177">
        <f>VLOOKUP(E177,StkCrosswalk!$D$1:$F$40,3,FALSE)</f>
        <v>4</v>
      </c>
      <c r="H177" s="98">
        <f>Data!N10</f>
        <v>5.5565227500976137E-2</v>
      </c>
    </row>
    <row r="178" spans="1:8" x14ac:dyDescent="0.3">
      <c r="A178" t="str">
        <f>Data!$N$1</f>
        <v>NT Area 3-4 Troll</v>
      </c>
      <c r="B178" t="str">
        <f>Data!$Q$1</f>
        <v>May-Jun</v>
      </c>
      <c r="C178" t="str">
        <f>Data!$B$2</f>
        <v>NewBP</v>
      </c>
      <c r="D178" t="str">
        <f>Data!$A$11</f>
        <v>WA North Coast</v>
      </c>
      <c r="E178">
        <f>VLOOKUP(D178,StkCrosswalk!$C$1:$F$40,2,FALSE)</f>
        <v>4</v>
      </c>
      <c r="F178" t="str">
        <f>VLOOKUP(E178,StkCrosswalk!$D$1:$F$40,2,FALSE)</f>
        <v>WA Coast</v>
      </c>
      <c r="G178">
        <f>VLOOKUP(E178,StkCrosswalk!$D$1:$F$40,3,FALSE)</f>
        <v>3</v>
      </c>
      <c r="H178" s="98">
        <f>Data!N11</f>
        <v>0</v>
      </c>
    </row>
    <row r="179" spans="1:8" x14ac:dyDescent="0.3">
      <c r="A179" t="str">
        <f>Data!$N$1</f>
        <v>NT Area 3-4 Troll</v>
      </c>
      <c r="B179" t="str">
        <f>Data!$Q$1</f>
        <v>May-Jun</v>
      </c>
      <c r="C179" t="str">
        <f>Data!$B$2</f>
        <v>NewBP</v>
      </c>
      <c r="D179" t="str">
        <f>Data!$A$12</f>
        <v>Washington Coast</v>
      </c>
      <c r="E179">
        <f>VLOOKUP(D179,StkCrosswalk!$C$1:$F$40,2,FALSE)</f>
        <v>5</v>
      </c>
      <c r="F179" t="str">
        <f>VLOOKUP(E179,StkCrosswalk!$D$1:$F$40,2,FALSE)</f>
        <v>WA Coast</v>
      </c>
      <c r="G179">
        <f>VLOOKUP(E179,StkCrosswalk!$D$1:$F$40,3,FALSE)</f>
        <v>3</v>
      </c>
      <c r="H179" s="98">
        <f>Data!N12</f>
        <v>1.6685542207223337E-2</v>
      </c>
    </row>
    <row r="180" spans="1:8" x14ac:dyDescent="0.3">
      <c r="A180" t="str">
        <f>Data!$N$1</f>
        <v>NT Area 3-4 Troll</v>
      </c>
      <c r="B180" t="str">
        <f>Data!$Q$1</f>
        <v>May-Jun</v>
      </c>
      <c r="C180" t="str">
        <f>Data!$B$2</f>
        <v>NewBP</v>
      </c>
      <c r="D180" t="str">
        <f>Data!$A$13</f>
        <v>Puget Sound Fa</v>
      </c>
      <c r="E180">
        <f>VLOOKUP(D180,StkCrosswalk!$C$1:$F$40,2,FALSE)</f>
        <v>3</v>
      </c>
      <c r="F180" t="str">
        <f>VLOOKUP(E180,StkCrosswalk!$D$1:$F$40,2,FALSE)</f>
        <v>PS Fall-Spring</v>
      </c>
      <c r="G180">
        <f>VLOOKUP(E180,StkCrosswalk!$D$1:$F$40,3,FALSE)</f>
        <v>2</v>
      </c>
      <c r="H180" s="98">
        <f>Data!N13</f>
        <v>0.18032853512660663</v>
      </c>
    </row>
    <row r="181" spans="1:8" x14ac:dyDescent="0.3">
      <c r="A181" t="str">
        <f>Data!$N$1</f>
        <v>NT Area 3-4 Troll</v>
      </c>
      <c r="B181" t="str">
        <f>Data!$Q$1</f>
        <v>May-Jun</v>
      </c>
      <c r="C181" t="str">
        <f>Data!$B$2</f>
        <v>NewBP</v>
      </c>
      <c r="D181" t="str">
        <f>Data!$A$14</f>
        <v>Puget Sound Sp</v>
      </c>
      <c r="E181">
        <f>VLOOKUP(D181,StkCrosswalk!$C$1:$F$40,2,FALSE)</f>
        <v>2</v>
      </c>
      <c r="F181" t="str">
        <f>VLOOKUP(E181,StkCrosswalk!$D$1:$F$40,2,FALSE)</f>
        <v>PS Fall-Spring</v>
      </c>
      <c r="G181">
        <f>VLOOKUP(E181,StkCrosswalk!$D$1:$F$40,3,FALSE)</f>
        <v>2</v>
      </c>
      <c r="H181" s="98">
        <f>Data!N14</f>
        <v>8.474234063039675E-4</v>
      </c>
    </row>
    <row r="182" spans="1:8" x14ac:dyDescent="0.3">
      <c r="A182" t="str">
        <f>Data!$N$1</f>
        <v>NT Area 3-4 Troll</v>
      </c>
      <c r="B182" t="str">
        <f>Data!$Q$1</f>
        <v>May-Jun</v>
      </c>
      <c r="C182" t="str">
        <f>Data!$B$2</f>
        <v>NewBP</v>
      </c>
      <c r="D182" t="str">
        <f>Data!$A$15</f>
        <v>Fraser WCVI Geo St</v>
      </c>
      <c r="E182">
        <f>VLOOKUP(D182,StkCrosswalk!$C$1:$F$40,2,FALSE)</f>
        <v>1</v>
      </c>
      <c r="F182" t="str">
        <f>VLOOKUP(E182,StkCrosswalk!$D$1:$F$40,2,FALSE)</f>
        <v>Fraser WCVI Geo St</v>
      </c>
      <c r="G182">
        <f>VLOOKUP(E182,StkCrosswalk!$D$1:$F$40,3,FALSE)</f>
        <v>1</v>
      </c>
      <c r="H182" s="98">
        <f>Data!N15</f>
        <v>0.18855941307538809</v>
      </c>
    </row>
    <row r="183" spans="1:8" x14ac:dyDescent="0.3">
      <c r="A183" t="str">
        <f>Data!$N$1</f>
        <v>NT Area 3-4 Troll</v>
      </c>
      <c r="B183" t="str">
        <f>Data!$Q$1</f>
        <v>May-Jun</v>
      </c>
      <c r="C183" t="str">
        <f>Data!$B$2</f>
        <v>NewBP</v>
      </c>
      <c r="D183" t="str">
        <f>Data!$A$16</f>
        <v>Non FRAM stocks</v>
      </c>
      <c r="E183">
        <f>VLOOKUP(D183,StkCrosswalk!$C$1:$F$40,2,FALSE)</f>
        <v>14</v>
      </c>
      <c r="F183" t="str">
        <f>VLOOKUP(E183,StkCrosswalk!$D$1:$F$40,2,FALSE)</f>
        <v>Non FRAM stocks</v>
      </c>
      <c r="G183">
        <f>VLOOKUP(E183,StkCrosswalk!$D$1:$F$40,3,FALSE)</f>
        <v>8</v>
      </c>
      <c r="H183" s="98">
        <f>Data!N16</f>
        <v>0.19369999999999998</v>
      </c>
    </row>
    <row r="184" spans="1:8" x14ac:dyDescent="0.3">
      <c r="A184" t="str">
        <f>Data!$N$1</f>
        <v>NT Area 3-4 Troll</v>
      </c>
      <c r="B184" t="str">
        <f>Data!$Q$1</f>
        <v>May-Jun</v>
      </c>
      <c r="C184" t="str">
        <f>Data!$C$2</f>
        <v>OldBP</v>
      </c>
      <c r="D184" t="str">
        <f>Data!$A$3</f>
        <v>CV-Sacramento</v>
      </c>
      <c r="E184">
        <f>VLOOKUP(D184,StkCrosswalk!$C$1:$F$40,2,FALSE)</f>
        <v>13</v>
      </c>
      <c r="F184" t="str">
        <f>VLOOKUP(E184,StkCrosswalk!$D$1:$F$40,2,FALSE)</f>
        <v>Central Valley</v>
      </c>
      <c r="G184">
        <f>VLOOKUP(E184,StkCrosswalk!$D$1:$F$40,3,FALSE)</f>
        <v>7</v>
      </c>
      <c r="H184" s="98">
        <f>Data!O3</f>
        <v>5.2751722992170512E-3</v>
      </c>
    </row>
    <row r="185" spans="1:8" x14ac:dyDescent="0.3">
      <c r="A185" t="str">
        <f>Data!$N$1</f>
        <v>NT Area 3-4 Troll</v>
      </c>
      <c r="B185" t="str">
        <f>Data!$Q$1</f>
        <v>May-Jun</v>
      </c>
      <c r="C185" t="str">
        <f>Data!$C$2</f>
        <v>OldBP</v>
      </c>
      <c r="D185" t="str">
        <f>Data!$A$4</f>
        <v>OR North Coast</v>
      </c>
      <c r="E185">
        <f>VLOOKUP(D185,StkCrosswalk!$C$1:$F$40,2,FALSE)</f>
        <v>11</v>
      </c>
      <c r="F185" t="str">
        <f>VLOOKUP(E185,StkCrosswalk!$D$1:$F$40,2,FALSE)</f>
        <v>OR Coast</v>
      </c>
      <c r="G185">
        <f>VLOOKUP(E185,StkCrosswalk!$D$1:$F$40,3,FALSE)</f>
        <v>6</v>
      </c>
      <c r="H185" s="98">
        <f>Data!O4</f>
        <v>3.2097930889019861E-2</v>
      </c>
    </row>
    <row r="186" spans="1:8" x14ac:dyDescent="0.3">
      <c r="A186" t="str">
        <f>Data!$N$1</f>
        <v>NT Area 3-4 Troll</v>
      </c>
      <c r="B186" t="str">
        <f>Data!$Q$1</f>
        <v>May-Jun</v>
      </c>
      <c r="C186" t="str">
        <f>Data!$C$2</f>
        <v>OldBP</v>
      </c>
      <c r="D186" t="str">
        <f>Data!$A$5</f>
        <v>Mid OR Coast</v>
      </c>
      <c r="E186">
        <f>VLOOKUP(D186,StkCrosswalk!$C$1:$F$40,2,FALSE)</f>
        <v>12</v>
      </c>
      <c r="F186" t="str">
        <f>VLOOKUP(E186,StkCrosswalk!$D$1:$F$40,2,FALSE)</f>
        <v>OR Coast</v>
      </c>
      <c r="G186">
        <f>VLOOKUP(E186,StkCrosswalk!$D$1:$F$40,3,FALSE)</f>
        <v>6</v>
      </c>
      <c r="H186" s="98">
        <f>Data!O5</f>
        <v>2.95408811364167E-3</v>
      </c>
    </row>
    <row r="187" spans="1:8" x14ac:dyDescent="0.3">
      <c r="A187" t="str">
        <f>Data!$N$1</f>
        <v>NT Area 3-4 Troll</v>
      </c>
      <c r="B187" t="str">
        <f>Data!$Q$1</f>
        <v>May-Jun</v>
      </c>
      <c r="C187" t="str">
        <f>Data!$C$2</f>
        <v>OldBP</v>
      </c>
      <c r="D187" t="str">
        <f>Data!$A$6</f>
        <v>L Columbia Spring</v>
      </c>
      <c r="E187">
        <f>VLOOKUP(D187,StkCrosswalk!$C$1:$F$40,2,FALSE)</f>
        <v>6</v>
      </c>
      <c r="F187" t="str">
        <f>VLOOKUP(E187,StkCrosswalk!$D$1:$F$40,2,FALSE)</f>
        <v>Col Spr-Sum-Fall Brt</v>
      </c>
      <c r="G187">
        <f>VLOOKUP(E187,StkCrosswalk!$D$1:$F$40,3,FALSE)</f>
        <v>4</v>
      </c>
      <c r="H187" s="98">
        <f>Data!O6</f>
        <v>3.3781415178995744E-2</v>
      </c>
    </row>
    <row r="188" spans="1:8" x14ac:dyDescent="0.3">
      <c r="A188" t="str">
        <f>Data!$N$1</f>
        <v>NT Area 3-4 Troll</v>
      </c>
      <c r="B188" t="str">
        <f>Data!$Q$1</f>
        <v>May-Jun</v>
      </c>
      <c r="C188" t="str">
        <f>Data!$C$2</f>
        <v>OldBP</v>
      </c>
      <c r="D188" t="str">
        <f>Data!$A$7</f>
        <v>L C Bright&amp;Tule</v>
      </c>
      <c r="E188">
        <f>VLOOKUP(D188,StkCrosswalk!$C$1:$F$40,2,FALSE)</f>
        <v>9</v>
      </c>
      <c r="F188" t="str">
        <f>VLOOKUP(E188,StkCrosswalk!$D$1:$F$40,2,FALSE)</f>
        <v>Col Tule-L Col Brt</v>
      </c>
      <c r="G188">
        <f>VLOOKUP(E188,StkCrosswalk!$D$1:$F$40,3,FALSE)</f>
        <v>5</v>
      </c>
      <c r="H188" s="98">
        <f>Data!O7</f>
        <v>0.14823634401700889</v>
      </c>
    </row>
    <row r="189" spans="1:8" x14ac:dyDescent="0.3">
      <c r="A189" t="str">
        <f>Data!$N$1</f>
        <v>NT Area 3-4 Troll</v>
      </c>
      <c r="B189" t="str">
        <f>Data!$Q$1</f>
        <v>May-Jun</v>
      </c>
      <c r="C189" t="str">
        <f>Data!$C$2</f>
        <v>OldBP</v>
      </c>
      <c r="D189" t="str">
        <f>Data!$A$8</f>
        <v>Mid-Columbia Tule</v>
      </c>
      <c r="E189">
        <f>VLOOKUP(D189,StkCrosswalk!$C$1:$F$40,2,FALSE)</f>
        <v>10</v>
      </c>
      <c r="F189" t="str">
        <f>VLOOKUP(E189,StkCrosswalk!$D$1:$F$40,2,FALSE)</f>
        <v>Col Tule-L Col Brt</v>
      </c>
      <c r="G189">
        <f>VLOOKUP(E189,StkCrosswalk!$D$1:$F$40,3,FALSE)</f>
        <v>5</v>
      </c>
      <c r="H189" s="98">
        <f>Data!O8</f>
        <v>0.42014693384472468</v>
      </c>
    </row>
    <row r="190" spans="1:8" x14ac:dyDescent="0.3">
      <c r="A190" t="str">
        <f>Data!$N$1</f>
        <v>NT Area 3-4 Troll</v>
      </c>
      <c r="B190" t="str">
        <f>Data!$Q$1</f>
        <v>May-Jun</v>
      </c>
      <c r="C190" t="str">
        <f>Data!$C$2</f>
        <v>OldBP</v>
      </c>
      <c r="D190" t="str">
        <f>Data!$A$9</f>
        <v>U Columbia Bright</v>
      </c>
      <c r="E190">
        <f>VLOOKUP(D190,StkCrosswalk!$C$1:$F$40,2,FALSE)</f>
        <v>7</v>
      </c>
      <c r="F190" t="str">
        <f>VLOOKUP(E190,StkCrosswalk!$D$1:$F$40,2,FALSE)</f>
        <v>Col Spr-Sum-Fall Brt</v>
      </c>
      <c r="G190">
        <f>VLOOKUP(E190,StkCrosswalk!$D$1:$F$40,3,FALSE)</f>
        <v>4</v>
      </c>
      <c r="H190" s="98">
        <f>Data!O9</f>
        <v>5.5963467429594099E-2</v>
      </c>
    </row>
    <row r="191" spans="1:8" x14ac:dyDescent="0.3">
      <c r="A191" t="str">
        <f>Data!$N$1</f>
        <v>NT Area 3-4 Troll</v>
      </c>
      <c r="B191" t="str">
        <f>Data!$Q$1</f>
        <v>May-Jun</v>
      </c>
      <c r="C191" t="str">
        <f>Data!$C$2</f>
        <v>OldBP</v>
      </c>
      <c r="D191" t="str">
        <f>Data!$A$10</f>
        <v>Columbia Su</v>
      </c>
      <c r="E191">
        <f>VLOOKUP(D191,StkCrosswalk!$C$1:$F$40,2,FALSE)</f>
        <v>8</v>
      </c>
      <c r="F191" t="str">
        <f>VLOOKUP(E191,StkCrosswalk!$D$1:$F$40,2,FALSE)</f>
        <v>Col Spr-Sum-Fall Brt</v>
      </c>
      <c r="G191">
        <f>VLOOKUP(E191,StkCrosswalk!$D$1:$F$40,3,FALSE)</f>
        <v>4</v>
      </c>
      <c r="H191" s="98">
        <f>Data!O10</f>
        <v>3.2277480509434762E-2</v>
      </c>
    </row>
    <row r="192" spans="1:8" x14ac:dyDescent="0.3">
      <c r="A192" t="str">
        <f>Data!$N$1</f>
        <v>NT Area 3-4 Troll</v>
      </c>
      <c r="B192" t="str">
        <f>Data!$Q$1</f>
        <v>May-Jun</v>
      </c>
      <c r="C192" t="str">
        <f>Data!$C$2</f>
        <v>OldBP</v>
      </c>
      <c r="D192" t="str">
        <f>Data!$A$11</f>
        <v>WA North Coast</v>
      </c>
      <c r="E192">
        <f>VLOOKUP(D192,StkCrosswalk!$C$1:$F$40,2,FALSE)</f>
        <v>4</v>
      </c>
      <c r="F192" t="str">
        <f>VLOOKUP(E192,StkCrosswalk!$D$1:$F$40,2,FALSE)</f>
        <v>WA Coast</v>
      </c>
      <c r="G192">
        <f>VLOOKUP(E192,StkCrosswalk!$D$1:$F$40,3,FALSE)</f>
        <v>3</v>
      </c>
      <c r="H192" s="98">
        <f>Data!O11</f>
        <v>0</v>
      </c>
    </row>
    <row r="193" spans="1:8" x14ac:dyDescent="0.3">
      <c r="A193" t="str">
        <f>Data!$N$1</f>
        <v>NT Area 3-4 Troll</v>
      </c>
      <c r="B193" t="str">
        <f>Data!$Q$1</f>
        <v>May-Jun</v>
      </c>
      <c r="C193" t="str">
        <f>Data!$C$2</f>
        <v>OldBP</v>
      </c>
      <c r="D193" t="str">
        <f>Data!$A$12</f>
        <v>Washington Coast</v>
      </c>
      <c r="E193">
        <f>VLOOKUP(D193,StkCrosswalk!$C$1:$F$40,2,FALSE)</f>
        <v>5</v>
      </c>
      <c r="F193" t="str">
        <f>VLOOKUP(E193,StkCrosswalk!$D$1:$F$40,2,FALSE)</f>
        <v>WA Coast</v>
      </c>
      <c r="G193">
        <f>VLOOKUP(E193,StkCrosswalk!$D$1:$F$40,3,FALSE)</f>
        <v>3</v>
      </c>
      <c r="H193" s="98">
        <f>Data!O12</f>
        <v>1.0045858868917416E-3</v>
      </c>
    </row>
    <row r="194" spans="1:8" x14ac:dyDescent="0.3">
      <c r="A194" t="str">
        <f>Data!$N$1</f>
        <v>NT Area 3-4 Troll</v>
      </c>
      <c r="B194" t="str">
        <f>Data!$Q$1</f>
        <v>May-Jun</v>
      </c>
      <c r="C194" t="str">
        <f>Data!$C$2</f>
        <v>OldBP</v>
      </c>
      <c r="D194" t="str">
        <f>Data!$A$13</f>
        <v>Puget Sound Fa</v>
      </c>
      <c r="E194">
        <f>VLOOKUP(D194,StkCrosswalk!$C$1:$F$40,2,FALSE)</f>
        <v>3</v>
      </c>
      <c r="F194" t="str">
        <f>VLOOKUP(E194,StkCrosswalk!$D$1:$F$40,2,FALSE)</f>
        <v>PS Fall-Spring</v>
      </c>
      <c r="G194">
        <f>VLOOKUP(E194,StkCrosswalk!$D$1:$F$40,3,FALSE)</f>
        <v>2</v>
      </c>
      <c r="H194" s="98">
        <f>Data!O13</f>
        <v>0.17057036523862282</v>
      </c>
    </row>
    <row r="195" spans="1:8" x14ac:dyDescent="0.3">
      <c r="A195" t="str">
        <f>Data!$N$1</f>
        <v>NT Area 3-4 Troll</v>
      </c>
      <c r="B195" t="str">
        <f>Data!$Q$1</f>
        <v>May-Jun</v>
      </c>
      <c r="C195" t="str">
        <f>Data!$C$2</f>
        <v>OldBP</v>
      </c>
      <c r="D195" t="str">
        <f>Data!$A$14</f>
        <v>Puget Sound Sp</v>
      </c>
      <c r="E195">
        <f>VLOOKUP(D195,StkCrosswalk!$C$1:$F$40,2,FALSE)</f>
        <v>2</v>
      </c>
      <c r="F195" t="str">
        <f>VLOOKUP(E195,StkCrosswalk!$D$1:$F$40,2,FALSE)</f>
        <v>PS Fall-Spring</v>
      </c>
      <c r="G195">
        <f>VLOOKUP(E195,StkCrosswalk!$D$1:$F$40,3,FALSE)</f>
        <v>2</v>
      </c>
      <c r="H195" s="98">
        <f>Data!O14</f>
        <v>2.7734958118960169E-3</v>
      </c>
    </row>
    <row r="196" spans="1:8" x14ac:dyDescent="0.3">
      <c r="A196" t="str">
        <f>Data!$N$1</f>
        <v>NT Area 3-4 Troll</v>
      </c>
      <c r="B196" t="str">
        <f>Data!$Q$1</f>
        <v>May-Jun</v>
      </c>
      <c r="C196" t="str">
        <f>Data!$C$2</f>
        <v>OldBP</v>
      </c>
      <c r="D196" t="str">
        <f>Data!$A$15</f>
        <v>Fraser WCVI Geo St</v>
      </c>
      <c r="E196">
        <f>VLOOKUP(D196,StkCrosswalk!$C$1:$F$40,2,FALSE)</f>
        <v>1</v>
      </c>
      <c r="F196" t="str">
        <f>VLOOKUP(E196,StkCrosswalk!$D$1:$F$40,2,FALSE)</f>
        <v>Fraser WCVI Geo St</v>
      </c>
      <c r="G196">
        <f>VLOOKUP(E196,StkCrosswalk!$D$1:$F$40,3,FALSE)</f>
        <v>1</v>
      </c>
      <c r="H196" s="98">
        <f>Data!O15</f>
        <v>8.001872078095261E-2</v>
      </c>
    </row>
    <row r="197" spans="1:8" x14ac:dyDescent="0.3">
      <c r="A197" t="str">
        <f>Data!$N$1</f>
        <v>NT Area 3-4 Troll</v>
      </c>
      <c r="B197" t="str">
        <f>Data!$Q$1</f>
        <v>May-Jun</v>
      </c>
      <c r="C197" t="str">
        <f>Data!$C$2</f>
        <v>OldBP</v>
      </c>
      <c r="D197" t="str">
        <f>Data!$A$16</f>
        <v>Non FRAM stocks</v>
      </c>
      <c r="E197">
        <f>VLOOKUP(D197,StkCrosswalk!$C$1:$F$40,2,FALSE)</f>
        <v>14</v>
      </c>
      <c r="F197" t="str">
        <f>VLOOKUP(E197,StkCrosswalk!$D$1:$F$40,2,FALSE)</f>
        <v>Non FRAM stocks</v>
      </c>
      <c r="G197">
        <f>VLOOKUP(E197,StkCrosswalk!$D$1:$F$40,3,FALSE)</f>
        <v>8</v>
      </c>
      <c r="H197" s="98">
        <f>Data!O16</f>
        <v>1.4900000000000024E-2</v>
      </c>
    </row>
    <row r="198" spans="1:8" x14ac:dyDescent="0.3">
      <c r="A198" t="str">
        <f>Data!$N$1</f>
        <v>NT Area 3-4 Troll</v>
      </c>
      <c r="B198" t="str">
        <f>Data!$Q$1</f>
        <v>May-Jun</v>
      </c>
      <c r="C198" t="str">
        <f>Data!$D$2</f>
        <v>GSI_2012</v>
      </c>
      <c r="D198" t="str">
        <f>Data!$A$3</f>
        <v>CV-Sacramento</v>
      </c>
      <c r="E198">
        <f>VLOOKUP(D198,StkCrosswalk!$C$1:$F$40,2,FALSE)</f>
        <v>13</v>
      </c>
      <c r="F198" t="str">
        <f>VLOOKUP(E198,StkCrosswalk!$D$1:$F$40,2,FALSE)</f>
        <v>Central Valley</v>
      </c>
      <c r="G198">
        <f>VLOOKUP(E198,StkCrosswalk!$D$1:$F$40,3,FALSE)</f>
        <v>7</v>
      </c>
      <c r="H198" s="98">
        <f>Data!P3</f>
        <v>1.862579891304348E-2</v>
      </c>
    </row>
    <row r="199" spans="1:8" x14ac:dyDescent="0.3">
      <c r="A199" t="str">
        <f>Data!$N$1</f>
        <v>NT Area 3-4 Troll</v>
      </c>
      <c r="B199" t="str">
        <f>Data!$Q$1</f>
        <v>May-Jun</v>
      </c>
      <c r="C199" t="str">
        <f>Data!$D$2</f>
        <v>GSI_2012</v>
      </c>
      <c r="D199" t="str">
        <f>Data!$A$4</f>
        <v>OR North Coast</v>
      </c>
      <c r="E199">
        <f>VLOOKUP(D199,StkCrosswalk!$C$1:$F$40,2,FALSE)</f>
        <v>11</v>
      </c>
      <c r="F199" t="str">
        <f>VLOOKUP(E199,StkCrosswalk!$D$1:$F$40,2,FALSE)</f>
        <v>OR Coast</v>
      </c>
      <c r="G199">
        <f>VLOOKUP(E199,StkCrosswalk!$D$1:$F$40,3,FALSE)</f>
        <v>6</v>
      </c>
      <c r="H199" s="98">
        <f>Data!P4</f>
        <v>7.9998782608695709E-2</v>
      </c>
    </row>
    <row r="200" spans="1:8" x14ac:dyDescent="0.3">
      <c r="A200" t="str">
        <f>Data!$N$1</f>
        <v>NT Area 3-4 Troll</v>
      </c>
      <c r="B200" t="str">
        <f>Data!$Q$1</f>
        <v>May-Jun</v>
      </c>
      <c r="C200" t="str">
        <f>Data!$D$2</f>
        <v>GSI_2012</v>
      </c>
      <c r="D200" t="str">
        <f>Data!$A$5</f>
        <v>Mid OR Coast</v>
      </c>
      <c r="E200">
        <f>VLOOKUP(D200,StkCrosswalk!$C$1:$F$40,2,FALSE)</f>
        <v>12</v>
      </c>
      <c r="F200" t="str">
        <f>VLOOKUP(E200,StkCrosswalk!$D$1:$F$40,2,FALSE)</f>
        <v>OR Coast</v>
      </c>
      <c r="G200">
        <f>VLOOKUP(E200,StkCrosswalk!$D$1:$F$40,3,FALSE)</f>
        <v>6</v>
      </c>
      <c r="H200" s="98">
        <f>Data!P5</f>
        <v>9.3753432065217496E-2</v>
      </c>
    </row>
    <row r="201" spans="1:8" x14ac:dyDescent="0.3">
      <c r="A201" t="str">
        <f>Data!$N$1</f>
        <v>NT Area 3-4 Troll</v>
      </c>
      <c r="B201" t="str">
        <f>Data!$Q$1</f>
        <v>May-Jun</v>
      </c>
      <c r="C201" t="str">
        <f>Data!$D$2</f>
        <v>GSI_2012</v>
      </c>
      <c r="D201" t="str">
        <f>Data!$A$6</f>
        <v>L Columbia Spring</v>
      </c>
      <c r="E201">
        <f>VLOOKUP(D201,StkCrosswalk!$C$1:$F$40,2,FALSE)</f>
        <v>6</v>
      </c>
      <c r="F201" t="str">
        <f>VLOOKUP(E201,StkCrosswalk!$D$1:$F$40,2,FALSE)</f>
        <v>Col Spr-Sum-Fall Brt</v>
      </c>
      <c r="G201">
        <f>VLOOKUP(E201,StkCrosswalk!$D$1:$F$40,3,FALSE)</f>
        <v>4</v>
      </c>
      <c r="H201" s="98">
        <f>Data!P6</f>
        <v>2.7286894021739116E-2</v>
      </c>
    </row>
    <row r="202" spans="1:8" x14ac:dyDescent="0.3">
      <c r="A202" t="str">
        <f>Data!$N$1</f>
        <v>NT Area 3-4 Troll</v>
      </c>
      <c r="B202" t="str">
        <f>Data!$Q$1</f>
        <v>May-Jun</v>
      </c>
      <c r="C202" t="str">
        <f>Data!$D$2</f>
        <v>GSI_2012</v>
      </c>
      <c r="D202" t="str">
        <f>Data!$A$7</f>
        <v>L C Bright&amp;Tule</v>
      </c>
      <c r="E202">
        <f>VLOOKUP(D202,StkCrosswalk!$C$1:$F$40,2,FALSE)</f>
        <v>9</v>
      </c>
      <c r="F202" t="str">
        <f>VLOOKUP(E202,StkCrosswalk!$D$1:$F$40,2,FALSE)</f>
        <v>Col Tule-L Col Brt</v>
      </c>
      <c r="G202">
        <f>VLOOKUP(E202,StkCrosswalk!$D$1:$F$40,3,FALSE)</f>
        <v>5</v>
      </c>
      <c r="H202" s="98">
        <f>Data!P7</f>
        <v>9.243143750000006E-2</v>
      </c>
    </row>
    <row r="203" spans="1:8" x14ac:dyDescent="0.3">
      <c r="A203" t="str">
        <f>Data!$N$1</f>
        <v>NT Area 3-4 Troll</v>
      </c>
      <c r="B203" t="str">
        <f>Data!$Q$1</f>
        <v>May-Jun</v>
      </c>
      <c r="C203" t="str">
        <f>Data!$D$2</f>
        <v>GSI_2012</v>
      </c>
      <c r="D203" t="str">
        <f>Data!$A$8</f>
        <v>Mid-Columbia Tule</v>
      </c>
      <c r="E203">
        <f>VLOOKUP(D203,StkCrosswalk!$C$1:$F$40,2,FALSE)</f>
        <v>10</v>
      </c>
      <c r="F203" t="str">
        <f>VLOOKUP(E203,StkCrosswalk!$D$1:$F$40,2,FALSE)</f>
        <v>Col Tule-L Col Brt</v>
      </c>
      <c r="G203">
        <f>VLOOKUP(E203,StkCrosswalk!$D$1:$F$40,3,FALSE)</f>
        <v>5</v>
      </c>
      <c r="H203" s="98">
        <f>Data!P8</f>
        <v>0.12493387500000001</v>
      </c>
    </row>
    <row r="204" spans="1:8" x14ac:dyDescent="0.3">
      <c r="A204" t="str">
        <f>Data!$N$1</f>
        <v>NT Area 3-4 Troll</v>
      </c>
      <c r="B204" t="str">
        <f>Data!$Q$1</f>
        <v>May-Jun</v>
      </c>
      <c r="C204" t="str">
        <f>Data!$D$2</f>
        <v>GSI_2012</v>
      </c>
      <c r="D204" t="str">
        <f>Data!$A$9</f>
        <v>U Columbia Bright</v>
      </c>
      <c r="E204">
        <f>VLOOKUP(D204,StkCrosswalk!$C$1:$F$40,2,FALSE)</f>
        <v>7</v>
      </c>
      <c r="F204" t="str">
        <f>VLOOKUP(E204,StkCrosswalk!$D$1:$F$40,2,FALSE)</f>
        <v>Col Spr-Sum-Fall Brt</v>
      </c>
      <c r="G204">
        <f>VLOOKUP(E204,StkCrosswalk!$D$1:$F$40,3,FALSE)</f>
        <v>4</v>
      </c>
      <c r="H204" s="98">
        <f>Data!P9</f>
        <v>0.12108614130434782</v>
      </c>
    </row>
    <row r="205" spans="1:8" x14ac:dyDescent="0.3">
      <c r="A205" t="str">
        <f>Data!$N$1</f>
        <v>NT Area 3-4 Troll</v>
      </c>
      <c r="B205" t="str">
        <f>Data!$Q$1</f>
        <v>May-Jun</v>
      </c>
      <c r="C205" t="str">
        <f>Data!$D$2</f>
        <v>GSI_2012</v>
      </c>
      <c r="D205" t="str">
        <f>Data!$A$10</f>
        <v>Columbia Su</v>
      </c>
      <c r="E205">
        <f>VLOOKUP(D205,StkCrosswalk!$C$1:$F$40,2,FALSE)</f>
        <v>8</v>
      </c>
      <c r="F205" t="str">
        <f>VLOOKUP(E205,StkCrosswalk!$D$1:$F$40,2,FALSE)</f>
        <v>Col Spr-Sum-Fall Brt</v>
      </c>
      <c r="G205">
        <f>VLOOKUP(E205,StkCrosswalk!$D$1:$F$40,3,FALSE)</f>
        <v>4</v>
      </c>
      <c r="H205" s="98">
        <f>Data!P10</f>
        <v>5.5944081521739124E-2</v>
      </c>
    </row>
    <row r="206" spans="1:8" x14ac:dyDescent="0.3">
      <c r="A206" t="str">
        <f>Data!$N$1</f>
        <v>NT Area 3-4 Troll</v>
      </c>
      <c r="B206" t="str">
        <f>Data!$Q$1</f>
        <v>May-Jun</v>
      </c>
      <c r="C206" t="str">
        <f>Data!$D$2</f>
        <v>GSI_2012</v>
      </c>
      <c r="D206" t="str">
        <f>Data!$A$11</f>
        <v>WA North Coast</v>
      </c>
      <c r="E206">
        <f>VLOOKUP(D206,StkCrosswalk!$C$1:$F$40,2,FALSE)</f>
        <v>4</v>
      </c>
      <c r="F206" t="str">
        <f>VLOOKUP(E206,StkCrosswalk!$D$1:$F$40,2,FALSE)</f>
        <v>WA Coast</v>
      </c>
      <c r="G206">
        <f>VLOOKUP(E206,StkCrosswalk!$D$1:$F$40,3,FALSE)</f>
        <v>3</v>
      </c>
      <c r="H206" s="98">
        <f>Data!P11</f>
        <v>1.0820269021739132E-2</v>
      </c>
    </row>
    <row r="207" spans="1:8" x14ac:dyDescent="0.3">
      <c r="A207" t="str">
        <f>Data!$N$1</f>
        <v>NT Area 3-4 Troll</v>
      </c>
      <c r="B207" t="str">
        <f>Data!$Q$1</f>
        <v>May-Jun</v>
      </c>
      <c r="C207" t="str">
        <f>Data!$D$2</f>
        <v>GSI_2012</v>
      </c>
      <c r="D207" t="str">
        <f>Data!$A$12</f>
        <v>Washington Coast</v>
      </c>
      <c r="E207">
        <f>VLOOKUP(D207,StkCrosswalk!$C$1:$F$40,2,FALSE)</f>
        <v>5</v>
      </c>
      <c r="F207" t="str">
        <f>VLOOKUP(E207,StkCrosswalk!$D$1:$F$40,2,FALSE)</f>
        <v>WA Coast</v>
      </c>
      <c r="G207">
        <f>VLOOKUP(E207,StkCrosswalk!$D$1:$F$40,3,FALSE)</f>
        <v>3</v>
      </c>
      <c r="H207" s="98">
        <f>Data!P12</f>
        <v>0</v>
      </c>
    </row>
    <row r="208" spans="1:8" x14ac:dyDescent="0.3">
      <c r="A208" t="str">
        <f>Data!$N$1</f>
        <v>NT Area 3-4 Troll</v>
      </c>
      <c r="B208" t="str">
        <f>Data!$Q$1</f>
        <v>May-Jun</v>
      </c>
      <c r="C208" t="str">
        <f>Data!$D$2</f>
        <v>GSI_2012</v>
      </c>
      <c r="D208" t="str">
        <f>Data!$A$13</f>
        <v>Puget Sound Fa</v>
      </c>
      <c r="E208">
        <f>VLOOKUP(D208,StkCrosswalk!$C$1:$F$40,2,FALSE)</f>
        <v>3</v>
      </c>
      <c r="F208" t="str">
        <f>VLOOKUP(E208,StkCrosswalk!$D$1:$F$40,2,FALSE)</f>
        <v>PS Fall-Spring</v>
      </c>
      <c r="G208">
        <f>VLOOKUP(E208,StkCrosswalk!$D$1:$F$40,3,FALSE)</f>
        <v>2</v>
      </c>
      <c r="H208" s="98">
        <f>Data!P13</f>
        <v>0.13735378532608689</v>
      </c>
    </row>
    <row r="209" spans="1:8" x14ac:dyDescent="0.3">
      <c r="A209" t="str">
        <f>Data!$N$1</f>
        <v>NT Area 3-4 Troll</v>
      </c>
      <c r="B209" t="str">
        <f>Data!$Q$1</f>
        <v>May-Jun</v>
      </c>
      <c r="C209" t="str">
        <f>Data!$D$2</f>
        <v>GSI_2012</v>
      </c>
      <c r="D209" t="str">
        <f>Data!$A$14</f>
        <v>Puget Sound Sp</v>
      </c>
      <c r="E209">
        <f>VLOOKUP(D209,StkCrosswalk!$C$1:$F$40,2,FALSE)</f>
        <v>2</v>
      </c>
      <c r="F209" t="str">
        <f>VLOOKUP(E209,StkCrosswalk!$D$1:$F$40,2,FALSE)</f>
        <v>PS Fall-Spring</v>
      </c>
      <c r="G209">
        <f>VLOOKUP(E209,StkCrosswalk!$D$1:$F$40,3,FALSE)</f>
        <v>2</v>
      </c>
      <c r="H209" s="98">
        <f>Data!P14</f>
        <v>2.5861108695652172E-2</v>
      </c>
    </row>
    <row r="210" spans="1:8" x14ac:dyDescent="0.3">
      <c r="A210" t="str">
        <f>Data!$N$1</f>
        <v>NT Area 3-4 Troll</v>
      </c>
      <c r="B210" t="str">
        <f>Data!$Q$1</f>
        <v>May-Jun</v>
      </c>
      <c r="C210" t="str">
        <f>Data!$D$2</f>
        <v>GSI_2012</v>
      </c>
      <c r="D210" t="str">
        <f>Data!$A$15</f>
        <v>Fraser WCVI Geo St</v>
      </c>
      <c r="E210">
        <f>VLOOKUP(D210,StkCrosswalk!$C$1:$F$40,2,FALSE)</f>
        <v>1</v>
      </c>
      <c r="F210" t="str">
        <f>VLOOKUP(E210,StkCrosswalk!$D$1:$F$40,2,FALSE)</f>
        <v>Fraser WCVI Geo St</v>
      </c>
      <c r="G210">
        <f>VLOOKUP(E210,StkCrosswalk!$D$1:$F$40,3,FALSE)</f>
        <v>1</v>
      </c>
      <c r="H210" s="98">
        <f>Data!P15</f>
        <v>0.18676464402173903</v>
      </c>
    </row>
    <row r="211" spans="1:8" x14ac:dyDescent="0.3">
      <c r="A211" t="str">
        <f>Data!$N$1</f>
        <v>NT Area 3-4 Troll</v>
      </c>
      <c r="B211" t="str">
        <f>Data!$Q$1</f>
        <v>May-Jun</v>
      </c>
      <c r="C211" t="str">
        <f>Data!$D$2</f>
        <v>GSI_2012</v>
      </c>
      <c r="D211" t="str">
        <f>Data!$A$16</f>
        <v>Non FRAM stocks</v>
      </c>
      <c r="E211">
        <f>VLOOKUP(D211,StkCrosswalk!$C$1:$F$40,2,FALSE)</f>
        <v>14</v>
      </c>
      <c r="F211" t="str">
        <f>VLOOKUP(E211,StkCrosswalk!$D$1:$F$40,2,FALSE)</f>
        <v>Non FRAM stocks</v>
      </c>
      <c r="G211">
        <f>VLOOKUP(E211,StkCrosswalk!$D$1:$F$40,3,FALSE)</f>
        <v>8</v>
      </c>
      <c r="H211" s="98">
        <f>Data!P16</f>
        <v>2.5139461956521732E-2</v>
      </c>
    </row>
    <row r="212" spans="1:8" x14ac:dyDescent="0.3">
      <c r="A212" t="str">
        <f>Data!$N$1</f>
        <v>NT Area 3-4 Troll</v>
      </c>
      <c r="B212" t="str">
        <f>Data!$Q$1</f>
        <v>May-Jun</v>
      </c>
      <c r="C212" t="str">
        <f>Data!$E$2</f>
        <v>GSI_2013</v>
      </c>
      <c r="D212" t="str">
        <f>Data!$A$3</f>
        <v>CV-Sacramento</v>
      </c>
      <c r="E212">
        <f>VLOOKUP(D212,StkCrosswalk!$C$1:$F$40,2,FALSE)</f>
        <v>13</v>
      </c>
      <c r="F212" t="str">
        <f>VLOOKUP(E212,StkCrosswalk!$D$1:$F$40,2,FALSE)</f>
        <v>Central Valley</v>
      </c>
      <c r="G212">
        <f>VLOOKUP(E212,StkCrosswalk!$D$1:$F$40,3,FALSE)</f>
        <v>7</v>
      </c>
      <c r="H212" s="98">
        <f>Data!Q3</f>
        <v>0.17799273869346738</v>
      </c>
    </row>
    <row r="213" spans="1:8" x14ac:dyDescent="0.3">
      <c r="A213" t="str">
        <f>Data!$N$1</f>
        <v>NT Area 3-4 Troll</v>
      </c>
      <c r="B213" t="str">
        <f>Data!$Q$1</f>
        <v>May-Jun</v>
      </c>
      <c r="C213" t="str">
        <f>Data!$E$2</f>
        <v>GSI_2013</v>
      </c>
      <c r="D213" t="str">
        <f>Data!$A$4</f>
        <v>OR North Coast</v>
      </c>
      <c r="E213">
        <f>VLOOKUP(D213,StkCrosswalk!$C$1:$F$40,2,FALSE)</f>
        <v>11</v>
      </c>
      <c r="F213" t="str">
        <f>VLOOKUP(E213,StkCrosswalk!$D$1:$F$40,2,FALSE)</f>
        <v>OR Coast</v>
      </c>
      <c r="G213">
        <f>VLOOKUP(E213,StkCrosswalk!$D$1:$F$40,3,FALSE)</f>
        <v>6</v>
      </c>
      <c r="H213" s="98">
        <f>Data!Q4</f>
        <v>2.8120135678391965E-2</v>
      </c>
    </row>
    <row r="214" spans="1:8" x14ac:dyDescent="0.3">
      <c r="A214" t="str">
        <f>Data!$N$1</f>
        <v>NT Area 3-4 Troll</v>
      </c>
      <c r="B214" t="str">
        <f>Data!$Q$1</f>
        <v>May-Jun</v>
      </c>
      <c r="C214" t="str">
        <f>Data!$E$2</f>
        <v>GSI_2013</v>
      </c>
      <c r="D214" t="str">
        <f>Data!$A$5</f>
        <v>Mid OR Coast</v>
      </c>
      <c r="E214">
        <f>VLOOKUP(D214,StkCrosswalk!$C$1:$F$40,2,FALSE)</f>
        <v>12</v>
      </c>
      <c r="F214" t="str">
        <f>VLOOKUP(E214,StkCrosswalk!$D$1:$F$40,2,FALSE)</f>
        <v>OR Coast</v>
      </c>
      <c r="G214">
        <f>VLOOKUP(E214,StkCrosswalk!$D$1:$F$40,3,FALSE)</f>
        <v>6</v>
      </c>
      <c r="H214" s="98">
        <f>Data!Q5</f>
        <v>5.4110497487437195E-2</v>
      </c>
    </row>
    <row r="215" spans="1:8" x14ac:dyDescent="0.3">
      <c r="A215" t="str">
        <f>Data!$N$1</f>
        <v>NT Area 3-4 Troll</v>
      </c>
      <c r="B215" t="str">
        <f>Data!$Q$1</f>
        <v>May-Jun</v>
      </c>
      <c r="C215" t="str">
        <f>Data!$E$2</f>
        <v>GSI_2013</v>
      </c>
      <c r="D215" t="str">
        <f>Data!$A$6</f>
        <v>L Columbia Spring</v>
      </c>
      <c r="E215">
        <f>VLOOKUP(D215,StkCrosswalk!$C$1:$F$40,2,FALSE)</f>
        <v>6</v>
      </c>
      <c r="F215" t="str">
        <f>VLOOKUP(E215,StkCrosswalk!$D$1:$F$40,2,FALSE)</f>
        <v>Col Spr-Sum-Fall Brt</v>
      </c>
      <c r="G215">
        <f>VLOOKUP(E215,StkCrosswalk!$D$1:$F$40,3,FALSE)</f>
        <v>4</v>
      </c>
      <c r="H215" s="98">
        <f>Data!Q6</f>
        <v>3.4556125628140713E-2</v>
      </c>
    </row>
    <row r="216" spans="1:8" x14ac:dyDescent="0.3">
      <c r="A216" t="str">
        <f>Data!$N$1</f>
        <v>NT Area 3-4 Troll</v>
      </c>
      <c r="B216" t="str">
        <f>Data!$Q$1</f>
        <v>May-Jun</v>
      </c>
      <c r="C216" t="str">
        <f>Data!$E$2</f>
        <v>GSI_2013</v>
      </c>
      <c r="D216" t="str">
        <f>Data!$A$7</f>
        <v>L C Bright&amp;Tule</v>
      </c>
      <c r="E216">
        <f>VLOOKUP(D216,StkCrosswalk!$C$1:$F$40,2,FALSE)</f>
        <v>9</v>
      </c>
      <c r="F216" t="str">
        <f>VLOOKUP(E216,StkCrosswalk!$D$1:$F$40,2,FALSE)</f>
        <v>Col Tule-L Col Brt</v>
      </c>
      <c r="G216">
        <f>VLOOKUP(E216,StkCrosswalk!$D$1:$F$40,3,FALSE)</f>
        <v>5</v>
      </c>
      <c r="H216" s="98">
        <f>Data!Q7</f>
        <v>7.2992819095477404E-2</v>
      </c>
    </row>
    <row r="217" spans="1:8" x14ac:dyDescent="0.3">
      <c r="A217" t="str">
        <f>Data!$N$1</f>
        <v>NT Area 3-4 Troll</v>
      </c>
      <c r="B217" t="str">
        <f>Data!$Q$1</f>
        <v>May-Jun</v>
      </c>
      <c r="C217" t="str">
        <f>Data!$E$2</f>
        <v>GSI_2013</v>
      </c>
      <c r="D217" t="str">
        <f>Data!$A$8</f>
        <v>Mid-Columbia Tule</v>
      </c>
      <c r="E217">
        <f>VLOOKUP(D217,StkCrosswalk!$C$1:$F$40,2,FALSE)</f>
        <v>10</v>
      </c>
      <c r="F217" t="str">
        <f>VLOOKUP(E217,StkCrosswalk!$D$1:$F$40,2,FALSE)</f>
        <v>Col Tule-L Col Brt</v>
      </c>
      <c r="G217">
        <f>VLOOKUP(E217,StkCrosswalk!$D$1:$F$40,3,FALSE)</f>
        <v>5</v>
      </c>
      <c r="H217" s="98">
        <f>Data!Q8</f>
        <v>0.13864356281407036</v>
      </c>
    </row>
    <row r="218" spans="1:8" x14ac:dyDescent="0.3">
      <c r="A218" t="str">
        <f>Data!$N$1</f>
        <v>NT Area 3-4 Troll</v>
      </c>
      <c r="B218" t="str">
        <f>Data!$Q$1</f>
        <v>May-Jun</v>
      </c>
      <c r="C218" t="str">
        <f>Data!$E$2</f>
        <v>GSI_2013</v>
      </c>
      <c r="D218" t="str">
        <f>Data!$A$9</f>
        <v>U Columbia Bright</v>
      </c>
      <c r="E218">
        <f>VLOOKUP(D218,StkCrosswalk!$C$1:$F$40,2,FALSE)</f>
        <v>7</v>
      </c>
      <c r="F218" t="str">
        <f>VLOOKUP(E218,StkCrosswalk!$D$1:$F$40,2,FALSE)</f>
        <v>Col Spr-Sum-Fall Brt</v>
      </c>
      <c r="G218">
        <f>VLOOKUP(E218,StkCrosswalk!$D$1:$F$40,3,FALSE)</f>
        <v>4</v>
      </c>
      <c r="H218" s="98">
        <f>Data!Q9</f>
        <v>0.21096551758793966</v>
      </c>
    </row>
    <row r="219" spans="1:8" x14ac:dyDescent="0.3">
      <c r="A219" t="str">
        <f>Data!$N$1</f>
        <v>NT Area 3-4 Troll</v>
      </c>
      <c r="B219" t="str">
        <f>Data!$Q$1</f>
        <v>May-Jun</v>
      </c>
      <c r="C219" t="str">
        <f>Data!$E$2</f>
        <v>GSI_2013</v>
      </c>
      <c r="D219" t="str">
        <f>Data!$A$10</f>
        <v>Columbia Su</v>
      </c>
      <c r="E219">
        <f>VLOOKUP(D219,StkCrosswalk!$C$1:$F$40,2,FALSE)</f>
        <v>8</v>
      </c>
      <c r="F219" t="str">
        <f>VLOOKUP(E219,StkCrosswalk!$D$1:$F$40,2,FALSE)</f>
        <v>Col Spr-Sum-Fall Brt</v>
      </c>
      <c r="G219">
        <f>VLOOKUP(E219,StkCrosswalk!$D$1:$F$40,3,FALSE)</f>
        <v>4</v>
      </c>
      <c r="H219" s="98">
        <f>Data!Q10</f>
        <v>5.3856738693467306E-2</v>
      </c>
    </row>
    <row r="220" spans="1:8" x14ac:dyDescent="0.3">
      <c r="A220" t="str">
        <f>Data!$N$1</f>
        <v>NT Area 3-4 Troll</v>
      </c>
      <c r="B220" t="str">
        <f>Data!$Q$1</f>
        <v>May-Jun</v>
      </c>
      <c r="C220" t="str">
        <f>Data!$E$2</f>
        <v>GSI_2013</v>
      </c>
      <c r="D220" t="str">
        <f>Data!$A$11</f>
        <v>WA North Coast</v>
      </c>
      <c r="E220">
        <f>VLOOKUP(D220,StkCrosswalk!$C$1:$F$40,2,FALSE)</f>
        <v>4</v>
      </c>
      <c r="F220" t="str">
        <f>VLOOKUP(E220,StkCrosswalk!$D$1:$F$40,2,FALSE)</f>
        <v>WA Coast</v>
      </c>
      <c r="G220">
        <f>VLOOKUP(E220,StkCrosswalk!$D$1:$F$40,3,FALSE)</f>
        <v>3</v>
      </c>
      <c r="H220" s="98">
        <f>Data!Q11</f>
        <v>1.1952804020100502E-2</v>
      </c>
    </row>
    <row r="221" spans="1:8" x14ac:dyDescent="0.3">
      <c r="A221" t="str">
        <f>Data!$N$1</f>
        <v>NT Area 3-4 Troll</v>
      </c>
      <c r="B221" t="str">
        <f>Data!$Q$1</f>
        <v>May-Jun</v>
      </c>
      <c r="C221" t="str">
        <f>Data!$E$2</f>
        <v>GSI_2013</v>
      </c>
      <c r="D221" t="str">
        <f>Data!$A$12</f>
        <v>Washington Coast</v>
      </c>
      <c r="E221">
        <f>VLOOKUP(D221,StkCrosswalk!$C$1:$F$40,2,FALSE)</f>
        <v>5</v>
      </c>
      <c r="F221" t="str">
        <f>VLOOKUP(E221,StkCrosswalk!$D$1:$F$40,2,FALSE)</f>
        <v>WA Coast</v>
      </c>
      <c r="G221">
        <f>VLOOKUP(E221,StkCrosswalk!$D$1:$F$40,3,FALSE)</f>
        <v>3</v>
      </c>
      <c r="H221" s="98">
        <f>Data!Q12</f>
        <v>1.7678391959798994E-5</v>
      </c>
    </row>
    <row r="222" spans="1:8" x14ac:dyDescent="0.3">
      <c r="A222" t="str">
        <f>Data!$N$1</f>
        <v>NT Area 3-4 Troll</v>
      </c>
      <c r="B222" t="str">
        <f>Data!$Q$1</f>
        <v>May-Jun</v>
      </c>
      <c r="C222" t="str">
        <f>Data!$E$2</f>
        <v>GSI_2013</v>
      </c>
      <c r="D222" t="str">
        <f>Data!$A$13</f>
        <v>Puget Sound Fa</v>
      </c>
      <c r="E222">
        <f>VLOOKUP(D222,StkCrosswalk!$C$1:$F$40,2,FALSE)</f>
        <v>3</v>
      </c>
      <c r="F222" t="str">
        <f>VLOOKUP(E222,StkCrosswalk!$D$1:$F$40,2,FALSE)</f>
        <v>PS Fall-Spring</v>
      </c>
      <c r="G222">
        <f>VLOOKUP(E222,StkCrosswalk!$D$1:$F$40,3,FALSE)</f>
        <v>2</v>
      </c>
      <c r="H222" s="98">
        <f>Data!Q13</f>
        <v>7.9195487437185935E-2</v>
      </c>
    </row>
    <row r="223" spans="1:8" x14ac:dyDescent="0.3">
      <c r="A223" t="str">
        <f>Data!$N$1</f>
        <v>NT Area 3-4 Troll</v>
      </c>
      <c r="B223" t="str">
        <f>Data!$Q$1</f>
        <v>May-Jun</v>
      </c>
      <c r="C223" t="str">
        <f>Data!$E$2</f>
        <v>GSI_2013</v>
      </c>
      <c r="D223" t="str">
        <f>Data!$A$14</f>
        <v>Puget Sound Sp</v>
      </c>
      <c r="E223">
        <f>VLOOKUP(D223,StkCrosswalk!$C$1:$F$40,2,FALSE)</f>
        <v>2</v>
      </c>
      <c r="F223" t="str">
        <f>VLOOKUP(E223,StkCrosswalk!$D$1:$F$40,2,FALSE)</f>
        <v>PS Fall-Spring</v>
      </c>
      <c r="G223">
        <f>VLOOKUP(E223,StkCrosswalk!$D$1:$F$40,3,FALSE)</f>
        <v>2</v>
      </c>
      <c r="H223" s="98">
        <f>Data!Q14</f>
        <v>1.7767839195979894E-3</v>
      </c>
    </row>
    <row r="224" spans="1:8" x14ac:dyDescent="0.3">
      <c r="A224" t="str">
        <f>Data!$N$1</f>
        <v>NT Area 3-4 Troll</v>
      </c>
      <c r="B224" t="str">
        <f>Data!$Q$1</f>
        <v>May-Jun</v>
      </c>
      <c r="C224" t="str">
        <f>Data!$E$2</f>
        <v>GSI_2013</v>
      </c>
      <c r="D224" t="str">
        <f>Data!$A$15</f>
        <v>Fraser WCVI Geo St</v>
      </c>
      <c r="E224">
        <f>VLOOKUP(D224,StkCrosswalk!$C$1:$F$40,2,FALSE)</f>
        <v>1</v>
      </c>
      <c r="F224" t="str">
        <f>VLOOKUP(E224,StkCrosswalk!$D$1:$F$40,2,FALSE)</f>
        <v>Fraser WCVI Geo St</v>
      </c>
      <c r="G224">
        <f>VLOOKUP(E224,StkCrosswalk!$D$1:$F$40,3,FALSE)</f>
        <v>1</v>
      </c>
      <c r="H224" s="98">
        <f>Data!Q15</f>
        <v>0.12118799497487433</v>
      </c>
    </row>
    <row r="225" spans="1:8" x14ac:dyDescent="0.3">
      <c r="A225" t="str">
        <f>Data!$N$1</f>
        <v>NT Area 3-4 Troll</v>
      </c>
      <c r="B225" t="str">
        <f>Data!$Q$1</f>
        <v>May-Jun</v>
      </c>
      <c r="C225" t="str">
        <f>Data!$E$2</f>
        <v>GSI_2013</v>
      </c>
      <c r="D225" t="str">
        <f>Data!$A$16</f>
        <v>Non FRAM stocks</v>
      </c>
      <c r="E225">
        <f>VLOOKUP(D225,StkCrosswalk!$C$1:$F$40,2,FALSE)</f>
        <v>14</v>
      </c>
      <c r="F225" t="str">
        <f>VLOOKUP(E225,StkCrosswalk!$D$1:$F$40,2,FALSE)</f>
        <v>Non FRAM stocks</v>
      </c>
      <c r="G225">
        <f>VLOOKUP(E225,StkCrosswalk!$D$1:$F$40,3,FALSE)</f>
        <v>8</v>
      </c>
      <c r="H225" s="98">
        <f>Data!Q16</f>
        <v>1.4630793969849242E-2</v>
      </c>
    </row>
    <row r="226" spans="1:8" x14ac:dyDescent="0.3">
      <c r="A226" t="str">
        <f>Data!$N$1</f>
        <v>NT Area 3-4 Troll</v>
      </c>
      <c r="B226" t="str">
        <f>Data!$Q$1</f>
        <v>May-Jun</v>
      </c>
      <c r="C226" t="str">
        <f>Data!$F$2</f>
        <v>GSI_2014</v>
      </c>
      <c r="D226" t="str">
        <f>Data!$A$3</f>
        <v>CV-Sacramento</v>
      </c>
      <c r="E226">
        <f>VLOOKUP(D226,StkCrosswalk!$C$1:$F$40,2,FALSE)</f>
        <v>13</v>
      </c>
      <c r="F226" t="str">
        <f>VLOOKUP(E226,StkCrosswalk!$D$1:$F$40,2,FALSE)</f>
        <v>Central Valley</v>
      </c>
      <c r="G226">
        <f>VLOOKUP(E226,StkCrosswalk!$D$1:$F$40,3,FALSE)</f>
        <v>7</v>
      </c>
      <c r="H226" s="98">
        <f>Data!R3</f>
        <v>3.9709240860215059E-2</v>
      </c>
    </row>
    <row r="227" spans="1:8" x14ac:dyDescent="0.3">
      <c r="A227" t="str">
        <f>Data!$N$1</f>
        <v>NT Area 3-4 Troll</v>
      </c>
      <c r="B227" t="str">
        <f>Data!$Q$1</f>
        <v>May-Jun</v>
      </c>
      <c r="C227" t="str">
        <f>Data!$F$2</f>
        <v>GSI_2014</v>
      </c>
      <c r="D227" t="str">
        <f>Data!$A$4</f>
        <v>OR North Coast</v>
      </c>
      <c r="E227">
        <f>VLOOKUP(D227,StkCrosswalk!$C$1:$F$40,2,FALSE)</f>
        <v>11</v>
      </c>
      <c r="F227" t="str">
        <f>VLOOKUP(E227,StkCrosswalk!$D$1:$F$40,2,FALSE)</f>
        <v>OR Coast</v>
      </c>
      <c r="G227">
        <f>VLOOKUP(E227,StkCrosswalk!$D$1:$F$40,3,FALSE)</f>
        <v>6</v>
      </c>
      <c r="H227" s="98">
        <f>Data!R4</f>
        <v>4.7562526881720434E-2</v>
      </c>
    </row>
    <row r="228" spans="1:8" x14ac:dyDescent="0.3">
      <c r="A228" t="str">
        <f>Data!$N$1</f>
        <v>NT Area 3-4 Troll</v>
      </c>
      <c r="B228" t="str">
        <f>Data!$Q$1</f>
        <v>May-Jun</v>
      </c>
      <c r="C228" t="str">
        <f>Data!$F$2</f>
        <v>GSI_2014</v>
      </c>
      <c r="D228" t="str">
        <f>Data!$A$5</f>
        <v>Mid OR Coast</v>
      </c>
      <c r="E228">
        <f>VLOOKUP(D228,StkCrosswalk!$C$1:$F$40,2,FALSE)</f>
        <v>12</v>
      </c>
      <c r="F228" t="str">
        <f>VLOOKUP(E228,StkCrosswalk!$D$1:$F$40,2,FALSE)</f>
        <v>OR Coast</v>
      </c>
      <c r="G228">
        <f>VLOOKUP(E228,StkCrosswalk!$D$1:$F$40,3,FALSE)</f>
        <v>6</v>
      </c>
      <c r="H228" s="98">
        <f>Data!R5</f>
        <v>9.0857427956989228E-2</v>
      </c>
    </row>
    <row r="229" spans="1:8" x14ac:dyDescent="0.3">
      <c r="A229" t="str">
        <f>Data!$N$1</f>
        <v>NT Area 3-4 Troll</v>
      </c>
      <c r="B229" t="str">
        <f>Data!$Q$1</f>
        <v>May-Jun</v>
      </c>
      <c r="C229" t="str">
        <f>Data!$F$2</f>
        <v>GSI_2014</v>
      </c>
      <c r="D229" t="str">
        <f>Data!$A$6</f>
        <v>L Columbia Spring</v>
      </c>
      <c r="E229">
        <f>VLOOKUP(D229,StkCrosswalk!$C$1:$F$40,2,FALSE)</f>
        <v>6</v>
      </c>
      <c r="F229" t="str">
        <f>VLOOKUP(E229,StkCrosswalk!$D$1:$F$40,2,FALSE)</f>
        <v>Col Spr-Sum-Fall Brt</v>
      </c>
      <c r="G229">
        <f>VLOOKUP(E229,StkCrosswalk!$D$1:$F$40,3,FALSE)</f>
        <v>4</v>
      </c>
      <c r="H229" s="98">
        <f>Data!R6</f>
        <v>2.4680709677419352E-2</v>
      </c>
    </row>
    <row r="230" spans="1:8" x14ac:dyDescent="0.3">
      <c r="A230" t="str">
        <f>Data!$N$1</f>
        <v>NT Area 3-4 Troll</v>
      </c>
      <c r="B230" t="str">
        <f>Data!$Q$1</f>
        <v>May-Jun</v>
      </c>
      <c r="C230" t="str">
        <f>Data!$F$2</f>
        <v>GSI_2014</v>
      </c>
      <c r="D230" t="str">
        <f>Data!$A$7</f>
        <v>L C Bright&amp;Tule</v>
      </c>
      <c r="E230">
        <f>VLOOKUP(D230,StkCrosswalk!$C$1:$F$40,2,FALSE)</f>
        <v>9</v>
      </c>
      <c r="F230" t="str">
        <f>VLOOKUP(E230,StkCrosswalk!$D$1:$F$40,2,FALSE)</f>
        <v>Col Tule-L Col Brt</v>
      </c>
      <c r="G230">
        <f>VLOOKUP(E230,StkCrosswalk!$D$1:$F$40,3,FALSE)</f>
        <v>5</v>
      </c>
      <c r="H230" s="98">
        <f>Data!R7</f>
        <v>6.1916165591397843E-2</v>
      </c>
    </row>
    <row r="231" spans="1:8" x14ac:dyDescent="0.3">
      <c r="A231" t="str">
        <f>Data!$N$1</f>
        <v>NT Area 3-4 Troll</v>
      </c>
      <c r="B231" t="str">
        <f>Data!$Q$1</f>
        <v>May-Jun</v>
      </c>
      <c r="C231" t="str">
        <f>Data!$F$2</f>
        <v>GSI_2014</v>
      </c>
      <c r="D231" t="str">
        <f>Data!$A$8</f>
        <v>Mid-Columbia Tule</v>
      </c>
      <c r="E231">
        <f>VLOOKUP(D231,StkCrosswalk!$C$1:$F$40,2,FALSE)</f>
        <v>10</v>
      </c>
      <c r="F231" t="str">
        <f>VLOOKUP(E231,StkCrosswalk!$D$1:$F$40,2,FALSE)</f>
        <v>Col Tule-L Col Brt</v>
      </c>
      <c r="G231">
        <f>VLOOKUP(E231,StkCrosswalk!$D$1:$F$40,3,FALSE)</f>
        <v>5</v>
      </c>
      <c r="H231" s="98">
        <f>Data!R8</f>
        <v>9.4936163440860186E-2</v>
      </c>
    </row>
    <row r="232" spans="1:8" x14ac:dyDescent="0.3">
      <c r="A232" t="str">
        <f>Data!$N$1</f>
        <v>NT Area 3-4 Troll</v>
      </c>
      <c r="B232" t="str">
        <f>Data!$Q$1</f>
        <v>May-Jun</v>
      </c>
      <c r="C232" t="str">
        <f>Data!$F$2</f>
        <v>GSI_2014</v>
      </c>
      <c r="D232" t="str">
        <f>Data!$A$9</f>
        <v>U Columbia Bright</v>
      </c>
      <c r="E232">
        <f>VLOOKUP(D232,StkCrosswalk!$C$1:$F$40,2,FALSE)</f>
        <v>7</v>
      </c>
      <c r="F232" t="str">
        <f>VLOOKUP(E232,StkCrosswalk!$D$1:$F$40,2,FALSE)</f>
        <v>Col Spr-Sum-Fall Brt</v>
      </c>
      <c r="G232">
        <f>VLOOKUP(E232,StkCrosswalk!$D$1:$F$40,3,FALSE)</f>
        <v>4</v>
      </c>
      <c r="H232" s="98">
        <f>Data!R9</f>
        <v>0.22590489462365593</v>
      </c>
    </row>
    <row r="233" spans="1:8" x14ac:dyDescent="0.3">
      <c r="A233" t="str">
        <f>Data!$N$1</f>
        <v>NT Area 3-4 Troll</v>
      </c>
      <c r="B233" t="str">
        <f>Data!$Q$1</f>
        <v>May-Jun</v>
      </c>
      <c r="C233" t="str">
        <f>Data!$F$2</f>
        <v>GSI_2014</v>
      </c>
      <c r="D233" t="str">
        <f>Data!$A$10</f>
        <v>Columbia Su</v>
      </c>
      <c r="E233">
        <f>VLOOKUP(D233,StkCrosswalk!$C$1:$F$40,2,FALSE)</f>
        <v>8</v>
      </c>
      <c r="F233" t="str">
        <f>VLOOKUP(E233,StkCrosswalk!$D$1:$F$40,2,FALSE)</f>
        <v>Col Spr-Sum-Fall Brt</v>
      </c>
      <c r="G233">
        <f>VLOOKUP(E233,StkCrosswalk!$D$1:$F$40,3,FALSE)</f>
        <v>4</v>
      </c>
      <c r="H233" s="98">
        <f>Data!R10</f>
        <v>8.1225184946236526E-2</v>
      </c>
    </row>
    <row r="234" spans="1:8" x14ac:dyDescent="0.3">
      <c r="A234" t="str">
        <f>Data!$N$1</f>
        <v>NT Area 3-4 Troll</v>
      </c>
      <c r="B234" t="str">
        <f>Data!$Q$1</f>
        <v>May-Jun</v>
      </c>
      <c r="C234" t="str">
        <f>Data!$F$2</f>
        <v>GSI_2014</v>
      </c>
      <c r="D234" t="str">
        <f>Data!$A$11</f>
        <v>WA North Coast</v>
      </c>
      <c r="E234">
        <f>VLOOKUP(D234,StkCrosswalk!$C$1:$F$40,2,FALSE)</f>
        <v>4</v>
      </c>
      <c r="F234" t="str">
        <f>VLOOKUP(E234,StkCrosswalk!$D$1:$F$40,2,FALSE)</f>
        <v>WA Coast</v>
      </c>
      <c r="G234">
        <f>VLOOKUP(E234,StkCrosswalk!$D$1:$F$40,3,FALSE)</f>
        <v>3</v>
      </c>
      <c r="H234" s="98">
        <f>Data!R11</f>
        <v>8.1187182795698903E-3</v>
      </c>
    </row>
    <row r="235" spans="1:8" x14ac:dyDescent="0.3">
      <c r="A235" t="str">
        <f>Data!$N$1</f>
        <v>NT Area 3-4 Troll</v>
      </c>
      <c r="B235" t="str">
        <f>Data!$Q$1</f>
        <v>May-Jun</v>
      </c>
      <c r="C235" t="str">
        <f>Data!$F$2</f>
        <v>GSI_2014</v>
      </c>
      <c r="D235" t="str">
        <f>Data!$A$12</f>
        <v>Washington Coast</v>
      </c>
      <c r="E235">
        <f>VLOOKUP(D235,StkCrosswalk!$C$1:$F$40,2,FALSE)</f>
        <v>5</v>
      </c>
      <c r="F235" t="str">
        <f>VLOOKUP(E235,StkCrosswalk!$D$1:$F$40,2,FALSE)</f>
        <v>WA Coast</v>
      </c>
      <c r="G235">
        <f>VLOOKUP(E235,StkCrosswalk!$D$1:$F$40,3,FALSE)</f>
        <v>3</v>
      </c>
      <c r="H235" s="98">
        <f>Data!R12</f>
        <v>7.0423010752688174E-4</v>
      </c>
    </row>
    <row r="236" spans="1:8" x14ac:dyDescent="0.3">
      <c r="A236" t="str">
        <f>Data!$N$1</f>
        <v>NT Area 3-4 Troll</v>
      </c>
      <c r="B236" t="str">
        <f>Data!$Q$1</f>
        <v>May-Jun</v>
      </c>
      <c r="C236" t="str">
        <f>Data!$F$2</f>
        <v>GSI_2014</v>
      </c>
      <c r="D236" t="str">
        <f>Data!$A$13</f>
        <v>Puget Sound Fa</v>
      </c>
      <c r="E236">
        <f>VLOOKUP(D236,StkCrosswalk!$C$1:$F$40,2,FALSE)</f>
        <v>3</v>
      </c>
      <c r="F236" t="str">
        <f>VLOOKUP(E236,StkCrosswalk!$D$1:$F$40,2,FALSE)</f>
        <v>PS Fall-Spring</v>
      </c>
      <c r="G236">
        <f>VLOOKUP(E236,StkCrosswalk!$D$1:$F$40,3,FALSE)</f>
        <v>2</v>
      </c>
      <c r="H236" s="98">
        <f>Data!R13</f>
        <v>6.140352688172044E-2</v>
      </c>
    </row>
    <row r="237" spans="1:8" x14ac:dyDescent="0.3">
      <c r="A237" t="str">
        <f>Data!$N$1</f>
        <v>NT Area 3-4 Troll</v>
      </c>
      <c r="B237" t="str">
        <f>Data!$Q$1</f>
        <v>May-Jun</v>
      </c>
      <c r="C237" t="str">
        <f>Data!$F$2</f>
        <v>GSI_2014</v>
      </c>
      <c r="D237" t="str">
        <f>Data!$A$14</f>
        <v>Puget Sound Sp</v>
      </c>
      <c r="E237">
        <f>VLOOKUP(D237,StkCrosswalk!$C$1:$F$40,2,FALSE)</f>
        <v>2</v>
      </c>
      <c r="F237" t="str">
        <f>VLOOKUP(E237,StkCrosswalk!$D$1:$F$40,2,FALSE)</f>
        <v>PS Fall-Spring</v>
      </c>
      <c r="G237">
        <f>VLOOKUP(E237,StkCrosswalk!$D$1:$F$40,3,FALSE)</f>
        <v>2</v>
      </c>
      <c r="H237" s="98">
        <f>Data!R14</f>
        <v>1.2316802150537631E-2</v>
      </c>
    </row>
    <row r="238" spans="1:8" x14ac:dyDescent="0.3">
      <c r="A238" t="str">
        <f>Data!$N$1</f>
        <v>NT Area 3-4 Troll</v>
      </c>
      <c r="B238" t="str">
        <f>Data!$Q$1</f>
        <v>May-Jun</v>
      </c>
      <c r="C238" t="str">
        <f>Data!$F$2</f>
        <v>GSI_2014</v>
      </c>
      <c r="D238" t="str">
        <f>Data!$A$15</f>
        <v>Fraser WCVI Geo St</v>
      </c>
      <c r="E238">
        <f>VLOOKUP(D238,StkCrosswalk!$C$1:$F$40,2,FALSE)</f>
        <v>1</v>
      </c>
      <c r="F238" t="str">
        <f>VLOOKUP(E238,StkCrosswalk!$D$1:$F$40,2,FALSE)</f>
        <v>Fraser WCVI Geo St</v>
      </c>
      <c r="G238">
        <f>VLOOKUP(E238,StkCrosswalk!$D$1:$F$40,3,FALSE)</f>
        <v>1</v>
      </c>
      <c r="H238" s="98">
        <f>Data!R15</f>
        <v>0.23270792473118265</v>
      </c>
    </row>
    <row r="239" spans="1:8" x14ac:dyDescent="0.3">
      <c r="A239" t="str">
        <f>Data!$N$1</f>
        <v>NT Area 3-4 Troll</v>
      </c>
      <c r="B239" t="str">
        <f>Data!$Q$1</f>
        <v>May-Jun</v>
      </c>
      <c r="C239" t="str">
        <f>Data!$F$2</f>
        <v>GSI_2014</v>
      </c>
      <c r="D239" t="str">
        <f>Data!$A$16</f>
        <v>Non FRAM stocks</v>
      </c>
      <c r="E239">
        <f>VLOOKUP(D239,StkCrosswalk!$C$1:$F$40,2,FALSE)</f>
        <v>14</v>
      </c>
      <c r="F239" t="str">
        <f>VLOOKUP(E239,StkCrosswalk!$D$1:$F$40,2,FALSE)</f>
        <v>Non FRAM stocks</v>
      </c>
      <c r="G239">
        <f>VLOOKUP(E239,StkCrosswalk!$D$1:$F$40,3,FALSE)</f>
        <v>8</v>
      </c>
      <c r="H239" s="98">
        <f>Data!R16</f>
        <v>1.795624086021505E-2</v>
      </c>
    </row>
    <row r="240" spans="1:8" x14ac:dyDescent="0.3">
      <c r="A240" t="str">
        <f>Data!$N$1</f>
        <v>NT Area 3-4 Troll</v>
      </c>
      <c r="B240" t="str">
        <f>Data!$Q$1</f>
        <v>May-Jun</v>
      </c>
      <c r="C240" t="str">
        <f>Data!$G$2</f>
        <v>GSI_Avg</v>
      </c>
      <c r="D240" t="str">
        <f>Data!$A$3</f>
        <v>CV-Sacramento</v>
      </c>
      <c r="E240">
        <f>VLOOKUP(D240,StkCrosswalk!$C$1:$F$40,2,FALSE)</f>
        <v>13</v>
      </c>
      <c r="F240" t="str">
        <f>VLOOKUP(E240,StkCrosswalk!$D$1:$F$40,2,FALSE)</f>
        <v>Central Valley</v>
      </c>
      <c r="G240">
        <f>VLOOKUP(E240,StkCrosswalk!$D$1:$F$40,3,FALSE)</f>
        <v>7</v>
      </c>
      <c r="H240" s="98">
        <f>Data!S3</f>
        <v>7.8775926155575313E-2</v>
      </c>
    </row>
    <row r="241" spans="1:8" x14ac:dyDescent="0.3">
      <c r="A241" t="str">
        <f>Data!$N$1</f>
        <v>NT Area 3-4 Troll</v>
      </c>
      <c r="B241" t="str">
        <f>Data!$Q$1</f>
        <v>May-Jun</v>
      </c>
      <c r="C241" t="str">
        <f>Data!$G$2</f>
        <v>GSI_Avg</v>
      </c>
      <c r="D241" t="str">
        <f>Data!$A$4</f>
        <v>OR North Coast</v>
      </c>
      <c r="E241">
        <f>VLOOKUP(D241,StkCrosswalk!$C$1:$F$40,2,FALSE)</f>
        <v>11</v>
      </c>
      <c r="F241" t="str">
        <f>VLOOKUP(E241,StkCrosswalk!$D$1:$F$40,2,FALSE)</f>
        <v>OR Coast</v>
      </c>
      <c r="G241">
        <f>VLOOKUP(E241,StkCrosswalk!$D$1:$F$40,3,FALSE)</f>
        <v>6</v>
      </c>
      <c r="H241" s="98">
        <f>Data!S4</f>
        <v>5.1893815056269367E-2</v>
      </c>
    </row>
    <row r="242" spans="1:8" x14ac:dyDescent="0.3">
      <c r="A242" t="str">
        <f>Data!$N$1</f>
        <v>NT Area 3-4 Troll</v>
      </c>
      <c r="B242" t="str">
        <f>Data!$Q$1</f>
        <v>May-Jun</v>
      </c>
      <c r="C242" t="str">
        <f>Data!$G$2</f>
        <v>GSI_Avg</v>
      </c>
      <c r="D242" t="str">
        <f>Data!$A$5</f>
        <v>Mid OR Coast</v>
      </c>
      <c r="E242">
        <f>VLOOKUP(D242,StkCrosswalk!$C$1:$F$40,2,FALSE)</f>
        <v>12</v>
      </c>
      <c r="F242" t="str">
        <f>VLOOKUP(E242,StkCrosswalk!$D$1:$F$40,2,FALSE)</f>
        <v>OR Coast</v>
      </c>
      <c r="G242">
        <f>VLOOKUP(E242,StkCrosswalk!$D$1:$F$40,3,FALSE)</f>
        <v>6</v>
      </c>
      <c r="H242" s="98">
        <f>Data!S5</f>
        <v>7.9573785836547978E-2</v>
      </c>
    </row>
    <row r="243" spans="1:8" x14ac:dyDescent="0.3">
      <c r="A243" t="str">
        <f>Data!$N$1</f>
        <v>NT Area 3-4 Troll</v>
      </c>
      <c r="B243" t="str">
        <f>Data!$Q$1</f>
        <v>May-Jun</v>
      </c>
      <c r="C243" t="str">
        <f>Data!$G$2</f>
        <v>GSI_Avg</v>
      </c>
      <c r="D243" t="str">
        <f>Data!$A$6</f>
        <v>L Columbia Spring</v>
      </c>
      <c r="E243">
        <f>VLOOKUP(D243,StkCrosswalk!$C$1:$F$40,2,FALSE)</f>
        <v>6</v>
      </c>
      <c r="F243" t="str">
        <f>VLOOKUP(E243,StkCrosswalk!$D$1:$F$40,2,FALSE)</f>
        <v>Col Spr-Sum-Fall Brt</v>
      </c>
      <c r="G243">
        <f>VLOOKUP(E243,StkCrosswalk!$D$1:$F$40,3,FALSE)</f>
        <v>4</v>
      </c>
      <c r="H243" s="98">
        <f>Data!S6</f>
        <v>2.8841243109099728E-2</v>
      </c>
    </row>
    <row r="244" spans="1:8" x14ac:dyDescent="0.3">
      <c r="A244" t="str">
        <f>Data!$N$1</f>
        <v>NT Area 3-4 Troll</v>
      </c>
      <c r="B244" t="str">
        <f>Data!$Q$1</f>
        <v>May-Jun</v>
      </c>
      <c r="C244" t="str">
        <f>Data!$G$2</f>
        <v>GSI_Avg</v>
      </c>
      <c r="D244" t="str">
        <f>Data!$A$7</f>
        <v>L C Bright&amp;Tule</v>
      </c>
      <c r="E244">
        <f>VLOOKUP(D244,StkCrosswalk!$C$1:$F$40,2,FALSE)</f>
        <v>9</v>
      </c>
      <c r="F244" t="str">
        <f>VLOOKUP(E244,StkCrosswalk!$D$1:$F$40,2,FALSE)</f>
        <v>Col Tule-L Col Brt</v>
      </c>
      <c r="G244">
        <f>VLOOKUP(E244,StkCrosswalk!$D$1:$F$40,3,FALSE)</f>
        <v>5</v>
      </c>
      <c r="H244" s="98">
        <f>Data!S7</f>
        <v>7.5780140728958431E-2</v>
      </c>
    </row>
    <row r="245" spans="1:8" x14ac:dyDescent="0.3">
      <c r="A245" t="str">
        <f>Data!$N$1</f>
        <v>NT Area 3-4 Troll</v>
      </c>
      <c r="B245" t="str">
        <f>Data!$Q$1</f>
        <v>May-Jun</v>
      </c>
      <c r="C245" t="str">
        <f>Data!$G$2</f>
        <v>GSI_Avg</v>
      </c>
      <c r="D245" t="str">
        <f>Data!$A$8</f>
        <v>Mid-Columbia Tule</v>
      </c>
      <c r="E245">
        <f>VLOOKUP(D245,StkCrosswalk!$C$1:$F$40,2,FALSE)</f>
        <v>10</v>
      </c>
      <c r="F245" t="str">
        <f>VLOOKUP(E245,StkCrosswalk!$D$1:$F$40,2,FALSE)</f>
        <v>Col Tule-L Col Brt</v>
      </c>
      <c r="G245">
        <f>VLOOKUP(E245,StkCrosswalk!$D$1:$F$40,3,FALSE)</f>
        <v>5</v>
      </c>
      <c r="H245" s="98">
        <f>Data!S8</f>
        <v>0.11950453375164354</v>
      </c>
    </row>
    <row r="246" spans="1:8" x14ac:dyDescent="0.3">
      <c r="A246" t="str">
        <f>Data!$N$1</f>
        <v>NT Area 3-4 Troll</v>
      </c>
      <c r="B246" t="str">
        <f>Data!$Q$1</f>
        <v>May-Jun</v>
      </c>
      <c r="C246" t="str">
        <f>Data!$G$2</f>
        <v>GSI_Avg</v>
      </c>
      <c r="D246" t="str">
        <f>Data!$A$9</f>
        <v>U Columbia Bright</v>
      </c>
      <c r="E246">
        <f>VLOOKUP(D246,StkCrosswalk!$C$1:$F$40,2,FALSE)</f>
        <v>7</v>
      </c>
      <c r="F246" t="str">
        <f>VLOOKUP(E246,StkCrosswalk!$D$1:$F$40,2,FALSE)</f>
        <v>Col Spr-Sum-Fall Brt</v>
      </c>
      <c r="G246">
        <f>VLOOKUP(E246,StkCrosswalk!$D$1:$F$40,3,FALSE)</f>
        <v>4</v>
      </c>
      <c r="H246" s="98">
        <f>Data!S9</f>
        <v>0.18598551783864781</v>
      </c>
    </row>
    <row r="247" spans="1:8" x14ac:dyDescent="0.3">
      <c r="A247" t="str">
        <f>Data!$N$1</f>
        <v>NT Area 3-4 Troll</v>
      </c>
      <c r="B247" t="str">
        <f>Data!$Q$1</f>
        <v>May-Jun</v>
      </c>
      <c r="C247" t="str">
        <f>Data!$G$2</f>
        <v>GSI_Avg</v>
      </c>
      <c r="D247" t="str">
        <f>Data!$A$10</f>
        <v>Columbia Su</v>
      </c>
      <c r="E247">
        <f>VLOOKUP(D247,StkCrosswalk!$C$1:$F$40,2,FALSE)</f>
        <v>8</v>
      </c>
      <c r="F247" t="str">
        <f>VLOOKUP(E247,StkCrosswalk!$D$1:$F$40,2,FALSE)</f>
        <v>Col Spr-Sum-Fall Brt</v>
      </c>
      <c r="G247">
        <f>VLOOKUP(E247,StkCrosswalk!$D$1:$F$40,3,FALSE)</f>
        <v>4</v>
      </c>
      <c r="H247" s="98">
        <f>Data!S10</f>
        <v>6.3675335053814328E-2</v>
      </c>
    </row>
    <row r="248" spans="1:8" x14ac:dyDescent="0.3">
      <c r="A248" t="str">
        <f>Data!$N$1</f>
        <v>NT Area 3-4 Troll</v>
      </c>
      <c r="B248" t="str">
        <f>Data!$Q$1</f>
        <v>May-Jun</v>
      </c>
      <c r="C248" t="str">
        <f>Data!$G$2</f>
        <v>GSI_Avg</v>
      </c>
      <c r="D248" t="str">
        <f>Data!$A$11</f>
        <v>WA North Coast</v>
      </c>
      <c r="E248">
        <f>VLOOKUP(D248,StkCrosswalk!$C$1:$F$40,2,FALSE)</f>
        <v>4</v>
      </c>
      <c r="F248" t="str">
        <f>VLOOKUP(E248,StkCrosswalk!$D$1:$F$40,2,FALSE)</f>
        <v>WA Coast</v>
      </c>
      <c r="G248">
        <f>VLOOKUP(E248,StkCrosswalk!$D$1:$F$40,3,FALSE)</f>
        <v>3</v>
      </c>
      <c r="H248" s="98">
        <f>Data!S11</f>
        <v>1.0297263773803175E-2</v>
      </c>
    </row>
    <row r="249" spans="1:8" x14ac:dyDescent="0.3">
      <c r="A249" t="str">
        <f>Data!$N$1</f>
        <v>NT Area 3-4 Troll</v>
      </c>
      <c r="B249" t="str">
        <f>Data!$Q$1</f>
        <v>May-Jun</v>
      </c>
      <c r="C249" t="str">
        <f>Data!$G$2</f>
        <v>GSI_Avg</v>
      </c>
      <c r="D249" t="str">
        <f>Data!$A$12</f>
        <v>Washington Coast</v>
      </c>
      <c r="E249">
        <f>VLOOKUP(D249,StkCrosswalk!$C$1:$F$40,2,FALSE)</f>
        <v>5</v>
      </c>
      <c r="F249" t="str">
        <f>VLOOKUP(E249,StkCrosswalk!$D$1:$F$40,2,FALSE)</f>
        <v>WA Coast</v>
      </c>
      <c r="G249">
        <f>VLOOKUP(E249,StkCrosswalk!$D$1:$F$40,3,FALSE)</f>
        <v>3</v>
      </c>
      <c r="H249" s="98">
        <f>Data!S12</f>
        <v>2.4063616649556022E-4</v>
      </c>
    </row>
    <row r="250" spans="1:8" x14ac:dyDescent="0.3">
      <c r="A250" t="str">
        <f>Data!$N$1</f>
        <v>NT Area 3-4 Troll</v>
      </c>
      <c r="B250" t="str">
        <f>Data!$Q$1</f>
        <v>May-Jun</v>
      </c>
      <c r="C250" t="str">
        <f>Data!$G$2</f>
        <v>GSI_Avg</v>
      </c>
      <c r="D250" t="str">
        <f>Data!$A$13</f>
        <v>Puget Sound Fa</v>
      </c>
      <c r="E250">
        <f>VLOOKUP(D250,StkCrosswalk!$C$1:$F$40,2,FALSE)</f>
        <v>3</v>
      </c>
      <c r="F250" t="str">
        <f>VLOOKUP(E250,StkCrosswalk!$D$1:$F$40,2,FALSE)</f>
        <v>PS Fall-Spring</v>
      </c>
      <c r="G250">
        <f>VLOOKUP(E250,StkCrosswalk!$D$1:$F$40,3,FALSE)</f>
        <v>2</v>
      </c>
      <c r="H250" s="98">
        <f>Data!S13</f>
        <v>9.2650933214997747E-2</v>
      </c>
    </row>
    <row r="251" spans="1:8" x14ac:dyDescent="0.3">
      <c r="A251" t="str">
        <f>Data!$N$1</f>
        <v>NT Area 3-4 Troll</v>
      </c>
      <c r="B251" t="str">
        <f>Data!$Q$1</f>
        <v>May-Jun</v>
      </c>
      <c r="C251" t="str">
        <f>Data!$G$2</f>
        <v>GSI_Avg</v>
      </c>
      <c r="D251" t="str">
        <f>Data!$A$14</f>
        <v>Puget Sound Sp</v>
      </c>
      <c r="E251">
        <f>VLOOKUP(D251,StkCrosswalk!$C$1:$F$40,2,FALSE)</f>
        <v>2</v>
      </c>
      <c r="F251" t="str">
        <f>VLOOKUP(E251,StkCrosswalk!$D$1:$F$40,2,FALSE)</f>
        <v>PS Fall-Spring</v>
      </c>
      <c r="G251">
        <f>VLOOKUP(E251,StkCrosswalk!$D$1:$F$40,3,FALSE)</f>
        <v>2</v>
      </c>
      <c r="H251" s="98">
        <f>Data!S14</f>
        <v>1.331823158859593E-2</v>
      </c>
    </row>
    <row r="252" spans="1:8" x14ac:dyDescent="0.3">
      <c r="A252" t="str">
        <f>Data!$N$1</f>
        <v>NT Area 3-4 Troll</v>
      </c>
      <c r="B252" t="str">
        <f>Data!$Q$1</f>
        <v>May-Jun</v>
      </c>
      <c r="C252" t="str">
        <f>Data!$G$2</f>
        <v>GSI_Avg</v>
      </c>
      <c r="D252" t="str">
        <f>Data!$A$15</f>
        <v>Fraser WCVI Geo St</v>
      </c>
      <c r="E252">
        <f>VLOOKUP(D252,StkCrosswalk!$C$1:$F$40,2,FALSE)</f>
        <v>1</v>
      </c>
      <c r="F252" t="str">
        <f>VLOOKUP(E252,StkCrosswalk!$D$1:$F$40,2,FALSE)</f>
        <v>Fraser WCVI Geo St</v>
      </c>
      <c r="G252">
        <f>VLOOKUP(E252,StkCrosswalk!$D$1:$F$40,3,FALSE)</f>
        <v>1</v>
      </c>
      <c r="H252" s="98">
        <f>Data!S15</f>
        <v>0.18022018790926533</v>
      </c>
    </row>
    <row r="253" spans="1:8" x14ac:dyDescent="0.3">
      <c r="A253" t="str">
        <f>Data!$N$1</f>
        <v>NT Area 3-4 Troll</v>
      </c>
      <c r="B253" t="str">
        <f>Data!$Q$1</f>
        <v>May-Jun</v>
      </c>
      <c r="C253" t="str">
        <f>Data!$G$2</f>
        <v>GSI_Avg</v>
      </c>
      <c r="D253" t="str">
        <f>Data!$A$16</f>
        <v>Non FRAM stocks</v>
      </c>
      <c r="E253">
        <f>VLOOKUP(D253,StkCrosswalk!$C$1:$F$40,2,FALSE)</f>
        <v>14</v>
      </c>
      <c r="F253" t="str">
        <f>VLOOKUP(E253,StkCrosswalk!$D$1:$F$40,2,FALSE)</f>
        <v>Non FRAM stocks</v>
      </c>
      <c r="G253">
        <f>VLOOKUP(E253,StkCrosswalk!$D$1:$F$40,3,FALSE)</f>
        <v>8</v>
      </c>
      <c r="H253" s="98">
        <f>Data!S16</f>
        <v>1.9242165595528674E-2</v>
      </c>
    </row>
    <row r="254" spans="1:8" x14ac:dyDescent="0.3">
      <c r="A254" t="str">
        <f>Data!$T$1</f>
        <v>NT Area 3-4 Troll</v>
      </c>
      <c r="B254" t="str">
        <f>Data!$W$1</f>
        <v>Jul-Sep</v>
      </c>
      <c r="C254" t="str">
        <f>Data!$B$2</f>
        <v>NewBP</v>
      </c>
      <c r="D254" t="str">
        <f>Data!$A$3</f>
        <v>CV-Sacramento</v>
      </c>
      <c r="E254">
        <f>VLOOKUP(D254,StkCrosswalk!$C$1:$F$40,2,FALSE)</f>
        <v>13</v>
      </c>
      <c r="F254" t="str">
        <f>VLOOKUP(E254,StkCrosswalk!$D$1:$F$40,2,FALSE)</f>
        <v>Central Valley</v>
      </c>
      <c r="G254">
        <f>VLOOKUP(E254,StkCrosswalk!$D$1:$F$40,3,FALSE)</f>
        <v>7</v>
      </c>
      <c r="H254" s="98">
        <f>Data!T3</f>
        <v>0</v>
      </c>
    </row>
    <row r="255" spans="1:8" x14ac:dyDescent="0.3">
      <c r="A255" t="str">
        <f>Data!$T$1</f>
        <v>NT Area 3-4 Troll</v>
      </c>
      <c r="B255" t="str">
        <f>Data!$W$1</f>
        <v>Jul-Sep</v>
      </c>
      <c r="C255" t="str">
        <f>Data!$B$2</f>
        <v>NewBP</v>
      </c>
      <c r="D255" t="str">
        <f>Data!$A$4</f>
        <v>OR North Coast</v>
      </c>
      <c r="E255">
        <f>VLOOKUP(D255,StkCrosswalk!$C$1:$F$40,2,FALSE)</f>
        <v>11</v>
      </c>
      <c r="F255" t="str">
        <f>VLOOKUP(E255,StkCrosswalk!$D$1:$F$40,2,FALSE)</f>
        <v>OR Coast</v>
      </c>
      <c r="G255">
        <f>VLOOKUP(E255,StkCrosswalk!$D$1:$F$40,3,FALSE)</f>
        <v>6</v>
      </c>
      <c r="H255" s="98">
        <f>Data!T4</f>
        <v>0.11052899077025324</v>
      </c>
    </row>
    <row r="256" spans="1:8" x14ac:dyDescent="0.3">
      <c r="A256" t="str">
        <f>Data!$T$1</f>
        <v>NT Area 3-4 Troll</v>
      </c>
      <c r="B256" t="str">
        <f>Data!$W$1</f>
        <v>Jul-Sep</v>
      </c>
      <c r="C256" t="str">
        <f>Data!$B$2</f>
        <v>NewBP</v>
      </c>
      <c r="D256" t="str">
        <f>Data!$A$5</f>
        <v>Mid OR Coast</v>
      </c>
      <c r="E256">
        <f>VLOOKUP(D256,StkCrosswalk!$C$1:$F$40,2,FALSE)</f>
        <v>12</v>
      </c>
      <c r="F256" t="str">
        <f>VLOOKUP(E256,StkCrosswalk!$D$1:$F$40,2,FALSE)</f>
        <v>OR Coast</v>
      </c>
      <c r="G256">
        <f>VLOOKUP(E256,StkCrosswalk!$D$1:$F$40,3,FALSE)</f>
        <v>6</v>
      </c>
      <c r="H256" s="98">
        <f>Data!T5</f>
        <v>5.635170979584727E-2</v>
      </c>
    </row>
    <row r="257" spans="1:8" x14ac:dyDescent="0.3">
      <c r="A257" t="str">
        <f>Data!$T$1</f>
        <v>NT Area 3-4 Troll</v>
      </c>
      <c r="B257" t="str">
        <f>Data!$W$1</f>
        <v>Jul-Sep</v>
      </c>
      <c r="C257" t="str">
        <f>Data!$B$2</f>
        <v>NewBP</v>
      </c>
      <c r="D257" t="str">
        <f>Data!$A$6</f>
        <v>L Columbia Spring</v>
      </c>
      <c r="E257">
        <f>VLOOKUP(D257,StkCrosswalk!$C$1:$F$40,2,FALSE)</f>
        <v>6</v>
      </c>
      <c r="F257" t="str">
        <f>VLOOKUP(E257,StkCrosswalk!$D$1:$F$40,2,FALSE)</f>
        <v>Col Spr-Sum-Fall Brt</v>
      </c>
      <c r="G257">
        <f>VLOOKUP(E257,StkCrosswalk!$D$1:$F$40,3,FALSE)</f>
        <v>4</v>
      </c>
      <c r="H257" s="98">
        <f>Data!T6</f>
        <v>2.8975336235487377E-3</v>
      </c>
    </row>
    <row r="258" spans="1:8" x14ac:dyDescent="0.3">
      <c r="A258" t="str">
        <f>Data!$T$1</f>
        <v>NT Area 3-4 Troll</v>
      </c>
      <c r="B258" t="str">
        <f>Data!$W$1</f>
        <v>Jul-Sep</v>
      </c>
      <c r="C258" t="str">
        <f>Data!$B$2</f>
        <v>NewBP</v>
      </c>
      <c r="D258" t="str">
        <f>Data!$A$7</f>
        <v>L C Bright&amp;Tule</v>
      </c>
      <c r="E258">
        <f>VLOOKUP(D258,StkCrosswalk!$C$1:$F$40,2,FALSE)</f>
        <v>9</v>
      </c>
      <c r="F258" t="str">
        <f>VLOOKUP(E258,StkCrosswalk!$D$1:$F$40,2,FALSE)</f>
        <v>Col Tule-L Col Brt</v>
      </c>
      <c r="G258">
        <f>VLOOKUP(E258,StkCrosswalk!$D$1:$F$40,3,FALSE)</f>
        <v>5</v>
      </c>
      <c r="H258" s="98">
        <f>Data!T7</f>
        <v>6.589996158872205E-2</v>
      </c>
    </row>
    <row r="259" spans="1:8" x14ac:dyDescent="0.3">
      <c r="A259" t="str">
        <f>Data!$T$1</f>
        <v>NT Area 3-4 Troll</v>
      </c>
      <c r="B259" t="str">
        <f>Data!$W$1</f>
        <v>Jul-Sep</v>
      </c>
      <c r="C259" t="str">
        <f>Data!$B$2</f>
        <v>NewBP</v>
      </c>
      <c r="D259" t="str">
        <f>Data!$A$8</f>
        <v>Mid-Columbia Tule</v>
      </c>
      <c r="E259">
        <f>VLOOKUP(D259,StkCrosswalk!$C$1:$F$40,2,FALSE)</f>
        <v>10</v>
      </c>
      <c r="F259" t="str">
        <f>VLOOKUP(E259,StkCrosswalk!$D$1:$F$40,2,FALSE)</f>
        <v>Col Tule-L Col Brt</v>
      </c>
      <c r="G259">
        <f>VLOOKUP(E259,StkCrosswalk!$D$1:$F$40,3,FALSE)</f>
        <v>5</v>
      </c>
      <c r="H259" s="98">
        <f>Data!T8</f>
        <v>5.735616893610837E-3</v>
      </c>
    </row>
    <row r="260" spans="1:8" x14ac:dyDescent="0.3">
      <c r="A260" t="str">
        <f>Data!$T$1</f>
        <v>NT Area 3-4 Troll</v>
      </c>
      <c r="B260" t="str">
        <f>Data!$W$1</f>
        <v>Jul-Sep</v>
      </c>
      <c r="C260" t="str">
        <f>Data!$B$2</f>
        <v>NewBP</v>
      </c>
      <c r="D260" t="str">
        <f>Data!$A$9</f>
        <v>U Columbia Bright</v>
      </c>
      <c r="E260">
        <f>VLOOKUP(D260,StkCrosswalk!$C$1:$F$40,2,FALSE)</f>
        <v>7</v>
      </c>
      <c r="F260" t="str">
        <f>VLOOKUP(E260,StkCrosswalk!$D$1:$F$40,2,FALSE)</f>
        <v>Col Spr-Sum-Fall Brt</v>
      </c>
      <c r="G260">
        <f>VLOOKUP(E260,StkCrosswalk!$D$1:$F$40,3,FALSE)</f>
        <v>4</v>
      </c>
      <c r="H260" s="98">
        <f>Data!T9</f>
        <v>0.31985622028080024</v>
      </c>
    </row>
    <row r="261" spans="1:8" x14ac:dyDescent="0.3">
      <c r="A261" t="str">
        <f>Data!$T$1</f>
        <v>NT Area 3-4 Troll</v>
      </c>
      <c r="B261" t="str">
        <f>Data!$W$1</f>
        <v>Jul-Sep</v>
      </c>
      <c r="C261" t="str">
        <f>Data!$B$2</f>
        <v>NewBP</v>
      </c>
      <c r="D261" t="str">
        <f>Data!$A$10</f>
        <v>Columbia Su</v>
      </c>
      <c r="E261">
        <f>VLOOKUP(D261,StkCrosswalk!$C$1:$F$40,2,FALSE)</f>
        <v>8</v>
      </c>
      <c r="F261" t="str">
        <f>VLOOKUP(E261,StkCrosswalk!$D$1:$F$40,2,FALSE)</f>
        <v>Col Spr-Sum-Fall Brt</v>
      </c>
      <c r="G261">
        <f>VLOOKUP(E261,StkCrosswalk!$D$1:$F$40,3,FALSE)</f>
        <v>4</v>
      </c>
      <c r="H261" s="98">
        <f>Data!T10</f>
        <v>4.4826882520606078E-2</v>
      </c>
    </row>
    <row r="262" spans="1:8" x14ac:dyDescent="0.3">
      <c r="A262" t="str">
        <f>Data!$T$1</f>
        <v>NT Area 3-4 Troll</v>
      </c>
      <c r="B262" t="str">
        <f>Data!$W$1</f>
        <v>Jul-Sep</v>
      </c>
      <c r="C262" t="str">
        <f>Data!$B$2</f>
        <v>NewBP</v>
      </c>
      <c r="D262" t="str">
        <f>Data!$A$11</f>
        <v>WA North Coast</v>
      </c>
      <c r="E262">
        <f>VLOOKUP(D262,StkCrosswalk!$C$1:$F$40,2,FALSE)</f>
        <v>4</v>
      </c>
      <c r="F262" t="str">
        <f>VLOOKUP(E262,StkCrosswalk!$D$1:$F$40,2,FALSE)</f>
        <v>WA Coast</v>
      </c>
      <c r="G262">
        <f>VLOOKUP(E262,StkCrosswalk!$D$1:$F$40,3,FALSE)</f>
        <v>3</v>
      </c>
      <c r="H262" s="98">
        <f>Data!T11</f>
        <v>1.688793328808029E-2</v>
      </c>
    </row>
    <row r="263" spans="1:8" x14ac:dyDescent="0.3">
      <c r="A263" t="str">
        <f>Data!$T$1</f>
        <v>NT Area 3-4 Troll</v>
      </c>
      <c r="B263" t="str">
        <f>Data!$W$1</f>
        <v>Jul-Sep</v>
      </c>
      <c r="C263" t="str">
        <f>Data!$B$2</f>
        <v>NewBP</v>
      </c>
      <c r="D263" t="str">
        <f>Data!$A$12</f>
        <v>Washington Coast</v>
      </c>
      <c r="E263">
        <f>VLOOKUP(D263,StkCrosswalk!$C$1:$F$40,2,FALSE)</f>
        <v>5</v>
      </c>
      <c r="F263" t="str">
        <f>VLOOKUP(E263,StkCrosswalk!$D$1:$F$40,2,FALSE)</f>
        <v>WA Coast</v>
      </c>
      <c r="G263">
        <f>VLOOKUP(E263,StkCrosswalk!$D$1:$F$40,3,FALSE)</f>
        <v>3</v>
      </c>
      <c r="H263" s="98">
        <f>Data!T12</f>
        <v>8.9837922075883189E-3</v>
      </c>
    </row>
    <row r="264" spans="1:8" x14ac:dyDescent="0.3">
      <c r="A264" t="str">
        <f>Data!$T$1</f>
        <v>NT Area 3-4 Troll</v>
      </c>
      <c r="B264" t="str">
        <f>Data!$W$1</f>
        <v>Jul-Sep</v>
      </c>
      <c r="C264" t="str">
        <f>Data!$B$2</f>
        <v>NewBP</v>
      </c>
      <c r="D264" t="str">
        <f>Data!$A$13</f>
        <v>Puget Sound Fa</v>
      </c>
      <c r="E264">
        <f>VLOOKUP(D264,StkCrosswalk!$C$1:$F$40,2,FALSE)</f>
        <v>3</v>
      </c>
      <c r="F264" t="str">
        <f>VLOOKUP(E264,StkCrosswalk!$D$1:$F$40,2,FALSE)</f>
        <v>PS Fall-Spring</v>
      </c>
      <c r="G264">
        <f>VLOOKUP(E264,StkCrosswalk!$D$1:$F$40,3,FALSE)</f>
        <v>2</v>
      </c>
      <c r="H264" s="98">
        <f>Data!T13</f>
        <v>3.2791733653315433E-2</v>
      </c>
    </row>
    <row r="265" spans="1:8" x14ac:dyDescent="0.3">
      <c r="A265" t="str">
        <f>Data!$T$1</f>
        <v>NT Area 3-4 Troll</v>
      </c>
      <c r="B265" t="str">
        <f>Data!$W$1</f>
        <v>Jul-Sep</v>
      </c>
      <c r="C265" t="str">
        <f>Data!$B$2</f>
        <v>NewBP</v>
      </c>
      <c r="D265" t="str">
        <f>Data!$A$14</f>
        <v>Puget Sound Sp</v>
      </c>
      <c r="E265">
        <f>VLOOKUP(D265,StkCrosswalk!$C$1:$F$40,2,FALSE)</f>
        <v>2</v>
      </c>
      <c r="F265" t="str">
        <f>VLOOKUP(E265,StkCrosswalk!$D$1:$F$40,2,FALSE)</f>
        <v>PS Fall-Spring</v>
      </c>
      <c r="G265">
        <f>VLOOKUP(E265,StkCrosswalk!$D$1:$F$40,3,FALSE)</f>
        <v>2</v>
      </c>
      <c r="H265" s="98">
        <f>Data!T14</f>
        <v>6.6165501547130488E-5</v>
      </c>
    </row>
    <row r="266" spans="1:8" x14ac:dyDescent="0.3">
      <c r="A266" t="str">
        <f>Data!$T$1</f>
        <v>NT Area 3-4 Troll</v>
      </c>
      <c r="B266" t="str">
        <f>Data!$W$1</f>
        <v>Jul-Sep</v>
      </c>
      <c r="C266" t="str">
        <f>Data!$B$2</f>
        <v>NewBP</v>
      </c>
      <c r="D266" t="str">
        <f>Data!$A$15</f>
        <v>Fraser WCVI Geo St</v>
      </c>
      <c r="E266">
        <f>VLOOKUP(D266,StkCrosswalk!$C$1:$F$40,2,FALSE)</f>
        <v>1</v>
      </c>
      <c r="F266" t="str">
        <f>VLOOKUP(E266,StkCrosswalk!$D$1:$F$40,2,FALSE)</f>
        <v>Fraser WCVI Geo St</v>
      </c>
      <c r="G266">
        <f>VLOOKUP(E266,StkCrosswalk!$D$1:$F$40,3,FALSE)</f>
        <v>1</v>
      </c>
      <c r="H266" s="98">
        <f>Data!T15</f>
        <v>0.14147345987608054</v>
      </c>
    </row>
    <row r="267" spans="1:8" x14ac:dyDescent="0.3">
      <c r="A267" t="str">
        <f>Data!$T$1</f>
        <v>NT Area 3-4 Troll</v>
      </c>
      <c r="B267" t="str">
        <f>Data!$W$1</f>
        <v>Jul-Sep</v>
      </c>
      <c r="C267" t="str">
        <f>Data!$B$2</f>
        <v>NewBP</v>
      </c>
      <c r="D267" t="str">
        <f>Data!$A$16</f>
        <v>Non FRAM stocks</v>
      </c>
      <c r="E267">
        <f>VLOOKUP(D267,StkCrosswalk!$C$1:$F$40,2,FALSE)</f>
        <v>14</v>
      </c>
      <c r="F267" t="str">
        <f>VLOOKUP(E267,StkCrosswalk!$D$1:$F$40,2,FALSE)</f>
        <v>Non FRAM stocks</v>
      </c>
      <c r="G267">
        <f>VLOOKUP(E267,StkCrosswalk!$D$1:$F$40,3,FALSE)</f>
        <v>8</v>
      </c>
      <c r="H267" s="98">
        <f>Data!T16</f>
        <v>0.19369999999999998</v>
      </c>
    </row>
    <row r="268" spans="1:8" x14ac:dyDescent="0.3">
      <c r="A268" t="str">
        <f>Data!$T$1</f>
        <v>NT Area 3-4 Troll</v>
      </c>
      <c r="B268" t="str">
        <f>Data!$W$1</f>
        <v>Jul-Sep</v>
      </c>
      <c r="C268" t="str">
        <f>Data!$C$2</f>
        <v>OldBP</v>
      </c>
      <c r="D268" t="str">
        <f>Data!$A$3</f>
        <v>CV-Sacramento</v>
      </c>
      <c r="E268">
        <f>VLOOKUP(D268,StkCrosswalk!$C$1:$F$40,2,FALSE)</f>
        <v>13</v>
      </c>
      <c r="F268" t="str">
        <f>VLOOKUP(E268,StkCrosswalk!$D$1:$F$40,2,FALSE)</f>
        <v>Central Valley</v>
      </c>
      <c r="G268">
        <f>VLOOKUP(E268,StkCrosswalk!$D$1:$F$40,3,FALSE)</f>
        <v>7</v>
      </c>
      <c r="H268" s="98">
        <f>Data!U3</f>
        <v>1.3500303773429752E-2</v>
      </c>
    </row>
    <row r="269" spans="1:8" x14ac:dyDescent="0.3">
      <c r="A269" t="str">
        <f>Data!$T$1</f>
        <v>NT Area 3-4 Troll</v>
      </c>
      <c r="B269" t="str">
        <f>Data!$W$1</f>
        <v>Jul-Sep</v>
      </c>
      <c r="C269" t="str">
        <f>Data!$C$2</f>
        <v>OldBP</v>
      </c>
      <c r="D269" t="str">
        <f>Data!$A$4</f>
        <v>OR North Coast</v>
      </c>
      <c r="E269">
        <f>VLOOKUP(D269,StkCrosswalk!$C$1:$F$40,2,FALSE)</f>
        <v>11</v>
      </c>
      <c r="F269" t="str">
        <f>VLOOKUP(E269,StkCrosswalk!$D$1:$F$40,2,FALSE)</f>
        <v>OR Coast</v>
      </c>
      <c r="G269">
        <f>VLOOKUP(E269,StkCrosswalk!$D$1:$F$40,3,FALSE)</f>
        <v>6</v>
      </c>
      <c r="H269" s="98">
        <f>Data!U4</f>
        <v>2.1243312512780319E-2</v>
      </c>
    </row>
    <row r="270" spans="1:8" x14ac:dyDescent="0.3">
      <c r="A270" t="str">
        <f>Data!$T$1</f>
        <v>NT Area 3-4 Troll</v>
      </c>
      <c r="B270" t="str">
        <f>Data!$W$1</f>
        <v>Jul-Sep</v>
      </c>
      <c r="C270" t="str">
        <f>Data!$C$2</f>
        <v>OldBP</v>
      </c>
      <c r="D270" t="str">
        <f>Data!$A$5</f>
        <v>Mid OR Coast</v>
      </c>
      <c r="E270">
        <f>VLOOKUP(D270,StkCrosswalk!$C$1:$F$40,2,FALSE)</f>
        <v>12</v>
      </c>
      <c r="F270" t="str">
        <f>VLOOKUP(E270,StkCrosswalk!$D$1:$F$40,2,FALSE)</f>
        <v>OR Coast</v>
      </c>
      <c r="G270">
        <f>VLOOKUP(E270,StkCrosswalk!$D$1:$F$40,3,FALSE)</f>
        <v>6</v>
      </c>
      <c r="H270" s="98">
        <f>Data!U5</f>
        <v>0</v>
      </c>
    </row>
    <row r="271" spans="1:8" x14ac:dyDescent="0.3">
      <c r="A271" t="str">
        <f>Data!$T$1</f>
        <v>NT Area 3-4 Troll</v>
      </c>
      <c r="B271" t="str">
        <f>Data!$W$1</f>
        <v>Jul-Sep</v>
      </c>
      <c r="C271" t="str">
        <f>Data!$C$2</f>
        <v>OldBP</v>
      </c>
      <c r="D271" t="str">
        <f>Data!$A$6</f>
        <v>L Columbia Spring</v>
      </c>
      <c r="E271">
        <f>VLOOKUP(D271,StkCrosswalk!$C$1:$F$40,2,FALSE)</f>
        <v>6</v>
      </c>
      <c r="F271" t="str">
        <f>VLOOKUP(E271,StkCrosswalk!$D$1:$F$40,2,FALSE)</f>
        <v>Col Spr-Sum-Fall Brt</v>
      </c>
      <c r="G271">
        <f>VLOOKUP(E271,StkCrosswalk!$D$1:$F$40,3,FALSE)</f>
        <v>4</v>
      </c>
      <c r="H271" s="98">
        <f>Data!U6</f>
        <v>2.0641854504853549E-2</v>
      </c>
    </row>
    <row r="272" spans="1:8" x14ac:dyDescent="0.3">
      <c r="A272" t="str">
        <f>Data!$T$1</f>
        <v>NT Area 3-4 Troll</v>
      </c>
      <c r="B272" t="str">
        <f>Data!$W$1</f>
        <v>Jul-Sep</v>
      </c>
      <c r="C272" t="str">
        <f>Data!$C$2</f>
        <v>OldBP</v>
      </c>
      <c r="D272" t="str">
        <f>Data!$A$7</f>
        <v>L C Bright&amp;Tule</v>
      </c>
      <c r="E272">
        <f>VLOOKUP(D272,StkCrosswalk!$C$1:$F$40,2,FALSE)</f>
        <v>9</v>
      </c>
      <c r="F272" t="str">
        <f>VLOOKUP(E272,StkCrosswalk!$D$1:$F$40,2,FALSE)</f>
        <v>Col Tule-L Col Brt</v>
      </c>
      <c r="G272">
        <f>VLOOKUP(E272,StkCrosswalk!$D$1:$F$40,3,FALSE)</f>
        <v>5</v>
      </c>
      <c r="H272" s="98">
        <f>Data!U7</f>
        <v>0.33599845321851995</v>
      </c>
    </row>
    <row r="273" spans="1:8" x14ac:dyDescent="0.3">
      <c r="A273" t="str">
        <f>Data!$T$1</f>
        <v>NT Area 3-4 Troll</v>
      </c>
      <c r="B273" t="str">
        <f>Data!$W$1</f>
        <v>Jul-Sep</v>
      </c>
      <c r="C273" t="str">
        <f>Data!$C$2</f>
        <v>OldBP</v>
      </c>
      <c r="D273" t="str">
        <f>Data!$A$8</f>
        <v>Mid-Columbia Tule</v>
      </c>
      <c r="E273">
        <f>VLOOKUP(D273,StkCrosswalk!$C$1:$F$40,2,FALSE)</f>
        <v>10</v>
      </c>
      <c r="F273" t="str">
        <f>VLOOKUP(E273,StkCrosswalk!$D$1:$F$40,2,FALSE)</f>
        <v>Col Tule-L Col Brt</v>
      </c>
      <c r="G273">
        <f>VLOOKUP(E273,StkCrosswalk!$D$1:$F$40,3,FALSE)</f>
        <v>5</v>
      </c>
      <c r="H273" s="98">
        <f>Data!U8</f>
        <v>0.22501427623215187</v>
      </c>
    </row>
    <row r="274" spans="1:8" x14ac:dyDescent="0.3">
      <c r="A274" t="str">
        <f>Data!$T$1</f>
        <v>NT Area 3-4 Troll</v>
      </c>
      <c r="B274" t="str">
        <f>Data!$W$1</f>
        <v>Jul-Sep</v>
      </c>
      <c r="C274" t="str">
        <f>Data!$C$2</f>
        <v>OldBP</v>
      </c>
      <c r="D274" t="str">
        <f>Data!$A$9</f>
        <v>U Columbia Bright</v>
      </c>
      <c r="E274">
        <f>VLOOKUP(D274,StkCrosswalk!$C$1:$F$40,2,FALSE)</f>
        <v>7</v>
      </c>
      <c r="F274" t="str">
        <f>VLOOKUP(E274,StkCrosswalk!$D$1:$F$40,2,FALSE)</f>
        <v>Col Spr-Sum-Fall Brt</v>
      </c>
      <c r="G274">
        <f>VLOOKUP(E274,StkCrosswalk!$D$1:$F$40,3,FALSE)</f>
        <v>4</v>
      </c>
      <c r="H274" s="98">
        <f>Data!U9</f>
        <v>0.15369956473430396</v>
      </c>
    </row>
    <row r="275" spans="1:8" x14ac:dyDescent="0.3">
      <c r="A275" t="str">
        <f>Data!$T$1</f>
        <v>NT Area 3-4 Troll</v>
      </c>
      <c r="B275" t="str">
        <f>Data!$W$1</f>
        <v>Jul-Sep</v>
      </c>
      <c r="C275" t="str">
        <f>Data!$C$2</f>
        <v>OldBP</v>
      </c>
      <c r="D275" t="str">
        <f>Data!$A$10</f>
        <v>Columbia Su</v>
      </c>
      <c r="E275">
        <f>VLOOKUP(D275,StkCrosswalk!$C$1:$F$40,2,FALSE)</f>
        <v>8</v>
      </c>
      <c r="F275" t="str">
        <f>VLOOKUP(E275,StkCrosswalk!$D$1:$F$40,2,FALSE)</f>
        <v>Col Spr-Sum-Fall Brt</v>
      </c>
      <c r="G275">
        <f>VLOOKUP(E275,StkCrosswalk!$D$1:$F$40,3,FALSE)</f>
        <v>4</v>
      </c>
      <c r="H275" s="98">
        <f>Data!U10</f>
        <v>7.6710246619459722E-3</v>
      </c>
    </row>
    <row r="276" spans="1:8" x14ac:dyDescent="0.3">
      <c r="A276" t="str">
        <f>Data!$T$1</f>
        <v>NT Area 3-4 Troll</v>
      </c>
      <c r="B276" t="str">
        <f>Data!$W$1</f>
        <v>Jul-Sep</v>
      </c>
      <c r="C276" t="str">
        <f>Data!$C$2</f>
        <v>OldBP</v>
      </c>
      <c r="D276" t="str">
        <f>Data!$A$11</f>
        <v>WA North Coast</v>
      </c>
      <c r="E276">
        <f>VLOOKUP(D276,StkCrosswalk!$C$1:$F$40,2,FALSE)</f>
        <v>4</v>
      </c>
      <c r="F276" t="str">
        <f>VLOOKUP(E276,StkCrosswalk!$D$1:$F$40,2,FALSE)</f>
        <v>WA Coast</v>
      </c>
      <c r="G276">
        <f>VLOOKUP(E276,StkCrosswalk!$D$1:$F$40,3,FALSE)</f>
        <v>3</v>
      </c>
      <c r="H276" s="98">
        <f>Data!U11</f>
        <v>3.9203062741243822E-3</v>
      </c>
    </row>
    <row r="277" spans="1:8" x14ac:dyDescent="0.3">
      <c r="A277" t="str">
        <f>Data!$T$1</f>
        <v>NT Area 3-4 Troll</v>
      </c>
      <c r="B277" t="str">
        <f>Data!$W$1</f>
        <v>Jul-Sep</v>
      </c>
      <c r="C277" t="str">
        <f>Data!$C$2</f>
        <v>OldBP</v>
      </c>
      <c r="D277" t="str">
        <f>Data!$A$12</f>
        <v>Washington Coast</v>
      </c>
      <c r="E277">
        <f>VLOOKUP(D277,StkCrosswalk!$C$1:$F$40,2,FALSE)</f>
        <v>5</v>
      </c>
      <c r="F277" t="str">
        <f>VLOOKUP(E277,StkCrosswalk!$D$1:$F$40,2,FALSE)</f>
        <v>WA Coast</v>
      </c>
      <c r="G277">
        <f>VLOOKUP(E277,StkCrosswalk!$D$1:$F$40,3,FALSE)</f>
        <v>3</v>
      </c>
      <c r="H277" s="98">
        <f>Data!U12</f>
        <v>0</v>
      </c>
    </row>
    <row r="278" spans="1:8" x14ac:dyDescent="0.3">
      <c r="A278" t="str">
        <f>Data!$T$1</f>
        <v>NT Area 3-4 Troll</v>
      </c>
      <c r="B278" t="str">
        <f>Data!$W$1</f>
        <v>Jul-Sep</v>
      </c>
      <c r="C278" t="str">
        <f>Data!$C$2</f>
        <v>OldBP</v>
      </c>
      <c r="D278" t="str">
        <f>Data!$A$13</f>
        <v>Puget Sound Fa</v>
      </c>
      <c r="E278">
        <f>VLOOKUP(D278,StkCrosswalk!$C$1:$F$40,2,FALSE)</f>
        <v>3</v>
      </c>
      <c r="F278" t="str">
        <f>VLOOKUP(E278,StkCrosswalk!$D$1:$F$40,2,FALSE)</f>
        <v>PS Fall-Spring</v>
      </c>
      <c r="G278">
        <f>VLOOKUP(E278,StkCrosswalk!$D$1:$F$40,3,FALSE)</f>
        <v>2</v>
      </c>
      <c r="H278" s="98">
        <f>Data!U13</f>
        <v>0.14048224254055353</v>
      </c>
    </row>
    <row r="279" spans="1:8" x14ac:dyDescent="0.3">
      <c r="A279" t="str">
        <f>Data!$T$1</f>
        <v>NT Area 3-4 Troll</v>
      </c>
      <c r="B279" t="str">
        <f>Data!$W$1</f>
        <v>Jul-Sep</v>
      </c>
      <c r="C279" t="str">
        <f>Data!$C$2</f>
        <v>OldBP</v>
      </c>
      <c r="D279" t="str">
        <f>Data!$A$14</f>
        <v>Puget Sound Sp</v>
      </c>
      <c r="E279">
        <f>VLOOKUP(D279,StkCrosswalk!$C$1:$F$40,2,FALSE)</f>
        <v>2</v>
      </c>
      <c r="F279" t="str">
        <f>VLOOKUP(E279,StkCrosswalk!$D$1:$F$40,2,FALSE)</f>
        <v>PS Fall-Spring</v>
      </c>
      <c r="G279">
        <f>VLOOKUP(E279,StkCrosswalk!$D$1:$F$40,3,FALSE)</f>
        <v>2</v>
      </c>
      <c r="H279" s="98">
        <f>Data!U14</f>
        <v>1.0048623162597372E-3</v>
      </c>
    </row>
    <row r="280" spans="1:8" x14ac:dyDescent="0.3">
      <c r="A280" t="str">
        <f>Data!$T$1</f>
        <v>NT Area 3-4 Troll</v>
      </c>
      <c r="B280" t="str">
        <f>Data!$W$1</f>
        <v>Jul-Sep</v>
      </c>
      <c r="C280" t="str">
        <f>Data!$C$2</f>
        <v>OldBP</v>
      </c>
      <c r="D280" t="str">
        <f>Data!$A$15</f>
        <v>Fraser WCVI Geo St</v>
      </c>
      <c r="E280">
        <f>VLOOKUP(D280,StkCrosswalk!$C$1:$F$40,2,FALSE)</f>
        <v>1</v>
      </c>
      <c r="F280" t="str">
        <f>VLOOKUP(E280,StkCrosswalk!$D$1:$F$40,2,FALSE)</f>
        <v>Fraser WCVI Geo St</v>
      </c>
      <c r="G280">
        <f>VLOOKUP(E280,StkCrosswalk!$D$1:$F$40,3,FALSE)</f>
        <v>1</v>
      </c>
      <c r="H280" s="98">
        <f>Data!U15</f>
        <v>6.1923799231076986E-2</v>
      </c>
    </row>
    <row r="281" spans="1:8" x14ac:dyDescent="0.3">
      <c r="A281" t="str">
        <f>Data!$T$1</f>
        <v>NT Area 3-4 Troll</v>
      </c>
      <c r="B281" t="str">
        <f>Data!$W$1</f>
        <v>Jul-Sep</v>
      </c>
      <c r="C281" t="str">
        <f>Data!$C$2</f>
        <v>OldBP</v>
      </c>
      <c r="D281" t="str">
        <f>Data!$A$16</f>
        <v>Non FRAM stocks</v>
      </c>
      <c r="E281">
        <f>VLOOKUP(D281,StkCrosswalk!$C$1:$F$40,2,FALSE)</f>
        <v>14</v>
      </c>
      <c r="F281" t="str">
        <f>VLOOKUP(E281,StkCrosswalk!$D$1:$F$40,2,FALSE)</f>
        <v>Non FRAM stocks</v>
      </c>
      <c r="G281">
        <f>VLOOKUP(E281,StkCrosswalk!$D$1:$F$40,3,FALSE)</f>
        <v>8</v>
      </c>
      <c r="H281" s="98">
        <f>Data!U16</f>
        <v>1.4900000000000024E-2</v>
      </c>
    </row>
    <row r="282" spans="1:8" x14ac:dyDescent="0.3">
      <c r="A282" t="str">
        <f>Data!$T$1</f>
        <v>NT Area 3-4 Troll</v>
      </c>
      <c r="B282" t="str">
        <f>Data!$W$1</f>
        <v>Jul-Sep</v>
      </c>
      <c r="C282" t="str">
        <f>Data!$D$2</f>
        <v>GSI_2012</v>
      </c>
      <c r="D282" t="str">
        <f>Data!$A$3</f>
        <v>CV-Sacramento</v>
      </c>
      <c r="E282">
        <f>VLOOKUP(D282,StkCrosswalk!$C$1:$F$40,2,FALSE)</f>
        <v>13</v>
      </c>
      <c r="F282" t="str">
        <f>VLOOKUP(E282,StkCrosswalk!$D$1:$F$40,2,FALSE)</f>
        <v>Central Valley</v>
      </c>
      <c r="G282">
        <f>VLOOKUP(E282,StkCrosswalk!$D$1:$F$40,3,FALSE)</f>
        <v>7</v>
      </c>
      <c r="H282" s="98">
        <f>Data!V3</f>
        <v>8.563051136363636E-3</v>
      </c>
    </row>
    <row r="283" spans="1:8" x14ac:dyDescent="0.3">
      <c r="A283" t="str">
        <f>Data!$T$1</f>
        <v>NT Area 3-4 Troll</v>
      </c>
      <c r="B283" t="str">
        <f>Data!$W$1</f>
        <v>Jul-Sep</v>
      </c>
      <c r="C283" t="str">
        <f>Data!$D$2</f>
        <v>GSI_2012</v>
      </c>
      <c r="D283" t="str">
        <f>Data!$A$4</f>
        <v>OR North Coast</v>
      </c>
      <c r="E283">
        <f>VLOOKUP(D283,StkCrosswalk!$C$1:$F$40,2,FALSE)</f>
        <v>11</v>
      </c>
      <c r="F283" t="str">
        <f>VLOOKUP(E283,StkCrosswalk!$D$1:$F$40,2,FALSE)</f>
        <v>OR Coast</v>
      </c>
      <c r="G283">
        <f>VLOOKUP(E283,StkCrosswalk!$D$1:$F$40,3,FALSE)</f>
        <v>6</v>
      </c>
      <c r="H283" s="98">
        <f>Data!V4</f>
        <v>0.23058672727272714</v>
      </c>
    </row>
    <row r="284" spans="1:8" x14ac:dyDescent="0.3">
      <c r="A284" t="str">
        <f>Data!$T$1</f>
        <v>NT Area 3-4 Troll</v>
      </c>
      <c r="B284" t="str">
        <f>Data!$W$1</f>
        <v>Jul-Sep</v>
      </c>
      <c r="C284" t="str">
        <f>Data!$D$2</f>
        <v>GSI_2012</v>
      </c>
      <c r="D284" t="str">
        <f>Data!$A$5</f>
        <v>Mid OR Coast</v>
      </c>
      <c r="E284">
        <f>VLOOKUP(D284,StkCrosswalk!$C$1:$F$40,2,FALSE)</f>
        <v>12</v>
      </c>
      <c r="F284" t="str">
        <f>VLOOKUP(E284,StkCrosswalk!$D$1:$F$40,2,FALSE)</f>
        <v>OR Coast</v>
      </c>
      <c r="G284">
        <f>VLOOKUP(E284,StkCrosswalk!$D$1:$F$40,3,FALSE)</f>
        <v>6</v>
      </c>
      <c r="H284" s="98">
        <f>Data!V5</f>
        <v>0.17092960511363625</v>
      </c>
    </row>
    <row r="285" spans="1:8" x14ac:dyDescent="0.3">
      <c r="A285" t="str">
        <f>Data!$T$1</f>
        <v>NT Area 3-4 Troll</v>
      </c>
      <c r="B285" t="str">
        <f>Data!$W$1</f>
        <v>Jul-Sep</v>
      </c>
      <c r="C285" t="str">
        <f>Data!$D$2</f>
        <v>GSI_2012</v>
      </c>
      <c r="D285" t="str">
        <f>Data!$A$6</f>
        <v>L Columbia Spring</v>
      </c>
      <c r="E285">
        <f>VLOOKUP(D285,StkCrosswalk!$C$1:$F$40,2,FALSE)</f>
        <v>6</v>
      </c>
      <c r="F285" t="str">
        <f>VLOOKUP(E285,StkCrosswalk!$D$1:$F$40,2,FALSE)</f>
        <v>Col Spr-Sum-Fall Brt</v>
      </c>
      <c r="G285">
        <f>VLOOKUP(E285,StkCrosswalk!$D$1:$F$40,3,FALSE)</f>
        <v>4</v>
      </c>
      <c r="H285" s="98">
        <f>Data!V6</f>
        <v>1.3291451704545459E-2</v>
      </c>
    </row>
    <row r="286" spans="1:8" x14ac:dyDescent="0.3">
      <c r="A286" t="str">
        <f>Data!$T$1</f>
        <v>NT Area 3-4 Troll</v>
      </c>
      <c r="B286" t="str">
        <f>Data!$W$1</f>
        <v>Jul-Sep</v>
      </c>
      <c r="C286" t="str">
        <f>Data!$D$2</f>
        <v>GSI_2012</v>
      </c>
      <c r="D286" t="str">
        <f>Data!$A$7</f>
        <v>L C Bright&amp;Tule</v>
      </c>
      <c r="E286">
        <f>VLOOKUP(D286,StkCrosswalk!$C$1:$F$40,2,FALSE)</f>
        <v>9</v>
      </c>
      <c r="F286" t="str">
        <f>VLOOKUP(E286,StkCrosswalk!$D$1:$F$40,2,FALSE)</f>
        <v>Col Tule-L Col Brt</v>
      </c>
      <c r="G286">
        <f>VLOOKUP(E286,StkCrosswalk!$D$1:$F$40,3,FALSE)</f>
        <v>5</v>
      </c>
      <c r="H286" s="98">
        <f>Data!V7</f>
        <v>9.3136892045454514E-2</v>
      </c>
    </row>
    <row r="287" spans="1:8" x14ac:dyDescent="0.3">
      <c r="A287" t="str">
        <f>Data!$T$1</f>
        <v>NT Area 3-4 Troll</v>
      </c>
      <c r="B287" t="str">
        <f>Data!$W$1</f>
        <v>Jul-Sep</v>
      </c>
      <c r="C287" t="str">
        <f>Data!$D$2</f>
        <v>GSI_2012</v>
      </c>
      <c r="D287" t="str">
        <f>Data!$A$8</f>
        <v>Mid-Columbia Tule</v>
      </c>
      <c r="E287">
        <f>VLOOKUP(D287,StkCrosswalk!$C$1:$F$40,2,FALSE)</f>
        <v>10</v>
      </c>
      <c r="F287" t="str">
        <f>VLOOKUP(E287,StkCrosswalk!$D$1:$F$40,2,FALSE)</f>
        <v>Col Tule-L Col Brt</v>
      </c>
      <c r="G287">
        <f>VLOOKUP(E287,StkCrosswalk!$D$1:$F$40,3,FALSE)</f>
        <v>5</v>
      </c>
      <c r="H287" s="98">
        <f>Data!V8</f>
        <v>5.512086079545455E-2</v>
      </c>
    </row>
    <row r="288" spans="1:8" x14ac:dyDescent="0.3">
      <c r="A288" t="str">
        <f>Data!$T$1</f>
        <v>NT Area 3-4 Troll</v>
      </c>
      <c r="B288" t="str">
        <f>Data!$W$1</f>
        <v>Jul-Sep</v>
      </c>
      <c r="C288" t="str">
        <f>Data!$D$2</f>
        <v>GSI_2012</v>
      </c>
      <c r="D288" t="str">
        <f>Data!$A$9</f>
        <v>U Columbia Bright</v>
      </c>
      <c r="E288">
        <f>VLOOKUP(D288,StkCrosswalk!$C$1:$F$40,2,FALSE)</f>
        <v>7</v>
      </c>
      <c r="F288" t="str">
        <f>VLOOKUP(E288,StkCrosswalk!$D$1:$F$40,2,FALSE)</f>
        <v>Col Spr-Sum-Fall Brt</v>
      </c>
      <c r="G288">
        <f>VLOOKUP(E288,StkCrosswalk!$D$1:$F$40,3,FALSE)</f>
        <v>4</v>
      </c>
      <c r="H288" s="98">
        <f>Data!V9</f>
        <v>9.64905539772727E-2</v>
      </c>
    </row>
    <row r="289" spans="1:8" x14ac:dyDescent="0.3">
      <c r="A289" t="str">
        <f>Data!$T$1</f>
        <v>NT Area 3-4 Troll</v>
      </c>
      <c r="B289" t="str">
        <f>Data!$W$1</f>
        <v>Jul-Sep</v>
      </c>
      <c r="C289" t="str">
        <f>Data!$D$2</f>
        <v>GSI_2012</v>
      </c>
      <c r="D289" t="str">
        <f>Data!$A$10</f>
        <v>Columbia Su</v>
      </c>
      <c r="E289">
        <f>VLOOKUP(D289,StkCrosswalk!$C$1:$F$40,2,FALSE)</f>
        <v>8</v>
      </c>
      <c r="F289" t="str">
        <f>VLOOKUP(E289,StkCrosswalk!$D$1:$F$40,2,FALSE)</f>
        <v>Col Spr-Sum-Fall Brt</v>
      </c>
      <c r="G289">
        <f>VLOOKUP(E289,StkCrosswalk!$D$1:$F$40,3,FALSE)</f>
        <v>4</v>
      </c>
      <c r="H289" s="98">
        <f>Data!V10</f>
        <v>2.5296755681818193E-2</v>
      </c>
    </row>
    <row r="290" spans="1:8" x14ac:dyDescent="0.3">
      <c r="A290" t="str">
        <f>Data!$T$1</f>
        <v>NT Area 3-4 Troll</v>
      </c>
      <c r="B290" t="str">
        <f>Data!$W$1</f>
        <v>Jul-Sep</v>
      </c>
      <c r="C290" t="str">
        <f>Data!$D$2</f>
        <v>GSI_2012</v>
      </c>
      <c r="D290" t="str">
        <f>Data!$A$11</f>
        <v>WA North Coast</v>
      </c>
      <c r="E290">
        <f>VLOOKUP(D290,StkCrosswalk!$C$1:$F$40,2,FALSE)</f>
        <v>4</v>
      </c>
      <c r="F290" t="str">
        <f>VLOOKUP(E290,StkCrosswalk!$D$1:$F$40,2,FALSE)</f>
        <v>WA Coast</v>
      </c>
      <c r="G290">
        <f>VLOOKUP(E290,StkCrosswalk!$D$1:$F$40,3,FALSE)</f>
        <v>3</v>
      </c>
      <c r="H290" s="98">
        <f>Data!V11</f>
        <v>4.1790088068181824E-2</v>
      </c>
    </row>
    <row r="291" spans="1:8" x14ac:dyDescent="0.3">
      <c r="A291" t="str">
        <f>Data!$T$1</f>
        <v>NT Area 3-4 Troll</v>
      </c>
      <c r="B291" t="str">
        <f>Data!$W$1</f>
        <v>Jul-Sep</v>
      </c>
      <c r="C291" t="str">
        <f>Data!$D$2</f>
        <v>GSI_2012</v>
      </c>
      <c r="D291" t="str">
        <f>Data!$A$12</f>
        <v>Washington Coast</v>
      </c>
      <c r="E291">
        <f>VLOOKUP(D291,StkCrosswalk!$C$1:$F$40,2,FALSE)</f>
        <v>5</v>
      </c>
      <c r="F291" t="str">
        <f>VLOOKUP(E291,StkCrosswalk!$D$1:$F$40,2,FALSE)</f>
        <v>WA Coast</v>
      </c>
      <c r="G291">
        <f>VLOOKUP(E291,StkCrosswalk!$D$1:$F$40,3,FALSE)</f>
        <v>3</v>
      </c>
      <c r="H291" s="98">
        <f>Data!V12</f>
        <v>0</v>
      </c>
    </row>
    <row r="292" spans="1:8" x14ac:dyDescent="0.3">
      <c r="A292" t="str">
        <f>Data!$T$1</f>
        <v>NT Area 3-4 Troll</v>
      </c>
      <c r="B292" t="str">
        <f>Data!$W$1</f>
        <v>Jul-Sep</v>
      </c>
      <c r="C292" t="str">
        <f>Data!$D$2</f>
        <v>GSI_2012</v>
      </c>
      <c r="D292" t="str">
        <f>Data!$A$13</f>
        <v>Puget Sound Fa</v>
      </c>
      <c r="E292">
        <f>VLOOKUP(D292,StkCrosswalk!$C$1:$F$40,2,FALSE)</f>
        <v>3</v>
      </c>
      <c r="F292" t="str">
        <f>VLOOKUP(E292,StkCrosswalk!$D$1:$F$40,2,FALSE)</f>
        <v>PS Fall-Spring</v>
      </c>
      <c r="G292">
        <f>VLOOKUP(E292,StkCrosswalk!$D$1:$F$40,3,FALSE)</f>
        <v>2</v>
      </c>
      <c r="H292" s="98">
        <f>Data!V13</f>
        <v>1.7536284090909095E-2</v>
      </c>
    </row>
    <row r="293" spans="1:8" x14ac:dyDescent="0.3">
      <c r="A293" t="str">
        <f>Data!$T$1</f>
        <v>NT Area 3-4 Troll</v>
      </c>
      <c r="B293" t="str">
        <f>Data!$W$1</f>
        <v>Jul-Sep</v>
      </c>
      <c r="C293" t="str">
        <f>Data!$D$2</f>
        <v>GSI_2012</v>
      </c>
      <c r="D293" t="str">
        <f>Data!$A$14</f>
        <v>Puget Sound Sp</v>
      </c>
      <c r="E293">
        <f>VLOOKUP(D293,StkCrosswalk!$C$1:$F$40,2,FALSE)</f>
        <v>2</v>
      </c>
      <c r="F293" t="str">
        <f>VLOOKUP(E293,StkCrosswalk!$D$1:$F$40,2,FALSE)</f>
        <v>PS Fall-Spring</v>
      </c>
      <c r="G293">
        <f>VLOOKUP(E293,StkCrosswalk!$D$1:$F$40,3,FALSE)</f>
        <v>2</v>
      </c>
      <c r="H293" s="98">
        <f>Data!V14</f>
        <v>8.6454289772727264E-3</v>
      </c>
    </row>
    <row r="294" spans="1:8" x14ac:dyDescent="0.3">
      <c r="A294" t="str">
        <f>Data!$T$1</f>
        <v>NT Area 3-4 Troll</v>
      </c>
      <c r="B294" t="str">
        <f>Data!$W$1</f>
        <v>Jul-Sep</v>
      </c>
      <c r="C294" t="str">
        <f>Data!$D$2</f>
        <v>GSI_2012</v>
      </c>
      <c r="D294" t="str">
        <f>Data!$A$15</f>
        <v>Fraser WCVI Geo St</v>
      </c>
      <c r="E294">
        <f>VLOOKUP(D294,StkCrosswalk!$C$1:$F$40,2,FALSE)</f>
        <v>1</v>
      </c>
      <c r="F294" t="str">
        <f>VLOOKUP(E294,StkCrosswalk!$D$1:$F$40,2,FALSE)</f>
        <v>Fraser WCVI Geo St</v>
      </c>
      <c r="G294">
        <f>VLOOKUP(E294,StkCrosswalk!$D$1:$F$40,3,FALSE)</f>
        <v>1</v>
      </c>
      <c r="H294" s="98">
        <f>Data!V15</f>
        <v>0.22603147727272721</v>
      </c>
    </row>
    <row r="295" spans="1:8" x14ac:dyDescent="0.3">
      <c r="A295" t="str">
        <f>Data!$T$1</f>
        <v>NT Area 3-4 Troll</v>
      </c>
      <c r="B295" t="str">
        <f>Data!$W$1</f>
        <v>Jul-Sep</v>
      </c>
      <c r="C295" t="str">
        <f>Data!$D$2</f>
        <v>GSI_2012</v>
      </c>
      <c r="D295" t="str">
        <f>Data!$A$16</f>
        <v>Non FRAM stocks</v>
      </c>
      <c r="E295">
        <f>VLOOKUP(D295,StkCrosswalk!$C$1:$F$40,2,FALSE)</f>
        <v>14</v>
      </c>
      <c r="F295" t="str">
        <f>VLOOKUP(E295,StkCrosswalk!$D$1:$F$40,2,FALSE)</f>
        <v>Non FRAM stocks</v>
      </c>
      <c r="G295">
        <f>VLOOKUP(E295,StkCrosswalk!$D$1:$F$40,3,FALSE)</f>
        <v>8</v>
      </c>
      <c r="H295" s="98">
        <f>Data!V16</f>
        <v>1.2580613636363635E-2</v>
      </c>
    </row>
    <row r="296" spans="1:8" x14ac:dyDescent="0.3">
      <c r="A296" t="str">
        <f>Data!$T$1</f>
        <v>NT Area 3-4 Troll</v>
      </c>
      <c r="B296" t="str">
        <f>Data!$W$1</f>
        <v>Jul-Sep</v>
      </c>
      <c r="C296" t="str">
        <f>Data!$E$2</f>
        <v>GSI_2013</v>
      </c>
      <c r="D296" t="str">
        <f>Data!$A$3</f>
        <v>CV-Sacramento</v>
      </c>
      <c r="E296">
        <f>VLOOKUP(D296,StkCrosswalk!$C$1:$F$40,2,FALSE)</f>
        <v>13</v>
      </c>
      <c r="F296" t="str">
        <f>VLOOKUP(E296,StkCrosswalk!$D$1:$F$40,2,FALSE)</f>
        <v>Central Valley</v>
      </c>
      <c r="G296">
        <f>VLOOKUP(E296,StkCrosswalk!$D$1:$F$40,3,FALSE)</f>
        <v>7</v>
      </c>
      <c r="H296" s="98">
        <f>Data!W3</f>
        <v>0.10057609909909911</v>
      </c>
    </row>
    <row r="297" spans="1:8" x14ac:dyDescent="0.3">
      <c r="A297" t="str">
        <f>Data!$T$1</f>
        <v>NT Area 3-4 Troll</v>
      </c>
      <c r="B297" t="str">
        <f>Data!$W$1</f>
        <v>Jul-Sep</v>
      </c>
      <c r="C297" t="str">
        <f>Data!$E$2</f>
        <v>GSI_2013</v>
      </c>
      <c r="D297" t="str">
        <f>Data!$A$4</f>
        <v>OR North Coast</v>
      </c>
      <c r="E297">
        <f>VLOOKUP(D297,StkCrosswalk!$C$1:$F$40,2,FALSE)</f>
        <v>11</v>
      </c>
      <c r="F297" t="str">
        <f>VLOOKUP(E297,StkCrosswalk!$D$1:$F$40,2,FALSE)</f>
        <v>OR Coast</v>
      </c>
      <c r="G297">
        <f>VLOOKUP(E297,StkCrosswalk!$D$1:$F$40,3,FALSE)</f>
        <v>6</v>
      </c>
      <c r="H297" s="98">
        <f>Data!W4</f>
        <v>0.13910385135135142</v>
      </c>
    </row>
    <row r="298" spans="1:8" x14ac:dyDescent="0.3">
      <c r="A298" t="str">
        <f>Data!$T$1</f>
        <v>NT Area 3-4 Troll</v>
      </c>
      <c r="B298" t="str">
        <f>Data!$W$1</f>
        <v>Jul-Sep</v>
      </c>
      <c r="C298" t="str">
        <f>Data!$E$2</f>
        <v>GSI_2013</v>
      </c>
      <c r="D298" t="str">
        <f>Data!$A$5</f>
        <v>Mid OR Coast</v>
      </c>
      <c r="E298">
        <f>VLOOKUP(D298,StkCrosswalk!$C$1:$F$40,2,FALSE)</f>
        <v>12</v>
      </c>
      <c r="F298" t="str">
        <f>VLOOKUP(E298,StkCrosswalk!$D$1:$F$40,2,FALSE)</f>
        <v>OR Coast</v>
      </c>
      <c r="G298">
        <f>VLOOKUP(E298,StkCrosswalk!$D$1:$F$40,3,FALSE)</f>
        <v>6</v>
      </c>
      <c r="H298" s="98">
        <f>Data!W5</f>
        <v>0.12185839639639638</v>
      </c>
    </row>
    <row r="299" spans="1:8" x14ac:dyDescent="0.3">
      <c r="A299" t="str">
        <f>Data!$T$1</f>
        <v>NT Area 3-4 Troll</v>
      </c>
      <c r="B299" t="str">
        <f>Data!$W$1</f>
        <v>Jul-Sep</v>
      </c>
      <c r="C299" t="str">
        <f>Data!$E$2</f>
        <v>GSI_2013</v>
      </c>
      <c r="D299" t="str">
        <f>Data!$A$6</f>
        <v>L Columbia Spring</v>
      </c>
      <c r="E299">
        <f>VLOOKUP(D299,StkCrosswalk!$C$1:$F$40,2,FALSE)</f>
        <v>6</v>
      </c>
      <c r="F299" t="str">
        <f>VLOOKUP(E299,StkCrosswalk!$D$1:$F$40,2,FALSE)</f>
        <v>Col Spr-Sum-Fall Brt</v>
      </c>
      <c r="G299">
        <f>VLOOKUP(E299,StkCrosswalk!$D$1:$F$40,3,FALSE)</f>
        <v>4</v>
      </c>
      <c r="H299" s="98">
        <f>Data!W6</f>
        <v>3.1294662162162167E-2</v>
      </c>
    </row>
    <row r="300" spans="1:8" x14ac:dyDescent="0.3">
      <c r="A300" t="str">
        <f>Data!$T$1</f>
        <v>NT Area 3-4 Troll</v>
      </c>
      <c r="B300" t="str">
        <f>Data!$W$1</f>
        <v>Jul-Sep</v>
      </c>
      <c r="C300" t="str">
        <f>Data!$E$2</f>
        <v>GSI_2013</v>
      </c>
      <c r="D300" t="str">
        <f>Data!$A$7</f>
        <v>L C Bright&amp;Tule</v>
      </c>
      <c r="E300">
        <f>VLOOKUP(D300,StkCrosswalk!$C$1:$F$40,2,FALSE)</f>
        <v>9</v>
      </c>
      <c r="F300" t="str">
        <f>VLOOKUP(E300,StkCrosswalk!$D$1:$F$40,2,FALSE)</f>
        <v>Col Tule-L Col Brt</v>
      </c>
      <c r="G300">
        <f>VLOOKUP(E300,StkCrosswalk!$D$1:$F$40,3,FALSE)</f>
        <v>5</v>
      </c>
      <c r="H300" s="98">
        <f>Data!W7</f>
        <v>6.5166288288288285E-2</v>
      </c>
    </row>
    <row r="301" spans="1:8" x14ac:dyDescent="0.3">
      <c r="A301" t="str">
        <f>Data!$T$1</f>
        <v>NT Area 3-4 Troll</v>
      </c>
      <c r="B301" t="str">
        <f>Data!$W$1</f>
        <v>Jul-Sep</v>
      </c>
      <c r="C301" t="str">
        <f>Data!$E$2</f>
        <v>GSI_2013</v>
      </c>
      <c r="D301" t="str">
        <f>Data!$A$8</f>
        <v>Mid-Columbia Tule</v>
      </c>
      <c r="E301">
        <f>VLOOKUP(D301,StkCrosswalk!$C$1:$F$40,2,FALSE)</f>
        <v>10</v>
      </c>
      <c r="F301" t="str">
        <f>VLOOKUP(E301,StkCrosswalk!$D$1:$F$40,2,FALSE)</f>
        <v>Col Tule-L Col Brt</v>
      </c>
      <c r="G301">
        <f>VLOOKUP(E301,StkCrosswalk!$D$1:$F$40,3,FALSE)</f>
        <v>5</v>
      </c>
      <c r="H301" s="98">
        <f>Data!W8</f>
        <v>7.0947288288288266E-2</v>
      </c>
    </row>
    <row r="302" spans="1:8" x14ac:dyDescent="0.3">
      <c r="A302" t="str">
        <f>Data!$T$1</f>
        <v>NT Area 3-4 Troll</v>
      </c>
      <c r="B302" t="str">
        <f>Data!$W$1</f>
        <v>Jul-Sep</v>
      </c>
      <c r="C302" t="str">
        <f>Data!$E$2</f>
        <v>GSI_2013</v>
      </c>
      <c r="D302" t="str">
        <f>Data!$A$9</f>
        <v>U Columbia Bright</v>
      </c>
      <c r="E302">
        <f>VLOOKUP(D302,StkCrosswalk!$C$1:$F$40,2,FALSE)</f>
        <v>7</v>
      </c>
      <c r="F302" t="str">
        <f>VLOOKUP(E302,StkCrosswalk!$D$1:$F$40,2,FALSE)</f>
        <v>Col Spr-Sum-Fall Brt</v>
      </c>
      <c r="G302">
        <f>VLOOKUP(E302,StkCrosswalk!$D$1:$F$40,3,FALSE)</f>
        <v>4</v>
      </c>
      <c r="H302" s="98">
        <f>Data!W9</f>
        <v>0.2493307072072071</v>
      </c>
    </row>
    <row r="303" spans="1:8" x14ac:dyDescent="0.3">
      <c r="A303" t="str">
        <f>Data!$T$1</f>
        <v>NT Area 3-4 Troll</v>
      </c>
      <c r="B303" t="str">
        <f>Data!$W$1</f>
        <v>Jul-Sep</v>
      </c>
      <c r="C303" t="str">
        <f>Data!$E$2</f>
        <v>GSI_2013</v>
      </c>
      <c r="D303" t="str">
        <f>Data!$A$10</f>
        <v>Columbia Su</v>
      </c>
      <c r="E303">
        <f>VLOOKUP(D303,StkCrosswalk!$C$1:$F$40,2,FALSE)</f>
        <v>8</v>
      </c>
      <c r="F303" t="str">
        <f>VLOOKUP(E303,StkCrosswalk!$D$1:$F$40,2,FALSE)</f>
        <v>Col Spr-Sum-Fall Brt</v>
      </c>
      <c r="G303">
        <f>VLOOKUP(E303,StkCrosswalk!$D$1:$F$40,3,FALSE)</f>
        <v>4</v>
      </c>
      <c r="H303" s="98">
        <f>Data!W10</f>
        <v>2.3669608108108101E-2</v>
      </c>
    </row>
    <row r="304" spans="1:8" x14ac:dyDescent="0.3">
      <c r="A304" t="str">
        <f>Data!$T$1</f>
        <v>NT Area 3-4 Troll</v>
      </c>
      <c r="B304" t="str">
        <f>Data!$W$1</f>
        <v>Jul-Sep</v>
      </c>
      <c r="C304" t="str">
        <f>Data!$E$2</f>
        <v>GSI_2013</v>
      </c>
      <c r="D304" t="str">
        <f>Data!$A$11</f>
        <v>WA North Coast</v>
      </c>
      <c r="E304">
        <f>VLOOKUP(D304,StkCrosswalk!$C$1:$F$40,2,FALSE)</f>
        <v>4</v>
      </c>
      <c r="F304" t="str">
        <f>VLOOKUP(E304,StkCrosswalk!$D$1:$F$40,2,FALSE)</f>
        <v>WA Coast</v>
      </c>
      <c r="G304">
        <f>VLOOKUP(E304,StkCrosswalk!$D$1:$F$40,3,FALSE)</f>
        <v>3</v>
      </c>
      <c r="H304" s="98">
        <f>Data!W11</f>
        <v>1.785455855855856E-2</v>
      </c>
    </row>
    <row r="305" spans="1:8" x14ac:dyDescent="0.3">
      <c r="A305" t="str">
        <f>Data!$T$1</f>
        <v>NT Area 3-4 Troll</v>
      </c>
      <c r="B305" t="str">
        <f>Data!$W$1</f>
        <v>Jul-Sep</v>
      </c>
      <c r="C305" t="str">
        <f>Data!$E$2</f>
        <v>GSI_2013</v>
      </c>
      <c r="D305" t="str">
        <f>Data!$A$12</f>
        <v>Washington Coast</v>
      </c>
      <c r="E305">
        <f>VLOOKUP(D305,StkCrosswalk!$C$1:$F$40,2,FALSE)</f>
        <v>5</v>
      </c>
      <c r="F305" t="str">
        <f>VLOOKUP(E305,StkCrosswalk!$D$1:$F$40,2,FALSE)</f>
        <v>WA Coast</v>
      </c>
      <c r="G305">
        <f>VLOOKUP(E305,StkCrosswalk!$D$1:$F$40,3,FALSE)</f>
        <v>3</v>
      </c>
      <c r="H305" s="98">
        <f>Data!W12</f>
        <v>3.3033333333333352E-4</v>
      </c>
    </row>
    <row r="306" spans="1:8" x14ac:dyDescent="0.3">
      <c r="A306" t="str">
        <f>Data!$T$1</f>
        <v>NT Area 3-4 Troll</v>
      </c>
      <c r="B306" t="str">
        <f>Data!$W$1</f>
        <v>Jul-Sep</v>
      </c>
      <c r="C306" t="str">
        <f>Data!$E$2</f>
        <v>GSI_2013</v>
      </c>
      <c r="D306" t="str">
        <f>Data!$A$13</f>
        <v>Puget Sound Fa</v>
      </c>
      <c r="E306">
        <f>VLOOKUP(D306,StkCrosswalk!$C$1:$F$40,2,FALSE)</f>
        <v>3</v>
      </c>
      <c r="F306" t="str">
        <f>VLOOKUP(E306,StkCrosswalk!$D$1:$F$40,2,FALSE)</f>
        <v>PS Fall-Spring</v>
      </c>
      <c r="G306">
        <f>VLOOKUP(E306,StkCrosswalk!$D$1:$F$40,3,FALSE)</f>
        <v>2</v>
      </c>
      <c r="H306" s="98">
        <f>Data!W13</f>
        <v>5.7932959459459435E-2</v>
      </c>
    </row>
    <row r="307" spans="1:8" x14ac:dyDescent="0.3">
      <c r="A307" t="str">
        <f>Data!$T$1</f>
        <v>NT Area 3-4 Troll</v>
      </c>
      <c r="B307" t="str">
        <f>Data!$W$1</f>
        <v>Jul-Sep</v>
      </c>
      <c r="C307" t="str">
        <f>Data!$E$2</f>
        <v>GSI_2013</v>
      </c>
      <c r="D307" t="str">
        <f>Data!$A$14</f>
        <v>Puget Sound Sp</v>
      </c>
      <c r="E307">
        <f>VLOOKUP(D307,StkCrosswalk!$C$1:$F$40,2,FALSE)</f>
        <v>2</v>
      </c>
      <c r="F307" t="str">
        <f>VLOOKUP(E307,StkCrosswalk!$D$1:$F$40,2,FALSE)</f>
        <v>PS Fall-Spring</v>
      </c>
      <c r="G307">
        <f>VLOOKUP(E307,StkCrosswalk!$D$1:$F$40,3,FALSE)</f>
        <v>2</v>
      </c>
      <c r="H307" s="98">
        <f>Data!W14</f>
        <v>3.2393243243243239E-3</v>
      </c>
    </row>
    <row r="308" spans="1:8" x14ac:dyDescent="0.3">
      <c r="A308" t="str">
        <f>Data!$T$1</f>
        <v>NT Area 3-4 Troll</v>
      </c>
      <c r="B308" t="str">
        <f>Data!$W$1</f>
        <v>Jul-Sep</v>
      </c>
      <c r="C308" t="str">
        <f>Data!$E$2</f>
        <v>GSI_2013</v>
      </c>
      <c r="D308" t="str">
        <f>Data!$A$15</f>
        <v>Fraser WCVI Geo St</v>
      </c>
      <c r="E308">
        <f>VLOOKUP(D308,StkCrosswalk!$C$1:$F$40,2,FALSE)</f>
        <v>1</v>
      </c>
      <c r="F308" t="str">
        <f>VLOOKUP(E308,StkCrosswalk!$D$1:$F$40,2,FALSE)</f>
        <v>Fraser WCVI Geo St</v>
      </c>
      <c r="G308">
        <f>VLOOKUP(E308,StkCrosswalk!$D$1:$F$40,3,FALSE)</f>
        <v>1</v>
      </c>
      <c r="H308" s="98">
        <f>Data!W15</f>
        <v>0.11145835135135136</v>
      </c>
    </row>
    <row r="309" spans="1:8" x14ac:dyDescent="0.3">
      <c r="A309" t="str">
        <f>Data!$T$1</f>
        <v>NT Area 3-4 Troll</v>
      </c>
      <c r="B309" t="str">
        <f>Data!$W$1</f>
        <v>Jul-Sep</v>
      </c>
      <c r="C309" t="str">
        <f>Data!$E$2</f>
        <v>GSI_2013</v>
      </c>
      <c r="D309" t="str">
        <f>Data!$A$16</f>
        <v>Non FRAM stocks</v>
      </c>
      <c r="E309">
        <f>VLOOKUP(D309,StkCrosswalk!$C$1:$F$40,2,FALSE)</f>
        <v>14</v>
      </c>
      <c r="F309" t="str">
        <f>VLOOKUP(E309,StkCrosswalk!$D$1:$F$40,2,FALSE)</f>
        <v>Non FRAM stocks</v>
      </c>
      <c r="G309">
        <f>VLOOKUP(E309,StkCrosswalk!$D$1:$F$40,3,FALSE)</f>
        <v>8</v>
      </c>
      <c r="H309" s="98">
        <f>Data!W16</f>
        <v>7.2372702702702719E-3</v>
      </c>
    </row>
    <row r="310" spans="1:8" x14ac:dyDescent="0.3">
      <c r="A310" t="str">
        <f>Data!$T$1</f>
        <v>NT Area 3-4 Troll</v>
      </c>
      <c r="B310" t="str">
        <f>Data!$W$1</f>
        <v>Jul-Sep</v>
      </c>
      <c r="C310" t="str">
        <f>Data!$F$2</f>
        <v>GSI_2014</v>
      </c>
      <c r="D310" t="str">
        <f>Data!$A$3</f>
        <v>CV-Sacramento</v>
      </c>
      <c r="E310">
        <f>VLOOKUP(D310,StkCrosswalk!$C$1:$F$40,2,FALSE)</f>
        <v>13</v>
      </c>
      <c r="F310" t="str">
        <f>VLOOKUP(E310,StkCrosswalk!$D$1:$F$40,2,FALSE)</f>
        <v>Central Valley</v>
      </c>
      <c r="G310">
        <f>VLOOKUP(E310,StkCrosswalk!$D$1:$F$40,3,FALSE)</f>
        <v>7</v>
      </c>
      <c r="H310" s="98">
        <f>Data!X3</f>
        <v>1.3590924731182789E-2</v>
      </c>
    </row>
    <row r="311" spans="1:8" x14ac:dyDescent="0.3">
      <c r="A311" t="str">
        <f>Data!$T$1</f>
        <v>NT Area 3-4 Troll</v>
      </c>
      <c r="B311" t="str">
        <f>Data!$W$1</f>
        <v>Jul-Sep</v>
      </c>
      <c r="C311" t="str">
        <f>Data!$F$2</f>
        <v>GSI_2014</v>
      </c>
      <c r="D311" t="str">
        <f>Data!$A$4</f>
        <v>OR North Coast</v>
      </c>
      <c r="E311">
        <f>VLOOKUP(D311,StkCrosswalk!$C$1:$F$40,2,FALSE)</f>
        <v>11</v>
      </c>
      <c r="F311" t="str">
        <f>VLOOKUP(E311,StkCrosswalk!$D$1:$F$40,2,FALSE)</f>
        <v>OR Coast</v>
      </c>
      <c r="G311">
        <f>VLOOKUP(E311,StkCrosswalk!$D$1:$F$40,3,FALSE)</f>
        <v>6</v>
      </c>
      <c r="H311" s="98">
        <f>Data!X4</f>
        <v>9.7763870967741931E-2</v>
      </c>
    </row>
    <row r="312" spans="1:8" x14ac:dyDescent="0.3">
      <c r="A312" t="str">
        <f>Data!$T$1</f>
        <v>NT Area 3-4 Troll</v>
      </c>
      <c r="B312" t="str">
        <f>Data!$W$1</f>
        <v>Jul-Sep</v>
      </c>
      <c r="C312" t="str">
        <f>Data!$F$2</f>
        <v>GSI_2014</v>
      </c>
      <c r="D312" t="str">
        <f>Data!$A$5</f>
        <v>Mid OR Coast</v>
      </c>
      <c r="E312">
        <f>VLOOKUP(D312,StkCrosswalk!$C$1:$F$40,2,FALSE)</f>
        <v>12</v>
      </c>
      <c r="F312" t="str">
        <f>VLOOKUP(E312,StkCrosswalk!$D$1:$F$40,2,FALSE)</f>
        <v>OR Coast</v>
      </c>
      <c r="G312">
        <f>VLOOKUP(E312,StkCrosswalk!$D$1:$F$40,3,FALSE)</f>
        <v>6</v>
      </c>
      <c r="H312" s="98">
        <f>Data!X5</f>
        <v>0.16579629032258067</v>
      </c>
    </row>
    <row r="313" spans="1:8" x14ac:dyDescent="0.3">
      <c r="A313" t="str">
        <f>Data!$T$1</f>
        <v>NT Area 3-4 Troll</v>
      </c>
      <c r="B313" t="str">
        <f>Data!$W$1</f>
        <v>Jul-Sep</v>
      </c>
      <c r="C313" t="str">
        <f>Data!$F$2</f>
        <v>GSI_2014</v>
      </c>
      <c r="D313" t="str">
        <f>Data!$A$6</f>
        <v>L Columbia Spring</v>
      </c>
      <c r="E313">
        <f>VLOOKUP(D313,StkCrosswalk!$C$1:$F$40,2,FALSE)</f>
        <v>6</v>
      </c>
      <c r="F313" t="str">
        <f>VLOOKUP(E313,StkCrosswalk!$D$1:$F$40,2,FALSE)</f>
        <v>Col Spr-Sum-Fall Brt</v>
      </c>
      <c r="G313">
        <f>VLOOKUP(E313,StkCrosswalk!$D$1:$F$40,3,FALSE)</f>
        <v>4</v>
      </c>
      <c r="H313" s="98">
        <f>Data!X6</f>
        <v>1.4450956989247307E-2</v>
      </c>
    </row>
    <row r="314" spans="1:8" x14ac:dyDescent="0.3">
      <c r="A314" t="str">
        <f>Data!$T$1</f>
        <v>NT Area 3-4 Troll</v>
      </c>
      <c r="B314" t="str">
        <f>Data!$W$1</f>
        <v>Jul-Sep</v>
      </c>
      <c r="C314" t="str">
        <f>Data!$F$2</f>
        <v>GSI_2014</v>
      </c>
      <c r="D314" t="str">
        <f>Data!$A$7</f>
        <v>L C Bright&amp;Tule</v>
      </c>
      <c r="E314">
        <f>VLOOKUP(D314,StkCrosswalk!$C$1:$F$40,2,FALSE)</f>
        <v>9</v>
      </c>
      <c r="F314" t="str">
        <f>VLOOKUP(E314,StkCrosswalk!$D$1:$F$40,2,FALSE)</f>
        <v>Col Tule-L Col Brt</v>
      </c>
      <c r="G314">
        <f>VLOOKUP(E314,StkCrosswalk!$D$1:$F$40,3,FALSE)</f>
        <v>5</v>
      </c>
      <c r="H314" s="98">
        <f>Data!X7</f>
        <v>7.010897849462365E-2</v>
      </c>
    </row>
    <row r="315" spans="1:8" x14ac:dyDescent="0.3">
      <c r="A315" t="str">
        <f>Data!$T$1</f>
        <v>NT Area 3-4 Troll</v>
      </c>
      <c r="B315" t="str">
        <f>Data!$W$1</f>
        <v>Jul-Sep</v>
      </c>
      <c r="C315" t="str">
        <f>Data!$F$2</f>
        <v>GSI_2014</v>
      </c>
      <c r="D315" t="str">
        <f>Data!$A$8</f>
        <v>Mid-Columbia Tule</v>
      </c>
      <c r="E315">
        <f>VLOOKUP(D315,StkCrosswalk!$C$1:$F$40,2,FALSE)</f>
        <v>10</v>
      </c>
      <c r="F315" t="str">
        <f>VLOOKUP(E315,StkCrosswalk!$D$1:$F$40,2,FALSE)</f>
        <v>Col Tule-L Col Brt</v>
      </c>
      <c r="G315">
        <f>VLOOKUP(E315,StkCrosswalk!$D$1:$F$40,3,FALSE)</f>
        <v>5</v>
      </c>
      <c r="H315" s="98">
        <f>Data!X8</f>
        <v>4.2062548387096783E-2</v>
      </c>
    </row>
    <row r="316" spans="1:8" x14ac:dyDescent="0.3">
      <c r="A316" t="str">
        <f>Data!$T$1</f>
        <v>NT Area 3-4 Troll</v>
      </c>
      <c r="B316" t="str">
        <f>Data!$W$1</f>
        <v>Jul-Sep</v>
      </c>
      <c r="C316" t="str">
        <f>Data!$F$2</f>
        <v>GSI_2014</v>
      </c>
      <c r="D316" t="str">
        <f>Data!$A$9</f>
        <v>U Columbia Bright</v>
      </c>
      <c r="E316">
        <f>VLOOKUP(D316,StkCrosswalk!$C$1:$F$40,2,FALSE)</f>
        <v>7</v>
      </c>
      <c r="F316" t="str">
        <f>VLOOKUP(E316,StkCrosswalk!$D$1:$F$40,2,FALSE)</f>
        <v>Col Spr-Sum-Fall Brt</v>
      </c>
      <c r="G316">
        <f>VLOOKUP(E316,StkCrosswalk!$D$1:$F$40,3,FALSE)</f>
        <v>4</v>
      </c>
      <c r="H316" s="98">
        <f>Data!X9</f>
        <v>0.28373347311827957</v>
      </c>
    </row>
    <row r="317" spans="1:8" x14ac:dyDescent="0.3">
      <c r="A317" t="str">
        <f>Data!$T$1</f>
        <v>NT Area 3-4 Troll</v>
      </c>
      <c r="B317" t="str">
        <f>Data!$W$1</f>
        <v>Jul-Sep</v>
      </c>
      <c r="C317" t="str">
        <f>Data!$F$2</f>
        <v>GSI_2014</v>
      </c>
      <c r="D317" t="str">
        <f>Data!$A$10</f>
        <v>Columbia Su</v>
      </c>
      <c r="E317">
        <f>VLOOKUP(D317,StkCrosswalk!$C$1:$F$40,2,FALSE)</f>
        <v>8</v>
      </c>
      <c r="F317" t="str">
        <f>VLOOKUP(E317,StkCrosswalk!$D$1:$F$40,2,FALSE)</f>
        <v>Col Spr-Sum-Fall Brt</v>
      </c>
      <c r="G317">
        <f>VLOOKUP(E317,StkCrosswalk!$D$1:$F$40,3,FALSE)</f>
        <v>4</v>
      </c>
      <c r="H317" s="98">
        <f>Data!X10</f>
        <v>5.4155827956989235E-2</v>
      </c>
    </row>
    <row r="318" spans="1:8" x14ac:dyDescent="0.3">
      <c r="A318" t="str">
        <f>Data!$T$1</f>
        <v>NT Area 3-4 Troll</v>
      </c>
      <c r="B318" t="str">
        <f>Data!$W$1</f>
        <v>Jul-Sep</v>
      </c>
      <c r="C318" t="str">
        <f>Data!$F$2</f>
        <v>GSI_2014</v>
      </c>
      <c r="D318" t="str">
        <f>Data!$A$11</f>
        <v>WA North Coast</v>
      </c>
      <c r="E318">
        <f>VLOOKUP(D318,StkCrosswalk!$C$1:$F$40,2,FALSE)</f>
        <v>4</v>
      </c>
      <c r="F318" t="str">
        <f>VLOOKUP(E318,StkCrosswalk!$D$1:$F$40,2,FALSE)</f>
        <v>WA Coast</v>
      </c>
      <c r="G318">
        <f>VLOOKUP(E318,StkCrosswalk!$D$1:$F$40,3,FALSE)</f>
        <v>3</v>
      </c>
      <c r="H318" s="98">
        <f>Data!X11</f>
        <v>3.294818279569893E-2</v>
      </c>
    </row>
    <row r="319" spans="1:8" x14ac:dyDescent="0.3">
      <c r="A319" t="str">
        <f>Data!$T$1</f>
        <v>NT Area 3-4 Troll</v>
      </c>
      <c r="B319" t="str">
        <f>Data!$W$1</f>
        <v>Jul-Sep</v>
      </c>
      <c r="C319" t="str">
        <f>Data!$F$2</f>
        <v>GSI_2014</v>
      </c>
      <c r="D319" t="str">
        <f>Data!$A$12</f>
        <v>Washington Coast</v>
      </c>
      <c r="E319">
        <f>VLOOKUP(D319,StkCrosswalk!$C$1:$F$40,2,FALSE)</f>
        <v>5</v>
      </c>
      <c r="F319" t="str">
        <f>VLOOKUP(E319,StkCrosswalk!$D$1:$F$40,2,FALSE)</f>
        <v>WA Coast</v>
      </c>
      <c r="G319">
        <f>VLOOKUP(E319,StkCrosswalk!$D$1:$F$40,3,FALSE)</f>
        <v>3</v>
      </c>
      <c r="H319" s="98">
        <f>Data!X12</f>
        <v>5.0556989247311829E-4</v>
      </c>
    </row>
    <row r="320" spans="1:8" x14ac:dyDescent="0.3">
      <c r="A320" t="str">
        <f>Data!$T$1</f>
        <v>NT Area 3-4 Troll</v>
      </c>
      <c r="B320" t="str">
        <f>Data!$W$1</f>
        <v>Jul-Sep</v>
      </c>
      <c r="C320" t="str">
        <f>Data!$F$2</f>
        <v>GSI_2014</v>
      </c>
      <c r="D320" t="str">
        <f>Data!$A$13</f>
        <v>Puget Sound Fa</v>
      </c>
      <c r="E320">
        <f>VLOOKUP(D320,StkCrosswalk!$C$1:$F$40,2,FALSE)</f>
        <v>3</v>
      </c>
      <c r="F320" t="str">
        <f>VLOOKUP(E320,StkCrosswalk!$D$1:$F$40,2,FALSE)</f>
        <v>PS Fall-Spring</v>
      </c>
      <c r="G320">
        <f>VLOOKUP(E320,StkCrosswalk!$D$1:$F$40,3,FALSE)</f>
        <v>2</v>
      </c>
      <c r="H320" s="98">
        <f>Data!X13</f>
        <v>2.3678505376344083E-2</v>
      </c>
    </row>
    <row r="321" spans="1:8" x14ac:dyDescent="0.3">
      <c r="A321" t="str">
        <f>Data!$T$1</f>
        <v>NT Area 3-4 Troll</v>
      </c>
      <c r="B321" t="str">
        <f>Data!$W$1</f>
        <v>Jul-Sep</v>
      </c>
      <c r="C321" t="str">
        <f>Data!$F$2</f>
        <v>GSI_2014</v>
      </c>
      <c r="D321" t="str">
        <f>Data!$A$14</f>
        <v>Puget Sound Sp</v>
      </c>
      <c r="E321">
        <f>VLOOKUP(D321,StkCrosswalk!$C$1:$F$40,2,FALSE)</f>
        <v>2</v>
      </c>
      <c r="F321" t="str">
        <f>VLOOKUP(E321,StkCrosswalk!$D$1:$F$40,2,FALSE)</f>
        <v>PS Fall-Spring</v>
      </c>
      <c r="G321">
        <f>VLOOKUP(E321,StkCrosswalk!$D$1:$F$40,3,FALSE)</f>
        <v>2</v>
      </c>
      <c r="H321" s="98">
        <f>Data!X14</f>
        <v>1.0069526881720428E-2</v>
      </c>
    </row>
    <row r="322" spans="1:8" x14ac:dyDescent="0.3">
      <c r="A322" t="str">
        <f>Data!$T$1</f>
        <v>NT Area 3-4 Troll</v>
      </c>
      <c r="B322" t="str">
        <f>Data!$W$1</f>
        <v>Jul-Sep</v>
      </c>
      <c r="C322" t="str">
        <f>Data!$F$2</f>
        <v>GSI_2014</v>
      </c>
      <c r="D322" t="str">
        <f>Data!$A$15</f>
        <v>Fraser WCVI Geo St</v>
      </c>
      <c r="E322">
        <f>VLOOKUP(D322,StkCrosswalk!$C$1:$F$40,2,FALSE)</f>
        <v>1</v>
      </c>
      <c r="F322" t="str">
        <f>VLOOKUP(E322,StkCrosswalk!$D$1:$F$40,2,FALSE)</f>
        <v>Fraser WCVI Geo St</v>
      </c>
      <c r="G322">
        <f>VLOOKUP(E322,StkCrosswalk!$D$1:$F$40,3,FALSE)</f>
        <v>1</v>
      </c>
      <c r="H322" s="98">
        <f>Data!X15</f>
        <v>0.19039379569892473</v>
      </c>
    </row>
    <row r="323" spans="1:8" x14ac:dyDescent="0.3">
      <c r="A323" t="str">
        <f>Data!$T$1</f>
        <v>NT Area 3-4 Troll</v>
      </c>
      <c r="B323" t="str">
        <f>Data!$W$1</f>
        <v>Jul-Sep</v>
      </c>
      <c r="C323" t="str">
        <f>Data!$F$2</f>
        <v>GSI_2014</v>
      </c>
      <c r="D323" t="str">
        <f>Data!$A$16</f>
        <v>Non FRAM stocks</v>
      </c>
      <c r="E323">
        <f>VLOOKUP(D323,StkCrosswalk!$C$1:$F$40,2,FALSE)</f>
        <v>14</v>
      </c>
      <c r="F323" t="str">
        <f>VLOOKUP(E323,StkCrosswalk!$D$1:$F$40,2,FALSE)</f>
        <v>Non FRAM stocks</v>
      </c>
      <c r="G323">
        <f>VLOOKUP(E323,StkCrosswalk!$D$1:$F$40,3,FALSE)</f>
        <v>8</v>
      </c>
      <c r="H323" s="98">
        <f>Data!X16</f>
        <v>7.4129032258064527E-4</v>
      </c>
    </row>
    <row r="324" spans="1:8" x14ac:dyDescent="0.3">
      <c r="A324" t="str">
        <f>Data!$T$1</f>
        <v>NT Area 3-4 Troll</v>
      </c>
      <c r="B324" t="str">
        <f>Data!$W$1</f>
        <v>Jul-Sep</v>
      </c>
      <c r="C324" t="str">
        <f>Data!$G$2</f>
        <v>GSI_Avg</v>
      </c>
      <c r="D324" t="str">
        <f>Data!$A$3</f>
        <v>CV-Sacramento</v>
      </c>
      <c r="E324">
        <f>VLOOKUP(D324,StkCrosswalk!$C$1:$F$40,2,FALSE)</f>
        <v>13</v>
      </c>
      <c r="F324" t="str">
        <f>VLOOKUP(E324,StkCrosswalk!$D$1:$F$40,2,FALSE)</f>
        <v>Central Valley</v>
      </c>
      <c r="G324">
        <f>VLOOKUP(E324,StkCrosswalk!$D$1:$F$40,3,FALSE)</f>
        <v>7</v>
      </c>
      <c r="H324" s="98">
        <f>Data!Y3</f>
        <v>4.0910024988881841E-2</v>
      </c>
    </row>
    <row r="325" spans="1:8" x14ac:dyDescent="0.3">
      <c r="A325" t="str">
        <f>Data!$T$1</f>
        <v>NT Area 3-4 Troll</v>
      </c>
      <c r="B325" t="str">
        <f>Data!$W$1</f>
        <v>Jul-Sep</v>
      </c>
      <c r="C325" t="str">
        <f>Data!$G$2</f>
        <v>GSI_Avg</v>
      </c>
      <c r="D325" t="str">
        <f>Data!$A$4</f>
        <v>OR North Coast</v>
      </c>
      <c r="E325">
        <f>VLOOKUP(D325,StkCrosswalk!$C$1:$F$40,2,FALSE)</f>
        <v>11</v>
      </c>
      <c r="F325" t="str">
        <f>VLOOKUP(E325,StkCrosswalk!$D$1:$F$40,2,FALSE)</f>
        <v>OR Coast</v>
      </c>
      <c r="G325">
        <f>VLOOKUP(E325,StkCrosswalk!$D$1:$F$40,3,FALSE)</f>
        <v>6</v>
      </c>
      <c r="H325" s="98">
        <f>Data!Y4</f>
        <v>0.15581814986394016</v>
      </c>
    </row>
    <row r="326" spans="1:8" x14ac:dyDescent="0.3">
      <c r="A326" t="str">
        <f>Data!$T$1</f>
        <v>NT Area 3-4 Troll</v>
      </c>
      <c r="B326" t="str">
        <f>Data!$W$1</f>
        <v>Jul-Sep</v>
      </c>
      <c r="C326" t="str">
        <f>Data!$G$2</f>
        <v>GSI_Avg</v>
      </c>
      <c r="D326" t="str">
        <f>Data!$A$5</f>
        <v>Mid OR Coast</v>
      </c>
      <c r="E326">
        <f>VLOOKUP(D326,StkCrosswalk!$C$1:$F$40,2,FALSE)</f>
        <v>12</v>
      </c>
      <c r="F326" t="str">
        <f>VLOOKUP(E326,StkCrosswalk!$D$1:$F$40,2,FALSE)</f>
        <v>OR Coast</v>
      </c>
      <c r="G326">
        <f>VLOOKUP(E326,StkCrosswalk!$D$1:$F$40,3,FALSE)</f>
        <v>6</v>
      </c>
      <c r="H326" s="98">
        <f>Data!Y5</f>
        <v>0.1528614306108711</v>
      </c>
    </row>
    <row r="327" spans="1:8" x14ac:dyDescent="0.3">
      <c r="A327" t="str">
        <f>Data!$T$1</f>
        <v>NT Area 3-4 Troll</v>
      </c>
      <c r="B327" t="str">
        <f>Data!$W$1</f>
        <v>Jul-Sep</v>
      </c>
      <c r="C327" t="str">
        <f>Data!$G$2</f>
        <v>GSI_Avg</v>
      </c>
      <c r="D327" t="str">
        <f>Data!$A$6</f>
        <v>L Columbia Spring</v>
      </c>
      <c r="E327">
        <f>VLOOKUP(D327,StkCrosswalk!$C$1:$F$40,2,FALSE)</f>
        <v>6</v>
      </c>
      <c r="F327" t="str">
        <f>VLOOKUP(E327,StkCrosswalk!$D$1:$F$40,2,FALSE)</f>
        <v>Col Spr-Sum-Fall Brt</v>
      </c>
      <c r="G327">
        <f>VLOOKUP(E327,StkCrosswalk!$D$1:$F$40,3,FALSE)</f>
        <v>4</v>
      </c>
      <c r="H327" s="98">
        <f>Data!Y6</f>
        <v>1.9679023618651644E-2</v>
      </c>
    </row>
    <row r="328" spans="1:8" x14ac:dyDescent="0.3">
      <c r="A328" t="str">
        <f>Data!$T$1</f>
        <v>NT Area 3-4 Troll</v>
      </c>
      <c r="B328" t="str">
        <f>Data!$W$1</f>
        <v>Jul-Sep</v>
      </c>
      <c r="C328" t="str">
        <f>Data!$G$2</f>
        <v>GSI_Avg</v>
      </c>
      <c r="D328" t="str">
        <f>Data!$A$7</f>
        <v>L C Bright&amp;Tule</v>
      </c>
      <c r="E328">
        <f>VLOOKUP(D328,StkCrosswalk!$C$1:$F$40,2,FALSE)</f>
        <v>9</v>
      </c>
      <c r="F328" t="str">
        <f>VLOOKUP(E328,StkCrosswalk!$D$1:$F$40,2,FALSE)</f>
        <v>Col Tule-L Col Brt</v>
      </c>
      <c r="G328">
        <f>VLOOKUP(E328,StkCrosswalk!$D$1:$F$40,3,FALSE)</f>
        <v>5</v>
      </c>
      <c r="H328" s="98">
        <f>Data!Y7</f>
        <v>7.6137386276122154E-2</v>
      </c>
    </row>
    <row r="329" spans="1:8" x14ac:dyDescent="0.3">
      <c r="A329" t="str">
        <f>Data!$T$1</f>
        <v>NT Area 3-4 Troll</v>
      </c>
      <c r="B329" t="str">
        <f>Data!$W$1</f>
        <v>Jul-Sep</v>
      </c>
      <c r="C329" t="str">
        <f>Data!$G$2</f>
        <v>GSI_Avg</v>
      </c>
      <c r="D329" t="str">
        <f>Data!$A$8</f>
        <v>Mid-Columbia Tule</v>
      </c>
      <c r="E329">
        <f>VLOOKUP(D329,StkCrosswalk!$C$1:$F$40,2,FALSE)</f>
        <v>10</v>
      </c>
      <c r="F329" t="str">
        <f>VLOOKUP(E329,StkCrosswalk!$D$1:$F$40,2,FALSE)</f>
        <v>Col Tule-L Col Brt</v>
      </c>
      <c r="G329">
        <f>VLOOKUP(E329,StkCrosswalk!$D$1:$F$40,3,FALSE)</f>
        <v>5</v>
      </c>
      <c r="H329" s="98">
        <f>Data!Y8</f>
        <v>5.6043565823613195E-2</v>
      </c>
    </row>
    <row r="330" spans="1:8" x14ac:dyDescent="0.3">
      <c r="A330" t="str">
        <f>Data!$T$1</f>
        <v>NT Area 3-4 Troll</v>
      </c>
      <c r="B330" t="str">
        <f>Data!$W$1</f>
        <v>Jul-Sep</v>
      </c>
      <c r="C330" t="str">
        <f>Data!$G$2</f>
        <v>GSI_Avg</v>
      </c>
      <c r="D330" t="str">
        <f>Data!$A$9</f>
        <v>U Columbia Bright</v>
      </c>
      <c r="E330">
        <f>VLOOKUP(D330,StkCrosswalk!$C$1:$F$40,2,FALSE)</f>
        <v>7</v>
      </c>
      <c r="F330" t="str">
        <f>VLOOKUP(E330,StkCrosswalk!$D$1:$F$40,2,FALSE)</f>
        <v>Col Spr-Sum-Fall Brt</v>
      </c>
      <c r="G330">
        <f>VLOOKUP(E330,StkCrosswalk!$D$1:$F$40,3,FALSE)</f>
        <v>4</v>
      </c>
      <c r="H330" s="98">
        <f>Data!Y9</f>
        <v>0.20985157810091981</v>
      </c>
    </row>
    <row r="331" spans="1:8" x14ac:dyDescent="0.3">
      <c r="A331" t="str">
        <f>Data!$T$1</f>
        <v>NT Area 3-4 Troll</v>
      </c>
      <c r="B331" t="str">
        <f>Data!$W$1</f>
        <v>Jul-Sep</v>
      </c>
      <c r="C331" t="str">
        <f>Data!$G$2</f>
        <v>GSI_Avg</v>
      </c>
      <c r="D331" t="str">
        <f>Data!$A$10</f>
        <v>Columbia Su</v>
      </c>
      <c r="E331">
        <f>VLOOKUP(D331,StkCrosswalk!$C$1:$F$40,2,FALSE)</f>
        <v>8</v>
      </c>
      <c r="F331" t="str">
        <f>VLOOKUP(E331,StkCrosswalk!$D$1:$F$40,2,FALSE)</f>
        <v>Col Spr-Sum-Fall Brt</v>
      </c>
      <c r="G331">
        <f>VLOOKUP(E331,StkCrosswalk!$D$1:$F$40,3,FALSE)</f>
        <v>4</v>
      </c>
      <c r="H331" s="98">
        <f>Data!Y10</f>
        <v>3.4374063915638513E-2</v>
      </c>
    </row>
    <row r="332" spans="1:8" x14ac:dyDescent="0.3">
      <c r="A332" t="str">
        <f>Data!$T$1</f>
        <v>NT Area 3-4 Troll</v>
      </c>
      <c r="B332" t="str">
        <f>Data!$W$1</f>
        <v>Jul-Sep</v>
      </c>
      <c r="C332" t="str">
        <f>Data!$G$2</f>
        <v>GSI_Avg</v>
      </c>
      <c r="D332" t="str">
        <f>Data!$A$11</f>
        <v>WA North Coast</v>
      </c>
      <c r="E332">
        <f>VLOOKUP(D332,StkCrosswalk!$C$1:$F$40,2,FALSE)</f>
        <v>4</v>
      </c>
      <c r="F332" t="str">
        <f>VLOOKUP(E332,StkCrosswalk!$D$1:$F$40,2,FALSE)</f>
        <v>WA Coast</v>
      </c>
      <c r="G332">
        <f>VLOOKUP(E332,StkCrosswalk!$D$1:$F$40,3,FALSE)</f>
        <v>3</v>
      </c>
      <c r="H332" s="98">
        <f>Data!Y11</f>
        <v>3.086427647414644E-2</v>
      </c>
    </row>
    <row r="333" spans="1:8" x14ac:dyDescent="0.3">
      <c r="A333" t="str">
        <f>Data!$T$1</f>
        <v>NT Area 3-4 Troll</v>
      </c>
      <c r="B333" t="str">
        <f>Data!$W$1</f>
        <v>Jul-Sep</v>
      </c>
      <c r="C333" t="str">
        <f>Data!$G$2</f>
        <v>GSI_Avg</v>
      </c>
      <c r="D333" t="str">
        <f>Data!$A$12</f>
        <v>Washington Coast</v>
      </c>
      <c r="E333">
        <f>VLOOKUP(D333,StkCrosswalk!$C$1:$F$40,2,FALSE)</f>
        <v>5</v>
      </c>
      <c r="F333" t="str">
        <f>VLOOKUP(E333,StkCrosswalk!$D$1:$F$40,2,FALSE)</f>
        <v>WA Coast</v>
      </c>
      <c r="G333">
        <f>VLOOKUP(E333,StkCrosswalk!$D$1:$F$40,3,FALSE)</f>
        <v>3</v>
      </c>
      <c r="H333" s="98">
        <f>Data!Y12</f>
        <v>2.7863440860215058E-4</v>
      </c>
    </row>
    <row r="334" spans="1:8" x14ac:dyDescent="0.3">
      <c r="A334" t="str">
        <f>Data!$T$1</f>
        <v>NT Area 3-4 Troll</v>
      </c>
      <c r="B334" t="str">
        <f>Data!$W$1</f>
        <v>Jul-Sep</v>
      </c>
      <c r="C334" t="str">
        <f>Data!$G$2</f>
        <v>GSI_Avg</v>
      </c>
      <c r="D334" t="str">
        <f>Data!$A$13</f>
        <v>Puget Sound Fa</v>
      </c>
      <c r="E334">
        <f>VLOOKUP(D334,StkCrosswalk!$C$1:$F$40,2,FALSE)</f>
        <v>3</v>
      </c>
      <c r="F334" t="str">
        <f>VLOOKUP(E334,StkCrosswalk!$D$1:$F$40,2,FALSE)</f>
        <v>PS Fall-Spring</v>
      </c>
      <c r="G334">
        <f>VLOOKUP(E334,StkCrosswalk!$D$1:$F$40,3,FALSE)</f>
        <v>2</v>
      </c>
      <c r="H334" s="98">
        <f>Data!Y13</f>
        <v>3.3049249642237537E-2</v>
      </c>
    </row>
    <row r="335" spans="1:8" x14ac:dyDescent="0.3">
      <c r="A335" t="str">
        <f>Data!$T$1</f>
        <v>NT Area 3-4 Troll</v>
      </c>
      <c r="B335" t="str">
        <f>Data!$W$1</f>
        <v>Jul-Sep</v>
      </c>
      <c r="C335" t="str">
        <f>Data!$G$2</f>
        <v>GSI_Avg</v>
      </c>
      <c r="D335" t="str">
        <f>Data!$A$14</f>
        <v>Puget Sound Sp</v>
      </c>
      <c r="E335">
        <f>VLOOKUP(D335,StkCrosswalk!$C$1:$F$40,2,FALSE)</f>
        <v>2</v>
      </c>
      <c r="F335" t="str">
        <f>VLOOKUP(E335,StkCrosswalk!$D$1:$F$40,2,FALSE)</f>
        <v>PS Fall-Spring</v>
      </c>
      <c r="G335">
        <f>VLOOKUP(E335,StkCrosswalk!$D$1:$F$40,3,FALSE)</f>
        <v>2</v>
      </c>
      <c r="H335" s="98">
        <f>Data!Y14</f>
        <v>7.3180933944391596E-3</v>
      </c>
    </row>
    <row r="336" spans="1:8" x14ac:dyDescent="0.3">
      <c r="A336" t="str">
        <f>Data!$T$1</f>
        <v>NT Area 3-4 Troll</v>
      </c>
      <c r="B336" t="str">
        <f>Data!$W$1</f>
        <v>Jul-Sep</v>
      </c>
      <c r="C336" t="str">
        <f>Data!$G$2</f>
        <v>GSI_Avg</v>
      </c>
      <c r="D336" t="str">
        <f>Data!$A$15</f>
        <v>Fraser WCVI Geo St</v>
      </c>
      <c r="E336">
        <f>VLOOKUP(D336,StkCrosswalk!$C$1:$F$40,2,FALSE)</f>
        <v>1</v>
      </c>
      <c r="F336" t="str">
        <f>VLOOKUP(E336,StkCrosswalk!$D$1:$F$40,2,FALSE)</f>
        <v>Fraser WCVI Geo St</v>
      </c>
      <c r="G336">
        <f>VLOOKUP(E336,StkCrosswalk!$D$1:$F$40,3,FALSE)</f>
        <v>1</v>
      </c>
      <c r="H336" s="98">
        <f>Data!Y15</f>
        <v>0.17596120810766777</v>
      </c>
    </row>
    <row r="337" spans="1:8" x14ac:dyDescent="0.3">
      <c r="A337" t="str">
        <f>Data!$T$1</f>
        <v>NT Area 3-4 Troll</v>
      </c>
      <c r="B337" t="str">
        <f>Data!$W$1</f>
        <v>Jul-Sep</v>
      </c>
      <c r="C337" t="str">
        <f>Data!$G$2</f>
        <v>GSI_Avg</v>
      </c>
      <c r="D337" t="str">
        <f>Data!$A$16</f>
        <v>Non FRAM stocks</v>
      </c>
      <c r="E337">
        <f>VLOOKUP(D337,StkCrosswalk!$C$1:$F$40,2,FALSE)</f>
        <v>14</v>
      </c>
      <c r="F337" t="str">
        <f>VLOOKUP(E337,StkCrosswalk!$D$1:$F$40,2,FALSE)</f>
        <v>Non FRAM stocks</v>
      </c>
      <c r="G337">
        <f>VLOOKUP(E337,StkCrosswalk!$D$1:$F$40,3,FALSE)</f>
        <v>8</v>
      </c>
      <c r="H337" s="98">
        <f>Data!Y16</f>
        <v>6.8530580764048507E-3</v>
      </c>
    </row>
    <row r="338" spans="1:8" x14ac:dyDescent="0.3">
      <c r="A338" t="str">
        <f>Data!$Z$1</f>
        <v>Central OR Troll</v>
      </c>
      <c r="B338" t="str">
        <f>Data!$AB$1</f>
        <v>May-Jun</v>
      </c>
      <c r="C338" t="str">
        <f>Data!$Z$2</f>
        <v>NewBP</v>
      </c>
      <c r="D338" t="str">
        <f>Data!$A$3</f>
        <v>CV-Sacramento</v>
      </c>
      <c r="E338">
        <f>VLOOKUP(D338,StkCrosswalk!$C$1:$F$40,2,FALSE)</f>
        <v>13</v>
      </c>
      <c r="F338" t="str">
        <f>VLOOKUP(E338,StkCrosswalk!$D$1:$F$40,2,FALSE)</f>
        <v>Central Valley</v>
      </c>
      <c r="G338">
        <f>VLOOKUP(E338,StkCrosswalk!$D$1:$F$40,3,FALSE)</f>
        <v>7</v>
      </c>
      <c r="H338" s="98">
        <f>Data!Z3</f>
        <v>0.10073081896554772</v>
      </c>
    </row>
    <row r="339" spans="1:8" x14ac:dyDescent="0.3">
      <c r="A339" t="str">
        <f>Data!$Z$1</f>
        <v>Central OR Troll</v>
      </c>
      <c r="B339" t="str">
        <f>Data!$AB$1</f>
        <v>May-Jun</v>
      </c>
      <c r="C339" t="str">
        <f>Data!$Z$2</f>
        <v>NewBP</v>
      </c>
      <c r="D339" t="str">
        <f>Data!$A$4</f>
        <v>OR North Coast</v>
      </c>
      <c r="E339">
        <f>VLOOKUP(D339,StkCrosswalk!$C$1:$F$40,2,FALSE)</f>
        <v>11</v>
      </c>
      <c r="F339" t="str">
        <f>VLOOKUP(E339,StkCrosswalk!$D$1:$F$40,2,FALSE)</f>
        <v>OR Coast</v>
      </c>
      <c r="G339">
        <f>VLOOKUP(E339,StkCrosswalk!$D$1:$F$40,3,FALSE)</f>
        <v>6</v>
      </c>
      <c r="H339" s="98">
        <f>Data!Z4</f>
        <v>6.9004323547506904E-3</v>
      </c>
    </row>
    <row r="340" spans="1:8" x14ac:dyDescent="0.3">
      <c r="A340" t="str">
        <f>Data!$Z$1</f>
        <v>Central OR Troll</v>
      </c>
      <c r="B340" t="str">
        <f>Data!$AB$1</f>
        <v>May-Jun</v>
      </c>
      <c r="C340" t="str">
        <f>Data!$Z$2</f>
        <v>NewBP</v>
      </c>
      <c r="D340" t="str">
        <f>Data!$A$5</f>
        <v>Mid OR Coast</v>
      </c>
      <c r="E340">
        <f>VLOOKUP(D340,StkCrosswalk!$C$1:$F$40,2,FALSE)</f>
        <v>12</v>
      </c>
      <c r="F340" t="str">
        <f>VLOOKUP(E340,StkCrosswalk!$D$1:$F$40,2,FALSE)</f>
        <v>OR Coast</v>
      </c>
      <c r="G340">
        <f>VLOOKUP(E340,StkCrosswalk!$D$1:$F$40,3,FALSE)</f>
        <v>6</v>
      </c>
      <c r="H340" s="98">
        <f>Data!Z5</f>
        <v>1.5709094918496889E-2</v>
      </c>
    </row>
    <row r="341" spans="1:8" x14ac:dyDescent="0.3">
      <c r="A341" t="str">
        <f>Data!$Z$1</f>
        <v>Central OR Troll</v>
      </c>
      <c r="B341" t="str">
        <f>Data!$AB$1</f>
        <v>May-Jun</v>
      </c>
      <c r="C341" t="str">
        <f>Data!$Z$2</f>
        <v>NewBP</v>
      </c>
      <c r="D341" t="str">
        <f>Data!$A$6</f>
        <v>L Columbia Spring</v>
      </c>
      <c r="E341">
        <f>VLOOKUP(D341,StkCrosswalk!$C$1:$F$40,2,FALSE)</f>
        <v>6</v>
      </c>
      <c r="F341" t="str">
        <f>VLOOKUP(E341,StkCrosswalk!$D$1:$F$40,2,FALSE)</f>
        <v>Col Spr-Sum-Fall Brt</v>
      </c>
      <c r="G341">
        <f>VLOOKUP(E341,StkCrosswalk!$D$1:$F$40,3,FALSE)</f>
        <v>4</v>
      </c>
      <c r="H341" s="98">
        <f>Data!Z6</f>
        <v>1.1209179227243592E-2</v>
      </c>
    </row>
    <row r="342" spans="1:8" x14ac:dyDescent="0.3">
      <c r="A342" t="str">
        <f>Data!$Z$1</f>
        <v>Central OR Troll</v>
      </c>
      <c r="B342" t="str">
        <f>Data!$AB$1</f>
        <v>May-Jun</v>
      </c>
      <c r="C342" t="str">
        <f>Data!$Z$2</f>
        <v>NewBP</v>
      </c>
      <c r="D342" t="str">
        <f>Data!$A$7</f>
        <v>L C Bright&amp;Tule</v>
      </c>
      <c r="E342">
        <f>VLOOKUP(D342,StkCrosswalk!$C$1:$F$40,2,FALSE)</f>
        <v>9</v>
      </c>
      <c r="F342" t="str">
        <f>VLOOKUP(E342,StkCrosswalk!$D$1:$F$40,2,FALSE)</f>
        <v>Col Tule-L Col Brt</v>
      </c>
      <c r="G342">
        <f>VLOOKUP(E342,StkCrosswalk!$D$1:$F$40,3,FALSE)</f>
        <v>5</v>
      </c>
      <c r="H342" s="98">
        <f>Data!Z7</f>
        <v>4.4821716828749705E-2</v>
      </c>
    </row>
    <row r="343" spans="1:8" x14ac:dyDescent="0.3">
      <c r="A343" t="str">
        <f>Data!$Z$1</f>
        <v>Central OR Troll</v>
      </c>
      <c r="B343" t="str">
        <f>Data!$AB$1</f>
        <v>May-Jun</v>
      </c>
      <c r="C343" t="str">
        <f>Data!$Z$2</f>
        <v>NewBP</v>
      </c>
      <c r="D343" t="str">
        <f>Data!$A$8</f>
        <v>Mid-Columbia Tule</v>
      </c>
      <c r="E343">
        <f>VLOOKUP(D343,StkCrosswalk!$C$1:$F$40,2,FALSE)</f>
        <v>10</v>
      </c>
      <c r="F343" t="str">
        <f>VLOOKUP(E343,StkCrosswalk!$D$1:$F$40,2,FALSE)</f>
        <v>Col Tule-L Col Brt</v>
      </c>
      <c r="G343">
        <f>VLOOKUP(E343,StkCrosswalk!$D$1:$F$40,3,FALSE)</f>
        <v>5</v>
      </c>
      <c r="H343" s="98">
        <f>Data!Z8</f>
        <v>8.6414687867397477E-2</v>
      </c>
    </row>
    <row r="344" spans="1:8" x14ac:dyDescent="0.3">
      <c r="A344" t="str">
        <f>Data!$Z$1</f>
        <v>Central OR Troll</v>
      </c>
      <c r="B344" t="str">
        <f>Data!$AB$1</f>
        <v>May-Jun</v>
      </c>
      <c r="C344" t="str">
        <f>Data!$Z$2</f>
        <v>NewBP</v>
      </c>
      <c r="D344" t="str">
        <f>Data!$A$9</f>
        <v>U Columbia Bright</v>
      </c>
      <c r="E344">
        <f>VLOOKUP(D344,StkCrosswalk!$C$1:$F$40,2,FALSE)</f>
        <v>7</v>
      </c>
      <c r="F344" t="str">
        <f>VLOOKUP(E344,StkCrosswalk!$D$1:$F$40,2,FALSE)</f>
        <v>Col Spr-Sum-Fall Brt</v>
      </c>
      <c r="G344">
        <f>VLOOKUP(E344,StkCrosswalk!$D$1:$F$40,3,FALSE)</f>
        <v>4</v>
      </c>
      <c r="H344" s="98">
        <f>Data!Z9</f>
        <v>0.10696925913420624</v>
      </c>
    </row>
    <row r="345" spans="1:8" x14ac:dyDescent="0.3">
      <c r="A345" t="str">
        <f>Data!$Z$1</f>
        <v>Central OR Troll</v>
      </c>
      <c r="B345" t="str">
        <f>Data!$AB$1</f>
        <v>May-Jun</v>
      </c>
      <c r="C345" t="str">
        <f>Data!$Z$2</f>
        <v>NewBP</v>
      </c>
      <c r="D345" t="str">
        <f>Data!$A$10</f>
        <v>Columbia Su</v>
      </c>
      <c r="E345">
        <f>VLOOKUP(D345,StkCrosswalk!$C$1:$F$40,2,FALSE)</f>
        <v>8</v>
      </c>
      <c r="F345" t="str">
        <f>VLOOKUP(E345,StkCrosswalk!$D$1:$F$40,2,FALSE)</f>
        <v>Col Spr-Sum-Fall Brt</v>
      </c>
      <c r="G345">
        <f>VLOOKUP(E345,StkCrosswalk!$D$1:$F$40,3,FALSE)</f>
        <v>4</v>
      </c>
      <c r="H345" s="98">
        <f>Data!Z10</f>
        <v>0.14861880059403784</v>
      </c>
    </row>
    <row r="346" spans="1:8" x14ac:dyDescent="0.3">
      <c r="A346" t="str">
        <f>Data!$Z$1</f>
        <v>Central OR Troll</v>
      </c>
      <c r="B346" t="str">
        <f>Data!$AB$1</f>
        <v>May-Jun</v>
      </c>
      <c r="C346" t="str">
        <f>Data!$Z$2</f>
        <v>NewBP</v>
      </c>
      <c r="D346" t="str">
        <f>Data!$A$11</f>
        <v>WA North Coast</v>
      </c>
      <c r="E346">
        <f>VLOOKUP(D346,StkCrosswalk!$C$1:$F$40,2,FALSE)</f>
        <v>4</v>
      </c>
      <c r="F346" t="str">
        <f>VLOOKUP(E346,StkCrosswalk!$D$1:$F$40,2,FALSE)</f>
        <v>WA Coast</v>
      </c>
      <c r="G346">
        <f>VLOOKUP(E346,StkCrosswalk!$D$1:$F$40,3,FALSE)</f>
        <v>3</v>
      </c>
      <c r="H346" s="98">
        <f>Data!Z11</f>
        <v>0</v>
      </c>
    </row>
    <row r="347" spans="1:8" x14ac:dyDescent="0.3">
      <c r="A347" t="str">
        <f>Data!$Z$1</f>
        <v>Central OR Troll</v>
      </c>
      <c r="B347" t="str">
        <f>Data!$AB$1</f>
        <v>May-Jun</v>
      </c>
      <c r="C347" t="str">
        <f>Data!$Z$2</f>
        <v>NewBP</v>
      </c>
      <c r="D347" t="str">
        <f>Data!$A$12</f>
        <v>Washington Coast</v>
      </c>
      <c r="E347">
        <f>VLOOKUP(D347,StkCrosswalk!$C$1:$F$40,2,FALSE)</f>
        <v>5</v>
      </c>
      <c r="F347" t="str">
        <f>VLOOKUP(E347,StkCrosswalk!$D$1:$F$40,2,FALSE)</f>
        <v>WA Coast</v>
      </c>
      <c r="G347">
        <f>VLOOKUP(E347,StkCrosswalk!$D$1:$F$40,3,FALSE)</f>
        <v>3</v>
      </c>
      <c r="H347" s="98">
        <f>Data!Z12</f>
        <v>0</v>
      </c>
    </row>
    <row r="348" spans="1:8" x14ac:dyDescent="0.3">
      <c r="A348" t="str">
        <f>Data!$Z$1</f>
        <v>Central OR Troll</v>
      </c>
      <c r="B348" t="str">
        <f>Data!$AB$1</f>
        <v>May-Jun</v>
      </c>
      <c r="C348" t="str">
        <f>Data!$Z$2</f>
        <v>NewBP</v>
      </c>
      <c r="D348" t="str">
        <f>Data!$A$13</f>
        <v>Puget Sound Fa</v>
      </c>
      <c r="E348">
        <f>VLOOKUP(D348,StkCrosswalk!$C$1:$F$40,2,FALSE)</f>
        <v>3</v>
      </c>
      <c r="F348" t="str">
        <f>VLOOKUP(E348,StkCrosswalk!$D$1:$F$40,2,FALSE)</f>
        <v>PS Fall-Spring</v>
      </c>
      <c r="G348">
        <f>VLOOKUP(E348,StkCrosswalk!$D$1:$F$40,3,FALSE)</f>
        <v>2</v>
      </c>
      <c r="H348" s="98">
        <f>Data!Z13</f>
        <v>2.8365966663304393E-2</v>
      </c>
    </row>
    <row r="349" spans="1:8" x14ac:dyDescent="0.3">
      <c r="A349" t="str">
        <f>Data!$Z$1</f>
        <v>Central OR Troll</v>
      </c>
      <c r="B349" t="str">
        <f>Data!$AB$1</f>
        <v>May-Jun</v>
      </c>
      <c r="C349" t="str">
        <f>Data!$Z$2</f>
        <v>NewBP</v>
      </c>
      <c r="D349" t="str">
        <f>Data!$A$14</f>
        <v>Puget Sound Sp</v>
      </c>
      <c r="E349">
        <f>VLOOKUP(D349,StkCrosswalk!$C$1:$F$40,2,FALSE)</f>
        <v>2</v>
      </c>
      <c r="F349" t="str">
        <f>VLOOKUP(E349,StkCrosswalk!$D$1:$F$40,2,FALSE)</f>
        <v>PS Fall-Spring</v>
      </c>
      <c r="G349">
        <f>VLOOKUP(E349,StkCrosswalk!$D$1:$F$40,3,FALSE)</f>
        <v>2</v>
      </c>
      <c r="H349" s="98">
        <f>Data!Z14</f>
        <v>0</v>
      </c>
    </row>
    <row r="350" spans="1:8" x14ac:dyDescent="0.3">
      <c r="A350" t="str">
        <f>Data!$Z$1</f>
        <v>Central OR Troll</v>
      </c>
      <c r="B350" t="str">
        <f>Data!$AB$1</f>
        <v>May-Jun</v>
      </c>
      <c r="C350" t="str">
        <f>Data!$Z$2</f>
        <v>NewBP</v>
      </c>
      <c r="D350" t="str">
        <f>Data!$A$15</f>
        <v>Fraser WCVI Geo St</v>
      </c>
      <c r="E350">
        <f>VLOOKUP(D350,StkCrosswalk!$C$1:$F$40,2,FALSE)</f>
        <v>1</v>
      </c>
      <c r="F350" t="str">
        <f>VLOOKUP(E350,StkCrosswalk!$D$1:$F$40,2,FALSE)</f>
        <v>Fraser WCVI Geo St</v>
      </c>
      <c r="G350">
        <f>VLOOKUP(E350,StkCrosswalk!$D$1:$F$40,3,FALSE)</f>
        <v>1</v>
      </c>
      <c r="H350" s="98">
        <f>Data!Z15</f>
        <v>1.5860043446265345E-2</v>
      </c>
    </row>
    <row r="351" spans="1:8" x14ac:dyDescent="0.3">
      <c r="A351" t="str">
        <f>Data!$Z$1</f>
        <v>Central OR Troll</v>
      </c>
      <c r="B351" t="str">
        <f>Data!$AB$1</f>
        <v>May-Jun</v>
      </c>
      <c r="C351" t="str">
        <f>Data!$Z$2</f>
        <v>NewBP</v>
      </c>
      <c r="D351" t="str">
        <f>Data!$A$16</f>
        <v>Non FRAM stocks</v>
      </c>
      <c r="E351">
        <f>VLOOKUP(D351,StkCrosswalk!$C$1:$F$40,2,FALSE)</f>
        <v>14</v>
      </c>
      <c r="F351" t="str">
        <f>VLOOKUP(E351,StkCrosswalk!$D$1:$F$40,2,FALSE)</f>
        <v>Non FRAM stocks</v>
      </c>
      <c r="G351">
        <f>VLOOKUP(E351,StkCrosswalk!$D$1:$F$40,3,FALSE)</f>
        <v>8</v>
      </c>
      <c r="H351" s="98">
        <f>Data!Z16</f>
        <v>0.43440000000000001</v>
      </c>
    </row>
    <row r="352" spans="1:8" x14ac:dyDescent="0.3">
      <c r="A352" t="str">
        <f>Data!$Z$1</f>
        <v>Central OR Troll</v>
      </c>
      <c r="B352" t="str">
        <f>Data!$AB$1</f>
        <v>May-Jun</v>
      </c>
      <c r="C352" t="str">
        <f>Data!$AA$2</f>
        <v>OldBP</v>
      </c>
      <c r="D352" t="str">
        <f>Data!$A$3</f>
        <v>CV-Sacramento</v>
      </c>
      <c r="E352">
        <f>VLOOKUP(D352,StkCrosswalk!$C$1:$F$40,2,FALSE)</f>
        <v>13</v>
      </c>
      <c r="F352" t="str">
        <f>VLOOKUP(E352,StkCrosswalk!$D$1:$F$40,2,FALSE)</f>
        <v>Central Valley</v>
      </c>
      <c r="G352">
        <f>VLOOKUP(E352,StkCrosswalk!$D$1:$F$40,3,FALSE)</f>
        <v>7</v>
      </c>
      <c r="H352" s="98">
        <f>Data!AA3</f>
        <v>0.18317988010692418</v>
      </c>
    </row>
    <row r="353" spans="1:8" x14ac:dyDescent="0.3">
      <c r="A353" t="str">
        <f>Data!$Z$1</f>
        <v>Central OR Troll</v>
      </c>
      <c r="B353" t="str">
        <f>Data!$AB$1</f>
        <v>May-Jun</v>
      </c>
      <c r="C353" t="str">
        <f>Data!$AA$2</f>
        <v>OldBP</v>
      </c>
      <c r="D353" t="str">
        <f>Data!$A$4</f>
        <v>OR North Coast</v>
      </c>
      <c r="E353">
        <f>VLOOKUP(D353,StkCrosswalk!$C$1:$F$40,2,FALSE)</f>
        <v>11</v>
      </c>
      <c r="F353" t="str">
        <f>VLOOKUP(E353,StkCrosswalk!$D$1:$F$40,2,FALSE)</f>
        <v>OR Coast</v>
      </c>
      <c r="G353">
        <f>VLOOKUP(E353,StkCrosswalk!$D$1:$F$40,3,FALSE)</f>
        <v>6</v>
      </c>
      <c r="H353" s="98">
        <f>Data!AA4</f>
        <v>0</v>
      </c>
    </row>
    <row r="354" spans="1:8" x14ac:dyDescent="0.3">
      <c r="A354" t="str">
        <f>Data!$Z$1</f>
        <v>Central OR Troll</v>
      </c>
      <c r="B354" t="str">
        <f>Data!$AB$1</f>
        <v>May-Jun</v>
      </c>
      <c r="C354" t="str">
        <f>Data!$AA$2</f>
        <v>OldBP</v>
      </c>
      <c r="D354" t="str">
        <f>Data!$A$5</f>
        <v>Mid OR Coast</v>
      </c>
      <c r="E354">
        <f>VLOOKUP(D354,StkCrosswalk!$C$1:$F$40,2,FALSE)</f>
        <v>12</v>
      </c>
      <c r="F354" t="str">
        <f>VLOOKUP(E354,StkCrosswalk!$D$1:$F$40,2,FALSE)</f>
        <v>OR Coast</v>
      </c>
      <c r="G354">
        <f>VLOOKUP(E354,StkCrosswalk!$D$1:$F$40,3,FALSE)</f>
        <v>6</v>
      </c>
      <c r="H354" s="98">
        <f>Data!AA5</f>
        <v>0</v>
      </c>
    </row>
    <row r="355" spans="1:8" x14ac:dyDescent="0.3">
      <c r="A355" t="str">
        <f>Data!$Z$1</f>
        <v>Central OR Troll</v>
      </c>
      <c r="B355" t="str">
        <f>Data!$AB$1</f>
        <v>May-Jun</v>
      </c>
      <c r="C355" t="str">
        <f>Data!$AA$2</f>
        <v>OldBP</v>
      </c>
      <c r="D355" t="str">
        <f>Data!$A$6</f>
        <v>L Columbia Spring</v>
      </c>
      <c r="E355">
        <f>VLOOKUP(D355,StkCrosswalk!$C$1:$F$40,2,FALSE)</f>
        <v>6</v>
      </c>
      <c r="F355" t="str">
        <f>VLOOKUP(E355,StkCrosswalk!$D$1:$F$40,2,FALSE)</f>
        <v>Col Spr-Sum-Fall Brt</v>
      </c>
      <c r="G355">
        <f>VLOOKUP(E355,StkCrosswalk!$D$1:$F$40,3,FALSE)</f>
        <v>4</v>
      </c>
      <c r="H355" s="98">
        <f>Data!AA6</f>
        <v>7.353179111739625E-3</v>
      </c>
    </row>
    <row r="356" spans="1:8" x14ac:dyDescent="0.3">
      <c r="A356" t="str">
        <f>Data!$Z$1</f>
        <v>Central OR Troll</v>
      </c>
      <c r="B356" t="str">
        <f>Data!$AB$1</f>
        <v>May-Jun</v>
      </c>
      <c r="C356" t="str">
        <f>Data!$AA$2</f>
        <v>OldBP</v>
      </c>
      <c r="D356" t="str">
        <f>Data!$A$7</f>
        <v>L C Bright&amp;Tule</v>
      </c>
      <c r="E356">
        <f>VLOOKUP(D356,StkCrosswalk!$C$1:$F$40,2,FALSE)</f>
        <v>9</v>
      </c>
      <c r="F356" t="str">
        <f>VLOOKUP(E356,StkCrosswalk!$D$1:$F$40,2,FALSE)</f>
        <v>Col Tule-L Col Brt</v>
      </c>
      <c r="G356">
        <f>VLOOKUP(E356,StkCrosswalk!$D$1:$F$40,3,FALSE)</f>
        <v>5</v>
      </c>
      <c r="H356" s="98">
        <f>Data!AA7</f>
        <v>2.3149481849287806E-2</v>
      </c>
    </row>
    <row r="357" spans="1:8" x14ac:dyDescent="0.3">
      <c r="A357" t="str">
        <f>Data!$Z$1</f>
        <v>Central OR Troll</v>
      </c>
      <c r="B357" t="str">
        <f>Data!$AB$1</f>
        <v>May-Jun</v>
      </c>
      <c r="C357" t="str">
        <f>Data!$AA$2</f>
        <v>OldBP</v>
      </c>
      <c r="D357" t="str">
        <f>Data!$A$8</f>
        <v>Mid-Columbia Tule</v>
      </c>
      <c r="E357">
        <f>VLOOKUP(D357,StkCrosswalk!$C$1:$F$40,2,FALSE)</f>
        <v>10</v>
      </c>
      <c r="F357" t="str">
        <f>VLOOKUP(E357,StkCrosswalk!$D$1:$F$40,2,FALSE)</f>
        <v>Col Tule-L Col Brt</v>
      </c>
      <c r="G357">
        <f>VLOOKUP(E357,StkCrosswalk!$D$1:$F$40,3,FALSE)</f>
        <v>5</v>
      </c>
      <c r="H357" s="98">
        <f>Data!AA8</f>
        <v>2.6680769334949964E-2</v>
      </c>
    </row>
    <row r="358" spans="1:8" x14ac:dyDescent="0.3">
      <c r="A358" t="str">
        <f>Data!$Z$1</f>
        <v>Central OR Troll</v>
      </c>
      <c r="B358" t="str">
        <f>Data!$AB$1</f>
        <v>May-Jun</v>
      </c>
      <c r="C358" t="str">
        <f>Data!$AA$2</f>
        <v>OldBP</v>
      </c>
      <c r="D358" t="str">
        <f>Data!$A$9</f>
        <v>U Columbia Bright</v>
      </c>
      <c r="E358">
        <f>VLOOKUP(D358,StkCrosswalk!$C$1:$F$40,2,FALSE)</f>
        <v>7</v>
      </c>
      <c r="F358" t="str">
        <f>VLOOKUP(E358,StkCrosswalk!$D$1:$F$40,2,FALSE)</f>
        <v>Col Spr-Sum-Fall Brt</v>
      </c>
      <c r="G358">
        <f>VLOOKUP(E358,StkCrosswalk!$D$1:$F$40,3,FALSE)</f>
        <v>4</v>
      </c>
      <c r="H358" s="98">
        <f>Data!AA9</f>
        <v>0.11059639399310683</v>
      </c>
    </row>
    <row r="359" spans="1:8" x14ac:dyDescent="0.3">
      <c r="A359" t="str">
        <f>Data!$Z$1</f>
        <v>Central OR Troll</v>
      </c>
      <c r="B359" t="str">
        <f>Data!$AB$1</f>
        <v>May-Jun</v>
      </c>
      <c r="C359" t="str">
        <f>Data!$AA$2</f>
        <v>OldBP</v>
      </c>
      <c r="D359" t="str">
        <f>Data!$A$10</f>
        <v>Columbia Su</v>
      </c>
      <c r="E359">
        <f>VLOOKUP(D359,StkCrosswalk!$C$1:$F$40,2,FALSE)</f>
        <v>8</v>
      </c>
      <c r="F359" t="str">
        <f>VLOOKUP(E359,StkCrosswalk!$D$1:$F$40,2,FALSE)</f>
        <v>Col Spr-Sum-Fall Brt</v>
      </c>
      <c r="G359">
        <f>VLOOKUP(E359,StkCrosswalk!$D$1:$F$40,3,FALSE)</f>
        <v>4</v>
      </c>
      <c r="H359" s="98">
        <f>Data!AA10</f>
        <v>6.1340295603991637E-2</v>
      </c>
    </row>
    <row r="360" spans="1:8" x14ac:dyDescent="0.3">
      <c r="A360" t="str">
        <f>Data!$Z$1</f>
        <v>Central OR Troll</v>
      </c>
      <c r="B360" t="str">
        <f>Data!$AB$1</f>
        <v>May-Jun</v>
      </c>
      <c r="C360" t="str">
        <f>Data!$AA$2</f>
        <v>OldBP</v>
      </c>
      <c r="D360" t="str">
        <f>Data!$A$11</f>
        <v>WA North Coast</v>
      </c>
      <c r="E360">
        <f>VLOOKUP(D360,StkCrosswalk!$C$1:$F$40,2,FALSE)</f>
        <v>4</v>
      </c>
      <c r="F360" t="str">
        <f>VLOOKUP(E360,StkCrosswalk!$D$1:$F$40,2,FALSE)</f>
        <v>WA Coast</v>
      </c>
      <c r="G360">
        <f>VLOOKUP(E360,StkCrosswalk!$D$1:$F$40,3,FALSE)</f>
        <v>3</v>
      </c>
      <c r="H360" s="98">
        <f>Data!AA11</f>
        <v>0</v>
      </c>
    </row>
    <row r="361" spans="1:8" x14ac:dyDescent="0.3">
      <c r="A361" t="str">
        <f>Data!$Z$1</f>
        <v>Central OR Troll</v>
      </c>
      <c r="B361" t="str">
        <f>Data!$AB$1</f>
        <v>May-Jun</v>
      </c>
      <c r="C361" t="str">
        <f>Data!$AA$2</f>
        <v>OldBP</v>
      </c>
      <c r="D361" t="str">
        <f>Data!$A$12</f>
        <v>Washington Coast</v>
      </c>
      <c r="E361">
        <f>VLOOKUP(D361,StkCrosswalk!$C$1:$F$40,2,FALSE)</f>
        <v>5</v>
      </c>
      <c r="F361" t="str">
        <f>VLOOKUP(E361,StkCrosswalk!$D$1:$F$40,2,FALSE)</f>
        <v>WA Coast</v>
      </c>
      <c r="G361">
        <f>VLOOKUP(E361,StkCrosswalk!$D$1:$F$40,3,FALSE)</f>
        <v>3</v>
      </c>
      <c r="H361" s="98">
        <f>Data!AA12</f>
        <v>0</v>
      </c>
    </row>
    <row r="362" spans="1:8" x14ac:dyDescent="0.3">
      <c r="A362" t="str">
        <f>Data!$Z$1</f>
        <v>Central OR Troll</v>
      </c>
      <c r="B362" t="str">
        <f>Data!$AB$1</f>
        <v>May-Jun</v>
      </c>
      <c r="C362" t="str">
        <f>Data!$AA$2</f>
        <v>OldBP</v>
      </c>
      <c r="D362" t="str">
        <f>Data!$A$13</f>
        <v>Puget Sound Fa</v>
      </c>
      <c r="E362">
        <f>VLOOKUP(D362,StkCrosswalk!$C$1:$F$40,2,FALSE)</f>
        <v>3</v>
      </c>
      <c r="F362" t="str">
        <f>VLOOKUP(E362,StkCrosswalk!$D$1:$F$40,2,FALSE)</f>
        <v>PS Fall-Spring</v>
      </c>
      <c r="G362">
        <f>VLOOKUP(E362,StkCrosswalk!$D$1:$F$40,3,FALSE)</f>
        <v>2</v>
      </c>
      <c r="H362" s="98">
        <f>Data!AA13</f>
        <v>0</v>
      </c>
    </row>
    <row r="363" spans="1:8" x14ac:dyDescent="0.3">
      <c r="A363" t="str">
        <f>Data!$Z$1</f>
        <v>Central OR Troll</v>
      </c>
      <c r="B363" t="str">
        <f>Data!$AB$1</f>
        <v>May-Jun</v>
      </c>
      <c r="C363" t="str">
        <f>Data!$AA$2</f>
        <v>OldBP</v>
      </c>
      <c r="D363" t="str">
        <f>Data!$A$14</f>
        <v>Puget Sound Sp</v>
      </c>
      <c r="E363">
        <f>VLOOKUP(D363,StkCrosswalk!$C$1:$F$40,2,FALSE)</f>
        <v>2</v>
      </c>
      <c r="F363" t="str">
        <f>VLOOKUP(E363,StkCrosswalk!$D$1:$F$40,2,FALSE)</f>
        <v>PS Fall-Spring</v>
      </c>
      <c r="G363">
        <f>VLOOKUP(E363,StkCrosswalk!$D$1:$F$40,3,FALSE)</f>
        <v>2</v>
      </c>
      <c r="H363" s="98">
        <f>Data!AA14</f>
        <v>0</v>
      </c>
    </row>
    <row r="364" spans="1:8" x14ac:dyDescent="0.3">
      <c r="A364" t="str">
        <f>Data!$Z$1</f>
        <v>Central OR Troll</v>
      </c>
      <c r="B364" t="str">
        <f>Data!$AB$1</f>
        <v>May-Jun</v>
      </c>
      <c r="C364" t="str">
        <f>Data!$AA$2</f>
        <v>OldBP</v>
      </c>
      <c r="D364" t="str">
        <f>Data!$A$15</f>
        <v>Fraser WCVI Geo St</v>
      </c>
      <c r="E364">
        <f>VLOOKUP(D364,StkCrosswalk!$C$1:$F$40,2,FALSE)</f>
        <v>1</v>
      </c>
      <c r="F364" t="str">
        <f>VLOOKUP(E364,StkCrosswalk!$D$1:$F$40,2,FALSE)</f>
        <v>Fraser WCVI Geo St</v>
      </c>
      <c r="G364">
        <f>VLOOKUP(E364,StkCrosswalk!$D$1:$F$40,3,FALSE)</f>
        <v>1</v>
      </c>
      <c r="H364" s="98">
        <f>Data!AA15</f>
        <v>0</v>
      </c>
    </row>
    <row r="365" spans="1:8" x14ac:dyDescent="0.3">
      <c r="A365" t="str">
        <f>Data!$Z$1</f>
        <v>Central OR Troll</v>
      </c>
      <c r="B365" t="str">
        <f>Data!$AB$1</f>
        <v>May-Jun</v>
      </c>
      <c r="C365" t="str">
        <f>Data!$AA$2</f>
        <v>OldBP</v>
      </c>
      <c r="D365" t="str">
        <f>Data!$A$16</f>
        <v>Non FRAM stocks</v>
      </c>
      <c r="E365">
        <f>VLOOKUP(D365,StkCrosswalk!$C$1:$F$40,2,FALSE)</f>
        <v>14</v>
      </c>
      <c r="F365" t="str">
        <f>VLOOKUP(E365,StkCrosswalk!$D$1:$F$40,2,FALSE)</f>
        <v>Non FRAM stocks</v>
      </c>
      <c r="G365">
        <f>VLOOKUP(E365,StkCrosswalk!$D$1:$F$40,3,FALSE)</f>
        <v>8</v>
      </c>
      <c r="H365" s="98">
        <f>Data!AA16</f>
        <v>0.5877</v>
      </c>
    </row>
    <row r="366" spans="1:8" x14ac:dyDescent="0.3">
      <c r="A366" t="str">
        <f>Data!$Z$1</f>
        <v>Central OR Troll</v>
      </c>
      <c r="B366" t="str">
        <f>Data!$AB$1</f>
        <v>May-Jun</v>
      </c>
      <c r="C366" t="str">
        <f>Data!$AB$2</f>
        <v>GSI_NO</v>
      </c>
      <c r="D366" t="str">
        <f>Data!$A$3</f>
        <v>CV-Sacramento</v>
      </c>
      <c r="E366">
        <f>VLOOKUP(D366,StkCrosswalk!$C$1:$F$40,2,FALSE)</f>
        <v>13</v>
      </c>
      <c r="F366" t="str">
        <f>VLOOKUP(E366,StkCrosswalk!$D$1:$F$40,2,FALSE)</f>
        <v>Central Valley</v>
      </c>
      <c r="G366">
        <f>VLOOKUP(E366,StkCrosswalk!$D$1:$F$40,3,FALSE)</f>
        <v>7</v>
      </c>
      <c r="H366" s="98">
        <f>Data!AB3</f>
        <v>0.14500000000000002</v>
      </c>
    </row>
    <row r="367" spans="1:8" x14ac:dyDescent="0.3">
      <c r="A367" t="str">
        <f>Data!$Z$1</f>
        <v>Central OR Troll</v>
      </c>
      <c r="B367" t="str">
        <f>Data!$AB$1</f>
        <v>May-Jun</v>
      </c>
      <c r="C367" t="str">
        <f>Data!$AB$2</f>
        <v>GSI_NO</v>
      </c>
      <c r="D367" t="str">
        <f>Data!$A$4</f>
        <v>OR North Coast</v>
      </c>
      <c r="E367">
        <f>VLOOKUP(D367,StkCrosswalk!$C$1:$F$40,2,FALSE)</f>
        <v>11</v>
      </c>
      <c r="F367" t="str">
        <f>VLOOKUP(E367,StkCrosswalk!$D$1:$F$40,2,FALSE)</f>
        <v>OR Coast</v>
      </c>
      <c r="G367">
        <f>VLOOKUP(E367,StkCrosswalk!$D$1:$F$40,3,FALSE)</f>
        <v>6</v>
      </c>
      <c r="H367" s="98">
        <f>Data!AB4</f>
        <v>5.0000000000000001E-3</v>
      </c>
    </row>
    <row r="368" spans="1:8" x14ac:dyDescent="0.3">
      <c r="A368" t="str">
        <f>Data!$Z$1</f>
        <v>Central OR Troll</v>
      </c>
      <c r="B368" t="str">
        <f>Data!$AB$1</f>
        <v>May-Jun</v>
      </c>
      <c r="C368" t="str">
        <f>Data!$AB$2</f>
        <v>GSI_NO</v>
      </c>
      <c r="D368" t="str">
        <f>Data!$A$5</f>
        <v>Mid OR Coast</v>
      </c>
      <c r="E368">
        <f>VLOOKUP(D368,StkCrosswalk!$C$1:$F$40,2,FALSE)</f>
        <v>12</v>
      </c>
      <c r="F368" t="str">
        <f>VLOOKUP(E368,StkCrosswalk!$D$1:$F$40,2,FALSE)</f>
        <v>OR Coast</v>
      </c>
      <c r="G368">
        <f>VLOOKUP(E368,StkCrosswalk!$D$1:$F$40,3,FALSE)</f>
        <v>6</v>
      </c>
      <c r="H368" s="98">
        <f>Data!AB5</f>
        <v>0.09</v>
      </c>
    </row>
    <row r="369" spans="1:8" x14ac:dyDescent="0.3">
      <c r="A369" t="str">
        <f>Data!$Z$1</f>
        <v>Central OR Troll</v>
      </c>
      <c r="B369" t="str">
        <f>Data!$AB$1</f>
        <v>May-Jun</v>
      </c>
      <c r="C369" t="str">
        <f>Data!$AB$2</f>
        <v>GSI_NO</v>
      </c>
      <c r="D369" t="str">
        <f>Data!$A$6</f>
        <v>L Columbia Spring</v>
      </c>
      <c r="E369">
        <f>VLOOKUP(D369,StkCrosswalk!$C$1:$F$40,2,FALSE)</f>
        <v>6</v>
      </c>
      <c r="F369" t="str">
        <f>VLOOKUP(E369,StkCrosswalk!$D$1:$F$40,2,FALSE)</f>
        <v>Col Spr-Sum-Fall Brt</v>
      </c>
      <c r="G369">
        <f>VLOOKUP(E369,StkCrosswalk!$D$1:$F$40,3,FALSE)</f>
        <v>4</v>
      </c>
      <c r="H369" s="98">
        <f>Data!AB6</f>
        <v>0.02</v>
      </c>
    </row>
    <row r="370" spans="1:8" x14ac:dyDescent="0.3">
      <c r="A370" t="str">
        <f>Data!$Z$1</f>
        <v>Central OR Troll</v>
      </c>
      <c r="B370" t="str">
        <f>Data!$AB$1</f>
        <v>May-Jun</v>
      </c>
      <c r="C370" t="str">
        <f>Data!$AB$2</f>
        <v>GSI_NO</v>
      </c>
      <c r="D370" t="str">
        <f>Data!$A$7</f>
        <v>L C Bright&amp;Tule</v>
      </c>
      <c r="E370">
        <f>VLOOKUP(D370,StkCrosswalk!$C$1:$F$40,2,FALSE)</f>
        <v>9</v>
      </c>
      <c r="F370" t="str">
        <f>VLOOKUP(E370,StkCrosswalk!$D$1:$F$40,2,FALSE)</f>
        <v>Col Tule-L Col Brt</v>
      </c>
      <c r="G370">
        <f>VLOOKUP(E370,StkCrosswalk!$D$1:$F$40,3,FALSE)</f>
        <v>5</v>
      </c>
      <c r="H370" s="98">
        <f>Data!AB7</f>
        <v>9.5000000000000001E-2</v>
      </c>
    </row>
    <row r="371" spans="1:8" x14ac:dyDescent="0.3">
      <c r="A371" t="str">
        <f>Data!$Z$1</f>
        <v>Central OR Troll</v>
      </c>
      <c r="B371" t="str">
        <f>Data!$AB$1</f>
        <v>May-Jun</v>
      </c>
      <c r="C371" t="str">
        <f>Data!$AB$2</f>
        <v>GSI_NO</v>
      </c>
      <c r="D371" t="str">
        <f>Data!$A$8</f>
        <v>Mid-Columbia Tule</v>
      </c>
      <c r="E371">
        <f>VLOOKUP(D371,StkCrosswalk!$C$1:$F$40,2,FALSE)</f>
        <v>10</v>
      </c>
      <c r="F371" t="str">
        <f>VLOOKUP(E371,StkCrosswalk!$D$1:$F$40,2,FALSE)</f>
        <v>Col Tule-L Col Brt</v>
      </c>
      <c r="G371">
        <f>VLOOKUP(E371,StkCrosswalk!$D$1:$F$40,3,FALSE)</f>
        <v>5</v>
      </c>
      <c r="H371" s="98">
        <f>Data!AB8</f>
        <v>0.30000000000000004</v>
      </c>
    </row>
    <row r="372" spans="1:8" x14ac:dyDescent="0.3">
      <c r="A372" t="str">
        <f>Data!$Z$1</f>
        <v>Central OR Troll</v>
      </c>
      <c r="B372" t="str">
        <f>Data!$AB$1</f>
        <v>May-Jun</v>
      </c>
      <c r="C372" t="str">
        <f>Data!$AB$2</f>
        <v>GSI_NO</v>
      </c>
      <c r="D372" t="str">
        <f>Data!$A$9</f>
        <v>U Columbia Bright</v>
      </c>
      <c r="E372">
        <f>VLOOKUP(D372,StkCrosswalk!$C$1:$F$40,2,FALSE)</f>
        <v>7</v>
      </c>
      <c r="F372" t="str">
        <f>VLOOKUP(E372,StkCrosswalk!$D$1:$F$40,2,FALSE)</f>
        <v>Col Spr-Sum-Fall Brt</v>
      </c>
      <c r="G372">
        <f>VLOOKUP(E372,StkCrosswalk!$D$1:$F$40,3,FALSE)</f>
        <v>4</v>
      </c>
      <c r="H372" s="98">
        <f>Data!AB9</f>
        <v>0.14000000000000001</v>
      </c>
    </row>
    <row r="373" spans="1:8" x14ac:dyDescent="0.3">
      <c r="A373" t="str">
        <f>Data!$Z$1</f>
        <v>Central OR Troll</v>
      </c>
      <c r="B373" t="str">
        <f>Data!$AB$1</f>
        <v>May-Jun</v>
      </c>
      <c r="C373" t="str">
        <f>Data!$AB$2</f>
        <v>GSI_NO</v>
      </c>
      <c r="D373" t="str">
        <f>Data!$A$10</f>
        <v>Columbia Su</v>
      </c>
      <c r="E373">
        <f>VLOOKUP(D373,StkCrosswalk!$C$1:$F$40,2,FALSE)</f>
        <v>8</v>
      </c>
      <c r="F373" t="str">
        <f>VLOOKUP(E373,StkCrosswalk!$D$1:$F$40,2,FALSE)</f>
        <v>Col Spr-Sum-Fall Brt</v>
      </c>
      <c r="G373">
        <f>VLOOKUP(E373,StkCrosswalk!$D$1:$F$40,3,FALSE)</f>
        <v>4</v>
      </c>
      <c r="H373" s="98">
        <f>Data!AB10</f>
        <v>0</v>
      </c>
    </row>
    <row r="374" spans="1:8" x14ac:dyDescent="0.3">
      <c r="A374" t="str">
        <f>Data!$Z$1</f>
        <v>Central OR Troll</v>
      </c>
      <c r="B374" t="str">
        <f>Data!$AB$1</f>
        <v>May-Jun</v>
      </c>
      <c r="C374" t="str">
        <f>Data!$AB$2</f>
        <v>GSI_NO</v>
      </c>
      <c r="D374" t="str">
        <f>Data!$A$11</f>
        <v>WA North Coast</v>
      </c>
      <c r="E374">
        <f>VLOOKUP(D374,StkCrosswalk!$C$1:$F$40,2,FALSE)</f>
        <v>4</v>
      </c>
      <c r="F374" t="str">
        <f>VLOOKUP(E374,StkCrosswalk!$D$1:$F$40,2,FALSE)</f>
        <v>WA Coast</v>
      </c>
      <c r="G374">
        <f>VLOOKUP(E374,StkCrosswalk!$D$1:$F$40,3,FALSE)</f>
        <v>3</v>
      </c>
      <c r="H374" s="98">
        <f>Data!AB11</f>
        <v>0</v>
      </c>
    </row>
    <row r="375" spans="1:8" x14ac:dyDescent="0.3">
      <c r="A375" t="str">
        <f>Data!$Z$1</f>
        <v>Central OR Troll</v>
      </c>
      <c r="B375" t="str">
        <f>Data!$AB$1</f>
        <v>May-Jun</v>
      </c>
      <c r="C375" t="str">
        <f>Data!$AB$2</f>
        <v>GSI_NO</v>
      </c>
      <c r="D375" t="str">
        <f>Data!$A$12</f>
        <v>Washington Coast</v>
      </c>
      <c r="E375">
        <f>VLOOKUP(D375,StkCrosswalk!$C$1:$F$40,2,FALSE)</f>
        <v>5</v>
      </c>
      <c r="F375" t="str">
        <f>VLOOKUP(E375,StkCrosswalk!$D$1:$F$40,2,FALSE)</f>
        <v>WA Coast</v>
      </c>
      <c r="G375">
        <f>VLOOKUP(E375,StkCrosswalk!$D$1:$F$40,3,FALSE)</f>
        <v>3</v>
      </c>
      <c r="H375" s="98">
        <f>Data!AB12</f>
        <v>5.0000000000000001E-3</v>
      </c>
    </row>
    <row r="376" spans="1:8" x14ac:dyDescent="0.3">
      <c r="A376" t="str">
        <f>Data!$Z$1</f>
        <v>Central OR Troll</v>
      </c>
      <c r="B376" t="str">
        <f>Data!$AB$1</f>
        <v>May-Jun</v>
      </c>
      <c r="C376" t="str">
        <f>Data!$AB$2</f>
        <v>GSI_NO</v>
      </c>
      <c r="D376" t="str">
        <f>Data!$A$13</f>
        <v>Puget Sound Fa</v>
      </c>
      <c r="E376">
        <f>VLOOKUP(D376,StkCrosswalk!$C$1:$F$40,2,FALSE)</f>
        <v>3</v>
      </c>
      <c r="F376" t="str">
        <f>VLOOKUP(E376,StkCrosswalk!$D$1:$F$40,2,FALSE)</f>
        <v>PS Fall-Spring</v>
      </c>
      <c r="G376">
        <f>VLOOKUP(E376,StkCrosswalk!$D$1:$F$40,3,FALSE)</f>
        <v>2</v>
      </c>
      <c r="H376" s="98">
        <f>Data!AB13</f>
        <v>0.04</v>
      </c>
    </row>
    <row r="377" spans="1:8" x14ac:dyDescent="0.3">
      <c r="A377" t="str">
        <f>Data!$Z$1</f>
        <v>Central OR Troll</v>
      </c>
      <c r="B377" t="str">
        <f>Data!$AB$1</f>
        <v>May-Jun</v>
      </c>
      <c r="C377" t="str">
        <f>Data!$AB$2</f>
        <v>GSI_NO</v>
      </c>
      <c r="D377" t="str">
        <f>Data!$A$14</f>
        <v>Puget Sound Sp</v>
      </c>
      <c r="E377">
        <f>VLOOKUP(D377,StkCrosswalk!$C$1:$F$40,2,FALSE)</f>
        <v>2</v>
      </c>
      <c r="F377" t="str">
        <f>VLOOKUP(E377,StkCrosswalk!$D$1:$F$40,2,FALSE)</f>
        <v>PS Fall-Spring</v>
      </c>
      <c r="G377">
        <f>VLOOKUP(E377,StkCrosswalk!$D$1:$F$40,3,FALSE)</f>
        <v>2</v>
      </c>
      <c r="H377" s="98">
        <f>Data!AB14</f>
        <v>0</v>
      </c>
    </row>
    <row r="378" spans="1:8" x14ac:dyDescent="0.3">
      <c r="A378" t="str">
        <f>Data!$Z$1</f>
        <v>Central OR Troll</v>
      </c>
      <c r="B378" t="str">
        <f>Data!$AB$1</f>
        <v>May-Jun</v>
      </c>
      <c r="C378" t="str">
        <f>Data!$AB$2</f>
        <v>GSI_NO</v>
      </c>
      <c r="D378" t="str">
        <f>Data!$A$15</f>
        <v>Fraser WCVI Geo St</v>
      </c>
      <c r="E378">
        <f>VLOOKUP(D378,StkCrosswalk!$C$1:$F$40,2,FALSE)</f>
        <v>1</v>
      </c>
      <c r="F378" t="str">
        <f>VLOOKUP(E378,StkCrosswalk!$D$1:$F$40,2,FALSE)</f>
        <v>Fraser WCVI Geo St</v>
      </c>
      <c r="G378">
        <f>VLOOKUP(E378,StkCrosswalk!$D$1:$F$40,3,FALSE)</f>
        <v>1</v>
      </c>
      <c r="H378" s="98">
        <f>Data!AB15</f>
        <v>3.4999999999999996E-2</v>
      </c>
    </row>
    <row r="379" spans="1:8" x14ac:dyDescent="0.3">
      <c r="A379" t="str">
        <f>Data!$Z$1</f>
        <v>Central OR Troll</v>
      </c>
      <c r="B379" t="str">
        <f>Data!$AB$1</f>
        <v>May-Jun</v>
      </c>
      <c r="C379" t="str">
        <f>Data!$AB$2</f>
        <v>GSI_NO</v>
      </c>
      <c r="D379" t="str">
        <f>Data!$A$16</f>
        <v>Non FRAM stocks</v>
      </c>
      <c r="E379">
        <f>VLOOKUP(D379,StkCrosswalk!$C$1:$F$40,2,FALSE)</f>
        <v>14</v>
      </c>
      <c r="F379" t="str">
        <f>VLOOKUP(E379,StkCrosswalk!$D$1:$F$40,2,FALSE)</f>
        <v>Non FRAM stocks</v>
      </c>
      <c r="G379">
        <f>VLOOKUP(E379,StkCrosswalk!$D$1:$F$40,3,FALSE)</f>
        <v>8</v>
      </c>
      <c r="H379" s="98">
        <f>Data!AB16</f>
        <v>0.12</v>
      </c>
    </row>
    <row r="380" spans="1:8" x14ac:dyDescent="0.3">
      <c r="A380" t="str">
        <f>Data!$Z$1</f>
        <v>Central OR Troll</v>
      </c>
      <c r="B380" t="str">
        <f>Data!$AB$1</f>
        <v>May-Jun</v>
      </c>
      <c r="C380" t="str">
        <f>Data!$AC$2</f>
        <v>GSI_CO</v>
      </c>
      <c r="D380" t="str">
        <f>Data!$A$3</f>
        <v>CV-Sacramento</v>
      </c>
      <c r="E380">
        <f>VLOOKUP(D380,StkCrosswalk!$C$1:$F$40,2,FALSE)</f>
        <v>13</v>
      </c>
      <c r="F380" t="str">
        <f>VLOOKUP(E380,StkCrosswalk!$D$1:$F$40,2,FALSE)</f>
        <v>Central Valley</v>
      </c>
      <c r="G380">
        <f>VLOOKUP(E380,StkCrosswalk!$D$1:$F$40,3,FALSE)</f>
        <v>7</v>
      </c>
      <c r="H380" s="98">
        <f>Data!AC3</f>
        <v>0.28500000000000003</v>
      </c>
    </row>
    <row r="381" spans="1:8" x14ac:dyDescent="0.3">
      <c r="A381" t="str">
        <f>Data!$Z$1</f>
        <v>Central OR Troll</v>
      </c>
      <c r="B381" t="str">
        <f>Data!$AB$1</f>
        <v>May-Jun</v>
      </c>
      <c r="C381" t="str">
        <f>Data!$AC$2</f>
        <v>GSI_CO</v>
      </c>
      <c r="D381" t="str">
        <f>Data!$A$4</f>
        <v>OR North Coast</v>
      </c>
      <c r="E381">
        <f>VLOOKUP(D381,StkCrosswalk!$C$1:$F$40,2,FALSE)</f>
        <v>11</v>
      </c>
      <c r="F381" t="str">
        <f>VLOOKUP(E381,StkCrosswalk!$D$1:$F$40,2,FALSE)</f>
        <v>OR Coast</v>
      </c>
      <c r="G381">
        <f>VLOOKUP(E381,StkCrosswalk!$D$1:$F$40,3,FALSE)</f>
        <v>6</v>
      </c>
      <c r="H381" s="98">
        <f>Data!AC4</f>
        <v>0</v>
      </c>
    </row>
    <row r="382" spans="1:8" x14ac:dyDescent="0.3">
      <c r="A382" t="str">
        <f>Data!$Z$1</f>
        <v>Central OR Troll</v>
      </c>
      <c r="B382" t="str">
        <f>Data!$AB$1</f>
        <v>May-Jun</v>
      </c>
      <c r="C382" t="str">
        <f>Data!$AC$2</f>
        <v>GSI_CO</v>
      </c>
      <c r="D382" t="str">
        <f>Data!$A$5</f>
        <v>Mid OR Coast</v>
      </c>
      <c r="E382">
        <f>VLOOKUP(D382,StkCrosswalk!$C$1:$F$40,2,FALSE)</f>
        <v>12</v>
      </c>
      <c r="F382" t="str">
        <f>VLOOKUP(E382,StkCrosswalk!$D$1:$F$40,2,FALSE)</f>
        <v>OR Coast</v>
      </c>
      <c r="G382">
        <f>VLOOKUP(E382,StkCrosswalk!$D$1:$F$40,3,FALSE)</f>
        <v>6</v>
      </c>
      <c r="H382" s="98">
        <f>Data!AC5</f>
        <v>0.13</v>
      </c>
    </row>
    <row r="383" spans="1:8" x14ac:dyDescent="0.3">
      <c r="A383" t="str">
        <f>Data!$Z$1</f>
        <v>Central OR Troll</v>
      </c>
      <c r="B383" t="str">
        <f>Data!$AB$1</f>
        <v>May-Jun</v>
      </c>
      <c r="C383" t="str">
        <f>Data!$AC$2</f>
        <v>GSI_CO</v>
      </c>
      <c r="D383" t="str">
        <f>Data!$A$6</f>
        <v>L Columbia Spring</v>
      </c>
      <c r="E383">
        <f>VLOOKUP(D383,StkCrosswalk!$C$1:$F$40,2,FALSE)</f>
        <v>6</v>
      </c>
      <c r="F383" t="str">
        <f>VLOOKUP(E383,StkCrosswalk!$D$1:$F$40,2,FALSE)</f>
        <v>Col Spr-Sum-Fall Brt</v>
      </c>
      <c r="G383">
        <f>VLOOKUP(E383,StkCrosswalk!$D$1:$F$40,3,FALSE)</f>
        <v>4</v>
      </c>
      <c r="H383" s="98">
        <f>Data!AC6</f>
        <v>5.0000000000000001E-3</v>
      </c>
    </row>
    <row r="384" spans="1:8" x14ac:dyDescent="0.3">
      <c r="A384" t="str">
        <f>Data!$Z$1</f>
        <v>Central OR Troll</v>
      </c>
      <c r="B384" t="str">
        <f>Data!$AB$1</f>
        <v>May-Jun</v>
      </c>
      <c r="C384" t="str">
        <f>Data!$AC$2</f>
        <v>GSI_CO</v>
      </c>
      <c r="D384" t="str">
        <f>Data!$A$7</f>
        <v>L C Bright&amp;Tule</v>
      </c>
      <c r="E384">
        <f>VLOOKUP(D384,StkCrosswalk!$C$1:$F$40,2,FALSE)</f>
        <v>9</v>
      </c>
      <c r="F384" t="str">
        <f>VLOOKUP(E384,StkCrosswalk!$D$1:$F$40,2,FALSE)</f>
        <v>Col Tule-L Col Brt</v>
      </c>
      <c r="G384">
        <f>VLOOKUP(E384,StkCrosswalk!$D$1:$F$40,3,FALSE)</f>
        <v>5</v>
      </c>
      <c r="H384" s="98">
        <f>Data!AC7</f>
        <v>0.08</v>
      </c>
    </row>
    <row r="385" spans="1:8" x14ac:dyDescent="0.3">
      <c r="A385" t="str">
        <f>Data!$Z$1</f>
        <v>Central OR Troll</v>
      </c>
      <c r="B385" t="str">
        <f>Data!$AB$1</f>
        <v>May-Jun</v>
      </c>
      <c r="C385" t="str">
        <f>Data!$AC$2</f>
        <v>GSI_CO</v>
      </c>
      <c r="D385" t="str">
        <f>Data!$A$8</f>
        <v>Mid-Columbia Tule</v>
      </c>
      <c r="E385">
        <f>VLOOKUP(D385,StkCrosswalk!$C$1:$F$40,2,FALSE)</f>
        <v>10</v>
      </c>
      <c r="F385" t="str">
        <f>VLOOKUP(E385,StkCrosswalk!$D$1:$F$40,2,FALSE)</f>
        <v>Col Tule-L Col Brt</v>
      </c>
      <c r="G385">
        <f>VLOOKUP(E385,StkCrosswalk!$D$1:$F$40,3,FALSE)</f>
        <v>5</v>
      </c>
      <c r="H385" s="98">
        <f>Data!AC8</f>
        <v>0.13</v>
      </c>
    </row>
    <row r="386" spans="1:8" x14ac:dyDescent="0.3">
      <c r="A386" t="str">
        <f>Data!$Z$1</f>
        <v>Central OR Troll</v>
      </c>
      <c r="B386" t="str">
        <f>Data!$AB$1</f>
        <v>May-Jun</v>
      </c>
      <c r="C386" t="str">
        <f>Data!$AC$2</f>
        <v>GSI_CO</v>
      </c>
      <c r="D386" t="str">
        <f>Data!$A$9</f>
        <v>U Columbia Bright</v>
      </c>
      <c r="E386">
        <f>VLOOKUP(D386,StkCrosswalk!$C$1:$F$40,2,FALSE)</f>
        <v>7</v>
      </c>
      <c r="F386" t="str">
        <f>VLOOKUP(E386,StkCrosswalk!$D$1:$F$40,2,FALSE)</f>
        <v>Col Spr-Sum-Fall Brt</v>
      </c>
      <c r="G386">
        <f>VLOOKUP(E386,StkCrosswalk!$D$1:$F$40,3,FALSE)</f>
        <v>4</v>
      </c>
      <c r="H386" s="98">
        <f>Data!AC9</f>
        <v>0.13500000000000001</v>
      </c>
    </row>
    <row r="387" spans="1:8" x14ac:dyDescent="0.3">
      <c r="A387" t="str">
        <f>Data!$Z$1</f>
        <v>Central OR Troll</v>
      </c>
      <c r="B387" t="str">
        <f>Data!$AB$1</f>
        <v>May-Jun</v>
      </c>
      <c r="C387" t="str">
        <f>Data!$AC$2</f>
        <v>GSI_CO</v>
      </c>
      <c r="D387" t="str">
        <f>Data!$A$10</f>
        <v>Columbia Su</v>
      </c>
      <c r="E387">
        <f>VLOOKUP(D387,StkCrosswalk!$C$1:$F$40,2,FALSE)</f>
        <v>8</v>
      </c>
      <c r="F387" t="str">
        <f>VLOOKUP(E387,StkCrosswalk!$D$1:$F$40,2,FALSE)</f>
        <v>Col Spr-Sum-Fall Brt</v>
      </c>
      <c r="G387">
        <f>VLOOKUP(E387,StkCrosswalk!$D$1:$F$40,3,FALSE)</f>
        <v>4</v>
      </c>
      <c r="H387" s="98">
        <f>Data!AC10</f>
        <v>0</v>
      </c>
    </row>
    <row r="388" spans="1:8" x14ac:dyDescent="0.3">
      <c r="A388" t="str">
        <f>Data!$Z$1</f>
        <v>Central OR Troll</v>
      </c>
      <c r="B388" t="str">
        <f>Data!$AB$1</f>
        <v>May-Jun</v>
      </c>
      <c r="C388" t="str">
        <f>Data!$AC$2</f>
        <v>GSI_CO</v>
      </c>
      <c r="D388" t="str">
        <f>Data!$A$11</f>
        <v>WA North Coast</v>
      </c>
      <c r="E388">
        <f>VLOOKUP(D388,StkCrosswalk!$C$1:$F$40,2,FALSE)</f>
        <v>4</v>
      </c>
      <c r="F388" t="str">
        <f>VLOOKUP(E388,StkCrosswalk!$D$1:$F$40,2,FALSE)</f>
        <v>WA Coast</v>
      </c>
      <c r="G388">
        <f>VLOOKUP(E388,StkCrosswalk!$D$1:$F$40,3,FALSE)</f>
        <v>3</v>
      </c>
      <c r="H388" s="98">
        <f>Data!AC11</f>
        <v>0</v>
      </c>
    </row>
    <row r="389" spans="1:8" x14ac:dyDescent="0.3">
      <c r="A389" t="str">
        <f>Data!$Z$1</f>
        <v>Central OR Troll</v>
      </c>
      <c r="B389" t="str">
        <f>Data!$AB$1</f>
        <v>May-Jun</v>
      </c>
      <c r="C389" t="str">
        <f>Data!$AC$2</f>
        <v>GSI_CO</v>
      </c>
      <c r="D389" t="str">
        <f>Data!$A$12</f>
        <v>Washington Coast</v>
      </c>
      <c r="E389">
        <f>VLOOKUP(D389,StkCrosswalk!$C$1:$F$40,2,FALSE)</f>
        <v>5</v>
      </c>
      <c r="F389" t="str">
        <f>VLOOKUP(E389,StkCrosswalk!$D$1:$F$40,2,FALSE)</f>
        <v>WA Coast</v>
      </c>
      <c r="G389">
        <f>VLOOKUP(E389,StkCrosswalk!$D$1:$F$40,3,FALSE)</f>
        <v>3</v>
      </c>
      <c r="H389" s="98">
        <f>Data!AC12</f>
        <v>5.0000000000000001E-3</v>
      </c>
    </row>
    <row r="390" spans="1:8" x14ac:dyDescent="0.3">
      <c r="A390" t="str">
        <f>Data!$Z$1</f>
        <v>Central OR Troll</v>
      </c>
      <c r="B390" t="str">
        <f>Data!$AB$1</f>
        <v>May-Jun</v>
      </c>
      <c r="C390" t="str">
        <f>Data!$AC$2</f>
        <v>GSI_CO</v>
      </c>
      <c r="D390" t="str">
        <f>Data!$A$13</f>
        <v>Puget Sound Fa</v>
      </c>
      <c r="E390">
        <f>VLOOKUP(D390,StkCrosswalk!$C$1:$F$40,2,FALSE)</f>
        <v>3</v>
      </c>
      <c r="F390" t="str">
        <f>VLOOKUP(E390,StkCrosswalk!$D$1:$F$40,2,FALSE)</f>
        <v>PS Fall-Spring</v>
      </c>
      <c r="G390">
        <f>VLOOKUP(E390,StkCrosswalk!$D$1:$F$40,3,FALSE)</f>
        <v>2</v>
      </c>
      <c r="H390" s="98">
        <f>Data!AC13</f>
        <v>0.01</v>
      </c>
    </row>
    <row r="391" spans="1:8" x14ac:dyDescent="0.3">
      <c r="A391" t="str">
        <f>Data!$Z$1</f>
        <v>Central OR Troll</v>
      </c>
      <c r="B391" t="str">
        <f>Data!$AB$1</f>
        <v>May-Jun</v>
      </c>
      <c r="C391" t="str">
        <f>Data!$AC$2</f>
        <v>GSI_CO</v>
      </c>
      <c r="D391" t="str">
        <f>Data!$A$14</f>
        <v>Puget Sound Sp</v>
      </c>
      <c r="E391">
        <f>VLOOKUP(D391,StkCrosswalk!$C$1:$F$40,2,FALSE)</f>
        <v>2</v>
      </c>
      <c r="F391" t="str">
        <f>VLOOKUP(E391,StkCrosswalk!$D$1:$F$40,2,FALSE)</f>
        <v>PS Fall-Spring</v>
      </c>
      <c r="G391">
        <f>VLOOKUP(E391,StkCrosswalk!$D$1:$F$40,3,FALSE)</f>
        <v>2</v>
      </c>
      <c r="H391" s="98">
        <f>Data!AC14</f>
        <v>0</v>
      </c>
    </row>
    <row r="392" spans="1:8" x14ac:dyDescent="0.3">
      <c r="A392" t="str">
        <f>Data!$Z$1</f>
        <v>Central OR Troll</v>
      </c>
      <c r="B392" t="str">
        <f>Data!$AB$1</f>
        <v>May-Jun</v>
      </c>
      <c r="C392" t="str">
        <f>Data!$AC$2</f>
        <v>GSI_CO</v>
      </c>
      <c r="D392" t="str">
        <f>Data!$A$15</f>
        <v>Fraser WCVI Geo St</v>
      </c>
      <c r="E392">
        <f>VLOOKUP(D392,StkCrosswalk!$C$1:$F$40,2,FALSE)</f>
        <v>1</v>
      </c>
      <c r="F392" t="str">
        <f>VLOOKUP(E392,StkCrosswalk!$D$1:$F$40,2,FALSE)</f>
        <v>Fraser WCVI Geo St</v>
      </c>
      <c r="G392">
        <f>VLOOKUP(E392,StkCrosswalk!$D$1:$F$40,3,FALSE)</f>
        <v>1</v>
      </c>
      <c r="H392" s="98">
        <f>Data!AC15</f>
        <v>0.02</v>
      </c>
    </row>
    <row r="393" spans="1:8" x14ac:dyDescent="0.3">
      <c r="A393" t="str">
        <f>Data!$Z$1</f>
        <v>Central OR Troll</v>
      </c>
      <c r="B393" t="str">
        <f>Data!$AB$1</f>
        <v>May-Jun</v>
      </c>
      <c r="C393" t="str">
        <f>Data!$AC$2</f>
        <v>GSI_CO</v>
      </c>
      <c r="D393" t="str">
        <f>Data!$A$16</f>
        <v>Non FRAM stocks</v>
      </c>
      <c r="E393">
        <f>VLOOKUP(D393,StkCrosswalk!$C$1:$F$40,2,FALSE)</f>
        <v>14</v>
      </c>
      <c r="F393" t="str">
        <f>VLOOKUP(E393,StkCrosswalk!$D$1:$F$40,2,FALSE)</f>
        <v>Non FRAM stocks</v>
      </c>
      <c r="G393">
        <f>VLOOKUP(E393,StkCrosswalk!$D$1:$F$40,3,FALSE)</f>
        <v>8</v>
      </c>
      <c r="H393" s="98">
        <f>Data!AC16</f>
        <v>0.16</v>
      </c>
    </row>
    <row r="394" spans="1:8" x14ac:dyDescent="0.3">
      <c r="A394" t="str">
        <f>Data!$AD$1</f>
        <v>Central OR Troll</v>
      </c>
      <c r="B394" t="str">
        <f>Data!$AF$1</f>
        <v>Jul-Sep</v>
      </c>
      <c r="C394" t="str">
        <f>Data!$AD$2</f>
        <v>NewBP</v>
      </c>
      <c r="D394" t="str">
        <f>Data!$A$3</f>
        <v>CV-Sacramento</v>
      </c>
      <c r="E394">
        <f>VLOOKUP(D394,StkCrosswalk!$C$1:$F$40,2,FALSE)</f>
        <v>13</v>
      </c>
      <c r="F394" t="str">
        <f>VLOOKUP(E394,StkCrosswalk!$D$1:$F$40,2,FALSE)</f>
        <v>Central Valley</v>
      </c>
      <c r="G394">
        <f>VLOOKUP(E394,StkCrosswalk!$D$1:$F$40,3,FALSE)</f>
        <v>7</v>
      </c>
      <c r="H394" s="98">
        <f>Data!AD3</f>
        <v>0.12970855150640656</v>
      </c>
    </row>
    <row r="395" spans="1:8" x14ac:dyDescent="0.3">
      <c r="A395" t="str">
        <f>Data!$AD$1</f>
        <v>Central OR Troll</v>
      </c>
      <c r="B395" t="str">
        <f>Data!$AF$1</f>
        <v>Jul-Sep</v>
      </c>
      <c r="C395" t="str">
        <f>Data!$AD$2</f>
        <v>NewBP</v>
      </c>
      <c r="D395" t="str">
        <f>Data!$A$4</f>
        <v>OR North Coast</v>
      </c>
      <c r="E395">
        <f>VLOOKUP(D395,StkCrosswalk!$C$1:$F$40,2,FALSE)</f>
        <v>11</v>
      </c>
      <c r="F395" t="str">
        <f>VLOOKUP(E395,StkCrosswalk!$D$1:$F$40,2,FALSE)</f>
        <v>OR Coast</v>
      </c>
      <c r="G395">
        <f>VLOOKUP(E395,StkCrosswalk!$D$1:$F$40,3,FALSE)</f>
        <v>6</v>
      </c>
      <c r="H395" s="98">
        <f>Data!AD4</f>
        <v>3.4057469238851612E-2</v>
      </c>
    </row>
    <row r="396" spans="1:8" x14ac:dyDescent="0.3">
      <c r="A396" t="str">
        <f>Data!$AD$1</f>
        <v>Central OR Troll</v>
      </c>
      <c r="B396" t="str">
        <f>Data!$AF$1</f>
        <v>Jul-Sep</v>
      </c>
      <c r="C396" t="str">
        <f>Data!$AD$2</f>
        <v>NewBP</v>
      </c>
      <c r="D396" t="str">
        <f>Data!$A$5</f>
        <v>Mid OR Coast</v>
      </c>
      <c r="E396">
        <f>VLOOKUP(D396,StkCrosswalk!$C$1:$F$40,2,FALSE)</f>
        <v>12</v>
      </c>
      <c r="F396" t="str">
        <f>VLOOKUP(E396,StkCrosswalk!$D$1:$F$40,2,FALSE)</f>
        <v>OR Coast</v>
      </c>
      <c r="G396">
        <f>VLOOKUP(E396,StkCrosswalk!$D$1:$F$40,3,FALSE)</f>
        <v>6</v>
      </c>
      <c r="H396" s="98">
        <f>Data!AD5</f>
        <v>3.1908994826667446E-2</v>
      </c>
    </row>
    <row r="397" spans="1:8" x14ac:dyDescent="0.3">
      <c r="A397" t="str">
        <f>Data!$AD$1</f>
        <v>Central OR Troll</v>
      </c>
      <c r="B397" t="str">
        <f>Data!$AF$1</f>
        <v>Jul-Sep</v>
      </c>
      <c r="C397" t="str">
        <f>Data!$AD$2</f>
        <v>NewBP</v>
      </c>
      <c r="D397" t="str">
        <f>Data!$A$6</f>
        <v>L Columbia Spring</v>
      </c>
      <c r="E397">
        <f>VLOOKUP(D397,StkCrosswalk!$C$1:$F$40,2,FALSE)</f>
        <v>6</v>
      </c>
      <c r="F397" t="str">
        <f>VLOOKUP(E397,StkCrosswalk!$D$1:$F$40,2,FALSE)</f>
        <v>Col Spr-Sum-Fall Brt</v>
      </c>
      <c r="G397">
        <f>VLOOKUP(E397,StkCrosswalk!$D$1:$F$40,3,FALSE)</f>
        <v>4</v>
      </c>
      <c r="H397" s="98">
        <f>Data!AD6</f>
        <v>2.0151456534907874E-3</v>
      </c>
    </row>
    <row r="398" spans="1:8" x14ac:dyDescent="0.3">
      <c r="A398" t="str">
        <f>Data!$AD$1</f>
        <v>Central OR Troll</v>
      </c>
      <c r="B398" t="str">
        <f>Data!$AF$1</f>
        <v>Jul-Sep</v>
      </c>
      <c r="C398" t="str">
        <f>Data!$AD$2</f>
        <v>NewBP</v>
      </c>
      <c r="D398" t="str">
        <f>Data!$A$7</f>
        <v>L C Bright&amp;Tule</v>
      </c>
      <c r="E398">
        <f>VLOOKUP(D398,StkCrosswalk!$C$1:$F$40,2,FALSE)</f>
        <v>9</v>
      </c>
      <c r="F398" t="str">
        <f>VLOOKUP(E398,StkCrosswalk!$D$1:$F$40,2,FALSE)</f>
        <v>Col Tule-L Col Brt</v>
      </c>
      <c r="G398">
        <f>VLOOKUP(E398,StkCrosswalk!$D$1:$F$40,3,FALSE)</f>
        <v>5</v>
      </c>
      <c r="H398" s="98">
        <f>Data!AD7</f>
        <v>8.0346317710937851E-2</v>
      </c>
    </row>
    <row r="399" spans="1:8" x14ac:dyDescent="0.3">
      <c r="A399" t="str">
        <f>Data!$AD$1</f>
        <v>Central OR Troll</v>
      </c>
      <c r="B399" t="str">
        <f>Data!$AF$1</f>
        <v>Jul-Sep</v>
      </c>
      <c r="C399" t="str">
        <f>Data!$AD$2</f>
        <v>NewBP</v>
      </c>
      <c r="D399" t="str">
        <f>Data!$A$8</f>
        <v>Mid-Columbia Tule</v>
      </c>
      <c r="E399">
        <f>VLOOKUP(D399,StkCrosswalk!$C$1:$F$40,2,FALSE)</f>
        <v>10</v>
      </c>
      <c r="F399" t="str">
        <f>VLOOKUP(E399,StkCrosswalk!$D$1:$F$40,2,FALSE)</f>
        <v>Col Tule-L Col Brt</v>
      </c>
      <c r="G399">
        <f>VLOOKUP(E399,StkCrosswalk!$D$1:$F$40,3,FALSE)</f>
        <v>5</v>
      </c>
      <c r="H399" s="98">
        <f>Data!AD8</f>
        <v>0.10487153111111175</v>
      </c>
    </row>
    <row r="400" spans="1:8" x14ac:dyDescent="0.3">
      <c r="A400" t="str">
        <f>Data!$AD$1</f>
        <v>Central OR Troll</v>
      </c>
      <c r="B400" t="str">
        <f>Data!$AF$1</f>
        <v>Jul-Sep</v>
      </c>
      <c r="C400" t="str">
        <f>Data!$AD$2</f>
        <v>NewBP</v>
      </c>
      <c r="D400" t="str">
        <f>Data!$A$9</f>
        <v>U Columbia Bright</v>
      </c>
      <c r="E400">
        <f>VLOOKUP(D400,StkCrosswalk!$C$1:$F$40,2,FALSE)</f>
        <v>7</v>
      </c>
      <c r="F400" t="str">
        <f>VLOOKUP(E400,StkCrosswalk!$D$1:$F$40,2,FALSE)</f>
        <v>Col Spr-Sum-Fall Brt</v>
      </c>
      <c r="G400">
        <f>VLOOKUP(E400,StkCrosswalk!$D$1:$F$40,3,FALSE)</f>
        <v>4</v>
      </c>
      <c r="H400" s="98">
        <f>Data!AD9</f>
        <v>0.16076848398792296</v>
      </c>
    </row>
    <row r="401" spans="1:8" x14ac:dyDescent="0.3">
      <c r="A401" t="str">
        <f>Data!$AD$1</f>
        <v>Central OR Troll</v>
      </c>
      <c r="B401" t="str">
        <f>Data!$AF$1</f>
        <v>Jul-Sep</v>
      </c>
      <c r="C401" t="str">
        <f>Data!$AD$2</f>
        <v>NewBP</v>
      </c>
      <c r="D401" t="str">
        <f>Data!$A$10</f>
        <v>Columbia Su</v>
      </c>
      <c r="E401">
        <f>VLOOKUP(D401,StkCrosswalk!$C$1:$F$40,2,FALSE)</f>
        <v>8</v>
      </c>
      <c r="F401" t="str">
        <f>VLOOKUP(E401,StkCrosswalk!$D$1:$F$40,2,FALSE)</f>
        <v>Col Spr-Sum-Fall Brt</v>
      </c>
      <c r="G401">
        <f>VLOOKUP(E401,StkCrosswalk!$D$1:$F$40,3,FALSE)</f>
        <v>4</v>
      </c>
      <c r="H401" s="98">
        <f>Data!AD10</f>
        <v>8.1147149118863116E-3</v>
      </c>
    </row>
    <row r="402" spans="1:8" x14ac:dyDescent="0.3">
      <c r="A402" t="str">
        <f>Data!$AD$1</f>
        <v>Central OR Troll</v>
      </c>
      <c r="B402" t="str">
        <f>Data!$AF$1</f>
        <v>Jul-Sep</v>
      </c>
      <c r="C402" t="str">
        <f>Data!$AD$2</f>
        <v>NewBP</v>
      </c>
      <c r="D402" t="str">
        <f>Data!$A$11</f>
        <v>WA North Coast</v>
      </c>
      <c r="E402">
        <f>VLOOKUP(D402,StkCrosswalk!$C$1:$F$40,2,FALSE)</f>
        <v>4</v>
      </c>
      <c r="F402" t="str">
        <f>VLOOKUP(E402,StkCrosswalk!$D$1:$F$40,2,FALSE)</f>
        <v>WA Coast</v>
      </c>
      <c r="G402">
        <f>VLOOKUP(E402,StkCrosswalk!$D$1:$F$40,3,FALSE)</f>
        <v>3</v>
      </c>
      <c r="H402" s="98">
        <f>Data!AD11</f>
        <v>0</v>
      </c>
    </row>
    <row r="403" spans="1:8" x14ac:dyDescent="0.3">
      <c r="A403" t="str">
        <f>Data!$AD$1</f>
        <v>Central OR Troll</v>
      </c>
      <c r="B403" t="str">
        <f>Data!$AF$1</f>
        <v>Jul-Sep</v>
      </c>
      <c r="C403" t="str">
        <f>Data!$AD$2</f>
        <v>NewBP</v>
      </c>
      <c r="D403" t="str">
        <f>Data!$A$12</f>
        <v>Washington Coast</v>
      </c>
      <c r="E403">
        <f>VLOOKUP(D403,StkCrosswalk!$C$1:$F$40,2,FALSE)</f>
        <v>5</v>
      </c>
      <c r="F403" t="str">
        <f>VLOOKUP(E403,StkCrosswalk!$D$1:$F$40,2,FALSE)</f>
        <v>WA Coast</v>
      </c>
      <c r="G403">
        <f>VLOOKUP(E403,StkCrosswalk!$D$1:$F$40,3,FALSE)</f>
        <v>3</v>
      </c>
      <c r="H403" s="98">
        <f>Data!AD12</f>
        <v>0</v>
      </c>
    </row>
    <row r="404" spans="1:8" x14ac:dyDescent="0.3">
      <c r="A404" t="str">
        <f>Data!$AD$1</f>
        <v>Central OR Troll</v>
      </c>
      <c r="B404" t="str">
        <f>Data!$AF$1</f>
        <v>Jul-Sep</v>
      </c>
      <c r="C404" t="str">
        <f>Data!$AD$2</f>
        <v>NewBP</v>
      </c>
      <c r="D404" t="str">
        <f>Data!$A$13</f>
        <v>Puget Sound Fa</v>
      </c>
      <c r="E404">
        <f>VLOOKUP(D404,StkCrosswalk!$C$1:$F$40,2,FALSE)</f>
        <v>3</v>
      </c>
      <c r="F404" t="str">
        <f>VLOOKUP(E404,StkCrosswalk!$D$1:$F$40,2,FALSE)</f>
        <v>PS Fall-Spring</v>
      </c>
      <c r="G404">
        <f>VLOOKUP(E404,StkCrosswalk!$D$1:$F$40,3,FALSE)</f>
        <v>2</v>
      </c>
      <c r="H404" s="98">
        <f>Data!AD13</f>
        <v>3.0545893188682342E-3</v>
      </c>
    </row>
    <row r="405" spans="1:8" x14ac:dyDescent="0.3">
      <c r="A405" t="str">
        <f>Data!$AD$1</f>
        <v>Central OR Troll</v>
      </c>
      <c r="B405" t="str">
        <f>Data!$AF$1</f>
        <v>Jul-Sep</v>
      </c>
      <c r="C405" t="str">
        <f>Data!$AD$2</f>
        <v>NewBP</v>
      </c>
      <c r="D405" t="str">
        <f>Data!$A$14</f>
        <v>Puget Sound Sp</v>
      </c>
      <c r="E405">
        <f>VLOOKUP(D405,StkCrosswalk!$C$1:$F$40,2,FALSE)</f>
        <v>2</v>
      </c>
      <c r="F405" t="str">
        <f>VLOOKUP(E405,StkCrosswalk!$D$1:$F$40,2,FALSE)</f>
        <v>PS Fall-Spring</v>
      </c>
      <c r="G405">
        <f>VLOOKUP(E405,StkCrosswalk!$D$1:$F$40,3,FALSE)</f>
        <v>2</v>
      </c>
      <c r="H405" s="98">
        <f>Data!AD14</f>
        <v>0</v>
      </c>
    </row>
    <row r="406" spans="1:8" x14ac:dyDescent="0.3">
      <c r="A406" t="str">
        <f>Data!$AD$1</f>
        <v>Central OR Troll</v>
      </c>
      <c r="B406" t="str">
        <f>Data!$AF$1</f>
        <v>Jul-Sep</v>
      </c>
      <c r="C406" t="str">
        <f>Data!$AD$2</f>
        <v>NewBP</v>
      </c>
      <c r="D406" t="str">
        <f>Data!$A$15</f>
        <v>Fraser WCVI Geo St</v>
      </c>
      <c r="E406">
        <f>VLOOKUP(D406,StkCrosswalk!$C$1:$F$40,2,FALSE)</f>
        <v>1</v>
      </c>
      <c r="F406" t="str">
        <f>VLOOKUP(E406,StkCrosswalk!$D$1:$F$40,2,FALSE)</f>
        <v>Fraser WCVI Geo St</v>
      </c>
      <c r="G406">
        <f>VLOOKUP(E406,StkCrosswalk!$D$1:$F$40,3,FALSE)</f>
        <v>1</v>
      </c>
      <c r="H406" s="98">
        <f>Data!AD15</f>
        <v>1.075420173385631E-2</v>
      </c>
    </row>
    <row r="407" spans="1:8" x14ac:dyDescent="0.3">
      <c r="A407" t="str">
        <f>Data!$AD$1</f>
        <v>Central OR Troll</v>
      </c>
      <c r="B407" t="str">
        <f>Data!$AF$1</f>
        <v>Jul-Sep</v>
      </c>
      <c r="C407" t="str">
        <f>Data!$AD$2</f>
        <v>NewBP</v>
      </c>
      <c r="D407" t="str">
        <f>Data!$A$16</f>
        <v>Non FRAM stocks</v>
      </c>
      <c r="E407">
        <f>VLOOKUP(D407,StkCrosswalk!$C$1:$F$40,2,FALSE)</f>
        <v>14</v>
      </c>
      <c r="F407" t="str">
        <f>VLOOKUP(E407,StkCrosswalk!$D$1:$F$40,2,FALSE)</f>
        <v>Non FRAM stocks</v>
      </c>
      <c r="G407">
        <f>VLOOKUP(E407,StkCrosswalk!$D$1:$F$40,3,FALSE)</f>
        <v>8</v>
      </c>
      <c r="H407" s="98">
        <f>Data!AD16</f>
        <v>0.43440000000000001</v>
      </c>
    </row>
    <row r="408" spans="1:8" x14ac:dyDescent="0.3">
      <c r="A408" t="str">
        <f>Data!$AD$1</f>
        <v>Central OR Troll</v>
      </c>
      <c r="B408" t="str">
        <f>Data!$AF$1</f>
        <v>Jul-Sep</v>
      </c>
      <c r="C408" t="str">
        <f>Data!$AE$2</f>
        <v>OldBP</v>
      </c>
      <c r="D408" t="str">
        <f>Data!$A$3</f>
        <v>CV-Sacramento</v>
      </c>
      <c r="E408">
        <f>VLOOKUP(D408,StkCrosswalk!$C$1:$F$40,2,FALSE)</f>
        <v>13</v>
      </c>
      <c r="F408" t="str">
        <f>VLOOKUP(E408,StkCrosswalk!$D$1:$F$40,2,FALSE)</f>
        <v>Central Valley</v>
      </c>
      <c r="G408">
        <f>VLOOKUP(E408,StkCrosswalk!$D$1:$F$40,3,FALSE)</f>
        <v>7</v>
      </c>
      <c r="H408" s="98">
        <f>Data!AE3</f>
        <v>0.21331349025532567</v>
      </c>
    </row>
    <row r="409" spans="1:8" x14ac:dyDescent="0.3">
      <c r="A409" t="str">
        <f>Data!$AD$1</f>
        <v>Central OR Troll</v>
      </c>
      <c r="B409" t="str">
        <f>Data!$AF$1</f>
        <v>Jul-Sep</v>
      </c>
      <c r="C409" t="str">
        <f>Data!$AE$2</f>
        <v>OldBP</v>
      </c>
      <c r="D409" t="str">
        <f>Data!$A$4</f>
        <v>OR North Coast</v>
      </c>
      <c r="E409">
        <f>VLOOKUP(D409,StkCrosswalk!$C$1:$F$40,2,FALSE)</f>
        <v>11</v>
      </c>
      <c r="F409" t="str">
        <f>VLOOKUP(E409,StkCrosswalk!$D$1:$F$40,2,FALSE)</f>
        <v>OR Coast</v>
      </c>
      <c r="G409">
        <f>VLOOKUP(E409,StkCrosswalk!$D$1:$F$40,3,FALSE)</f>
        <v>6</v>
      </c>
      <c r="H409" s="98">
        <f>Data!AE4</f>
        <v>2.0004882981786553E-2</v>
      </c>
    </row>
    <row r="410" spans="1:8" x14ac:dyDescent="0.3">
      <c r="A410" t="str">
        <f>Data!$AD$1</f>
        <v>Central OR Troll</v>
      </c>
      <c r="B410" t="str">
        <f>Data!$AF$1</f>
        <v>Jul-Sep</v>
      </c>
      <c r="C410" t="str">
        <f>Data!$AE$2</f>
        <v>OldBP</v>
      </c>
      <c r="D410" t="str">
        <f>Data!$A$5</f>
        <v>Mid OR Coast</v>
      </c>
      <c r="E410">
        <f>VLOOKUP(D410,StkCrosswalk!$C$1:$F$40,2,FALSE)</f>
        <v>12</v>
      </c>
      <c r="F410" t="str">
        <f>VLOOKUP(E410,StkCrosswalk!$D$1:$F$40,2,FALSE)</f>
        <v>OR Coast</v>
      </c>
      <c r="G410">
        <f>VLOOKUP(E410,StkCrosswalk!$D$1:$F$40,3,FALSE)</f>
        <v>6</v>
      </c>
      <c r="H410" s="98">
        <f>Data!AE5</f>
        <v>0</v>
      </c>
    </row>
    <row r="411" spans="1:8" x14ac:dyDescent="0.3">
      <c r="A411" t="str">
        <f>Data!$AD$1</f>
        <v>Central OR Troll</v>
      </c>
      <c r="B411" t="str">
        <f>Data!$AF$1</f>
        <v>Jul-Sep</v>
      </c>
      <c r="C411" t="str">
        <f>Data!$AE$2</f>
        <v>OldBP</v>
      </c>
      <c r="D411" t="str">
        <f>Data!$A$6</f>
        <v>L Columbia Spring</v>
      </c>
      <c r="E411">
        <f>VLOOKUP(D411,StkCrosswalk!$C$1:$F$40,2,FALSE)</f>
        <v>6</v>
      </c>
      <c r="F411" t="str">
        <f>VLOOKUP(E411,StkCrosswalk!$D$1:$F$40,2,FALSE)</f>
        <v>Col Spr-Sum-Fall Brt</v>
      </c>
      <c r="G411">
        <f>VLOOKUP(E411,StkCrosswalk!$D$1:$F$40,3,FALSE)</f>
        <v>4</v>
      </c>
      <c r="H411" s="98">
        <f>Data!AE6</f>
        <v>2.3807261066602959E-2</v>
      </c>
    </row>
    <row r="412" spans="1:8" x14ac:dyDescent="0.3">
      <c r="A412" t="str">
        <f>Data!$AD$1</f>
        <v>Central OR Troll</v>
      </c>
      <c r="B412" t="str">
        <f>Data!$AF$1</f>
        <v>Jul-Sep</v>
      </c>
      <c r="C412" t="str">
        <f>Data!$AE$2</f>
        <v>OldBP</v>
      </c>
      <c r="D412" t="str">
        <f>Data!$A$7</f>
        <v>L C Bright&amp;Tule</v>
      </c>
      <c r="E412">
        <f>VLOOKUP(D412,StkCrosswalk!$C$1:$F$40,2,FALSE)</f>
        <v>9</v>
      </c>
      <c r="F412" t="str">
        <f>VLOOKUP(E412,StkCrosswalk!$D$1:$F$40,2,FALSE)</f>
        <v>Col Tule-L Col Brt</v>
      </c>
      <c r="G412">
        <f>VLOOKUP(E412,StkCrosswalk!$D$1:$F$40,3,FALSE)</f>
        <v>5</v>
      </c>
      <c r="H412" s="98">
        <f>Data!AE7</f>
        <v>7.32636299680159E-2</v>
      </c>
    </row>
    <row r="413" spans="1:8" x14ac:dyDescent="0.3">
      <c r="A413" t="str">
        <f>Data!$AD$1</f>
        <v>Central OR Troll</v>
      </c>
      <c r="B413" t="str">
        <f>Data!$AF$1</f>
        <v>Jul-Sep</v>
      </c>
      <c r="C413" t="str">
        <f>Data!$AE$2</f>
        <v>OldBP</v>
      </c>
      <c r="D413" t="str">
        <f>Data!$A$8</f>
        <v>Mid-Columbia Tule</v>
      </c>
      <c r="E413">
        <f>VLOOKUP(D413,StkCrosswalk!$C$1:$F$40,2,FALSE)</f>
        <v>10</v>
      </c>
      <c r="F413" t="str">
        <f>VLOOKUP(E413,StkCrosswalk!$D$1:$F$40,2,FALSE)</f>
        <v>Col Tule-L Col Brt</v>
      </c>
      <c r="G413">
        <f>VLOOKUP(E413,StkCrosswalk!$D$1:$F$40,3,FALSE)</f>
        <v>5</v>
      </c>
      <c r="H413" s="98">
        <f>Data!AE8</f>
        <v>2.735305778559682E-2</v>
      </c>
    </row>
    <row r="414" spans="1:8" x14ac:dyDescent="0.3">
      <c r="A414" t="str">
        <f>Data!$AD$1</f>
        <v>Central OR Troll</v>
      </c>
      <c r="B414" t="str">
        <f>Data!$AF$1</f>
        <v>Jul-Sep</v>
      </c>
      <c r="C414" t="str">
        <f>Data!$AE$2</f>
        <v>OldBP</v>
      </c>
      <c r="D414" t="str">
        <f>Data!$A$9</f>
        <v>U Columbia Bright</v>
      </c>
      <c r="E414">
        <f>VLOOKUP(D414,StkCrosswalk!$C$1:$F$40,2,FALSE)</f>
        <v>7</v>
      </c>
      <c r="F414" t="str">
        <f>VLOOKUP(E414,StkCrosswalk!$D$1:$F$40,2,FALSE)</f>
        <v>Col Spr-Sum-Fall Brt</v>
      </c>
      <c r="G414">
        <f>VLOOKUP(E414,StkCrosswalk!$D$1:$F$40,3,FALSE)</f>
        <v>4</v>
      </c>
      <c r="H414" s="98">
        <f>Data!AE9</f>
        <v>4.7390408426561385E-2</v>
      </c>
    </row>
    <row r="415" spans="1:8" x14ac:dyDescent="0.3">
      <c r="A415" t="str">
        <f>Data!$AD$1</f>
        <v>Central OR Troll</v>
      </c>
      <c r="B415" t="str">
        <f>Data!$AF$1</f>
        <v>Jul-Sep</v>
      </c>
      <c r="C415" t="str">
        <f>Data!$AE$2</f>
        <v>OldBP</v>
      </c>
      <c r="D415" t="str">
        <f>Data!$A$10</f>
        <v>Columbia Su</v>
      </c>
      <c r="E415">
        <f>VLOOKUP(D415,StkCrosswalk!$C$1:$F$40,2,FALSE)</f>
        <v>8</v>
      </c>
      <c r="F415" t="str">
        <f>VLOOKUP(E415,StkCrosswalk!$D$1:$F$40,2,FALSE)</f>
        <v>Col Spr-Sum-Fall Brt</v>
      </c>
      <c r="G415">
        <f>VLOOKUP(E415,StkCrosswalk!$D$1:$F$40,3,FALSE)</f>
        <v>4</v>
      </c>
      <c r="H415" s="98">
        <f>Data!AE10</f>
        <v>1.0761404017505601E-3</v>
      </c>
    </row>
    <row r="416" spans="1:8" x14ac:dyDescent="0.3">
      <c r="A416" t="str">
        <f>Data!$AD$1</f>
        <v>Central OR Troll</v>
      </c>
      <c r="B416" t="str">
        <f>Data!$AF$1</f>
        <v>Jul-Sep</v>
      </c>
      <c r="C416" t="str">
        <f>Data!$AE$2</f>
        <v>OldBP</v>
      </c>
      <c r="D416" t="str">
        <f>Data!$A$11</f>
        <v>WA North Coast</v>
      </c>
      <c r="E416">
        <f>VLOOKUP(D416,StkCrosswalk!$C$1:$F$40,2,FALSE)</f>
        <v>4</v>
      </c>
      <c r="F416" t="str">
        <f>VLOOKUP(E416,StkCrosswalk!$D$1:$F$40,2,FALSE)</f>
        <v>WA Coast</v>
      </c>
      <c r="G416">
        <f>VLOOKUP(E416,StkCrosswalk!$D$1:$F$40,3,FALSE)</f>
        <v>3</v>
      </c>
      <c r="H416" s="98">
        <f>Data!AE11</f>
        <v>0</v>
      </c>
    </row>
    <row r="417" spans="1:8" x14ac:dyDescent="0.3">
      <c r="A417" t="str">
        <f>Data!$AD$1</f>
        <v>Central OR Troll</v>
      </c>
      <c r="B417" t="str">
        <f>Data!$AF$1</f>
        <v>Jul-Sep</v>
      </c>
      <c r="C417" t="str">
        <f>Data!$AE$2</f>
        <v>OldBP</v>
      </c>
      <c r="D417" t="str">
        <f>Data!$A$12</f>
        <v>Washington Coast</v>
      </c>
      <c r="E417">
        <f>VLOOKUP(D417,StkCrosswalk!$C$1:$F$40,2,FALSE)</f>
        <v>5</v>
      </c>
      <c r="F417" t="str">
        <f>VLOOKUP(E417,StkCrosswalk!$D$1:$F$40,2,FALSE)</f>
        <v>WA Coast</v>
      </c>
      <c r="G417">
        <f>VLOOKUP(E417,StkCrosswalk!$D$1:$F$40,3,FALSE)</f>
        <v>3</v>
      </c>
      <c r="H417" s="98">
        <f>Data!AE12</f>
        <v>5.325328548724923E-4</v>
      </c>
    </row>
    <row r="418" spans="1:8" x14ac:dyDescent="0.3">
      <c r="A418" t="str">
        <f>Data!$AD$1</f>
        <v>Central OR Troll</v>
      </c>
      <c r="B418" t="str">
        <f>Data!$AF$1</f>
        <v>Jul-Sep</v>
      </c>
      <c r="C418" t="str">
        <f>Data!$AE$2</f>
        <v>OldBP</v>
      </c>
      <c r="D418" t="str">
        <f>Data!$A$13</f>
        <v>Puget Sound Fa</v>
      </c>
      <c r="E418">
        <f>VLOOKUP(D418,StkCrosswalk!$C$1:$F$40,2,FALSE)</f>
        <v>3</v>
      </c>
      <c r="F418" t="str">
        <f>VLOOKUP(E418,StkCrosswalk!$D$1:$F$40,2,FALSE)</f>
        <v>PS Fall-Spring</v>
      </c>
      <c r="G418">
        <f>VLOOKUP(E418,StkCrosswalk!$D$1:$F$40,3,FALSE)</f>
        <v>2</v>
      </c>
      <c r="H418" s="98">
        <f>Data!AE13</f>
        <v>3.1525338848286521E-3</v>
      </c>
    </row>
    <row r="419" spans="1:8" x14ac:dyDescent="0.3">
      <c r="A419" t="str">
        <f>Data!$AD$1</f>
        <v>Central OR Troll</v>
      </c>
      <c r="B419" t="str">
        <f>Data!$AF$1</f>
        <v>Jul-Sep</v>
      </c>
      <c r="C419" t="str">
        <f>Data!$AE$2</f>
        <v>OldBP</v>
      </c>
      <c r="D419" t="str">
        <f>Data!$A$14</f>
        <v>Puget Sound Sp</v>
      </c>
      <c r="E419">
        <f>VLOOKUP(D419,StkCrosswalk!$C$1:$F$40,2,FALSE)</f>
        <v>2</v>
      </c>
      <c r="F419" t="str">
        <f>VLOOKUP(E419,StkCrosswalk!$D$1:$F$40,2,FALSE)</f>
        <v>PS Fall-Spring</v>
      </c>
      <c r="G419">
        <f>VLOOKUP(E419,StkCrosswalk!$D$1:$F$40,3,FALSE)</f>
        <v>2</v>
      </c>
      <c r="H419" s="98">
        <f>Data!AE14</f>
        <v>0</v>
      </c>
    </row>
    <row r="420" spans="1:8" x14ac:dyDescent="0.3">
      <c r="A420" t="str">
        <f>Data!$AD$1</f>
        <v>Central OR Troll</v>
      </c>
      <c r="B420" t="str">
        <f>Data!$AF$1</f>
        <v>Jul-Sep</v>
      </c>
      <c r="C420" t="str">
        <f>Data!$AE$2</f>
        <v>OldBP</v>
      </c>
      <c r="D420" t="str">
        <f>Data!$A$15</f>
        <v>Fraser WCVI Geo St</v>
      </c>
      <c r="E420">
        <f>VLOOKUP(D420,StkCrosswalk!$C$1:$F$40,2,FALSE)</f>
        <v>1</v>
      </c>
      <c r="F420" t="str">
        <f>VLOOKUP(E420,StkCrosswalk!$D$1:$F$40,2,FALSE)</f>
        <v>Fraser WCVI Geo St</v>
      </c>
      <c r="G420">
        <f>VLOOKUP(E420,StkCrosswalk!$D$1:$F$40,3,FALSE)</f>
        <v>1</v>
      </c>
      <c r="H420" s="98">
        <f>Data!AE15</f>
        <v>2.4060623746589879E-3</v>
      </c>
    </row>
    <row r="421" spans="1:8" x14ac:dyDescent="0.3">
      <c r="A421" t="str">
        <f>Data!$AD$1</f>
        <v>Central OR Troll</v>
      </c>
      <c r="B421" t="str">
        <f>Data!$AF$1</f>
        <v>Jul-Sep</v>
      </c>
      <c r="C421" t="str">
        <f>Data!$AE$2</f>
        <v>OldBP</v>
      </c>
      <c r="D421" t="str">
        <f>Data!$A$16</f>
        <v>Non FRAM stocks</v>
      </c>
      <c r="E421">
        <f>VLOOKUP(D421,StkCrosswalk!$C$1:$F$40,2,FALSE)</f>
        <v>14</v>
      </c>
      <c r="F421" t="str">
        <f>VLOOKUP(E421,StkCrosswalk!$D$1:$F$40,2,FALSE)</f>
        <v>Non FRAM stocks</v>
      </c>
      <c r="G421">
        <f>VLOOKUP(E421,StkCrosswalk!$D$1:$F$40,3,FALSE)</f>
        <v>8</v>
      </c>
      <c r="H421" s="98">
        <f>Data!AE16</f>
        <v>0.5877</v>
      </c>
    </row>
    <row r="422" spans="1:8" x14ac:dyDescent="0.3">
      <c r="A422" t="str">
        <f>Data!$AD$1</f>
        <v>Central OR Troll</v>
      </c>
      <c r="B422" t="str">
        <f>Data!$AF$1</f>
        <v>Jul-Sep</v>
      </c>
      <c r="C422" t="str">
        <f>Data!$AF$2</f>
        <v>GSI_NO</v>
      </c>
      <c r="D422" t="str">
        <f>Data!$A$3</f>
        <v>CV-Sacramento</v>
      </c>
      <c r="E422">
        <f>VLOOKUP(D422,StkCrosswalk!$C$1:$F$40,2,FALSE)</f>
        <v>13</v>
      </c>
      <c r="F422" t="str">
        <f>VLOOKUP(E422,StkCrosswalk!$D$1:$F$40,2,FALSE)</f>
        <v>Central Valley</v>
      </c>
      <c r="G422">
        <f>VLOOKUP(E422,StkCrosswalk!$D$1:$F$40,3,FALSE)</f>
        <v>7</v>
      </c>
      <c r="H422" s="98">
        <f>Data!AF3</f>
        <v>0.17333333333333334</v>
      </c>
    </row>
    <row r="423" spans="1:8" x14ac:dyDescent="0.3">
      <c r="A423" t="str">
        <f>Data!$AD$1</f>
        <v>Central OR Troll</v>
      </c>
      <c r="B423" t="str">
        <f>Data!$AF$1</f>
        <v>Jul-Sep</v>
      </c>
      <c r="C423" t="str">
        <f>Data!$AF$2</f>
        <v>GSI_NO</v>
      </c>
      <c r="D423" t="str">
        <f>Data!$A$4</f>
        <v>OR North Coast</v>
      </c>
      <c r="E423">
        <f>VLOOKUP(D423,StkCrosswalk!$C$1:$F$40,2,FALSE)</f>
        <v>11</v>
      </c>
      <c r="F423" t="str">
        <f>VLOOKUP(E423,StkCrosswalk!$D$1:$F$40,2,FALSE)</f>
        <v>OR Coast</v>
      </c>
      <c r="G423">
        <f>VLOOKUP(E423,StkCrosswalk!$D$1:$F$40,3,FALSE)</f>
        <v>6</v>
      </c>
      <c r="H423" s="98">
        <f>Data!AF4</f>
        <v>6.9999999999999993E-2</v>
      </c>
    </row>
    <row r="424" spans="1:8" x14ac:dyDescent="0.3">
      <c r="A424" t="str">
        <f>Data!$AD$1</f>
        <v>Central OR Troll</v>
      </c>
      <c r="B424" t="str">
        <f>Data!$AF$1</f>
        <v>Jul-Sep</v>
      </c>
      <c r="C424" t="str">
        <f>Data!$AF$2</f>
        <v>GSI_NO</v>
      </c>
      <c r="D424" t="str">
        <f>Data!$A$5</f>
        <v>Mid OR Coast</v>
      </c>
      <c r="E424">
        <f>VLOOKUP(D424,StkCrosswalk!$C$1:$F$40,2,FALSE)</f>
        <v>12</v>
      </c>
      <c r="F424" t="str">
        <f>VLOOKUP(E424,StkCrosswalk!$D$1:$F$40,2,FALSE)</f>
        <v>OR Coast</v>
      </c>
      <c r="G424">
        <f>VLOOKUP(E424,StkCrosswalk!$D$1:$F$40,3,FALSE)</f>
        <v>6</v>
      </c>
      <c r="H424" s="98">
        <f>Data!AF5</f>
        <v>0.10666666666666665</v>
      </c>
    </row>
    <row r="425" spans="1:8" x14ac:dyDescent="0.3">
      <c r="A425" t="str">
        <f>Data!$AD$1</f>
        <v>Central OR Troll</v>
      </c>
      <c r="B425" t="str">
        <f>Data!$AF$1</f>
        <v>Jul-Sep</v>
      </c>
      <c r="C425" t="str">
        <f>Data!$AF$2</f>
        <v>GSI_NO</v>
      </c>
      <c r="D425" t="str">
        <f>Data!$A$6</f>
        <v>L Columbia Spring</v>
      </c>
      <c r="E425">
        <f>VLOOKUP(D425,StkCrosswalk!$C$1:$F$40,2,FALSE)</f>
        <v>6</v>
      </c>
      <c r="F425" t="str">
        <f>VLOOKUP(E425,StkCrosswalk!$D$1:$F$40,2,FALSE)</f>
        <v>Col Spr-Sum-Fall Brt</v>
      </c>
      <c r="G425">
        <f>VLOOKUP(E425,StkCrosswalk!$D$1:$F$40,3,FALSE)</f>
        <v>4</v>
      </c>
      <c r="H425" s="98">
        <f>Data!AF6</f>
        <v>3.3333333333333333E-2</v>
      </c>
    </row>
    <row r="426" spans="1:8" x14ac:dyDescent="0.3">
      <c r="A426" t="str">
        <f>Data!$AD$1</f>
        <v>Central OR Troll</v>
      </c>
      <c r="B426" t="str">
        <f>Data!$AF$1</f>
        <v>Jul-Sep</v>
      </c>
      <c r="C426" t="str">
        <f>Data!$AF$2</f>
        <v>GSI_NO</v>
      </c>
      <c r="D426" t="str">
        <f>Data!$A$7</f>
        <v>L C Bright&amp;Tule</v>
      </c>
      <c r="E426">
        <f>VLOOKUP(D426,StkCrosswalk!$C$1:$F$40,2,FALSE)</f>
        <v>9</v>
      </c>
      <c r="F426" t="str">
        <f>VLOOKUP(E426,StkCrosswalk!$D$1:$F$40,2,FALSE)</f>
        <v>Col Tule-L Col Brt</v>
      </c>
      <c r="G426">
        <f>VLOOKUP(E426,StkCrosswalk!$D$1:$F$40,3,FALSE)</f>
        <v>5</v>
      </c>
      <c r="H426" s="98">
        <f>Data!AF7</f>
        <v>9.0000000000000011E-2</v>
      </c>
    </row>
    <row r="427" spans="1:8" x14ac:dyDescent="0.3">
      <c r="A427" t="str">
        <f>Data!$AD$1</f>
        <v>Central OR Troll</v>
      </c>
      <c r="B427" t="str">
        <f>Data!$AF$1</f>
        <v>Jul-Sep</v>
      </c>
      <c r="C427" t="str">
        <f>Data!$AF$2</f>
        <v>GSI_NO</v>
      </c>
      <c r="D427" t="str">
        <f>Data!$A$8</f>
        <v>Mid-Columbia Tule</v>
      </c>
      <c r="E427">
        <f>VLOOKUP(D427,StkCrosswalk!$C$1:$F$40,2,FALSE)</f>
        <v>10</v>
      </c>
      <c r="F427" t="str">
        <f>VLOOKUP(E427,StkCrosswalk!$D$1:$F$40,2,FALSE)</f>
        <v>Col Tule-L Col Brt</v>
      </c>
      <c r="G427">
        <f>VLOOKUP(E427,StkCrosswalk!$D$1:$F$40,3,FALSE)</f>
        <v>5</v>
      </c>
      <c r="H427" s="98">
        <f>Data!AF8</f>
        <v>0.20333333333333334</v>
      </c>
    </row>
    <row r="428" spans="1:8" x14ac:dyDescent="0.3">
      <c r="A428" t="str">
        <f>Data!$AD$1</f>
        <v>Central OR Troll</v>
      </c>
      <c r="B428" t="str">
        <f>Data!$AF$1</f>
        <v>Jul-Sep</v>
      </c>
      <c r="C428" t="str">
        <f>Data!$AF$2</f>
        <v>GSI_NO</v>
      </c>
      <c r="D428" t="str">
        <f>Data!$A$9</f>
        <v>U Columbia Bright</v>
      </c>
      <c r="E428">
        <f>VLOOKUP(D428,StkCrosswalk!$C$1:$F$40,2,FALSE)</f>
        <v>7</v>
      </c>
      <c r="F428" t="str">
        <f>VLOOKUP(E428,StkCrosswalk!$D$1:$F$40,2,FALSE)</f>
        <v>Col Spr-Sum-Fall Brt</v>
      </c>
      <c r="G428">
        <f>VLOOKUP(E428,StkCrosswalk!$D$1:$F$40,3,FALSE)</f>
        <v>4</v>
      </c>
      <c r="H428" s="98">
        <f>Data!AF9</f>
        <v>0.13</v>
      </c>
    </row>
    <row r="429" spans="1:8" x14ac:dyDescent="0.3">
      <c r="A429" t="str">
        <f>Data!$AD$1</f>
        <v>Central OR Troll</v>
      </c>
      <c r="B429" t="str">
        <f>Data!$AF$1</f>
        <v>Jul-Sep</v>
      </c>
      <c r="C429" t="str">
        <f>Data!$AF$2</f>
        <v>GSI_NO</v>
      </c>
      <c r="D429" t="str">
        <f>Data!$A$10</f>
        <v>Columbia Su</v>
      </c>
      <c r="E429">
        <f>VLOOKUP(D429,StkCrosswalk!$C$1:$F$40,2,FALSE)</f>
        <v>8</v>
      </c>
      <c r="F429" t="str">
        <f>VLOOKUP(E429,StkCrosswalk!$D$1:$F$40,2,FALSE)</f>
        <v>Col Spr-Sum-Fall Brt</v>
      </c>
      <c r="G429">
        <f>VLOOKUP(E429,StkCrosswalk!$D$1:$F$40,3,FALSE)</f>
        <v>4</v>
      </c>
      <c r="H429" s="98">
        <f>Data!AF10</f>
        <v>0</v>
      </c>
    </row>
    <row r="430" spans="1:8" x14ac:dyDescent="0.3">
      <c r="A430" t="str">
        <f>Data!$AD$1</f>
        <v>Central OR Troll</v>
      </c>
      <c r="B430" t="str">
        <f>Data!$AF$1</f>
        <v>Jul-Sep</v>
      </c>
      <c r="C430" t="str">
        <f>Data!$AF$2</f>
        <v>GSI_NO</v>
      </c>
      <c r="D430" t="str">
        <f>Data!$A$11</f>
        <v>WA North Coast</v>
      </c>
      <c r="E430">
        <f>VLOOKUP(D430,StkCrosswalk!$C$1:$F$40,2,FALSE)</f>
        <v>4</v>
      </c>
      <c r="F430" t="str">
        <f>VLOOKUP(E430,StkCrosswalk!$D$1:$F$40,2,FALSE)</f>
        <v>WA Coast</v>
      </c>
      <c r="G430">
        <f>VLOOKUP(E430,StkCrosswalk!$D$1:$F$40,3,FALSE)</f>
        <v>3</v>
      </c>
      <c r="H430" s="98">
        <f>Data!AF11</f>
        <v>0</v>
      </c>
    </row>
    <row r="431" spans="1:8" x14ac:dyDescent="0.3">
      <c r="A431" t="str">
        <f>Data!$AD$1</f>
        <v>Central OR Troll</v>
      </c>
      <c r="B431" t="str">
        <f>Data!$AF$1</f>
        <v>Jul-Sep</v>
      </c>
      <c r="C431" t="str">
        <f>Data!$AF$2</f>
        <v>GSI_NO</v>
      </c>
      <c r="D431" t="str">
        <f>Data!$A$12</f>
        <v>Washington Coast</v>
      </c>
      <c r="E431">
        <f>VLOOKUP(D431,StkCrosswalk!$C$1:$F$40,2,FALSE)</f>
        <v>5</v>
      </c>
      <c r="F431" t="str">
        <f>VLOOKUP(E431,StkCrosswalk!$D$1:$F$40,2,FALSE)</f>
        <v>WA Coast</v>
      </c>
      <c r="G431">
        <f>VLOOKUP(E431,StkCrosswalk!$D$1:$F$40,3,FALSE)</f>
        <v>3</v>
      </c>
      <c r="H431" s="98">
        <f>Data!AF12</f>
        <v>0</v>
      </c>
    </row>
    <row r="432" spans="1:8" x14ac:dyDescent="0.3">
      <c r="A432" t="str">
        <f>Data!$AD$1</f>
        <v>Central OR Troll</v>
      </c>
      <c r="B432" t="str">
        <f>Data!$AF$1</f>
        <v>Jul-Sep</v>
      </c>
      <c r="C432" t="str">
        <f>Data!$AF$2</f>
        <v>GSI_NO</v>
      </c>
      <c r="D432" t="str">
        <f>Data!$A$13</f>
        <v>Puget Sound Fa</v>
      </c>
      <c r="E432">
        <f>VLOOKUP(D432,StkCrosswalk!$C$1:$F$40,2,FALSE)</f>
        <v>3</v>
      </c>
      <c r="F432" t="str">
        <f>VLOOKUP(E432,StkCrosswalk!$D$1:$F$40,2,FALSE)</f>
        <v>PS Fall-Spring</v>
      </c>
      <c r="G432">
        <f>VLOOKUP(E432,StkCrosswalk!$D$1:$F$40,3,FALSE)</f>
        <v>2</v>
      </c>
      <c r="H432" s="98">
        <f>Data!AF13</f>
        <v>3.3333333333333333E-2</v>
      </c>
    </row>
    <row r="433" spans="1:8" x14ac:dyDescent="0.3">
      <c r="A433" t="str">
        <f>Data!$AD$1</f>
        <v>Central OR Troll</v>
      </c>
      <c r="B433" t="str">
        <f>Data!$AF$1</f>
        <v>Jul-Sep</v>
      </c>
      <c r="C433" t="str">
        <f>Data!$AF$2</f>
        <v>GSI_NO</v>
      </c>
      <c r="D433" t="str">
        <f>Data!$A$14</f>
        <v>Puget Sound Sp</v>
      </c>
      <c r="E433">
        <f>VLOOKUP(D433,StkCrosswalk!$C$1:$F$40,2,FALSE)</f>
        <v>2</v>
      </c>
      <c r="F433" t="str">
        <f>VLOOKUP(E433,StkCrosswalk!$D$1:$F$40,2,FALSE)</f>
        <v>PS Fall-Spring</v>
      </c>
      <c r="G433">
        <f>VLOOKUP(E433,StkCrosswalk!$D$1:$F$40,3,FALSE)</f>
        <v>2</v>
      </c>
      <c r="H433" s="98">
        <f>Data!AF14</f>
        <v>0</v>
      </c>
    </row>
    <row r="434" spans="1:8" x14ac:dyDescent="0.3">
      <c r="A434" t="str">
        <f>Data!$AD$1</f>
        <v>Central OR Troll</v>
      </c>
      <c r="B434" t="str">
        <f>Data!$AF$1</f>
        <v>Jul-Sep</v>
      </c>
      <c r="C434" t="str">
        <f>Data!$AF$2</f>
        <v>GSI_NO</v>
      </c>
      <c r="D434" t="str">
        <f>Data!$A$15</f>
        <v>Fraser WCVI Geo St</v>
      </c>
      <c r="E434">
        <f>VLOOKUP(D434,StkCrosswalk!$C$1:$F$40,2,FALSE)</f>
        <v>1</v>
      </c>
      <c r="F434" t="str">
        <f>VLOOKUP(E434,StkCrosswalk!$D$1:$F$40,2,FALSE)</f>
        <v>Fraser WCVI Geo St</v>
      </c>
      <c r="G434">
        <f>VLOOKUP(E434,StkCrosswalk!$D$1:$F$40,3,FALSE)</f>
        <v>1</v>
      </c>
      <c r="H434" s="98">
        <f>Data!AF15</f>
        <v>9.0000000000000011E-2</v>
      </c>
    </row>
    <row r="435" spans="1:8" x14ac:dyDescent="0.3">
      <c r="A435" t="str">
        <f>Data!$AD$1</f>
        <v>Central OR Troll</v>
      </c>
      <c r="B435" t="str">
        <f>Data!$AF$1</f>
        <v>Jul-Sep</v>
      </c>
      <c r="C435" t="str">
        <f>Data!$AF$2</f>
        <v>GSI_NO</v>
      </c>
      <c r="D435" t="str">
        <f>Data!$A$16</f>
        <v>Non FRAM stocks</v>
      </c>
      <c r="E435">
        <f>VLOOKUP(D435,StkCrosswalk!$C$1:$F$40,2,FALSE)</f>
        <v>14</v>
      </c>
      <c r="F435" t="str">
        <f>VLOOKUP(E435,StkCrosswalk!$D$1:$F$40,2,FALSE)</f>
        <v>Non FRAM stocks</v>
      </c>
      <c r="G435">
        <f>VLOOKUP(E435,StkCrosswalk!$D$1:$F$40,3,FALSE)</f>
        <v>8</v>
      </c>
      <c r="H435" s="98">
        <f>Data!AF16</f>
        <v>0.04</v>
      </c>
    </row>
    <row r="436" spans="1:8" x14ac:dyDescent="0.3">
      <c r="A436" t="str">
        <f>Data!$AD$1</f>
        <v>Central OR Troll</v>
      </c>
      <c r="B436" t="str">
        <f>Data!$AF$1</f>
        <v>Jul-Sep</v>
      </c>
      <c r="C436" t="str">
        <f>Data!$AG$2</f>
        <v>GSI_CO</v>
      </c>
      <c r="D436" t="str">
        <f>Data!$A$3</f>
        <v>CV-Sacramento</v>
      </c>
      <c r="E436">
        <f>VLOOKUP(D436,StkCrosswalk!$C$1:$F$40,2,FALSE)</f>
        <v>13</v>
      </c>
      <c r="F436" t="str">
        <f>VLOOKUP(E436,StkCrosswalk!$D$1:$F$40,2,FALSE)</f>
        <v>Central Valley</v>
      </c>
      <c r="G436">
        <f>VLOOKUP(E436,StkCrosswalk!$D$1:$F$40,3,FALSE)</f>
        <v>7</v>
      </c>
      <c r="H436" s="98">
        <f>Data!AG3</f>
        <v>0.40333333333333332</v>
      </c>
    </row>
    <row r="437" spans="1:8" x14ac:dyDescent="0.3">
      <c r="A437" t="str">
        <f>Data!$AD$1</f>
        <v>Central OR Troll</v>
      </c>
      <c r="B437" t="str">
        <f>Data!$AF$1</f>
        <v>Jul-Sep</v>
      </c>
      <c r="C437" t="str">
        <f>Data!$AG$2</f>
        <v>GSI_CO</v>
      </c>
      <c r="D437" t="str">
        <f>Data!$A$4</f>
        <v>OR North Coast</v>
      </c>
      <c r="E437">
        <f>VLOOKUP(D437,StkCrosswalk!$C$1:$F$40,2,FALSE)</f>
        <v>11</v>
      </c>
      <c r="F437" t="str">
        <f>VLOOKUP(E437,StkCrosswalk!$D$1:$F$40,2,FALSE)</f>
        <v>OR Coast</v>
      </c>
      <c r="G437">
        <f>VLOOKUP(E437,StkCrosswalk!$D$1:$F$40,3,FALSE)</f>
        <v>6</v>
      </c>
      <c r="H437" s="98">
        <f>Data!AG4</f>
        <v>0.01</v>
      </c>
    </row>
    <row r="438" spans="1:8" x14ac:dyDescent="0.3">
      <c r="A438" t="str">
        <f>Data!$AD$1</f>
        <v>Central OR Troll</v>
      </c>
      <c r="B438" t="str">
        <f>Data!$AF$1</f>
        <v>Jul-Sep</v>
      </c>
      <c r="C438" t="str">
        <f>Data!$AG$2</f>
        <v>GSI_CO</v>
      </c>
      <c r="D438" t="str">
        <f>Data!$A$5</f>
        <v>Mid OR Coast</v>
      </c>
      <c r="E438">
        <f>VLOOKUP(D438,StkCrosswalk!$C$1:$F$40,2,FALSE)</f>
        <v>12</v>
      </c>
      <c r="F438" t="str">
        <f>VLOOKUP(E438,StkCrosswalk!$D$1:$F$40,2,FALSE)</f>
        <v>OR Coast</v>
      </c>
      <c r="G438">
        <f>VLOOKUP(E438,StkCrosswalk!$D$1:$F$40,3,FALSE)</f>
        <v>6</v>
      </c>
      <c r="H438" s="98">
        <f>Data!AG5</f>
        <v>0.15</v>
      </c>
    </row>
    <row r="439" spans="1:8" x14ac:dyDescent="0.3">
      <c r="A439" t="str">
        <f>Data!$AD$1</f>
        <v>Central OR Troll</v>
      </c>
      <c r="B439" t="str">
        <f>Data!$AF$1</f>
        <v>Jul-Sep</v>
      </c>
      <c r="C439" t="str">
        <f>Data!$AG$2</f>
        <v>GSI_CO</v>
      </c>
      <c r="D439" t="str">
        <f>Data!$A$6</f>
        <v>L Columbia Spring</v>
      </c>
      <c r="E439">
        <f>VLOOKUP(D439,StkCrosswalk!$C$1:$F$40,2,FALSE)</f>
        <v>6</v>
      </c>
      <c r="F439" t="str">
        <f>VLOOKUP(E439,StkCrosswalk!$D$1:$F$40,2,FALSE)</f>
        <v>Col Spr-Sum-Fall Brt</v>
      </c>
      <c r="G439">
        <f>VLOOKUP(E439,StkCrosswalk!$D$1:$F$40,3,FALSE)</f>
        <v>4</v>
      </c>
      <c r="H439" s="98">
        <f>Data!AG6</f>
        <v>0.01</v>
      </c>
    </row>
    <row r="440" spans="1:8" x14ac:dyDescent="0.3">
      <c r="A440" t="str">
        <f>Data!$AD$1</f>
        <v>Central OR Troll</v>
      </c>
      <c r="B440" t="str">
        <f>Data!$AF$1</f>
        <v>Jul-Sep</v>
      </c>
      <c r="C440" t="str">
        <f>Data!$AG$2</f>
        <v>GSI_CO</v>
      </c>
      <c r="D440" t="str">
        <f>Data!$A$7</f>
        <v>L C Bright&amp;Tule</v>
      </c>
      <c r="E440">
        <f>VLOOKUP(D440,StkCrosswalk!$C$1:$F$40,2,FALSE)</f>
        <v>9</v>
      </c>
      <c r="F440" t="str">
        <f>VLOOKUP(E440,StkCrosswalk!$D$1:$F$40,2,FALSE)</f>
        <v>Col Tule-L Col Brt</v>
      </c>
      <c r="G440">
        <f>VLOOKUP(E440,StkCrosswalk!$D$1:$F$40,3,FALSE)</f>
        <v>5</v>
      </c>
      <c r="H440" s="98">
        <f>Data!AG7</f>
        <v>7.0000000000000007E-2</v>
      </c>
    </row>
    <row r="441" spans="1:8" x14ac:dyDescent="0.3">
      <c r="A441" t="str">
        <f>Data!$AD$1</f>
        <v>Central OR Troll</v>
      </c>
      <c r="B441" t="str">
        <f>Data!$AF$1</f>
        <v>Jul-Sep</v>
      </c>
      <c r="C441" t="str">
        <f>Data!$AG$2</f>
        <v>GSI_CO</v>
      </c>
      <c r="D441" t="str">
        <f>Data!$A$8</f>
        <v>Mid-Columbia Tule</v>
      </c>
      <c r="E441">
        <f>VLOOKUP(D441,StkCrosswalk!$C$1:$F$40,2,FALSE)</f>
        <v>10</v>
      </c>
      <c r="F441" t="str">
        <f>VLOOKUP(E441,StkCrosswalk!$D$1:$F$40,2,FALSE)</f>
        <v>Col Tule-L Col Brt</v>
      </c>
      <c r="G441">
        <f>VLOOKUP(E441,StkCrosswalk!$D$1:$F$40,3,FALSE)</f>
        <v>5</v>
      </c>
      <c r="H441" s="98">
        <f>Data!AG8</f>
        <v>9.9999999999999992E-2</v>
      </c>
    </row>
    <row r="442" spans="1:8" x14ac:dyDescent="0.3">
      <c r="A442" t="str">
        <f>Data!$AD$1</f>
        <v>Central OR Troll</v>
      </c>
      <c r="B442" t="str">
        <f>Data!$AF$1</f>
        <v>Jul-Sep</v>
      </c>
      <c r="C442" t="str">
        <f>Data!$AG$2</f>
        <v>GSI_CO</v>
      </c>
      <c r="D442" t="str">
        <f>Data!$A$9</f>
        <v>U Columbia Bright</v>
      </c>
      <c r="E442">
        <f>VLOOKUP(D442,StkCrosswalk!$C$1:$F$40,2,FALSE)</f>
        <v>7</v>
      </c>
      <c r="F442" t="str">
        <f>VLOOKUP(E442,StkCrosswalk!$D$1:$F$40,2,FALSE)</f>
        <v>Col Spr-Sum-Fall Brt</v>
      </c>
      <c r="G442">
        <f>VLOOKUP(E442,StkCrosswalk!$D$1:$F$40,3,FALSE)</f>
        <v>4</v>
      </c>
      <c r="H442" s="98">
        <f>Data!AG9</f>
        <v>7.3333333333333334E-2</v>
      </c>
    </row>
    <row r="443" spans="1:8" x14ac:dyDescent="0.3">
      <c r="A443" t="str">
        <f>Data!$AD$1</f>
        <v>Central OR Troll</v>
      </c>
      <c r="B443" t="str">
        <f>Data!$AF$1</f>
        <v>Jul-Sep</v>
      </c>
      <c r="C443" t="str">
        <f>Data!$AG$2</f>
        <v>GSI_CO</v>
      </c>
      <c r="D443" t="str">
        <f>Data!$A$10</f>
        <v>Columbia Su</v>
      </c>
      <c r="E443">
        <f>VLOOKUP(D443,StkCrosswalk!$C$1:$F$40,2,FALSE)</f>
        <v>8</v>
      </c>
      <c r="F443" t="str">
        <f>VLOOKUP(E443,StkCrosswalk!$D$1:$F$40,2,FALSE)</f>
        <v>Col Spr-Sum-Fall Brt</v>
      </c>
      <c r="G443">
        <f>VLOOKUP(E443,StkCrosswalk!$D$1:$F$40,3,FALSE)</f>
        <v>4</v>
      </c>
      <c r="H443" s="98">
        <f>Data!AG10</f>
        <v>0</v>
      </c>
    </row>
    <row r="444" spans="1:8" x14ac:dyDescent="0.3">
      <c r="A444" t="str">
        <f>Data!$AD$1</f>
        <v>Central OR Troll</v>
      </c>
      <c r="B444" t="str">
        <f>Data!$AF$1</f>
        <v>Jul-Sep</v>
      </c>
      <c r="C444" t="str">
        <f>Data!$AG$2</f>
        <v>GSI_CO</v>
      </c>
      <c r="D444" t="str">
        <f>Data!$A$11</f>
        <v>WA North Coast</v>
      </c>
      <c r="E444">
        <f>VLOOKUP(D444,StkCrosswalk!$C$1:$F$40,2,FALSE)</f>
        <v>4</v>
      </c>
      <c r="F444" t="str">
        <f>VLOOKUP(E444,StkCrosswalk!$D$1:$F$40,2,FALSE)</f>
        <v>WA Coast</v>
      </c>
      <c r="G444">
        <f>VLOOKUP(E444,StkCrosswalk!$D$1:$F$40,3,FALSE)</f>
        <v>3</v>
      </c>
      <c r="H444" s="98">
        <f>Data!AG11</f>
        <v>0</v>
      </c>
    </row>
    <row r="445" spans="1:8" x14ac:dyDescent="0.3">
      <c r="A445" t="str">
        <f>Data!$AD$1</f>
        <v>Central OR Troll</v>
      </c>
      <c r="B445" t="str">
        <f>Data!$AF$1</f>
        <v>Jul-Sep</v>
      </c>
      <c r="C445" t="str">
        <f>Data!$AG$2</f>
        <v>GSI_CO</v>
      </c>
      <c r="D445" t="str">
        <f>Data!$A$12</f>
        <v>Washington Coast</v>
      </c>
      <c r="E445">
        <f>VLOOKUP(D445,StkCrosswalk!$C$1:$F$40,2,FALSE)</f>
        <v>5</v>
      </c>
      <c r="F445" t="str">
        <f>VLOOKUP(E445,StkCrosswalk!$D$1:$F$40,2,FALSE)</f>
        <v>WA Coast</v>
      </c>
      <c r="G445">
        <f>VLOOKUP(E445,StkCrosswalk!$D$1:$F$40,3,FALSE)</f>
        <v>3</v>
      </c>
      <c r="H445" s="98">
        <f>Data!AG12</f>
        <v>0</v>
      </c>
    </row>
    <row r="446" spans="1:8" x14ac:dyDescent="0.3">
      <c r="A446" t="str">
        <f>Data!$AD$1</f>
        <v>Central OR Troll</v>
      </c>
      <c r="B446" t="str">
        <f>Data!$AF$1</f>
        <v>Jul-Sep</v>
      </c>
      <c r="C446" t="str">
        <f>Data!$AG$2</f>
        <v>GSI_CO</v>
      </c>
      <c r="D446" t="str">
        <f>Data!$A$13</f>
        <v>Puget Sound Fa</v>
      </c>
      <c r="E446">
        <f>VLOOKUP(D446,StkCrosswalk!$C$1:$F$40,2,FALSE)</f>
        <v>3</v>
      </c>
      <c r="F446" t="str">
        <f>VLOOKUP(E446,StkCrosswalk!$D$1:$F$40,2,FALSE)</f>
        <v>PS Fall-Spring</v>
      </c>
      <c r="G446">
        <f>VLOOKUP(E446,StkCrosswalk!$D$1:$F$40,3,FALSE)</f>
        <v>2</v>
      </c>
      <c r="H446" s="98">
        <f>Data!AG13</f>
        <v>3.3333333333333335E-3</v>
      </c>
    </row>
    <row r="447" spans="1:8" x14ac:dyDescent="0.3">
      <c r="A447" t="str">
        <f>Data!$AD$1</f>
        <v>Central OR Troll</v>
      </c>
      <c r="B447" t="str">
        <f>Data!$AF$1</f>
        <v>Jul-Sep</v>
      </c>
      <c r="C447" t="str">
        <f>Data!$AG$2</f>
        <v>GSI_CO</v>
      </c>
      <c r="D447" t="str">
        <f>Data!$A$14</f>
        <v>Puget Sound Sp</v>
      </c>
      <c r="E447">
        <f>VLOOKUP(D447,StkCrosswalk!$C$1:$F$40,2,FALSE)</f>
        <v>2</v>
      </c>
      <c r="F447" t="str">
        <f>VLOOKUP(E447,StkCrosswalk!$D$1:$F$40,2,FALSE)</f>
        <v>PS Fall-Spring</v>
      </c>
      <c r="G447">
        <f>VLOOKUP(E447,StkCrosswalk!$D$1:$F$40,3,FALSE)</f>
        <v>2</v>
      </c>
      <c r="H447" s="98">
        <f>Data!AG14</f>
        <v>0</v>
      </c>
    </row>
    <row r="448" spans="1:8" x14ac:dyDescent="0.3">
      <c r="A448" t="str">
        <f>Data!$AD$1</f>
        <v>Central OR Troll</v>
      </c>
      <c r="B448" t="str">
        <f>Data!$AF$1</f>
        <v>Jul-Sep</v>
      </c>
      <c r="C448" t="str">
        <f>Data!$AG$2</f>
        <v>GSI_CO</v>
      </c>
      <c r="D448" t="str">
        <f>Data!$A$15</f>
        <v>Fraser WCVI Geo St</v>
      </c>
      <c r="E448">
        <f>VLOOKUP(D448,StkCrosswalk!$C$1:$F$40,2,FALSE)</f>
        <v>1</v>
      </c>
      <c r="F448" t="str">
        <f>VLOOKUP(E448,StkCrosswalk!$D$1:$F$40,2,FALSE)</f>
        <v>Fraser WCVI Geo St</v>
      </c>
      <c r="G448">
        <f>VLOOKUP(E448,StkCrosswalk!$D$1:$F$40,3,FALSE)</f>
        <v>1</v>
      </c>
      <c r="H448" s="98">
        <f>Data!AG15</f>
        <v>3.3333333333333335E-3</v>
      </c>
    </row>
    <row r="449" spans="1:8" x14ac:dyDescent="0.3">
      <c r="A449" t="str">
        <f>Data!$AD$1</f>
        <v>Central OR Troll</v>
      </c>
      <c r="B449" t="str">
        <f>Data!$AF$1</f>
        <v>Jul-Sep</v>
      </c>
      <c r="C449" t="str">
        <f>Data!$AG$2</f>
        <v>GSI_CO</v>
      </c>
      <c r="D449" t="str">
        <f>Data!$A$16</f>
        <v>Non FRAM stocks</v>
      </c>
      <c r="E449">
        <f>VLOOKUP(D449,StkCrosswalk!$C$1:$F$40,2,FALSE)</f>
        <v>14</v>
      </c>
      <c r="F449" t="str">
        <f>VLOOKUP(E449,StkCrosswalk!$D$1:$F$40,2,FALSE)</f>
        <v>Non FRAM stocks</v>
      </c>
      <c r="G449">
        <f>VLOOKUP(E449,StkCrosswalk!$D$1:$F$40,3,FALSE)</f>
        <v>8</v>
      </c>
      <c r="H449" s="98">
        <f>Data!AG16</f>
        <v>0.17666666666666664</v>
      </c>
    </row>
    <row r="450" spans="1:8" x14ac:dyDescent="0.3">
      <c r="A450" t="str">
        <f>Data!$AH$1</f>
        <v>KMZ Troll</v>
      </c>
      <c r="B450" t="str">
        <f>Data!$AJ$1</f>
        <v>May-Jun</v>
      </c>
      <c r="C450" t="str">
        <f>Data!$AH$2</f>
        <v>NewBP</v>
      </c>
      <c r="D450" t="str">
        <f>Data!$A$3</f>
        <v>CV-Sacramento</v>
      </c>
      <c r="E450">
        <f>VLOOKUP(D450,StkCrosswalk!$C$1:$F$40,2,FALSE)</f>
        <v>13</v>
      </c>
      <c r="F450" t="str">
        <f>VLOOKUP(E450,StkCrosswalk!$D$1:$F$40,2,FALSE)</f>
        <v>Central Valley</v>
      </c>
      <c r="G450">
        <f>VLOOKUP(E450,StkCrosswalk!$D$1:$F$40,3,FALSE)</f>
        <v>7</v>
      </c>
      <c r="H450" s="98">
        <f>Data!AH3</f>
        <v>3.8552001331172515E-2</v>
      </c>
    </row>
    <row r="451" spans="1:8" x14ac:dyDescent="0.3">
      <c r="A451" t="str">
        <f>Data!$AH$1</f>
        <v>KMZ Troll</v>
      </c>
      <c r="B451" t="str">
        <f>Data!$AJ$1</f>
        <v>May-Jun</v>
      </c>
      <c r="C451" t="str">
        <f>Data!$AH$2</f>
        <v>NewBP</v>
      </c>
      <c r="D451" t="str">
        <f>Data!$A$4</f>
        <v>OR North Coast</v>
      </c>
      <c r="E451">
        <f>VLOOKUP(D451,StkCrosswalk!$C$1:$F$40,2,FALSE)</f>
        <v>11</v>
      </c>
      <c r="F451" t="str">
        <f>VLOOKUP(E451,StkCrosswalk!$D$1:$F$40,2,FALSE)</f>
        <v>OR Coast</v>
      </c>
      <c r="G451">
        <f>VLOOKUP(E451,StkCrosswalk!$D$1:$F$40,3,FALSE)</f>
        <v>6</v>
      </c>
      <c r="H451" s="98">
        <f>Data!AH4</f>
        <v>0</v>
      </c>
    </row>
    <row r="452" spans="1:8" x14ac:dyDescent="0.3">
      <c r="A452" t="str">
        <f>Data!$AH$1</f>
        <v>KMZ Troll</v>
      </c>
      <c r="B452" t="str">
        <f>Data!$AJ$1</f>
        <v>May-Jun</v>
      </c>
      <c r="C452" t="str">
        <f>Data!$AH$2</f>
        <v>NewBP</v>
      </c>
      <c r="D452" t="str">
        <f>Data!$A$5</f>
        <v>Mid OR Coast</v>
      </c>
      <c r="E452">
        <f>VLOOKUP(D452,StkCrosswalk!$C$1:$F$40,2,FALSE)</f>
        <v>12</v>
      </c>
      <c r="F452" t="str">
        <f>VLOOKUP(E452,StkCrosswalk!$D$1:$F$40,2,FALSE)</f>
        <v>OR Coast</v>
      </c>
      <c r="G452">
        <f>VLOOKUP(E452,StkCrosswalk!$D$1:$F$40,3,FALSE)</f>
        <v>6</v>
      </c>
      <c r="H452" s="98">
        <f>Data!AH5</f>
        <v>0</v>
      </c>
    </row>
    <row r="453" spans="1:8" x14ac:dyDescent="0.3">
      <c r="A453" t="str">
        <f>Data!$AH$1</f>
        <v>KMZ Troll</v>
      </c>
      <c r="B453" t="str">
        <f>Data!$AJ$1</f>
        <v>May-Jun</v>
      </c>
      <c r="C453" t="str">
        <f>Data!$AH$2</f>
        <v>NewBP</v>
      </c>
      <c r="D453" t="str">
        <f>Data!$A$6</f>
        <v>L Columbia Spring</v>
      </c>
      <c r="E453">
        <f>VLOOKUP(D453,StkCrosswalk!$C$1:$F$40,2,FALSE)</f>
        <v>6</v>
      </c>
      <c r="F453" t="str">
        <f>VLOOKUP(E453,StkCrosswalk!$D$1:$F$40,2,FALSE)</f>
        <v>Col Spr-Sum-Fall Brt</v>
      </c>
      <c r="G453">
        <f>VLOOKUP(E453,StkCrosswalk!$D$1:$F$40,3,FALSE)</f>
        <v>4</v>
      </c>
      <c r="H453" s="98">
        <f>Data!AH6</f>
        <v>0</v>
      </c>
    </row>
    <row r="454" spans="1:8" x14ac:dyDescent="0.3">
      <c r="A454" t="str">
        <f>Data!$AH$1</f>
        <v>KMZ Troll</v>
      </c>
      <c r="B454" t="str">
        <f>Data!$AJ$1</f>
        <v>May-Jun</v>
      </c>
      <c r="C454" t="str">
        <f>Data!$AH$2</f>
        <v>NewBP</v>
      </c>
      <c r="D454" t="str">
        <f>Data!$A$7</f>
        <v>L C Bright&amp;Tule</v>
      </c>
      <c r="E454">
        <f>VLOOKUP(D454,StkCrosswalk!$C$1:$F$40,2,FALSE)</f>
        <v>9</v>
      </c>
      <c r="F454" t="str">
        <f>VLOOKUP(E454,StkCrosswalk!$D$1:$F$40,2,FALSE)</f>
        <v>Col Tule-L Col Brt</v>
      </c>
      <c r="G454">
        <f>VLOOKUP(E454,StkCrosswalk!$D$1:$F$40,3,FALSE)</f>
        <v>5</v>
      </c>
      <c r="H454" s="98">
        <f>Data!AH7</f>
        <v>7.0544124812761833E-3</v>
      </c>
    </row>
    <row r="455" spans="1:8" x14ac:dyDescent="0.3">
      <c r="A455" t="str">
        <f>Data!$AH$1</f>
        <v>KMZ Troll</v>
      </c>
      <c r="B455" t="str">
        <f>Data!$AJ$1</f>
        <v>May-Jun</v>
      </c>
      <c r="C455" t="str">
        <f>Data!$AH$2</f>
        <v>NewBP</v>
      </c>
      <c r="D455" t="str">
        <f>Data!$A$8</f>
        <v>Mid-Columbia Tule</v>
      </c>
      <c r="E455">
        <f>VLOOKUP(D455,StkCrosswalk!$C$1:$F$40,2,FALSE)</f>
        <v>10</v>
      </c>
      <c r="F455" t="str">
        <f>VLOOKUP(E455,StkCrosswalk!$D$1:$F$40,2,FALSE)</f>
        <v>Col Tule-L Col Brt</v>
      </c>
      <c r="G455">
        <f>VLOOKUP(E455,StkCrosswalk!$D$1:$F$40,3,FALSE)</f>
        <v>5</v>
      </c>
      <c r="H455" s="98">
        <f>Data!AH8</f>
        <v>0</v>
      </c>
    </row>
    <row r="456" spans="1:8" x14ac:dyDescent="0.3">
      <c r="A456" t="str">
        <f>Data!$AH$1</f>
        <v>KMZ Troll</v>
      </c>
      <c r="B456" t="str">
        <f>Data!$AJ$1</f>
        <v>May-Jun</v>
      </c>
      <c r="C456" t="str">
        <f>Data!$AH$2</f>
        <v>NewBP</v>
      </c>
      <c r="D456" t="str">
        <f>Data!$A$9</f>
        <v>U Columbia Bright</v>
      </c>
      <c r="E456">
        <f>VLOOKUP(D456,StkCrosswalk!$C$1:$F$40,2,FALSE)</f>
        <v>7</v>
      </c>
      <c r="F456" t="str">
        <f>VLOOKUP(E456,StkCrosswalk!$D$1:$F$40,2,FALSE)</f>
        <v>Col Spr-Sum-Fall Brt</v>
      </c>
      <c r="G456">
        <f>VLOOKUP(E456,StkCrosswalk!$D$1:$F$40,3,FALSE)</f>
        <v>4</v>
      </c>
      <c r="H456" s="98">
        <f>Data!AH9</f>
        <v>9.8412860758847736E-3</v>
      </c>
    </row>
    <row r="457" spans="1:8" x14ac:dyDescent="0.3">
      <c r="A457" t="str">
        <f>Data!$AH$1</f>
        <v>KMZ Troll</v>
      </c>
      <c r="B457" t="str">
        <f>Data!$AJ$1</f>
        <v>May-Jun</v>
      </c>
      <c r="C457" t="str">
        <f>Data!$AH$2</f>
        <v>NewBP</v>
      </c>
      <c r="D457" t="str">
        <f>Data!$A$10</f>
        <v>Columbia Su</v>
      </c>
      <c r="E457">
        <f>VLOOKUP(D457,StkCrosswalk!$C$1:$F$40,2,FALSE)</f>
        <v>8</v>
      </c>
      <c r="F457" t="str">
        <f>VLOOKUP(E457,StkCrosswalk!$D$1:$F$40,2,FALSE)</f>
        <v>Col Spr-Sum-Fall Brt</v>
      </c>
      <c r="G457">
        <f>VLOOKUP(E457,StkCrosswalk!$D$1:$F$40,3,FALSE)</f>
        <v>4</v>
      </c>
      <c r="H457" s="98">
        <f>Data!AH10</f>
        <v>1.2752300111666533E-2</v>
      </c>
    </row>
    <row r="458" spans="1:8" x14ac:dyDescent="0.3">
      <c r="A458" t="str">
        <f>Data!$AH$1</f>
        <v>KMZ Troll</v>
      </c>
      <c r="B458" t="str">
        <f>Data!$AJ$1</f>
        <v>May-Jun</v>
      </c>
      <c r="C458" t="str">
        <f>Data!$AH$2</f>
        <v>NewBP</v>
      </c>
      <c r="D458" t="str">
        <f>Data!$A$11</f>
        <v>WA North Coast</v>
      </c>
      <c r="E458">
        <f>VLOOKUP(D458,StkCrosswalk!$C$1:$F$40,2,FALSE)</f>
        <v>4</v>
      </c>
      <c r="F458" t="str">
        <f>VLOOKUP(E458,StkCrosswalk!$D$1:$F$40,2,FALSE)</f>
        <v>WA Coast</v>
      </c>
      <c r="G458">
        <f>VLOOKUP(E458,StkCrosswalk!$D$1:$F$40,3,FALSE)</f>
        <v>3</v>
      </c>
      <c r="H458" s="98">
        <f>Data!AH11</f>
        <v>0</v>
      </c>
    </row>
    <row r="459" spans="1:8" x14ac:dyDescent="0.3">
      <c r="A459" t="str">
        <f>Data!$AH$1</f>
        <v>KMZ Troll</v>
      </c>
      <c r="B459" t="str">
        <f>Data!$AJ$1</f>
        <v>May-Jun</v>
      </c>
      <c r="C459" t="str">
        <f>Data!$AH$2</f>
        <v>NewBP</v>
      </c>
      <c r="D459" t="str">
        <f>Data!$A$12</f>
        <v>Washington Coast</v>
      </c>
      <c r="E459">
        <f>VLOOKUP(D459,StkCrosswalk!$C$1:$F$40,2,FALSE)</f>
        <v>5</v>
      </c>
      <c r="F459" t="str">
        <f>VLOOKUP(E459,StkCrosswalk!$D$1:$F$40,2,FALSE)</f>
        <v>WA Coast</v>
      </c>
      <c r="G459">
        <f>VLOOKUP(E459,StkCrosswalk!$D$1:$F$40,3,FALSE)</f>
        <v>3</v>
      </c>
      <c r="H459" s="98">
        <f>Data!AH12</f>
        <v>0</v>
      </c>
    </row>
    <row r="460" spans="1:8" x14ac:dyDescent="0.3">
      <c r="A460" t="str">
        <f>Data!$AH$1</f>
        <v>KMZ Troll</v>
      </c>
      <c r="B460" t="str">
        <f>Data!$AJ$1</f>
        <v>May-Jun</v>
      </c>
      <c r="C460" t="str">
        <f>Data!$AH$2</f>
        <v>NewBP</v>
      </c>
      <c r="D460" t="str">
        <f>Data!$A$13</f>
        <v>Puget Sound Fa</v>
      </c>
      <c r="E460">
        <f>VLOOKUP(D460,StkCrosswalk!$C$1:$F$40,2,FALSE)</f>
        <v>3</v>
      </c>
      <c r="F460" t="str">
        <f>VLOOKUP(E460,StkCrosswalk!$D$1:$F$40,2,FALSE)</f>
        <v>PS Fall-Spring</v>
      </c>
      <c r="G460">
        <f>VLOOKUP(E460,StkCrosswalk!$D$1:$F$40,3,FALSE)</f>
        <v>2</v>
      </c>
      <c r="H460" s="98">
        <f>Data!AH13</f>
        <v>0</v>
      </c>
    </row>
    <row r="461" spans="1:8" x14ac:dyDescent="0.3">
      <c r="A461" t="str">
        <f>Data!$AH$1</f>
        <v>KMZ Troll</v>
      </c>
      <c r="B461" t="str">
        <f>Data!$AJ$1</f>
        <v>May-Jun</v>
      </c>
      <c r="C461" t="str">
        <f>Data!$AH$2</f>
        <v>NewBP</v>
      </c>
      <c r="D461" t="str">
        <f>Data!$A$14</f>
        <v>Puget Sound Sp</v>
      </c>
      <c r="E461">
        <f>VLOOKUP(D461,StkCrosswalk!$C$1:$F$40,2,FALSE)</f>
        <v>2</v>
      </c>
      <c r="F461" t="str">
        <f>VLOOKUP(E461,StkCrosswalk!$D$1:$F$40,2,FALSE)</f>
        <v>PS Fall-Spring</v>
      </c>
      <c r="G461">
        <f>VLOOKUP(E461,StkCrosswalk!$D$1:$F$40,3,FALSE)</f>
        <v>2</v>
      </c>
      <c r="H461" s="98">
        <f>Data!AH14</f>
        <v>0</v>
      </c>
    </row>
    <row r="462" spans="1:8" x14ac:dyDescent="0.3">
      <c r="A462" t="str">
        <f>Data!$AH$1</f>
        <v>KMZ Troll</v>
      </c>
      <c r="B462" t="str">
        <f>Data!$AJ$1</f>
        <v>May-Jun</v>
      </c>
      <c r="C462" t="str">
        <f>Data!$AH$2</f>
        <v>NewBP</v>
      </c>
      <c r="D462" t="str">
        <f>Data!$A$15</f>
        <v>Fraser WCVI Geo St</v>
      </c>
      <c r="E462">
        <f>VLOOKUP(D462,StkCrosswalk!$C$1:$F$40,2,FALSE)</f>
        <v>1</v>
      </c>
      <c r="F462" t="str">
        <f>VLOOKUP(E462,StkCrosswalk!$D$1:$F$40,2,FALSE)</f>
        <v>Fraser WCVI Geo St</v>
      </c>
      <c r="G462">
        <f>VLOOKUP(E462,StkCrosswalk!$D$1:$F$40,3,FALSE)</f>
        <v>1</v>
      </c>
      <c r="H462" s="98">
        <f>Data!AH15</f>
        <v>0</v>
      </c>
    </row>
    <row r="463" spans="1:8" x14ac:dyDescent="0.3">
      <c r="A463" t="str">
        <f>Data!$AH$1</f>
        <v>KMZ Troll</v>
      </c>
      <c r="B463" t="str">
        <f>Data!$AJ$1</f>
        <v>May-Jun</v>
      </c>
      <c r="C463" t="str">
        <f>Data!$AH$2</f>
        <v>NewBP</v>
      </c>
      <c r="D463" t="str">
        <f>Data!$A$16</f>
        <v>Non FRAM stocks</v>
      </c>
      <c r="E463">
        <f>VLOOKUP(D463,StkCrosswalk!$C$1:$F$40,2,FALSE)</f>
        <v>14</v>
      </c>
      <c r="F463" t="str">
        <f>VLOOKUP(E463,StkCrosswalk!$D$1:$F$40,2,FALSE)</f>
        <v>Non FRAM stocks</v>
      </c>
      <c r="G463">
        <f>VLOOKUP(E463,StkCrosswalk!$D$1:$F$40,3,FALSE)</f>
        <v>8</v>
      </c>
      <c r="H463" s="98">
        <f>Data!AH16</f>
        <v>0.93179999999999996</v>
      </c>
    </row>
    <row r="464" spans="1:8" x14ac:dyDescent="0.3">
      <c r="A464" t="str">
        <f>Data!$AH$1</f>
        <v>KMZ Troll</v>
      </c>
      <c r="B464" t="str">
        <f>Data!$AJ$1</f>
        <v>May-Jun</v>
      </c>
      <c r="C464" t="str">
        <f>Data!$AI$2</f>
        <v>OldBP</v>
      </c>
      <c r="D464" t="str">
        <f>Data!$A$3</f>
        <v>CV-Sacramento</v>
      </c>
      <c r="E464">
        <f>VLOOKUP(D464,StkCrosswalk!$C$1:$F$40,2,FALSE)</f>
        <v>13</v>
      </c>
      <c r="F464" t="str">
        <f>VLOOKUP(E464,StkCrosswalk!$D$1:$F$40,2,FALSE)</f>
        <v>Central Valley</v>
      </c>
      <c r="G464">
        <f>VLOOKUP(E464,StkCrosswalk!$D$1:$F$40,3,FALSE)</f>
        <v>7</v>
      </c>
      <c r="H464" s="98">
        <f>Data!AI3</f>
        <v>1.3366544555518271E-2</v>
      </c>
    </row>
    <row r="465" spans="1:8" x14ac:dyDescent="0.3">
      <c r="A465" t="str">
        <f>Data!$AH$1</f>
        <v>KMZ Troll</v>
      </c>
      <c r="B465" t="str">
        <f>Data!$AJ$1</f>
        <v>May-Jun</v>
      </c>
      <c r="C465" t="str">
        <f>Data!$AI$2</f>
        <v>OldBP</v>
      </c>
      <c r="D465" t="str">
        <f>Data!$A$4</f>
        <v>OR North Coast</v>
      </c>
      <c r="E465">
        <f>VLOOKUP(D465,StkCrosswalk!$C$1:$F$40,2,FALSE)</f>
        <v>11</v>
      </c>
      <c r="F465" t="str">
        <f>VLOOKUP(E465,StkCrosswalk!$D$1:$F$40,2,FALSE)</f>
        <v>OR Coast</v>
      </c>
      <c r="G465">
        <f>VLOOKUP(E465,StkCrosswalk!$D$1:$F$40,3,FALSE)</f>
        <v>6</v>
      </c>
      <c r="H465" s="98">
        <f>Data!AI4</f>
        <v>3.4305046921752784E-2</v>
      </c>
    </row>
    <row r="466" spans="1:8" x14ac:dyDescent="0.3">
      <c r="A466" t="str">
        <f>Data!$AH$1</f>
        <v>KMZ Troll</v>
      </c>
      <c r="B466" t="str">
        <f>Data!$AJ$1</f>
        <v>May-Jun</v>
      </c>
      <c r="C466" t="str">
        <f>Data!$AI$2</f>
        <v>OldBP</v>
      </c>
      <c r="D466" t="str">
        <f>Data!$A$5</f>
        <v>Mid OR Coast</v>
      </c>
      <c r="E466">
        <f>VLOOKUP(D466,StkCrosswalk!$C$1:$F$40,2,FALSE)</f>
        <v>12</v>
      </c>
      <c r="F466" t="str">
        <f>VLOOKUP(E466,StkCrosswalk!$D$1:$F$40,2,FALSE)</f>
        <v>OR Coast</v>
      </c>
      <c r="G466">
        <f>VLOOKUP(E466,StkCrosswalk!$D$1:$F$40,3,FALSE)</f>
        <v>6</v>
      </c>
      <c r="H466" s="98">
        <f>Data!AI5</f>
        <v>0</v>
      </c>
    </row>
    <row r="467" spans="1:8" x14ac:dyDescent="0.3">
      <c r="A467" t="str">
        <f>Data!$AH$1</f>
        <v>KMZ Troll</v>
      </c>
      <c r="B467" t="str">
        <f>Data!$AJ$1</f>
        <v>May-Jun</v>
      </c>
      <c r="C467" t="str">
        <f>Data!$AI$2</f>
        <v>OldBP</v>
      </c>
      <c r="D467" t="str">
        <f>Data!$A$6</f>
        <v>L Columbia Spring</v>
      </c>
      <c r="E467">
        <f>VLOOKUP(D467,StkCrosswalk!$C$1:$F$40,2,FALSE)</f>
        <v>6</v>
      </c>
      <c r="F467" t="str">
        <f>VLOOKUP(E467,StkCrosswalk!$D$1:$F$40,2,FALSE)</f>
        <v>Col Spr-Sum-Fall Brt</v>
      </c>
      <c r="G467">
        <f>VLOOKUP(E467,StkCrosswalk!$D$1:$F$40,3,FALSE)</f>
        <v>4</v>
      </c>
      <c r="H467" s="98">
        <f>Data!AI6</f>
        <v>0</v>
      </c>
    </row>
    <row r="468" spans="1:8" x14ac:dyDescent="0.3">
      <c r="A468" t="str">
        <f>Data!$AH$1</f>
        <v>KMZ Troll</v>
      </c>
      <c r="B468" t="str">
        <f>Data!$AJ$1</f>
        <v>May-Jun</v>
      </c>
      <c r="C468" t="str">
        <f>Data!$AI$2</f>
        <v>OldBP</v>
      </c>
      <c r="D468" t="str">
        <f>Data!$A$7</f>
        <v>L C Bright&amp;Tule</v>
      </c>
      <c r="E468">
        <f>VLOOKUP(D468,StkCrosswalk!$C$1:$F$40,2,FALSE)</f>
        <v>9</v>
      </c>
      <c r="F468" t="str">
        <f>VLOOKUP(E468,StkCrosswalk!$D$1:$F$40,2,FALSE)</f>
        <v>Col Tule-L Col Brt</v>
      </c>
      <c r="G468">
        <f>VLOOKUP(E468,StkCrosswalk!$D$1:$F$40,3,FALSE)</f>
        <v>5</v>
      </c>
      <c r="H468" s="98">
        <f>Data!AI7</f>
        <v>2.0690033258293321E-3</v>
      </c>
    </row>
    <row r="469" spans="1:8" x14ac:dyDescent="0.3">
      <c r="A469" t="str">
        <f>Data!$AH$1</f>
        <v>KMZ Troll</v>
      </c>
      <c r="B469" t="str">
        <f>Data!$AJ$1</f>
        <v>May-Jun</v>
      </c>
      <c r="C469" t="str">
        <f>Data!$AI$2</f>
        <v>OldBP</v>
      </c>
      <c r="D469" t="str">
        <f>Data!$A$8</f>
        <v>Mid-Columbia Tule</v>
      </c>
      <c r="E469">
        <f>VLOOKUP(D469,StkCrosswalk!$C$1:$F$40,2,FALSE)</f>
        <v>10</v>
      </c>
      <c r="F469" t="str">
        <f>VLOOKUP(E469,StkCrosswalk!$D$1:$F$40,2,FALSE)</f>
        <v>Col Tule-L Col Brt</v>
      </c>
      <c r="G469">
        <f>VLOOKUP(E469,StkCrosswalk!$D$1:$F$40,3,FALSE)</f>
        <v>5</v>
      </c>
      <c r="H469" s="98">
        <f>Data!AI8</f>
        <v>1.7146494234102427E-2</v>
      </c>
    </row>
    <row r="470" spans="1:8" x14ac:dyDescent="0.3">
      <c r="A470" t="str">
        <f>Data!$AH$1</f>
        <v>KMZ Troll</v>
      </c>
      <c r="B470" t="str">
        <f>Data!$AJ$1</f>
        <v>May-Jun</v>
      </c>
      <c r="C470" t="str">
        <f>Data!$AI$2</f>
        <v>OldBP</v>
      </c>
      <c r="D470" t="str">
        <f>Data!$A$9</f>
        <v>U Columbia Bright</v>
      </c>
      <c r="E470">
        <f>VLOOKUP(D470,StkCrosswalk!$C$1:$F$40,2,FALSE)</f>
        <v>7</v>
      </c>
      <c r="F470" t="str">
        <f>VLOOKUP(E470,StkCrosswalk!$D$1:$F$40,2,FALSE)</f>
        <v>Col Spr-Sum-Fall Brt</v>
      </c>
      <c r="G470">
        <f>VLOOKUP(E470,StkCrosswalk!$D$1:$F$40,3,FALSE)</f>
        <v>4</v>
      </c>
      <c r="H470" s="98">
        <f>Data!AI9</f>
        <v>0.13108069417258805</v>
      </c>
    </row>
    <row r="471" spans="1:8" x14ac:dyDescent="0.3">
      <c r="A471" t="str">
        <f>Data!$AH$1</f>
        <v>KMZ Troll</v>
      </c>
      <c r="B471" t="str">
        <f>Data!$AJ$1</f>
        <v>May-Jun</v>
      </c>
      <c r="C471" t="str">
        <f>Data!$AI$2</f>
        <v>OldBP</v>
      </c>
      <c r="D471" t="str">
        <f>Data!$A$10</f>
        <v>Columbia Su</v>
      </c>
      <c r="E471">
        <f>VLOOKUP(D471,StkCrosswalk!$C$1:$F$40,2,FALSE)</f>
        <v>8</v>
      </c>
      <c r="F471" t="str">
        <f>VLOOKUP(E471,StkCrosswalk!$D$1:$F$40,2,FALSE)</f>
        <v>Col Spr-Sum-Fall Brt</v>
      </c>
      <c r="G471">
        <f>VLOOKUP(E471,StkCrosswalk!$D$1:$F$40,3,FALSE)</f>
        <v>4</v>
      </c>
      <c r="H471" s="98">
        <f>Data!AI10</f>
        <v>3.2322167902091399E-3</v>
      </c>
    </row>
    <row r="472" spans="1:8" x14ac:dyDescent="0.3">
      <c r="A472" t="str">
        <f>Data!$AH$1</f>
        <v>KMZ Troll</v>
      </c>
      <c r="B472" t="str">
        <f>Data!$AJ$1</f>
        <v>May-Jun</v>
      </c>
      <c r="C472" t="str">
        <f>Data!$AI$2</f>
        <v>OldBP</v>
      </c>
      <c r="D472" t="str">
        <f>Data!$A$11</f>
        <v>WA North Coast</v>
      </c>
      <c r="E472">
        <f>VLOOKUP(D472,StkCrosswalk!$C$1:$F$40,2,FALSE)</f>
        <v>4</v>
      </c>
      <c r="F472" t="str">
        <f>VLOOKUP(E472,StkCrosswalk!$D$1:$F$40,2,FALSE)</f>
        <v>WA Coast</v>
      </c>
      <c r="G472">
        <f>VLOOKUP(E472,StkCrosswalk!$D$1:$F$40,3,FALSE)</f>
        <v>3</v>
      </c>
      <c r="H472" s="98">
        <f>Data!AI11</f>
        <v>0</v>
      </c>
    </row>
    <row r="473" spans="1:8" x14ac:dyDescent="0.3">
      <c r="A473" t="str">
        <f>Data!$AH$1</f>
        <v>KMZ Troll</v>
      </c>
      <c r="B473" t="str">
        <f>Data!$AJ$1</f>
        <v>May-Jun</v>
      </c>
      <c r="C473" t="str">
        <f>Data!$AI$2</f>
        <v>OldBP</v>
      </c>
      <c r="D473" t="str">
        <f>Data!$A$12</f>
        <v>Washington Coast</v>
      </c>
      <c r="E473">
        <f>VLOOKUP(D473,StkCrosswalk!$C$1:$F$40,2,FALSE)</f>
        <v>5</v>
      </c>
      <c r="F473" t="str">
        <f>VLOOKUP(E473,StkCrosswalk!$D$1:$F$40,2,FALSE)</f>
        <v>WA Coast</v>
      </c>
      <c r="G473">
        <f>VLOOKUP(E473,StkCrosswalk!$D$1:$F$40,3,FALSE)</f>
        <v>3</v>
      </c>
      <c r="H473" s="98">
        <f>Data!AI12</f>
        <v>0</v>
      </c>
    </row>
    <row r="474" spans="1:8" x14ac:dyDescent="0.3">
      <c r="A474" t="str">
        <f>Data!$AH$1</f>
        <v>KMZ Troll</v>
      </c>
      <c r="B474" t="str">
        <f>Data!$AJ$1</f>
        <v>May-Jun</v>
      </c>
      <c r="C474" t="str">
        <f>Data!$AI$2</f>
        <v>OldBP</v>
      </c>
      <c r="D474" t="str">
        <f>Data!$A$13</f>
        <v>Puget Sound Fa</v>
      </c>
      <c r="E474">
        <f>VLOOKUP(D474,StkCrosswalk!$C$1:$F$40,2,FALSE)</f>
        <v>3</v>
      </c>
      <c r="F474" t="str">
        <f>VLOOKUP(E474,StkCrosswalk!$D$1:$F$40,2,FALSE)</f>
        <v>PS Fall-Spring</v>
      </c>
      <c r="G474">
        <f>VLOOKUP(E474,StkCrosswalk!$D$1:$F$40,3,FALSE)</f>
        <v>2</v>
      </c>
      <c r="H474" s="98">
        <f>Data!AI13</f>
        <v>0</v>
      </c>
    </row>
    <row r="475" spans="1:8" x14ac:dyDescent="0.3">
      <c r="A475" t="str">
        <f>Data!$AH$1</f>
        <v>KMZ Troll</v>
      </c>
      <c r="B475" t="str">
        <f>Data!$AJ$1</f>
        <v>May-Jun</v>
      </c>
      <c r="C475" t="str">
        <f>Data!$AI$2</f>
        <v>OldBP</v>
      </c>
      <c r="D475" t="str">
        <f>Data!$A$14</f>
        <v>Puget Sound Sp</v>
      </c>
      <c r="E475">
        <f>VLOOKUP(D475,StkCrosswalk!$C$1:$F$40,2,FALSE)</f>
        <v>2</v>
      </c>
      <c r="F475" t="str">
        <f>VLOOKUP(E475,StkCrosswalk!$D$1:$F$40,2,FALSE)</f>
        <v>PS Fall-Spring</v>
      </c>
      <c r="G475">
        <f>VLOOKUP(E475,StkCrosswalk!$D$1:$F$40,3,FALSE)</f>
        <v>2</v>
      </c>
      <c r="H475" s="98">
        <f>Data!AI14</f>
        <v>0</v>
      </c>
    </row>
    <row r="476" spans="1:8" x14ac:dyDescent="0.3">
      <c r="A476" t="str">
        <f>Data!$AH$1</f>
        <v>KMZ Troll</v>
      </c>
      <c r="B476" t="str">
        <f>Data!$AJ$1</f>
        <v>May-Jun</v>
      </c>
      <c r="C476" t="str">
        <f>Data!$AI$2</f>
        <v>OldBP</v>
      </c>
      <c r="D476" t="str">
        <f>Data!$A$15</f>
        <v>Fraser WCVI Geo St</v>
      </c>
      <c r="E476">
        <f>VLOOKUP(D476,StkCrosswalk!$C$1:$F$40,2,FALSE)</f>
        <v>1</v>
      </c>
      <c r="F476" t="str">
        <f>VLOOKUP(E476,StkCrosswalk!$D$1:$F$40,2,FALSE)</f>
        <v>Fraser WCVI Geo St</v>
      </c>
      <c r="G476">
        <f>VLOOKUP(E476,StkCrosswalk!$D$1:$F$40,3,FALSE)</f>
        <v>1</v>
      </c>
      <c r="H476" s="98">
        <f>Data!AI15</f>
        <v>0</v>
      </c>
    </row>
    <row r="477" spans="1:8" x14ac:dyDescent="0.3">
      <c r="A477" t="str">
        <f>Data!$AH$1</f>
        <v>KMZ Troll</v>
      </c>
      <c r="B477" t="str">
        <f>Data!$AJ$1</f>
        <v>May-Jun</v>
      </c>
      <c r="C477" t="str">
        <f>Data!$AI$2</f>
        <v>OldBP</v>
      </c>
      <c r="D477" t="str">
        <f>Data!$A$16</f>
        <v>Non FRAM stocks</v>
      </c>
      <c r="E477">
        <f>VLOOKUP(D477,StkCrosswalk!$C$1:$F$40,2,FALSE)</f>
        <v>14</v>
      </c>
      <c r="F477" t="str">
        <f>VLOOKUP(E477,StkCrosswalk!$D$1:$F$40,2,FALSE)</f>
        <v>Non FRAM stocks</v>
      </c>
      <c r="G477">
        <f>VLOOKUP(E477,StkCrosswalk!$D$1:$F$40,3,FALSE)</f>
        <v>8</v>
      </c>
      <c r="H477" s="98">
        <f>Data!AI16</f>
        <v>0.79879999999999995</v>
      </c>
    </row>
    <row r="478" spans="1:8" x14ac:dyDescent="0.3">
      <c r="A478" t="str">
        <f>Data!$AH$1</f>
        <v>KMZ Troll</v>
      </c>
      <c r="B478" t="str">
        <f>Data!$AJ$1</f>
        <v>May-Jun</v>
      </c>
      <c r="C478" t="str">
        <f>Data!$AJ$2</f>
        <v>GSI_KO</v>
      </c>
      <c r="D478" t="str">
        <f>Data!$A$3</f>
        <v>CV-Sacramento</v>
      </c>
      <c r="E478">
        <f>VLOOKUP(D478,StkCrosswalk!$C$1:$F$40,2,FALSE)</f>
        <v>13</v>
      </c>
      <c r="F478" t="str">
        <f>VLOOKUP(E478,StkCrosswalk!$D$1:$F$40,2,FALSE)</f>
        <v>Central Valley</v>
      </c>
      <c r="G478">
        <f>VLOOKUP(E478,StkCrosswalk!$D$1:$F$40,3,FALSE)</f>
        <v>7</v>
      </c>
      <c r="H478" s="98">
        <f>Data!AJ3</f>
        <v>0.33</v>
      </c>
    </row>
    <row r="479" spans="1:8" x14ac:dyDescent="0.3">
      <c r="A479" t="str">
        <f>Data!$AH$1</f>
        <v>KMZ Troll</v>
      </c>
      <c r="B479" t="str">
        <f>Data!$AJ$1</f>
        <v>May-Jun</v>
      </c>
      <c r="C479" t="str">
        <f>Data!$AJ$2</f>
        <v>GSI_KO</v>
      </c>
      <c r="D479" t="str">
        <f>Data!$A$4</f>
        <v>OR North Coast</v>
      </c>
      <c r="E479">
        <f>VLOOKUP(D479,StkCrosswalk!$C$1:$F$40,2,FALSE)</f>
        <v>11</v>
      </c>
      <c r="F479" t="str">
        <f>VLOOKUP(E479,StkCrosswalk!$D$1:$F$40,2,FALSE)</f>
        <v>OR Coast</v>
      </c>
      <c r="G479">
        <f>VLOOKUP(E479,StkCrosswalk!$D$1:$F$40,3,FALSE)</f>
        <v>6</v>
      </c>
      <c r="H479" s="98">
        <f>Data!AJ4</f>
        <v>0</v>
      </c>
    </row>
    <row r="480" spans="1:8" x14ac:dyDescent="0.3">
      <c r="A480" t="str">
        <f>Data!$AH$1</f>
        <v>KMZ Troll</v>
      </c>
      <c r="B480" t="str">
        <f>Data!$AJ$1</f>
        <v>May-Jun</v>
      </c>
      <c r="C480" t="str">
        <f>Data!$AJ$2</f>
        <v>GSI_KO</v>
      </c>
      <c r="D480" t="str">
        <f>Data!$A$5</f>
        <v>Mid OR Coast</v>
      </c>
      <c r="E480">
        <f>VLOOKUP(D480,StkCrosswalk!$C$1:$F$40,2,FALSE)</f>
        <v>12</v>
      </c>
      <c r="F480" t="str">
        <f>VLOOKUP(E480,StkCrosswalk!$D$1:$F$40,2,FALSE)</f>
        <v>OR Coast</v>
      </c>
      <c r="G480">
        <f>VLOOKUP(E480,StkCrosswalk!$D$1:$F$40,3,FALSE)</f>
        <v>6</v>
      </c>
      <c r="H480" s="98">
        <f>Data!AJ5</f>
        <v>7.0000000000000007E-2</v>
      </c>
    </row>
    <row r="481" spans="1:8" x14ac:dyDescent="0.3">
      <c r="A481" t="str">
        <f>Data!$AH$1</f>
        <v>KMZ Troll</v>
      </c>
      <c r="B481" t="str">
        <f>Data!$AJ$1</f>
        <v>May-Jun</v>
      </c>
      <c r="C481" t="str">
        <f>Data!$AJ$2</f>
        <v>GSI_KO</v>
      </c>
      <c r="D481" t="str">
        <f>Data!$A$6</f>
        <v>L Columbia Spring</v>
      </c>
      <c r="E481">
        <f>VLOOKUP(D481,StkCrosswalk!$C$1:$F$40,2,FALSE)</f>
        <v>6</v>
      </c>
      <c r="F481" t="str">
        <f>VLOOKUP(E481,StkCrosswalk!$D$1:$F$40,2,FALSE)</f>
        <v>Col Spr-Sum-Fall Brt</v>
      </c>
      <c r="G481">
        <f>VLOOKUP(E481,StkCrosswalk!$D$1:$F$40,3,FALSE)</f>
        <v>4</v>
      </c>
      <c r="H481" s="98">
        <f>Data!AJ6</f>
        <v>0.02</v>
      </c>
    </row>
    <row r="482" spans="1:8" x14ac:dyDescent="0.3">
      <c r="A482" t="str">
        <f>Data!$AH$1</f>
        <v>KMZ Troll</v>
      </c>
      <c r="B482" t="str">
        <f>Data!$AJ$1</f>
        <v>May-Jun</v>
      </c>
      <c r="C482" t="str">
        <f>Data!$AJ$2</f>
        <v>GSI_KO</v>
      </c>
      <c r="D482" t="str">
        <f>Data!$A$7</f>
        <v>L C Bright&amp;Tule</v>
      </c>
      <c r="E482">
        <f>VLOOKUP(D482,StkCrosswalk!$C$1:$F$40,2,FALSE)</f>
        <v>9</v>
      </c>
      <c r="F482" t="str">
        <f>VLOOKUP(E482,StkCrosswalk!$D$1:$F$40,2,FALSE)</f>
        <v>Col Tule-L Col Brt</v>
      </c>
      <c r="G482">
        <f>VLOOKUP(E482,StkCrosswalk!$D$1:$F$40,3,FALSE)</f>
        <v>5</v>
      </c>
      <c r="H482" s="98">
        <f>Data!AJ7</f>
        <v>0.02</v>
      </c>
    </row>
    <row r="483" spans="1:8" x14ac:dyDescent="0.3">
      <c r="A483" t="str">
        <f>Data!$AH$1</f>
        <v>KMZ Troll</v>
      </c>
      <c r="B483" t="str">
        <f>Data!$AJ$1</f>
        <v>May-Jun</v>
      </c>
      <c r="C483" t="str">
        <f>Data!$AJ$2</f>
        <v>GSI_KO</v>
      </c>
      <c r="D483" t="str">
        <f>Data!$A$8</f>
        <v>Mid-Columbia Tule</v>
      </c>
      <c r="E483">
        <f>VLOOKUP(D483,StkCrosswalk!$C$1:$F$40,2,FALSE)</f>
        <v>10</v>
      </c>
      <c r="F483" t="str">
        <f>VLOOKUP(E483,StkCrosswalk!$D$1:$F$40,2,FALSE)</f>
        <v>Col Tule-L Col Brt</v>
      </c>
      <c r="G483">
        <f>VLOOKUP(E483,StkCrosswalk!$D$1:$F$40,3,FALSE)</f>
        <v>5</v>
      </c>
      <c r="H483" s="98">
        <f>Data!AJ8</f>
        <v>0.12</v>
      </c>
    </row>
    <row r="484" spans="1:8" x14ac:dyDescent="0.3">
      <c r="A484" t="str">
        <f>Data!$AH$1</f>
        <v>KMZ Troll</v>
      </c>
      <c r="B484" t="str">
        <f>Data!$AJ$1</f>
        <v>May-Jun</v>
      </c>
      <c r="C484" t="str">
        <f>Data!$AJ$2</f>
        <v>GSI_KO</v>
      </c>
      <c r="D484" t="str">
        <f>Data!$A$9</f>
        <v>U Columbia Bright</v>
      </c>
      <c r="E484">
        <f>VLOOKUP(D484,StkCrosswalk!$C$1:$F$40,2,FALSE)</f>
        <v>7</v>
      </c>
      <c r="F484" t="str">
        <f>VLOOKUP(E484,StkCrosswalk!$D$1:$F$40,2,FALSE)</f>
        <v>Col Spr-Sum-Fall Brt</v>
      </c>
      <c r="G484">
        <f>VLOOKUP(E484,StkCrosswalk!$D$1:$F$40,3,FALSE)</f>
        <v>4</v>
      </c>
      <c r="H484" s="98">
        <f>Data!AJ9</f>
        <v>0.15000000000000002</v>
      </c>
    </row>
    <row r="485" spans="1:8" x14ac:dyDescent="0.3">
      <c r="A485" t="str">
        <f>Data!$AH$1</f>
        <v>KMZ Troll</v>
      </c>
      <c r="B485" t="str">
        <f>Data!$AJ$1</f>
        <v>May-Jun</v>
      </c>
      <c r="C485" t="str">
        <f>Data!$AJ$2</f>
        <v>GSI_KO</v>
      </c>
      <c r="D485" t="str">
        <f>Data!$A$10</f>
        <v>Columbia Su</v>
      </c>
      <c r="E485">
        <f>VLOOKUP(D485,StkCrosswalk!$C$1:$F$40,2,FALSE)</f>
        <v>8</v>
      </c>
      <c r="F485" t="str">
        <f>VLOOKUP(E485,StkCrosswalk!$D$1:$F$40,2,FALSE)</f>
        <v>Col Spr-Sum-Fall Brt</v>
      </c>
      <c r="G485">
        <f>VLOOKUP(E485,StkCrosswalk!$D$1:$F$40,3,FALSE)</f>
        <v>4</v>
      </c>
      <c r="H485" s="98">
        <f>Data!AJ10</f>
        <v>0</v>
      </c>
    </row>
    <row r="486" spans="1:8" x14ac:dyDescent="0.3">
      <c r="A486" t="str">
        <f>Data!$AH$1</f>
        <v>KMZ Troll</v>
      </c>
      <c r="B486" t="str">
        <f>Data!$AJ$1</f>
        <v>May-Jun</v>
      </c>
      <c r="C486" t="str">
        <f>Data!$AJ$2</f>
        <v>GSI_KO</v>
      </c>
      <c r="D486" t="str">
        <f>Data!$A$11</f>
        <v>WA North Coast</v>
      </c>
      <c r="E486">
        <f>VLOOKUP(D486,StkCrosswalk!$C$1:$F$40,2,FALSE)</f>
        <v>4</v>
      </c>
      <c r="F486" t="str">
        <f>VLOOKUP(E486,StkCrosswalk!$D$1:$F$40,2,FALSE)</f>
        <v>WA Coast</v>
      </c>
      <c r="G486">
        <f>VLOOKUP(E486,StkCrosswalk!$D$1:$F$40,3,FALSE)</f>
        <v>3</v>
      </c>
      <c r="H486" s="98">
        <f>Data!AJ11</f>
        <v>0</v>
      </c>
    </row>
    <row r="487" spans="1:8" x14ac:dyDescent="0.3">
      <c r="A487" t="str">
        <f>Data!$AH$1</f>
        <v>KMZ Troll</v>
      </c>
      <c r="B487" t="str">
        <f>Data!$AJ$1</f>
        <v>May-Jun</v>
      </c>
      <c r="C487" t="str">
        <f>Data!$AJ$2</f>
        <v>GSI_KO</v>
      </c>
      <c r="D487" t="str">
        <f>Data!$A$12</f>
        <v>Washington Coast</v>
      </c>
      <c r="E487">
        <f>VLOOKUP(D487,StkCrosswalk!$C$1:$F$40,2,FALSE)</f>
        <v>5</v>
      </c>
      <c r="F487" t="str">
        <f>VLOOKUP(E487,StkCrosswalk!$D$1:$F$40,2,FALSE)</f>
        <v>WA Coast</v>
      </c>
      <c r="G487">
        <f>VLOOKUP(E487,StkCrosswalk!$D$1:$F$40,3,FALSE)</f>
        <v>3</v>
      </c>
      <c r="H487" s="98">
        <f>Data!AJ12</f>
        <v>0</v>
      </c>
    </row>
    <row r="488" spans="1:8" x14ac:dyDescent="0.3">
      <c r="A488" t="str">
        <f>Data!$AH$1</f>
        <v>KMZ Troll</v>
      </c>
      <c r="B488" t="str">
        <f>Data!$AJ$1</f>
        <v>May-Jun</v>
      </c>
      <c r="C488" t="str">
        <f>Data!$AJ$2</f>
        <v>GSI_KO</v>
      </c>
      <c r="D488" t="str">
        <f>Data!$A$13</f>
        <v>Puget Sound Fa</v>
      </c>
      <c r="E488">
        <f>VLOOKUP(D488,StkCrosswalk!$C$1:$F$40,2,FALSE)</f>
        <v>3</v>
      </c>
      <c r="F488" t="str">
        <f>VLOOKUP(E488,StkCrosswalk!$D$1:$F$40,2,FALSE)</f>
        <v>PS Fall-Spring</v>
      </c>
      <c r="G488">
        <f>VLOOKUP(E488,StkCrosswalk!$D$1:$F$40,3,FALSE)</f>
        <v>2</v>
      </c>
      <c r="H488" s="98">
        <f>Data!AJ13</f>
        <v>0</v>
      </c>
    </row>
    <row r="489" spans="1:8" x14ac:dyDescent="0.3">
      <c r="A489" t="str">
        <f>Data!$AH$1</f>
        <v>KMZ Troll</v>
      </c>
      <c r="B489" t="str">
        <f>Data!$AJ$1</f>
        <v>May-Jun</v>
      </c>
      <c r="C489" t="str">
        <f>Data!$AJ$2</f>
        <v>GSI_KO</v>
      </c>
      <c r="D489" t="str">
        <f>Data!$A$14</f>
        <v>Puget Sound Sp</v>
      </c>
      <c r="E489">
        <f>VLOOKUP(D489,StkCrosswalk!$C$1:$F$40,2,FALSE)</f>
        <v>2</v>
      </c>
      <c r="F489" t="str">
        <f>VLOOKUP(E489,StkCrosswalk!$D$1:$F$40,2,FALSE)</f>
        <v>PS Fall-Spring</v>
      </c>
      <c r="G489">
        <f>VLOOKUP(E489,StkCrosswalk!$D$1:$F$40,3,FALSE)</f>
        <v>2</v>
      </c>
      <c r="H489" s="98">
        <f>Data!AJ14</f>
        <v>0</v>
      </c>
    </row>
    <row r="490" spans="1:8" x14ac:dyDescent="0.3">
      <c r="A490" t="str">
        <f>Data!$AH$1</f>
        <v>KMZ Troll</v>
      </c>
      <c r="B490" t="str">
        <f>Data!$AJ$1</f>
        <v>May-Jun</v>
      </c>
      <c r="C490" t="str">
        <f>Data!$AJ$2</f>
        <v>GSI_KO</v>
      </c>
      <c r="D490" t="str">
        <f>Data!$A$15</f>
        <v>Fraser WCVI Geo St</v>
      </c>
      <c r="E490">
        <f>VLOOKUP(D490,StkCrosswalk!$C$1:$F$40,2,FALSE)</f>
        <v>1</v>
      </c>
      <c r="F490" t="str">
        <f>VLOOKUP(E490,StkCrosswalk!$D$1:$F$40,2,FALSE)</f>
        <v>Fraser WCVI Geo St</v>
      </c>
      <c r="G490">
        <f>VLOOKUP(E490,StkCrosswalk!$D$1:$F$40,3,FALSE)</f>
        <v>1</v>
      </c>
      <c r="H490" s="98">
        <f>Data!AJ15</f>
        <v>0</v>
      </c>
    </row>
    <row r="491" spans="1:8" x14ac:dyDescent="0.3">
      <c r="A491" t="str">
        <f>Data!$AH$1</f>
        <v>KMZ Troll</v>
      </c>
      <c r="B491" t="str">
        <f>Data!$AJ$1</f>
        <v>May-Jun</v>
      </c>
      <c r="C491" t="str">
        <f>Data!$AJ$2</f>
        <v>GSI_KO</v>
      </c>
      <c r="D491" t="str">
        <f>Data!$A$16</f>
        <v>Non FRAM stocks</v>
      </c>
      <c r="E491">
        <f>VLOOKUP(D491,StkCrosswalk!$C$1:$F$40,2,FALSE)</f>
        <v>14</v>
      </c>
      <c r="F491" t="str">
        <f>VLOOKUP(E491,StkCrosswalk!$D$1:$F$40,2,FALSE)</f>
        <v>Non FRAM stocks</v>
      </c>
      <c r="G491">
        <f>VLOOKUP(E491,StkCrosswalk!$D$1:$F$40,3,FALSE)</f>
        <v>8</v>
      </c>
      <c r="H491" s="98">
        <f>Data!AJ16</f>
        <v>0.28000000000000003</v>
      </c>
    </row>
    <row r="492" spans="1:8" x14ac:dyDescent="0.3">
      <c r="A492" t="str">
        <f>Data!$AH$1</f>
        <v>KMZ Troll</v>
      </c>
      <c r="B492" t="str">
        <f>Data!$AJ$1</f>
        <v>May-Jun</v>
      </c>
      <c r="C492" t="str">
        <f>Data!$AK$2</f>
        <v>GSI_KC-n</v>
      </c>
      <c r="D492" t="str">
        <f>Data!$A$3</f>
        <v>CV-Sacramento</v>
      </c>
      <c r="E492">
        <f>VLOOKUP(D492,StkCrosswalk!$C$1:$F$40,2,FALSE)</f>
        <v>13</v>
      </c>
      <c r="F492" t="str">
        <f>VLOOKUP(E492,StkCrosswalk!$D$1:$F$40,2,FALSE)</f>
        <v>Central Valley</v>
      </c>
      <c r="G492">
        <f>VLOOKUP(E492,StkCrosswalk!$D$1:$F$40,3,FALSE)</f>
        <v>7</v>
      </c>
      <c r="H492" s="98">
        <f>Data!AK3</f>
        <v>0.69</v>
      </c>
    </row>
    <row r="493" spans="1:8" x14ac:dyDescent="0.3">
      <c r="A493" t="str">
        <f>Data!$AH$1</f>
        <v>KMZ Troll</v>
      </c>
      <c r="B493" t="str">
        <f>Data!$AJ$1</f>
        <v>May-Jun</v>
      </c>
      <c r="C493" t="str">
        <f>Data!$AK$2</f>
        <v>GSI_KC-n</v>
      </c>
      <c r="D493" t="str">
        <f>Data!$A$4</f>
        <v>OR North Coast</v>
      </c>
      <c r="E493">
        <f>VLOOKUP(D493,StkCrosswalk!$C$1:$F$40,2,FALSE)</f>
        <v>11</v>
      </c>
      <c r="F493" t="str">
        <f>VLOOKUP(E493,StkCrosswalk!$D$1:$F$40,2,FALSE)</f>
        <v>OR Coast</v>
      </c>
      <c r="G493">
        <f>VLOOKUP(E493,StkCrosswalk!$D$1:$F$40,3,FALSE)</f>
        <v>6</v>
      </c>
      <c r="H493" s="98">
        <f>Data!AK4</f>
        <v>0</v>
      </c>
    </row>
    <row r="494" spans="1:8" x14ac:dyDescent="0.3">
      <c r="A494" t="str">
        <f>Data!$AH$1</f>
        <v>KMZ Troll</v>
      </c>
      <c r="B494" t="str">
        <f>Data!$AJ$1</f>
        <v>May-Jun</v>
      </c>
      <c r="C494" t="str">
        <f>Data!$AK$2</f>
        <v>GSI_KC-n</v>
      </c>
      <c r="D494" t="str">
        <f>Data!$A$5</f>
        <v>Mid OR Coast</v>
      </c>
      <c r="E494">
        <f>VLOOKUP(D494,StkCrosswalk!$C$1:$F$40,2,FALSE)</f>
        <v>12</v>
      </c>
      <c r="F494" t="str">
        <f>VLOOKUP(E494,StkCrosswalk!$D$1:$F$40,2,FALSE)</f>
        <v>OR Coast</v>
      </c>
      <c r="G494">
        <f>VLOOKUP(E494,StkCrosswalk!$D$1:$F$40,3,FALSE)</f>
        <v>6</v>
      </c>
      <c r="H494" s="98">
        <f>Data!AK5</f>
        <v>0.02</v>
      </c>
    </row>
    <row r="495" spans="1:8" x14ac:dyDescent="0.3">
      <c r="A495" t="str">
        <f>Data!$AH$1</f>
        <v>KMZ Troll</v>
      </c>
      <c r="B495" t="str">
        <f>Data!$AJ$1</f>
        <v>May-Jun</v>
      </c>
      <c r="C495" t="str">
        <f>Data!$AK$2</f>
        <v>GSI_KC-n</v>
      </c>
      <c r="D495" t="str">
        <f>Data!$A$6</f>
        <v>L Columbia Spring</v>
      </c>
      <c r="E495">
        <f>VLOOKUP(D495,StkCrosswalk!$C$1:$F$40,2,FALSE)</f>
        <v>6</v>
      </c>
      <c r="F495" t="str">
        <f>VLOOKUP(E495,StkCrosswalk!$D$1:$F$40,2,FALSE)</f>
        <v>Col Spr-Sum-Fall Brt</v>
      </c>
      <c r="G495">
        <f>VLOOKUP(E495,StkCrosswalk!$D$1:$F$40,3,FALSE)</f>
        <v>4</v>
      </c>
      <c r="H495" s="98">
        <f>Data!AK6</f>
        <v>0</v>
      </c>
    </row>
    <row r="496" spans="1:8" x14ac:dyDescent="0.3">
      <c r="A496" t="str">
        <f>Data!$AH$1</f>
        <v>KMZ Troll</v>
      </c>
      <c r="B496" t="str">
        <f>Data!$AJ$1</f>
        <v>May-Jun</v>
      </c>
      <c r="C496" t="str">
        <f>Data!$AK$2</f>
        <v>GSI_KC-n</v>
      </c>
      <c r="D496" t="str">
        <f>Data!$A$7</f>
        <v>L C Bright&amp;Tule</v>
      </c>
      <c r="E496">
        <f>VLOOKUP(D496,StkCrosswalk!$C$1:$F$40,2,FALSE)</f>
        <v>9</v>
      </c>
      <c r="F496" t="str">
        <f>VLOOKUP(E496,StkCrosswalk!$D$1:$F$40,2,FALSE)</f>
        <v>Col Tule-L Col Brt</v>
      </c>
      <c r="G496">
        <f>VLOOKUP(E496,StkCrosswalk!$D$1:$F$40,3,FALSE)</f>
        <v>5</v>
      </c>
      <c r="H496" s="98">
        <f>Data!AK7</f>
        <v>0</v>
      </c>
    </row>
    <row r="497" spans="1:8" x14ac:dyDescent="0.3">
      <c r="A497" t="str">
        <f>Data!$AH$1</f>
        <v>KMZ Troll</v>
      </c>
      <c r="B497" t="str">
        <f>Data!$AJ$1</f>
        <v>May-Jun</v>
      </c>
      <c r="C497" t="str">
        <f>Data!$AK$2</f>
        <v>GSI_KC-n</v>
      </c>
      <c r="D497" t="str">
        <f>Data!$A$8</f>
        <v>Mid-Columbia Tule</v>
      </c>
      <c r="E497">
        <f>VLOOKUP(D497,StkCrosswalk!$C$1:$F$40,2,FALSE)</f>
        <v>10</v>
      </c>
      <c r="F497" t="str">
        <f>VLOOKUP(E497,StkCrosswalk!$D$1:$F$40,2,FALSE)</f>
        <v>Col Tule-L Col Brt</v>
      </c>
      <c r="G497">
        <f>VLOOKUP(E497,StkCrosswalk!$D$1:$F$40,3,FALSE)</f>
        <v>5</v>
      </c>
      <c r="H497" s="98">
        <f>Data!AK8</f>
        <v>0.02</v>
      </c>
    </row>
    <row r="498" spans="1:8" x14ac:dyDescent="0.3">
      <c r="A498" t="str">
        <f>Data!$AH$1</f>
        <v>KMZ Troll</v>
      </c>
      <c r="B498" t="str">
        <f>Data!$AJ$1</f>
        <v>May-Jun</v>
      </c>
      <c r="C498" t="str">
        <f>Data!$AK$2</f>
        <v>GSI_KC-n</v>
      </c>
      <c r="D498" t="str">
        <f>Data!$A$9</f>
        <v>U Columbia Bright</v>
      </c>
      <c r="E498">
        <f>VLOOKUP(D498,StkCrosswalk!$C$1:$F$40,2,FALSE)</f>
        <v>7</v>
      </c>
      <c r="F498" t="str">
        <f>VLOOKUP(E498,StkCrosswalk!$D$1:$F$40,2,FALSE)</f>
        <v>Col Spr-Sum-Fall Brt</v>
      </c>
      <c r="G498">
        <f>VLOOKUP(E498,StkCrosswalk!$D$1:$F$40,3,FALSE)</f>
        <v>4</v>
      </c>
      <c r="H498" s="98">
        <f>Data!AK9</f>
        <v>0</v>
      </c>
    </row>
    <row r="499" spans="1:8" x14ac:dyDescent="0.3">
      <c r="A499" t="str">
        <f>Data!$AH$1</f>
        <v>KMZ Troll</v>
      </c>
      <c r="B499" t="str">
        <f>Data!$AJ$1</f>
        <v>May-Jun</v>
      </c>
      <c r="C499" t="str">
        <f>Data!$AK$2</f>
        <v>GSI_KC-n</v>
      </c>
      <c r="D499" t="str">
        <f>Data!$A$10</f>
        <v>Columbia Su</v>
      </c>
      <c r="E499">
        <f>VLOOKUP(D499,StkCrosswalk!$C$1:$F$40,2,FALSE)</f>
        <v>8</v>
      </c>
      <c r="F499" t="str">
        <f>VLOOKUP(E499,StkCrosswalk!$D$1:$F$40,2,FALSE)</f>
        <v>Col Spr-Sum-Fall Brt</v>
      </c>
      <c r="G499">
        <f>VLOOKUP(E499,StkCrosswalk!$D$1:$F$40,3,FALSE)</f>
        <v>4</v>
      </c>
      <c r="H499" s="98">
        <f>Data!AK10</f>
        <v>0</v>
      </c>
    </row>
    <row r="500" spans="1:8" x14ac:dyDescent="0.3">
      <c r="A500" t="str">
        <f>Data!$AH$1</f>
        <v>KMZ Troll</v>
      </c>
      <c r="B500" t="str">
        <f>Data!$AJ$1</f>
        <v>May-Jun</v>
      </c>
      <c r="C500" t="str">
        <f>Data!$AK$2</f>
        <v>GSI_KC-n</v>
      </c>
      <c r="D500" t="str">
        <f>Data!$A$11</f>
        <v>WA North Coast</v>
      </c>
      <c r="E500">
        <f>VLOOKUP(D500,StkCrosswalk!$C$1:$F$40,2,FALSE)</f>
        <v>4</v>
      </c>
      <c r="F500" t="str">
        <f>VLOOKUP(E500,StkCrosswalk!$D$1:$F$40,2,FALSE)</f>
        <v>WA Coast</v>
      </c>
      <c r="G500">
        <f>VLOOKUP(E500,StkCrosswalk!$D$1:$F$40,3,FALSE)</f>
        <v>3</v>
      </c>
      <c r="H500" s="98">
        <f>Data!AK11</f>
        <v>0</v>
      </c>
    </row>
    <row r="501" spans="1:8" x14ac:dyDescent="0.3">
      <c r="A501" t="str">
        <f>Data!$AH$1</f>
        <v>KMZ Troll</v>
      </c>
      <c r="B501" t="str">
        <f>Data!$AJ$1</f>
        <v>May-Jun</v>
      </c>
      <c r="C501" t="str">
        <f>Data!$AK$2</f>
        <v>GSI_KC-n</v>
      </c>
      <c r="D501" t="str">
        <f>Data!$A$12</f>
        <v>Washington Coast</v>
      </c>
      <c r="E501">
        <f>VLOOKUP(D501,StkCrosswalk!$C$1:$F$40,2,FALSE)</f>
        <v>5</v>
      </c>
      <c r="F501" t="str">
        <f>VLOOKUP(E501,StkCrosswalk!$D$1:$F$40,2,FALSE)</f>
        <v>WA Coast</v>
      </c>
      <c r="G501">
        <f>VLOOKUP(E501,StkCrosswalk!$D$1:$F$40,3,FALSE)</f>
        <v>3</v>
      </c>
      <c r="H501" s="98">
        <f>Data!AK12</f>
        <v>0</v>
      </c>
    </row>
    <row r="502" spans="1:8" x14ac:dyDescent="0.3">
      <c r="A502" t="str">
        <f>Data!$AH$1</f>
        <v>KMZ Troll</v>
      </c>
      <c r="B502" t="str">
        <f>Data!$AJ$1</f>
        <v>May-Jun</v>
      </c>
      <c r="C502" t="str">
        <f>Data!$AK$2</f>
        <v>GSI_KC-n</v>
      </c>
      <c r="D502" t="str">
        <f>Data!$A$13</f>
        <v>Puget Sound Fa</v>
      </c>
      <c r="E502">
        <f>VLOOKUP(D502,StkCrosswalk!$C$1:$F$40,2,FALSE)</f>
        <v>3</v>
      </c>
      <c r="F502" t="str">
        <f>VLOOKUP(E502,StkCrosswalk!$D$1:$F$40,2,FALSE)</f>
        <v>PS Fall-Spring</v>
      </c>
      <c r="G502">
        <f>VLOOKUP(E502,StkCrosswalk!$D$1:$F$40,3,FALSE)</f>
        <v>2</v>
      </c>
      <c r="H502" s="98">
        <f>Data!AK13</f>
        <v>0</v>
      </c>
    </row>
    <row r="503" spans="1:8" x14ac:dyDescent="0.3">
      <c r="A503" t="str">
        <f>Data!$AH$1</f>
        <v>KMZ Troll</v>
      </c>
      <c r="B503" t="str">
        <f>Data!$AJ$1</f>
        <v>May-Jun</v>
      </c>
      <c r="C503" t="str">
        <f>Data!$AK$2</f>
        <v>GSI_KC-n</v>
      </c>
      <c r="D503" t="str">
        <f>Data!$A$14</f>
        <v>Puget Sound Sp</v>
      </c>
      <c r="E503">
        <f>VLOOKUP(D503,StkCrosswalk!$C$1:$F$40,2,FALSE)</f>
        <v>2</v>
      </c>
      <c r="F503" t="str">
        <f>VLOOKUP(E503,StkCrosswalk!$D$1:$F$40,2,FALSE)</f>
        <v>PS Fall-Spring</v>
      </c>
      <c r="G503">
        <f>VLOOKUP(E503,StkCrosswalk!$D$1:$F$40,3,FALSE)</f>
        <v>2</v>
      </c>
      <c r="H503" s="98">
        <f>Data!AK14</f>
        <v>0</v>
      </c>
    </row>
    <row r="504" spans="1:8" x14ac:dyDescent="0.3">
      <c r="A504" t="str">
        <f>Data!$AH$1</f>
        <v>KMZ Troll</v>
      </c>
      <c r="B504" t="str">
        <f>Data!$AJ$1</f>
        <v>May-Jun</v>
      </c>
      <c r="C504" t="str">
        <f>Data!$AK$2</f>
        <v>GSI_KC-n</v>
      </c>
      <c r="D504" t="str">
        <f>Data!$A$15</f>
        <v>Fraser WCVI Geo St</v>
      </c>
      <c r="E504">
        <f>VLOOKUP(D504,StkCrosswalk!$C$1:$F$40,2,FALSE)</f>
        <v>1</v>
      </c>
      <c r="F504" t="str">
        <f>VLOOKUP(E504,StkCrosswalk!$D$1:$F$40,2,FALSE)</f>
        <v>Fraser WCVI Geo St</v>
      </c>
      <c r="G504">
        <f>VLOOKUP(E504,StkCrosswalk!$D$1:$F$40,3,FALSE)</f>
        <v>1</v>
      </c>
      <c r="H504" s="98">
        <f>Data!AK15</f>
        <v>0</v>
      </c>
    </row>
    <row r="505" spans="1:8" x14ac:dyDescent="0.3">
      <c r="A505" t="str">
        <f>Data!$AH$1</f>
        <v>KMZ Troll</v>
      </c>
      <c r="B505" t="str">
        <f>Data!$AJ$1</f>
        <v>May-Jun</v>
      </c>
      <c r="C505" t="str">
        <f>Data!$AK$2</f>
        <v>GSI_KC-n</v>
      </c>
      <c r="D505" t="str">
        <f>Data!$A$16</f>
        <v>Non FRAM stocks</v>
      </c>
      <c r="E505">
        <f>VLOOKUP(D505,StkCrosswalk!$C$1:$F$40,2,FALSE)</f>
        <v>14</v>
      </c>
      <c r="F505" t="str">
        <f>VLOOKUP(E505,StkCrosswalk!$D$1:$F$40,2,FALSE)</f>
        <v>Non FRAM stocks</v>
      </c>
      <c r="G505">
        <f>VLOOKUP(E505,StkCrosswalk!$D$1:$F$40,3,FALSE)</f>
        <v>8</v>
      </c>
      <c r="H505" s="98">
        <f>Data!AK16</f>
        <v>0.27</v>
      </c>
    </row>
    <row r="506" spans="1:8" x14ac:dyDescent="0.3">
      <c r="A506" t="str">
        <f>Data!$AL$1</f>
        <v>KMZ Troll</v>
      </c>
      <c r="B506" t="str">
        <f>Data!$AN$1</f>
        <v>Jul-Sep</v>
      </c>
      <c r="C506" t="str">
        <f>Data!$AL$2</f>
        <v>NewBP</v>
      </c>
      <c r="D506" t="str">
        <f>Data!$A$3</f>
        <v>CV-Sacramento</v>
      </c>
      <c r="E506">
        <f>VLOOKUP(D506,StkCrosswalk!$C$1:$F$40,2,FALSE)</f>
        <v>13</v>
      </c>
      <c r="F506" t="str">
        <f>VLOOKUP(E506,StkCrosswalk!$D$1:$F$40,2,FALSE)</f>
        <v>Central Valley</v>
      </c>
      <c r="G506">
        <f>VLOOKUP(E506,StkCrosswalk!$D$1:$F$40,3,FALSE)</f>
        <v>7</v>
      </c>
      <c r="H506" s="98">
        <f>Data!AL3</f>
        <v>5.7099919331267908E-2</v>
      </c>
    </row>
    <row r="507" spans="1:8" x14ac:dyDescent="0.3">
      <c r="A507" t="str">
        <f>Data!$AL$1</f>
        <v>KMZ Troll</v>
      </c>
      <c r="B507" t="str">
        <f>Data!$AN$1</f>
        <v>Jul-Sep</v>
      </c>
      <c r="C507" t="str">
        <f>Data!$AL$2</f>
        <v>NewBP</v>
      </c>
      <c r="D507" t="str">
        <f>Data!$A$4</f>
        <v>OR North Coast</v>
      </c>
      <c r="E507">
        <f>VLOOKUP(D507,StkCrosswalk!$C$1:$F$40,2,FALSE)</f>
        <v>11</v>
      </c>
      <c r="F507" t="str">
        <f>VLOOKUP(E507,StkCrosswalk!$D$1:$F$40,2,FALSE)</f>
        <v>OR Coast</v>
      </c>
      <c r="G507">
        <f>VLOOKUP(E507,StkCrosswalk!$D$1:$F$40,3,FALSE)</f>
        <v>6</v>
      </c>
      <c r="H507" s="98">
        <f>Data!AL4</f>
        <v>0</v>
      </c>
    </row>
    <row r="508" spans="1:8" x14ac:dyDescent="0.3">
      <c r="A508" t="str">
        <f>Data!$AL$1</f>
        <v>KMZ Troll</v>
      </c>
      <c r="B508" t="str">
        <f>Data!$AN$1</f>
        <v>Jul-Sep</v>
      </c>
      <c r="C508" t="str">
        <f>Data!$AL$2</f>
        <v>NewBP</v>
      </c>
      <c r="D508" t="str">
        <f>Data!$A$5</f>
        <v>Mid OR Coast</v>
      </c>
      <c r="E508">
        <f>VLOOKUP(D508,StkCrosswalk!$C$1:$F$40,2,FALSE)</f>
        <v>12</v>
      </c>
      <c r="F508" t="str">
        <f>VLOOKUP(E508,StkCrosswalk!$D$1:$F$40,2,FALSE)</f>
        <v>OR Coast</v>
      </c>
      <c r="G508">
        <f>VLOOKUP(E508,StkCrosswalk!$D$1:$F$40,3,FALSE)</f>
        <v>6</v>
      </c>
      <c r="H508" s="98">
        <f>Data!AL5</f>
        <v>0</v>
      </c>
    </row>
    <row r="509" spans="1:8" x14ac:dyDescent="0.3">
      <c r="A509" t="str">
        <f>Data!$AL$1</f>
        <v>KMZ Troll</v>
      </c>
      <c r="B509" t="str">
        <f>Data!$AN$1</f>
        <v>Jul-Sep</v>
      </c>
      <c r="C509" t="str">
        <f>Data!$AL$2</f>
        <v>NewBP</v>
      </c>
      <c r="D509" t="str">
        <f>Data!$A$6</f>
        <v>L Columbia Spring</v>
      </c>
      <c r="E509">
        <f>VLOOKUP(D509,StkCrosswalk!$C$1:$F$40,2,FALSE)</f>
        <v>6</v>
      </c>
      <c r="F509" t="str">
        <f>VLOOKUP(E509,StkCrosswalk!$D$1:$F$40,2,FALSE)</f>
        <v>Col Spr-Sum-Fall Brt</v>
      </c>
      <c r="G509">
        <f>VLOOKUP(E509,StkCrosswalk!$D$1:$F$40,3,FALSE)</f>
        <v>4</v>
      </c>
      <c r="H509" s="98">
        <f>Data!AL6</f>
        <v>0</v>
      </c>
    </row>
    <row r="510" spans="1:8" x14ac:dyDescent="0.3">
      <c r="A510" t="str">
        <f>Data!$AL$1</f>
        <v>KMZ Troll</v>
      </c>
      <c r="B510" t="str">
        <f>Data!$AN$1</f>
        <v>Jul-Sep</v>
      </c>
      <c r="C510" t="str">
        <f>Data!$AL$2</f>
        <v>NewBP</v>
      </c>
      <c r="D510" t="str">
        <f>Data!$A$7</f>
        <v>L C Bright&amp;Tule</v>
      </c>
      <c r="E510">
        <f>VLOOKUP(D510,StkCrosswalk!$C$1:$F$40,2,FALSE)</f>
        <v>9</v>
      </c>
      <c r="F510" t="str">
        <f>VLOOKUP(E510,StkCrosswalk!$D$1:$F$40,2,FALSE)</f>
        <v>Col Tule-L Col Brt</v>
      </c>
      <c r="G510">
        <f>VLOOKUP(E510,StkCrosswalk!$D$1:$F$40,3,FALSE)</f>
        <v>5</v>
      </c>
      <c r="H510" s="98">
        <f>Data!AL7</f>
        <v>3.1142664512536491E-3</v>
      </c>
    </row>
    <row r="511" spans="1:8" x14ac:dyDescent="0.3">
      <c r="A511" t="str">
        <f>Data!$AL$1</f>
        <v>KMZ Troll</v>
      </c>
      <c r="B511" t="str">
        <f>Data!$AN$1</f>
        <v>Jul-Sep</v>
      </c>
      <c r="C511" t="str">
        <f>Data!$AL$2</f>
        <v>NewBP</v>
      </c>
      <c r="D511" t="str">
        <f>Data!$A$8</f>
        <v>Mid-Columbia Tule</v>
      </c>
      <c r="E511">
        <f>VLOOKUP(D511,StkCrosswalk!$C$1:$F$40,2,FALSE)</f>
        <v>10</v>
      </c>
      <c r="F511" t="str">
        <f>VLOOKUP(E511,StkCrosswalk!$D$1:$F$40,2,FALSE)</f>
        <v>Col Tule-L Col Brt</v>
      </c>
      <c r="G511">
        <f>VLOOKUP(E511,StkCrosswalk!$D$1:$F$40,3,FALSE)</f>
        <v>5</v>
      </c>
      <c r="H511" s="98">
        <f>Data!AL8</f>
        <v>0</v>
      </c>
    </row>
    <row r="512" spans="1:8" x14ac:dyDescent="0.3">
      <c r="A512" t="str">
        <f>Data!$AL$1</f>
        <v>KMZ Troll</v>
      </c>
      <c r="B512" t="str">
        <f>Data!$AN$1</f>
        <v>Jul-Sep</v>
      </c>
      <c r="C512" t="str">
        <f>Data!$AL$2</f>
        <v>NewBP</v>
      </c>
      <c r="D512" t="str">
        <f>Data!$A$9</f>
        <v>U Columbia Bright</v>
      </c>
      <c r="E512">
        <f>VLOOKUP(D512,StkCrosswalk!$C$1:$F$40,2,FALSE)</f>
        <v>7</v>
      </c>
      <c r="F512" t="str">
        <f>VLOOKUP(E512,StkCrosswalk!$D$1:$F$40,2,FALSE)</f>
        <v>Col Spr-Sum-Fall Brt</v>
      </c>
      <c r="G512">
        <f>VLOOKUP(E512,StkCrosswalk!$D$1:$F$40,3,FALSE)</f>
        <v>4</v>
      </c>
      <c r="H512" s="98">
        <f>Data!AL9</f>
        <v>7.9858142174784319E-3</v>
      </c>
    </row>
    <row r="513" spans="1:8" x14ac:dyDescent="0.3">
      <c r="A513" t="str">
        <f>Data!$AL$1</f>
        <v>KMZ Troll</v>
      </c>
      <c r="B513" t="str">
        <f>Data!$AN$1</f>
        <v>Jul-Sep</v>
      </c>
      <c r="C513" t="str">
        <f>Data!$AL$2</f>
        <v>NewBP</v>
      </c>
      <c r="D513" t="str">
        <f>Data!$A$10</f>
        <v>Columbia Su</v>
      </c>
      <c r="E513">
        <f>VLOOKUP(D513,StkCrosswalk!$C$1:$F$40,2,FALSE)</f>
        <v>8</v>
      </c>
      <c r="F513" t="str">
        <f>VLOOKUP(E513,StkCrosswalk!$D$1:$F$40,2,FALSE)</f>
        <v>Col Spr-Sum-Fall Brt</v>
      </c>
      <c r="G513">
        <f>VLOOKUP(E513,StkCrosswalk!$D$1:$F$40,3,FALSE)</f>
        <v>4</v>
      </c>
      <c r="H513" s="98">
        <f>Data!AL10</f>
        <v>0</v>
      </c>
    </row>
    <row r="514" spans="1:8" x14ac:dyDescent="0.3">
      <c r="A514" t="str">
        <f>Data!$AL$1</f>
        <v>KMZ Troll</v>
      </c>
      <c r="B514" t="str">
        <f>Data!$AN$1</f>
        <v>Jul-Sep</v>
      </c>
      <c r="C514" t="str">
        <f>Data!$AL$2</f>
        <v>NewBP</v>
      </c>
      <c r="D514" t="str">
        <f>Data!$A$11</f>
        <v>WA North Coast</v>
      </c>
      <c r="E514">
        <f>VLOOKUP(D514,StkCrosswalk!$C$1:$F$40,2,FALSE)</f>
        <v>4</v>
      </c>
      <c r="F514" t="str">
        <f>VLOOKUP(E514,StkCrosswalk!$D$1:$F$40,2,FALSE)</f>
        <v>WA Coast</v>
      </c>
      <c r="G514">
        <f>VLOOKUP(E514,StkCrosswalk!$D$1:$F$40,3,FALSE)</f>
        <v>3</v>
      </c>
      <c r="H514" s="98">
        <f>Data!AL11</f>
        <v>0</v>
      </c>
    </row>
    <row r="515" spans="1:8" x14ac:dyDescent="0.3">
      <c r="A515" t="str">
        <f>Data!$AL$1</f>
        <v>KMZ Troll</v>
      </c>
      <c r="B515" t="str">
        <f>Data!$AN$1</f>
        <v>Jul-Sep</v>
      </c>
      <c r="C515" t="str">
        <f>Data!$AL$2</f>
        <v>NewBP</v>
      </c>
      <c r="D515" t="str">
        <f>Data!$A$12</f>
        <v>Washington Coast</v>
      </c>
      <c r="E515">
        <f>VLOOKUP(D515,StkCrosswalk!$C$1:$F$40,2,FALSE)</f>
        <v>5</v>
      </c>
      <c r="F515" t="str">
        <f>VLOOKUP(E515,StkCrosswalk!$D$1:$F$40,2,FALSE)</f>
        <v>WA Coast</v>
      </c>
      <c r="G515">
        <f>VLOOKUP(E515,StkCrosswalk!$D$1:$F$40,3,FALSE)</f>
        <v>3</v>
      </c>
      <c r="H515" s="98">
        <f>Data!AL12</f>
        <v>0</v>
      </c>
    </row>
    <row r="516" spans="1:8" x14ac:dyDescent="0.3">
      <c r="A516" t="str">
        <f>Data!$AL$1</f>
        <v>KMZ Troll</v>
      </c>
      <c r="B516" t="str">
        <f>Data!$AN$1</f>
        <v>Jul-Sep</v>
      </c>
      <c r="C516" t="str">
        <f>Data!$AL$2</f>
        <v>NewBP</v>
      </c>
      <c r="D516" t="str">
        <f>Data!$A$13</f>
        <v>Puget Sound Fa</v>
      </c>
      <c r="E516">
        <f>VLOOKUP(D516,StkCrosswalk!$C$1:$F$40,2,FALSE)</f>
        <v>3</v>
      </c>
      <c r="F516" t="str">
        <f>VLOOKUP(E516,StkCrosswalk!$D$1:$F$40,2,FALSE)</f>
        <v>PS Fall-Spring</v>
      </c>
      <c r="G516">
        <f>VLOOKUP(E516,StkCrosswalk!$D$1:$F$40,3,FALSE)</f>
        <v>2</v>
      </c>
      <c r="H516" s="98">
        <f>Data!AL13</f>
        <v>0</v>
      </c>
    </row>
    <row r="517" spans="1:8" x14ac:dyDescent="0.3">
      <c r="A517" t="str">
        <f>Data!$AL$1</f>
        <v>KMZ Troll</v>
      </c>
      <c r="B517" t="str">
        <f>Data!$AN$1</f>
        <v>Jul-Sep</v>
      </c>
      <c r="C517" t="str">
        <f>Data!$AL$2</f>
        <v>NewBP</v>
      </c>
      <c r="D517" t="str">
        <f>Data!$A$14</f>
        <v>Puget Sound Sp</v>
      </c>
      <c r="E517">
        <f>VLOOKUP(D517,StkCrosswalk!$C$1:$F$40,2,FALSE)</f>
        <v>2</v>
      </c>
      <c r="F517" t="str">
        <f>VLOOKUP(E517,StkCrosswalk!$D$1:$F$40,2,FALSE)</f>
        <v>PS Fall-Spring</v>
      </c>
      <c r="G517">
        <f>VLOOKUP(E517,StkCrosswalk!$D$1:$F$40,3,FALSE)</f>
        <v>2</v>
      </c>
      <c r="H517" s="98">
        <f>Data!AL14</f>
        <v>0</v>
      </c>
    </row>
    <row r="518" spans="1:8" x14ac:dyDescent="0.3">
      <c r="A518" t="str">
        <f>Data!$AL$1</f>
        <v>KMZ Troll</v>
      </c>
      <c r="B518" t="str">
        <f>Data!$AN$1</f>
        <v>Jul-Sep</v>
      </c>
      <c r="C518" t="str">
        <f>Data!$AL$2</f>
        <v>NewBP</v>
      </c>
      <c r="D518" t="str">
        <f>Data!$A$15</f>
        <v>Fraser WCVI Geo St</v>
      </c>
      <c r="E518">
        <f>VLOOKUP(D518,StkCrosswalk!$C$1:$F$40,2,FALSE)</f>
        <v>1</v>
      </c>
      <c r="F518" t="str">
        <f>VLOOKUP(E518,StkCrosswalk!$D$1:$F$40,2,FALSE)</f>
        <v>Fraser WCVI Geo St</v>
      </c>
      <c r="G518">
        <f>VLOOKUP(E518,StkCrosswalk!$D$1:$F$40,3,FALSE)</f>
        <v>1</v>
      </c>
      <c r="H518" s="98">
        <f>Data!AL15</f>
        <v>0</v>
      </c>
    </row>
    <row r="519" spans="1:8" x14ac:dyDescent="0.3">
      <c r="A519" t="str">
        <f>Data!$AL$1</f>
        <v>KMZ Troll</v>
      </c>
      <c r="B519" t="str">
        <f>Data!$AN$1</f>
        <v>Jul-Sep</v>
      </c>
      <c r="C519" t="str">
        <f>Data!$AL$2</f>
        <v>NewBP</v>
      </c>
      <c r="D519" t="str">
        <f>Data!$A$16</f>
        <v>Non FRAM stocks</v>
      </c>
      <c r="E519">
        <f>VLOOKUP(D519,StkCrosswalk!$C$1:$F$40,2,FALSE)</f>
        <v>14</v>
      </c>
      <c r="F519" t="str">
        <f>VLOOKUP(E519,StkCrosswalk!$D$1:$F$40,2,FALSE)</f>
        <v>Non FRAM stocks</v>
      </c>
      <c r="G519">
        <f>VLOOKUP(E519,StkCrosswalk!$D$1:$F$40,3,FALSE)</f>
        <v>8</v>
      </c>
      <c r="H519" s="98">
        <f>Data!AL16</f>
        <v>0.93179999999999996</v>
      </c>
    </row>
    <row r="520" spans="1:8" x14ac:dyDescent="0.3">
      <c r="A520" t="str">
        <f>Data!$AL$1</f>
        <v>KMZ Troll</v>
      </c>
      <c r="B520" t="str">
        <f>Data!$AN$1</f>
        <v>Jul-Sep</v>
      </c>
      <c r="C520" t="str">
        <f>Data!$AM$2</f>
        <v>OldBP</v>
      </c>
      <c r="D520" t="str">
        <f>Data!$A$3</f>
        <v>CV-Sacramento</v>
      </c>
      <c r="E520">
        <f>VLOOKUP(D520,StkCrosswalk!$C$1:$F$40,2,FALSE)</f>
        <v>13</v>
      </c>
      <c r="F520" t="str">
        <f>VLOOKUP(E520,StkCrosswalk!$D$1:$F$40,2,FALSE)</f>
        <v>Central Valley</v>
      </c>
      <c r="G520">
        <f>VLOOKUP(E520,StkCrosswalk!$D$1:$F$40,3,FALSE)</f>
        <v>7</v>
      </c>
      <c r="H520" s="98">
        <f>Data!AM3</f>
        <v>4.9814556462921732E-2</v>
      </c>
    </row>
    <row r="521" spans="1:8" x14ac:dyDescent="0.3">
      <c r="A521" t="str">
        <f>Data!$AL$1</f>
        <v>KMZ Troll</v>
      </c>
      <c r="B521" t="str">
        <f>Data!$AN$1</f>
        <v>Jul-Sep</v>
      </c>
      <c r="C521" t="str">
        <f>Data!$AM$2</f>
        <v>OldBP</v>
      </c>
      <c r="D521" t="str">
        <f>Data!$A$4</f>
        <v>OR North Coast</v>
      </c>
      <c r="E521">
        <f>VLOOKUP(D521,StkCrosswalk!$C$1:$F$40,2,FALSE)</f>
        <v>11</v>
      </c>
      <c r="F521" t="str">
        <f>VLOOKUP(E521,StkCrosswalk!$D$1:$F$40,2,FALSE)</f>
        <v>OR Coast</v>
      </c>
      <c r="G521">
        <f>VLOOKUP(E521,StkCrosswalk!$D$1:$F$40,3,FALSE)</f>
        <v>6</v>
      </c>
      <c r="H521" s="98">
        <f>Data!AM4</f>
        <v>1.7169482650745277E-2</v>
      </c>
    </row>
    <row r="522" spans="1:8" x14ac:dyDescent="0.3">
      <c r="A522" t="str">
        <f>Data!$AL$1</f>
        <v>KMZ Troll</v>
      </c>
      <c r="B522" t="str">
        <f>Data!$AN$1</f>
        <v>Jul-Sep</v>
      </c>
      <c r="C522" t="str">
        <f>Data!$AM$2</f>
        <v>OldBP</v>
      </c>
      <c r="D522" t="str">
        <f>Data!$A$5</f>
        <v>Mid OR Coast</v>
      </c>
      <c r="E522">
        <f>VLOOKUP(D522,StkCrosswalk!$C$1:$F$40,2,FALSE)</f>
        <v>12</v>
      </c>
      <c r="F522" t="str">
        <f>VLOOKUP(E522,StkCrosswalk!$D$1:$F$40,2,FALSE)</f>
        <v>OR Coast</v>
      </c>
      <c r="G522">
        <f>VLOOKUP(E522,StkCrosswalk!$D$1:$F$40,3,FALSE)</f>
        <v>6</v>
      </c>
      <c r="H522" s="98">
        <f>Data!AM5</f>
        <v>0</v>
      </c>
    </row>
    <row r="523" spans="1:8" x14ac:dyDescent="0.3">
      <c r="A523" t="str">
        <f>Data!$AL$1</f>
        <v>KMZ Troll</v>
      </c>
      <c r="B523" t="str">
        <f>Data!$AN$1</f>
        <v>Jul-Sep</v>
      </c>
      <c r="C523" t="str">
        <f>Data!$AM$2</f>
        <v>OldBP</v>
      </c>
      <c r="D523" t="str">
        <f>Data!$A$6</f>
        <v>L Columbia Spring</v>
      </c>
      <c r="E523">
        <f>VLOOKUP(D523,StkCrosswalk!$C$1:$F$40,2,FALSE)</f>
        <v>6</v>
      </c>
      <c r="F523" t="str">
        <f>VLOOKUP(E523,StkCrosswalk!$D$1:$F$40,2,FALSE)</f>
        <v>Col Spr-Sum-Fall Brt</v>
      </c>
      <c r="G523">
        <f>VLOOKUP(E523,StkCrosswalk!$D$1:$F$40,3,FALSE)</f>
        <v>4</v>
      </c>
      <c r="H523" s="98">
        <f>Data!AM6</f>
        <v>0</v>
      </c>
    </row>
    <row r="524" spans="1:8" x14ac:dyDescent="0.3">
      <c r="A524" t="str">
        <f>Data!$AL$1</f>
        <v>KMZ Troll</v>
      </c>
      <c r="B524" t="str">
        <f>Data!$AN$1</f>
        <v>Jul-Sep</v>
      </c>
      <c r="C524" t="str">
        <f>Data!$AM$2</f>
        <v>OldBP</v>
      </c>
      <c r="D524" t="str">
        <f>Data!$A$7</f>
        <v>L C Bright&amp;Tule</v>
      </c>
      <c r="E524">
        <f>VLOOKUP(D524,StkCrosswalk!$C$1:$F$40,2,FALSE)</f>
        <v>9</v>
      </c>
      <c r="F524" t="str">
        <f>VLOOKUP(E524,StkCrosswalk!$D$1:$F$40,2,FALSE)</f>
        <v>Col Tule-L Col Brt</v>
      </c>
      <c r="G524">
        <f>VLOOKUP(E524,StkCrosswalk!$D$1:$F$40,3,FALSE)</f>
        <v>5</v>
      </c>
      <c r="H524" s="98">
        <f>Data!AM7</f>
        <v>1.1648123342623707E-2</v>
      </c>
    </row>
    <row r="525" spans="1:8" x14ac:dyDescent="0.3">
      <c r="A525" t="str">
        <f>Data!$AL$1</f>
        <v>KMZ Troll</v>
      </c>
      <c r="B525" t="str">
        <f>Data!$AN$1</f>
        <v>Jul-Sep</v>
      </c>
      <c r="C525" t="str">
        <f>Data!$AM$2</f>
        <v>OldBP</v>
      </c>
      <c r="D525" t="str">
        <f>Data!$A$8</f>
        <v>Mid-Columbia Tule</v>
      </c>
      <c r="E525">
        <f>VLOOKUP(D525,StkCrosswalk!$C$1:$F$40,2,FALSE)</f>
        <v>10</v>
      </c>
      <c r="F525" t="str">
        <f>VLOOKUP(E525,StkCrosswalk!$D$1:$F$40,2,FALSE)</f>
        <v>Col Tule-L Col Brt</v>
      </c>
      <c r="G525">
        <f>VLOOKUP(E525,StkCrosswalk!$D$1:$F$40,3,FALSE)</f>
        <v>5</v>
      </c>
      <c r="H525" s="98">
        <f>Data!AM8</f>
        <v>6.9123678786893591E-3</v>
      </c>
    </row>
    <row r="526" spans="1:8" x14ac:dyDescent="0.3">
      <c r="A526" t="str">
        <f>Data!$AL$1</f>
        <v>KMZ Troll</v>
      </c>
      <c r="B526" t="str">
        <f>Data!$AN$1</f>
        <v>Jul-Sep</v>
      </c>
      <c r="C526" t="str">
        <f>Data!$AM$2</f>
        <v>OldBP</v>
      </c>
      <c r="D526" t="str">
        <f>Data!$A$9</f>
        <v>U Columbia Bright</v>
      </c>
      <c r="E526">
        <f>VLOOKUP(D526,StkCrosswalk!$C$1:$F$40,2,FALSE)</f>
        <v>7</v>
      </c>
      <c r="F526" t="str">
        <f>VLOOKUP(E526,StkCrosswalk!$D$1:$F$40,2,FALSE)</f>
        <v>Col Spr-Sum-Fall Brt</v>
      </c>
      <c r="G526">
        <f>VLOOKUP(E526,StkCrosswalk!$D$1:$F$40,3,FALSE)</f>
        <v>4</v>
      </c>
      <c r="H526" s="98">
        <f>Data!AM9</f>
        <v>0.11564083804504446</v>
      </c>
    </row>
    <row r="527" spans="1:8" x14ac:dyDescent="0.3">
      <c r="A527" t="str">
        <f>Data!$AL$1</f>
        <v>KMZ Troll</v>
      </c>
      <c r="B527" t="str">
        <f>Data!$AN$1</f>
        <v>Jul-Sep</v>
      </c>
      <c r="C527" t="str">
        <f>Data!$AM$2</f>
        <v>OldBP</v>
      </c>
      <c r="D527" t="str">
        <f>Data!$A$10</f>
        <v>Columbia Su</v>
      </c>
      <c r="E527">
        <f>VLOOKUP(D527,StkCrosswalk!$C$1:$F$40,2,FALSE)</f>
        <v>8</v>
      </c>
      <c r="F527" t="str">
        <f>VLOOKUP(E527,StkCrosswalk!$D$1:$F$40,2,FALSE)</f>
        <v>Col Spr-Sum-Fall Brt</v>
      </c>
      <c r="G527">
        <f>VLOOKUP(E527,StkCrosswalk!$D$1:$F$40,3,FALSE)</f>
        <v>4</v>
      </c>
      <c r="H527" s="98">
        <f>Data!AM10</f>
        <v>1.4631619975452633E-5</v>
      </c>
    </row>
    <row r="528" spans="1:8" x14ac:dyDescent="0.3">
      <c r="A528" t="str">
        <f>Data!$AL$1</f>
        <v>KMZ Troll</v>
      </c>
      <c r="B528" t="str">
        <f>Data!$AN$1</f>
        <v>Jul-Sep</v>
      </c>
      <c r="C528" t="str">
        <f>Data!$AM$2</f>
        <v>OldBP</v>
      </c>
      <c r="D528" t="str">
        <f>Data!$A$11</f>
        <v>WA North Coast</v>
      </c>
      <c r="E528">
        <f>VLOOKUP(D528,StkCrosswalk!$C$1:$F$40,2,FALSE)</f>
        <v>4</v>
      </c>
      <c r="F528" t="str">
        <f>VLOOKUP(E528,StkCrosswalk!$D$1:$F$40,2,FALSE)</f>
        <v>WA Coast</v>
      </c>
      <c r="G528">
        <f>VLOOKUP(E528,StkCrosswalk!$D$1:$F$40,3,FALSE)</f>
        <v>3</v>
      </c>
      <c r="H528" s="98">
        <f>Data!AM11</f>
        <v>0</v>
      </c>
    </row>
    <row r="529" spans="1:8" x14ac:dyDescent="0.3">
      <c r="A529" t="str">
        <f>Data!$AL$1</f>
        <v>KMZ Troll</v>
      </c>
      <c r="B529" t="str">
        <f>Data!$AN$1</f>
        <v>Jul-Sep</v>
      </c>
      <c r="C529" t="str">
        <f>Data!$AM$2</f>
        <v>OldBP</v>
      </c>
      <c r="D529" t="str">
        <f>Data!$A$12</f>
        <v>Washington Coast</v>
      </c>
      <c r="E529">
        <f>VLOOKUP(D529,StkCrosswalk!$C$1:$F$40,2,FALSE)</f>
        <v>5</v>
      </c>
      <c r="F529" t="str">
        <f>VLOOKUP(E529,StkCrosswalk!$D$1:$F$40,2,FALSE)</f>
        <v>WA Coast</v>
      </c>
      <c r="G529">
        <f>VLOOKUP(E529,StkCrosswalk!$D$1:$F$40,3,FALSE)</f>
        <v>3</v>
      </c>
      <c r="H529" s="98">
        <f>Data!AM12</f>
        <v>0</v>
      </c>
    </row>
    <row r="530" spans="1:8" x14ac:dyDescent="0.3">
      <c r="A530" t="str">
        <f>Data!$AL$1</f>
        <v>KMZ Troll</v>
      </c>
      <c r="B530" t="str">
        <f>Data!$AN$1</f>
        <v>Jul-Sep</v>
      </c>
      <c r="C530" t="str">
        <f>Data!$AM$2</f>
        <v>OldBP</v>
      </c>
      <c r="D530" t="str">
        <f>Data!$A$13</f>
        <v>Puget Sound Fa</v>
      </c>
      <c r="E530">
        <f>VLOOKUP(D530,StkCrosswalk!$C$1:$F$40,2,FALSE)</f>
        <v>3</v>
      </c>
      <c r="F530" t="str">
        <f>VLOOKUP(E530,StkCrosswalk!$D$1:$F$40,2,FALSE)</f>
        <v>PS Fall-Spring</v>
      </c>
      <c r="G530">
        <f>VLOOKUP(E530,StkCrosswalk!$D$1:$F$40,3,FALSE)</f>
        <v>2</v>
      </c>
      <c r="H530" s="98">
        <f>Data!AM13</f>
        <v>0</v>
      </c>
    </row>
    <row r="531" spans="1:8" x14ac:dyDescent="0.3">
      <c r="A531" t="str">
        <f>Data!$AL$1</f>
        <v>KMZ Troll</v>
      </c>
      <c r="B531" t="str">
        <f>Data!$AN$1</f>
        <v>Jul-Sep</v>
      </c>
      <c r="C531" t="str">
        <f>Data!$AM$2</f>
        <v>OldBP</v>
      </c>
      <c r="D531" t="str">
        <f>Data!$A$14</f>
        <v>Puget Sound Sp</v>
      </c>
      <c r="E531">
        <f>VLOOKUP(D531,StkCrosswalk!$C$1:$F$40,2,FALSE)</f>
        <v>2</v>
      </c>
      <c r="F531" t="str">
        <f>VLOOKUP(E531,StkCrosswalk!$D$1:$F$40,2,FALSE)</f>
        <v>PS Fall-Spring</v>
      </c>
      <c r="G531">
        <f>VLOOKUP(E531,StkCrosswalk!$D$1:$F$40,3,FALSE)</f>
        <v>2</v>
      </c>
      <c r="H531" s="98">
        <f>Data!AM14</f>
        <v>0</v>
      </c>
    </row>
    <row r="532" spans="1:8" x14ac:dyDescent="0.3">
      <c r="A532" t="str">
        <f>Data!$AL$1</f>
        <v>KMZ Troll</v>
      </c>
      <c r="B532" t="str">
        <f>Data!$AN$1</f>
        <v>Jul-Sep</v>
      </c>
      <c r="C532" t="str">
        <f>Data!$AM$2</f>
        <v>OldBP</v>
      </c>
      <c r="D532" t="str">
        <f>Data!$A$15</f>
        <v>Fraser WCVI Geo St</v>
      </c>
      <c r="E532">
        <f>VLOOKUP(D532,StkCrosswalk!$C$1:$F$40,2,FALSE)</f>
        <v>1</v>
      </c>
      <c r="F532" t="str">
        <f>VLOOKUP(E532,StkCrosswalk!$D$1:$F$40,2,FALSE)</f>
        <v>Fraser WCVI Geo St</v>
      </c>
      <c r="G532">
        <f>VLOOKUP(E532,StkCrosswalk!$D$1:$F$40,3,FALSE)</f>
        <v>1</v>
      </c>
      <c r="H532" s="98">
        <f>Data!AM15</f>
        <v>0</v>
      </c>
    </row>
    <row r="533" spans="1:8" x14ac:dyDescent="0.3">
      <c r="A533" t="str">
        <f>Data!$AL$1</f>
        <v>KMZ Troll</v>
      </c>
      <c r="B533" t="str">
        <f>Data!$AN$1</f>
        <v>Jul-Sep</v>
      </c>
      <c r="C533" t="str">
        <f>Data!$AM$2</f>
        <v>OldBP</v>
      </c>
      <c r="D533" t="str">
        <f>Data!$A$16</f>
        <v>Non FRAM stocks</v>
      </c>
      <c r="E533">
        <f>VLOOKUP(D533,StkCrosswalk!$C$1:$F$40,2,FALSE)</f>
        <v>14</v>
      </c>
      <c r="F533" t="str">
        <f>VLOOKUP(E533,StkCrosswalk!$D$1:$F$40,2,FALSE)</f>
        <v>Non FRAM stocks</v>
      </c>
      <c r="G533">
        <f>VLOOKUP(E533,StkCrosswalk!$D$1:$F$40,3,FALSE)</f>
        <v>8</v>
      </c>
      <c r="H533" s="98">
        <f>Data!AM16</f>
        <v>0.79879999999999995</v>
      </c>
    </row>
    <row r="534" spans="1:8" x14ac:dyDescent="0.3">
      <c r="A534" t="str">
        <f>Data!$AL$1</f>
        <v>KMZ Troll</v>
      </c>
      <c r="B534" t="str">
        <f>Data!$AN$1</f>
        <v>Jul-Sep</v>
      </c>
      <c r="C534" t="str">
        <f>Data!$AN$2</f>
        <v>GSI_KO</v>
      </c>
      <c r="D534" t="str">
        <f>Data!$A$3</f>
        <v>CV-Sacramento</v>
      </c>
      <c r="E534">
        <f>VLOOKUP(D534,StkCrosswalk!$C$1:$F$40,2,FALSE)</f>
        <v>13</v>
      </c>
      <c r="F534" t="str">
        <f>VLOOKUP(E534,StkCrosswalk!$D$1:$F$40,2,FALSE)</f>
        <v>Central Valley</v>
      </c>
      <c r="G534">
        <f>VLOOKUP(E534,StkCrosswalk!$D$1:$F$40,3,FALSE)</f>
        <v>7</v>
      </c>
      <c r="H534" s="98">
        <f>Data!AN3</f>
        <v>0.13</v>
      </c>
    </row>
    <row r="535" spans="1:8" x14ac:dyDescent="0.3">
      <c r="A535" t="str">
        <f>Data!$AL$1</f>
        <v>KMZ Troll</v>
      </c>
      <c r="B535" t="str">
        <f>Data!$AN$1</f>
        <v>Jul-Sep</v>
      </c>
      <c r="C535" t="str">
        <f>Data!$AN$2</f>
        <v>GSI_KO</v>
      </c>
      <c r="D535" t="str">
        <f>Data!$A$4</f>
        <v>OR North Coast</v>
      </c>
      <c r="E535">
        <f>VLOOKUP(D535,StkCrosswalk!$C$1:$F$40,2,FALSE)</f>
        <v>11</v>
      </c>
      <c r="F535" t="str">
        <f>VLOOKUP(E535,StkCrosswalk!$D$1:$F$40,2,FALSE)</f>
        <v>OR Coast</v>
      </c>
      <c r="G535">
        <f>VLOOKUP(E535,StkCrosswalk!$D$1:$F$40,3,FALSE)</f>
        <v>6</v>
      </c>
      <c r="H535" s="98">
        <f>Data!AN4</f>
        <v>3.3333333333333335E-3</v>
      </c>
    </row>
    <row r="536" spans="1:8" x14ac:dyDescent="0.3">
      <c r="A536" t="str">
        <f>Data!$AL$1</f>
        <v>KMZ Troll</v>
      </c>
      <c r="B536" t="str">
        <f>Data!$AN$1</f>
        <v>Jul-Sep</v>
      </c>
      <c r="C536" t="str">
        <f>Data!$AN$2</f>
        <v>GSI_KO</v>
      </c>
      <c r="D536" t="str">
        <f>Data!$A$5</f>
        <v>Mid OR Coast</v>
      </c>
      <c r="E536">
        <f>VLOOKUP(D536,StkCrosswalk!$C$1:$F$40,2,FALSE)</f>
        <v>12</v>
      </c>
      <c r="F536" t="str">
        <f>VLOOKUP(E536,StkCrosswalk!$D$1:$F$40,2,FALSE)</f>
        <v>OR Coast</v>
      </c>
      <c r="G536">
        <f>VLOOKUP(E536,StkCrosswalk!$D$1:$F$40,3,FALSE)</f>
        <v>6</v>
      </c>
      <c r="H536" s="98">
        <f>Data!AN5</f>
        <v>4.6666666666666669E-2</v>
      </c>
    </row>
    <row r="537" spans="1:8" x14ac:dyDescent="0.3">
      <c r="A537" t="str">
        <f>Data!$AL$1</f>
        <v>KMZ Troll</v>
      </c>
      <c r="B537" t="str">
        <f>Data!$AN$1</f>
        <v>Jul-Sep</v>
      </c>
      <c r="C537" t="str">
        <f>Data!$AN$2</f>
        <v>GSI_KO</v>
      </c>
      <c r="D537" t="str">
        <f>Data!$A$6</f>
        <v>L Columbia Spring</v>
      </c>
      <c r="E537">
        <f>VLOOKUP(D537,StkCrosswalk!$C$1:$F$40,2,FALSE)</f>
        <v>6</v>
      </c>
      <c r="F537" t="str">
        <f>VLOOKUP(E537,StkCrosswalk!$D$1:$F$40,2,FALSE)</f>
        <v>Col Spr-Sum-Fall Brt</v>
      </c>
      <c r="G537">
        <f>VLOOKUP(E537,StkCrosswalk!$D$1:$F$40,3,FALSE)</f>
        <v>4</v>
      </c>
      <c r="H537" s="98">
        <f>Data!AN6</f>
        <v>0</v>
      </c>
    </row>
    <row r="538" spans="1:8" x14ac:dyDescent="0.3">
      <c r="A538" t="str">
        <f>Data!$AL$1</f>
        <v>KMZ Troll</v>
      </c>
      <c r="B538" t="str">
        <f>Data!$AN$1</f>
        <v>Jul-Sep</v>
      </c>
      <c r="C538" t="str">
        <f>Data!$AN$2</f>
        <v>GSI_KO</v>
      </c>
      <c r="D538" t="str">
        <f>Data!$A$7</f>
        <v>L C Bright&amp;Tule</v>
      </c>
      <c r="E538">
        <f>VLOOKUP(D538,StkCrosswalk!$C$1:$F$40,2,FALSE)</f>
        <v>9</v>
      </c>
      <c r="F538" t="str">
        <f>VLOOKUP(E538,StkCrosswalk!$D$1:$F$40,2,FALSE)</f>
        <v>Col Tule-L Col Brt</v>
      </c>
      <c r="G538">
        <f>VLOOKUP(E538,StkCrosswalk!$D$1:$F$40,3,FALSE)</f>
        <v>5</v>
      </c>
      <c r="H538" s="98">
        <f>Data!AN7</f>
        <v>7.3333333333333334E-2</v>
      </c>
    </row>
    <row r="539" spans="1:8" x14ac:dyDescent="0.3">
      <c r="A539" t="str">
        <f>Data!$AL$1</f>
        <v>KMZ Troll</v>
      </c>
      <c r="B539" t="str">
        <f>Data!$AN$1</f>
        <v>Jul-Sep</v>
      </c>
      <c r="C539" t="str">
        <f>Data!$AN$2</f>
        <v>GSI_KO</v>
      </c>
      <c r="D539" t="str">
        <f>Data!$A$8</f>
        <v>Mid-Columbia Tule</v>
      </c>
      <c r="E539">
        <f>VLOOKUP(D539,StkCrosswalk!$C$1:$F$40,2,FALSE)</f>
        <v>10</v>
      </c>
      <c r="F539" t="str">
        <f>VLOOKUP(E539,StkCrosswalk!$D$1:$F$40,2,FALSE)</f>
        <v>Col Tule-L Col Brt</v>
      </c>
      <c r="G539">
        <f>VLOOKUP(E539,StkCrosswalk!$D$1:$F$40,3,FALSE)</f>
        <v>5</v>
      </c>
      <c r="H539" s="98">
        <f>Data!AN8</f>
        <v>3.6666666666666667E-2</v>
      </c>
    </row>
    <row r="540" spans="1:8" x14ac:dyDescent="0.3">
      <c r="A540" t="str">
        <f>Data!$AL$1</f>
        <v>KMZ Troll</v>
      </c>
      <c r="B540" t="str">
        <f>Data!$AN$1</f>
        <v>Jul-Sep</v>
      </c>
      <c r="C540" t="str">
        <f>Data!$AN$2</f>
        <v>GSI_KO</v>
      </c>
      <c r="D540" t="str">
        <f>Data!$A$9</f>
        <v>U Columbia Bright</v>
      </c>
      <c r="E540">
        <f>VLOOKUP(D540,StkCrosswalk!$C$1:$F$40,2,FALSE)</f>
        <v>7</v>
      </c>
      <c r="F540" t="str">
        <f>VLOOKUP(E540,StkCrosswalk!$D$1:$F$40,2,FALSE)</f>
        <v>Col Spr-Sum-Fall Brt</v>
      </c>
      <c r="G540">
        <f>VLOOKUP(E540,StkCrosswalk!$D$1:$F$40,3,FALSE)</f>
        <v>4</v>
      </c>
      <c r="H540" s="98">
        <f>Data!AN9</f>
        <v>5.3333333333333337E-2</v>
      </c>
    </row>
    <row r="541" spans="1:8" x14ac:dyDescent="0.3">
      <c r="A541" t="str">
        <f>Data!$AL$1</f>
        <v>KMZ Troll</v>
      </c>
      <c r="B541" t="str">
        <f>Data!$AN$1</f>
        <v>Jul-Sep</v>
      </c>
      <c r="C541" t="str">
        <f>Data!$AN$2</f>
        <v>GSI_KO</v>
      </c>
      <c r="D541" t="str">
        <f>Data!$A$10</f>
        <v>Columbia Su</v>
      </c>
      <c r="E541">
        <f>VLOOKUP(D541,StkCrosswalk!$C$1:$F$40,2,FALSE)</f>
        <v>8</v>
      </c>
      <c r="F541" t="str">
        <f>VLOOKUP(E541,StkCrosswalk!$D$1:$F$40,2,FALSE)</f>
        <v>Col Spr-Sum-Fall Brt</v>
      </c>
      <c r="G541">
        <f>VLOOKUP(E541,StkCrosswalk!$D$1:$F$40,3,FALSE)</f>
        <v>4</v>
      </c>
      <c r="H541" s="98">
        <f>Data!AN10</f>
        <v>0</v>
      </c>
    </row>
    <row r="542" spans="1:8" x14ac:dyDescent="0.3">
      <c r="A542" t="str">
        <f>Data!$AL$1</f>
        <v>KMZ Troll</v>
      </c>
      <c r="B542" t="str">
        <f>Data!$AN$1</f>
        <v>Jul-Sep</v>
      </c>
      <c r="C542" t="str">
        <f>Data!$AN$2</f>
        <v>GSI_KO</v>
      </c>
      <c r="D542" t="str">
        <f>Data!$A$11</f>
        <v>WA North Coast</v>
      </c>
      <c r="E542">
        <f>VLOOKUP(D542,StkCrosswalk!$C$1:$F$40,2,FALSE)</f>
        <v>4</v>
      </c>
      <c r="F542" t="str">
        <f>VLOOKUP(E542,StkCrosswalk!$D$1:$F$40,2,FALSE)</f>
        <v>WA Coast</v>
      </c>
      <c r="G542">
        <f>VLOOKUP(E542,StkCrosswalk!$D$1:$F$40,3,FALSE)</f>
        <v>3</v>
      </c>
      <c r="H542" s="98">
        <f>Data!AN11</f>
        <v>0</v>
      </c>
    </row>
    <row r="543" spans="1:8" x14ac:dyDescent="0.3">
      <c r="A543" t="str">
        <f>Data!$AL$1</f>
        <v>KMZ Troll</v>
      </c>
      <c r="B543" t="str">
        <f>Data!$AN$1</f>
        <v>Jul-Sep</v>
      </c>
      <c r="C543" t="str">
        <f>Data!$AN$2</f>
        <v>GSI_KO</v>
      </c>
      <c r="D543" t="str">
        <f>Data!$A$12</f>
        <v>Washington Coast</v>
      </c>
      <c r="E543">
        <f>VLOOKUP(D543,StkCrosswalk!$C$1:$F$40,2,FALSE)</f>
        <v>5</v>
      </c>
      <c r="F543" t="str">
        <f>VLOOKUP(E543,StkCrosswalk!$D$1:$F$40,2,FALSE)</f>
        <v>WA Coast</v>
      </c>
      <c r="G543">
        <f>VLOOKUP(E543,StkCrosswalk!$D$1:$F$40,3,FALSE)</f>
        <v>3</v>
      </c>
      <c r="H543" s="98">
        <f>Data!AN12</f>
        <v>0</v>
      </c>
    </row>
    <row r="544" spans="1:8" x14ac:dyDescent="0.3">
      <c r="A544" t="str">
        <f>Data!$AL$1</f>
        <v>KMZ Troll</v>
      </c>
      <c r="B544" t="str">
        <f>Data!$AN$1</f>
        <v>Jul-Sep</v>
      </c>
      <c r="C544" t="str">
        <f>Data!$AN$2</f>
        <v>GSI_KO</v>
      </c>
      <c r="D544" t="str">
        <f>Data!$A$13</f>
        <v>Puget Sound Fa</v>
      </c>
      <c r="E544">
        <f>VLOOKUP(D544,StkCrosswalk!$C$1:$F$40,2,FALSE)</f>
        <v>3</v>
      </c>
      <c r="F544" t="str">
        <f>VLOOKUP(E544,StkCrosswalk!$D$1:$F$40,2,FALSE)</f>
        <v>PS Fall-Spring</v>
      </c>
      <c r="G544">
        <f>VLOOKUP(E544,StkCrosswalk!$D$1:$F$40,3,FALSE)</f>
        <v>2</v>
      </c>
      <c r="H544" s="98">
        <f>Data!AN13</f>
        <v>3.3333333333333335E-3</v>
      </c>
    </row>
    <row r="545" spans="1:8" x14ac:dyDescent="0.3">
      <c r="A545" t="str">
        <f>Data!$AL$1</f>
        <v>KMZ Troll</v>
      </c>
      <c r="B545" t="str">
        <f>Data!$AN$1</f>
        <v>Jul-Sep</v>
      </c>
      <c r="C545" t="str">
        <f>Data!$AN$2</f>
        <v>GSI_KO</v>
      </c>
      <c r="D545" t="str">
        <f>Data!$A$14</f>
        <v>Puget Sound Sp</v>
      </c>
      <c r="E545">
        <f>VLOOKUP(D545,StkCrosswalk!$C$1:$F$40,2,FALSE)</f>
        <v>2</v>
      </c>
      <c r="F545" t="str">
        <f>VLOOKUP(E545,StkCrosswalk!$D$1:$F$40,2,FALSE)</f>
        <v>PS Fall-Spring</v>
      </c>
      <c r="G545">
        <f>VLOOKUP(E545,StkCrosswalk!$D$1:$F$40,3,FALSE)</f>
        <v>2</v>
      </c>
      <c r="H545" s="98">
        <f>Data!AN14</f>
        <v>0</v>
      </c>
    </row>
    <row r="546" spans="1:8" x14ac:dyDescent="0.3">
      <c r="A546" t="str">
        <f>Data!$AL$1</f>
        <v>KMZ Troll</v>
      </c>
      <c r="B546" t="str">
        <f>Data!$AN$1</f>
        <v>Jul-Sep</v>
      </c>
      <c r="C546" t="str">
        <f>Data!$AN$2</f>
        <v>GSI_KO</v>
      </c>
      <c r="D546" t="str">
        <f>Data!$A$15</f>
        <v>Fraser WCVI Geo St</v>
      </c>
      <c r="E546">
        <f>VLOOKUP(D546,StkCrosswalk!$C$1:$F$40,2,FALSE)</f>
        <v>1</v>
      </c>
      <c r="F546" t="str">
        <f>VLOOKUP(E546,StkCrosswalk!$D$1:$F$40,2,FALSE)</f>
        <v>Fraser WCVI Geo St</v>
      </c>
      <c r="G546">
        <f>VLOOKUP(E546,StkCrosswalk!$D$1:$F$40,3,FALSE)</f>
        <v>1</v>
      </c>
      <c r="H546" s="98">
        <f>Data!AN15</f>
        <v>3.6666666666666667E-2</v>
      </c>
    </row>
    <row r="547" spans="1:8" x14ac:dyDescent="0.3">
      <c r="A547" t="str">
        <f>Data!$AL$1</f>
        <v>KMZ Troll</v>
      </c>
      <c r="B547" t="str">
        <f>Data!$AN$1</f>
        <v>Jul-Sep</v>
      </c>
      <c r="C547" t="str">
        <f>Data!$AN$2</f>
        <v>GSI_KO</v>
      </c>
      <c r="D547" t="str">
        <f>Data!$A$16</f>
        <v>Non FRAM stocks</v>
      </c>
      <c r="E547">
        <f>VLOOKUP(D547,StkCrosswalk!$C$1:$F$40,2,FALSE)</f>
        <v>14</v>
      </c>
      <c r="F547" t="str">
        <f>VLOOKUP(E547,StkCrosswalk!$D$1:$F$40,2,FALSE)</f>
        <v>Non FRAM stocks</v>
      </c>
      <c r="G547">
        <f>VLOOKUP(E547,StkCrosswalk!$D$1:$F$40,3,FALSE)</f>
        <v>8</v>
      </c>
      <c r="H547" s="98">
        <f>Data!AN16</f>
        <v>0.57333333333333336</v>
      </c>
    </row>
    <row r="548" spans="1:8" x14ac:dyDescent="0.3">
      <c r="A548" t="str">
        <f>Data!$AL$1</f>
        <v>KMZ Troll</v>
      </c>
      <c r="B548" t="str">
        <f>Data!$AN$1</f>
        <v>Jul-Sep</v>
      </c>
      <c r="C548" t="str">
        <f>Data!$AO$2</f>
        <v>GSI_KC-n</v>
      </c>
      <c r="D548" t="str">
        <f>Data!$A$3</f>
        <v>CV-Sacramento</v>
      </c>
      <c r="E548">
        <f>VLOOKUP(D548,StkCrosswalk!$C$1:$F$40,2,FALSE)</f>
        <v>13</v>
      </c>
      <c r="F548" t="str">
        <f>VLOOKUP(E548,StkCrosswalk!$D$1:$F$40,2,FALSE)</f>
        <v>Central Valley</v>
      </c>
      <c r="G548">
        <f>VLOOKUP(E548,StkCrosswalk!$D$1:$F$40,3,FALSE)</f>
        <v>7</v>
      </c>
      <c r="H548" s="98">
        <f>Data!AO3</f>
        <v>0.3</v>
      </c>
    </row>
    <row r="549" spans="1:8" x14ac:dyDescent="0.3">
      <c r="A549" t="str">
        <f>Data!$AL$1</f>
        <v>KMZ Troll</v>
      </c>
      <c r="B549" t="str">
        <f>Data!$AN$1</f>
        <v>Jul-Sep</v>
      </c>
      <c r="C549" t="str">
        <f>Data!$AO$2</f>
        <v>GSI_KC-n</v>
      </c>
      <c r="D549" t="str">
        <f>Data!$A$4</f>
        <v>OR North Coast</v>
      </c>
      <c r="E549">
        <f>VLOOKUP(D549,StkCrosswalk!$C$1:$F$40,2,FALSE)</f>
        <v>11</v>
      </c>
      <c r="F549" t="str">
        <f>VLOOKUP(E549,StkCrosswalk!$D$1:$F$40,2,FALSE)</f>
        <v>OR Coast</v>
      </c>
      <c r="G549">
        <f>VLOOKUP(E549,StkCrosswalk!$D$1:$F$40,3,FALSE)</f>
        <v>6</v>
      </c>
      <c r="H549" s="98">
        <f>Data!AO4</f>
        <v>3.3333333333333335E-3</v>
      </c>
    </row>
    <row r="550" spans="1:8" x14ac:dyDescent="0.3">
      <c r="A550" t="str">
        <f>Data!$AL$1</f>
        <v>KMZ Troll</v>
      </c>
      <c r="B550" t="str">
        <f>Data!$AN$1</f>
        <v>Jul-Sep</v>
      </c>
      <c r="C550" t="str">
        <f>Data!$AO$2</f>
        <v>GSI_KC-n</v>
      </c>
      <c r="D550" t="str">
        <f>Data!$A$5</f>
        <v>Mid OR Coast</v>
      </c>
      <c r="E550">
        <f>VLOOKUP(D550,StkCrosswalk!$C$1:$F$40,2,FALSE)</f>
        <v>12</v>
      </c>
      <c r="F550" t="str">
        <f>VLOOKUP(E550,StkCrosswalk!$D$1:$F$40,2,FALSE)</f>
        <v>OR Coast</v>
      </c>
      <c r="G550">
        <f>VLOOKUP(E550,StkCrosswalk!$D$1:$F$40,3,FALSE)</f>
        <v>6</v>
      </c>
      <c r="H550" s="98">
        <f>Data!AO5</f>
        <v>0.01</v>
      </c>
    </row>
    <row r="551" spans="1:8" x14ac:dyDescent="0.3">
      <c r="A551" t="str">
        <f>Data!$AL$1</f>
        <v>KMZ Troll</v>
      </c>
      <c r="B551" t="str">
        <f>Data!$AN$1</f>
        <v>Jul-Sep</v>
      </c>
      <c r="C551" t="str">
        <f>Data!$AO$2</f>
        <v>GSI_KC-n</v>
      </c>
      <c r="D551" t="str">
        <f>Data!$A$6</f>
        <v>L Columbia Spring</v>
      </c>
      <c r="E551">
        <f>VLOOKUP(D551,StkCrosswalk!$C$1:$F$40,2,FALSE)</f>
        <v>6</v>
      </c>
      <c r="F551" t="str">
        <f>VLOOKUP(E551,StkCrosswalk!$D$1:$F$40,2,FALSE)</f>
        <v>Col Spr-Sum-Fall Brt</v>
      </c>
      <c r="G551">
        <f>VLOOKUP(E551,StkCrosswalk!$D$1:$F$40,3,FALSE)</f>
        <v>4</v>
      </c>
      <c r="H551" s="98">
        <f>Data!AO6</f>
        <v>0</v>
      </c>
    </row>
    <row r="552" spans="1:8" x14ac:dyDescent="0.3">
      <c r="A552" t="str">
        <f>Data!$AL$1</f>
        <v>KMZ Troll</v>
      </c>
      <c r="B552" t="str">
        <f>Data!$AN$1</f>
        <v>Jul-Sep</v>
      </c>
      <c r="C552" t="str">
        <f>Data!$AO$2</f>
        <v>GSI_KC-n</v>
      </c>
      <c r="D552" t="str">
        <f>Data!$A$7</f>
        <v>L C Bright&amp;Tule</v>
      </c>
      <c r="E552">
        <f>VLOOKUP(D552,StkCrosswalk!$C$1:$F$40,2,FALSE)</f>
        <v>9</v>
      </c>
      <c r="F552" t="str">
        <f>VLOOKUP(E552,StkCrosswalk!$D$1:$F$40,2,FALSE)</f>
        <v>Col Tule-L Col Brt</v>
      </c>
      <c r="G552">
        <f>VLOOKUP(E552,StkCrosswalk!$D$1:$F$40,3,FALSE)</f>
        <v>5</v>
      </c>
      <c r="H552" s="98">
        <f>Data!AO7</f>
        <v>3.3333333333333335E-3</v>
      </c>
    </row>
    <row r="553" spans="1:8" x14ac:dyDescent="0.3">
      <c r="A553" t="str">
        <f>Data!$AL$1</f>
        <v>KMZ Troll</v>
      </c>
      <c r="B553" t="str">
        <f>Data!$AN$1</f>
        <v>Jul-Sep</v>
      </c>
      <c r="C553" t="str">
        <f>Data!$AO$2</f>
        <v>GSI_KC-n</v>
      </c>
      <c r="D553" t="str">
        <f>Data!$A$8</f>
        <v>Mid-Columbia Tule</v>
      </c>
      <c r="E553">
        <f>VLOOKUP(D553,StkCrosswalk!$C$1:$F$40,2,FALSE)</f>
        <v>10</v>
      </c>
      <c r="F553" t="str">
        <f>VLOOKUP(E553,StkCrosswalk!$D$1:$F$40,2,FALSE)</f>
        <v>Col Tule-L Col Brt</v>
      </c>
      <c r="G553">
        <f>VLOOKUP(E553,StkCrosswalk!$D$1:$F$40,3,FALSE)</f>
        <v>5</v>
      </c>
      <c r="H553" s="98">
        <f>Data!AO8</f>
        <v>3.3333333333333335E-3</v>
      </c>
    </row>
    <row r="554" spans="1:8" x14ac:dyDescent="0.3">
      <c r="A554" t="str">
        <f>Data!$AL$1</f>
        <v>KMZ Troll</v>
      </c>
      <c r="B554" t="str">
        <f>Data!$AN$1</f>
        <v>Jul-Sep</v>
      </c>
      <c r="C554" t="str">
        <f>Data!$AO$2</f>
        <v>GSI_KC-n</v>
      </c>
      <c r="D554" t="str">
        <f>Data!$A$9</f>
        <v>U Columbia Bright</v>
      </c>
      <c r="E554">
        <f>VLOOKUP(D554,StkCrosswalk!$C$1:$F$40,2,FALSE)</f>
        <v>7</v>
      </c>
      <c r="F554" t="str">
        <f>VLOOKUP(E554,StkCrosswalk!$D$1:$F$40,2,FALSE)</f>
        <v>Col Spr-Sum-Fall Brt</v>
      </c>
      <c r="G554">
        <f>VLOOKUP(E554,StkCrosswalk!$D$1:$F$40,3,FALSE)</f>
        <v>4</v>
      </c>
      <c r="H554" s="98">
        <f>Data!AO9</f>
        <v>1.3333333333333334E-2</v>
      </c>
    </row>
    <row r="555" spans="1:8" x14ac:dyDescent="0.3">
      <c r="A555" t="str">
        <f>Data!$AL$1</f>
        <v>KMZ Troll</v>
      </c>
      <c r="B555" t="str">
        <f>Data!$AN$1</f>
        <v>Jul-Sep</v>
      </c>
      <c r="C555" t="str">
        <f>Data!$AO$2</f>
        <v>GSI_KC-n</v>
      </c>
      <c r="D555" t="str">
        <f>Data!$A$10</f>
        <v>Columbia Su</v>
      </c>
      <c r="E555">
        <f>VLOOKUP(D555,StkCrosswalk!$C$1:$F$40,2,FALSE)</f>
        <v>8</v>
      </c>
      <c r="F555" t="str">
        <f>VLOOKUP(E555,StkCrosswalk!$D$1:$F$40,2,FALSE)</f>
        <v>Col Spr-Sum-Fall Brt</v>
      </c>
      <c r="G555">
        <f>VLOOKUP(E555,StkCrosswalk!$D$1:$F$40,3,FALSE)</f>
        <v>4</v>
      </c>
      <c r="H555" s="98">
        <f>Data!AO10</f>
        <v>0</v>
      </c>
    </row>
    <row r="556" spans="1:8" x14ac:dyDescent="0.3">
      <c r="A556" t="str">
        <f>Data!$AL$1</f>
        <v>KMZ Troll</v>
      </c>
      <c r="B556" t="str">
        <f>Data!$AN$1</f>
        <v>Jul-Sep</v>
      </c>
      <c r="C556" t="str">
        <f>Data!$AO$2</f>
        <v>GSI_KC-n</v>
      </c>
      <c r="D556" t="str">
        <f>Data!$A$11</f>
        <v>WA North Coast</v>
      </c>
      <c r="E556">
        <f>VLOOKUP(D556,StkCrosswalk!$C$1:$F$40,2,FALSE)</f>
        <v>4</v>
      </c>
      <c r="F556" t="str">
        <f>VLOOKUP(E556,StkCrosswalk!$D$1:$F$40,2,FALSE)</f>
        <v>WA Coast</v>
      </c>
      <c r="G556">
        <f>VLOOKUP(E556,StkCrosswalk!$D$1:$F$40,3,FALSE)</f>
        <v>3</v>
      </c>
      <c r="H556" s="98">
        <f>Data!AO11</f>
        <v>0</v>
      </c>
    </row>
    <row r="557" spans="1:8" x14ac:dyDescent="0.3">
      <c r="A557" t="str">
        <f>Data!$AL$1</f>
        <v>KMZ Troll</v>
      </c>
      <c r="B557" t="str">
        <f>Data!$AN$1</f>
        <v>Jul-Sep</v>
      </c>
      <c r="C557" t="str">
        <f>Data!$AO$2</f>
        <v>GSI_KC-n</v>
      </c>
      <c r="D557" t="str">
        <f>Data!$A$12</f>
        <v>Washington Coast</v>
      </c>
      <c r="E557">
        <f>VLOOKUP(D557,StkCrosswalk!$C$1:$F$40,2,FALSE)</f>
        <v>5</v>
      </c>
      <c r="F557" t="str">
        <f>VLOOKUP(E557,StkCrosswalk!$D$1:$F$40,2,FALSE)</f>
        <v>WA Coast</v>
      </c>
      <c r="G557">
        <f>VLOOKUP(E557,StkCrosswalk!$D$1:$F$40,3,FALSE)</f>
        <v>3</v>
      </c>
      <c r="H557" s="98">
        <f>Data!AO12</f>
        <v>0</v>
      </c>
    </row>
    <row r="558" spans="1:8" x14ac:dyDescent="0.3">
      <c r="A558" t="str">
        <f>Data!$AL$1</f>
        <v>KMZ Troll</v>
      </c>
      <c r="B558" t="str">
        <f>Data!$AN$1</f>
        <v>Jul-Sep</v>
      </c>
      <c r="C558" t="str">
        <f>Data!$AO$2</f>
        <v>GSI_KC-n</v>
      </c>
      <c r="D558" t="str">
        <f>Data!$A$13</f>
        <v>Puget Sound Fa</v>
      </c>
      <c r="E558">
        <f>VLOOKUP(D558,StkCrosswalk!$C$1:$F$40,2,FALSE)</f>
        <v>3</v>
      </c>
      <c r="F558" t="str">
        <f>VLOOKUP(E558,StkCrosswalk!$D$1:$F$40,2,FALSE)</f>
        <v>PS Fall-Spring</v>
      </c>
      <c r="G558">
        <f>VLOOKUP(E558,StkCrosswalk!$D$1:$F$40,3,FALSE)</f>
        <v>2</v>
      </c>
      <c r="H558" s="98">
        <f>Data!AO13</f>
        <v>0</v>
      </c>
    </row>
    <row r="559" spans="1:8" x14ac:dyDescent="0.3">
      <c r="A559" t="str">
        <f>Data!$AL$1</f>
        <v>KMZ Troll</v>
      </c>
      <c r="B559" t="str">
        <f>Data!$AN$1</f>
        <v>Jul-Sep</v>
      </c>
      <c r="C559" t="str">
        <f>Data!$AO$2</f>
        <v>GSI_KC-n</v>
      </c>
      <c r="D559" t="str">
        <f>Data!$A$14</f>
        <v>Puget Sound Sp</v>
      </c>
      <c r="E559">
        <f>VLOOKUP(D559,StkCrosswalk!$C$1:$F$40,2,FALSE)</f>
        <v>2</v>
      </c>
      <c r="F559" t="str">
        <f>VLOOKUP(E559,StkCrosswalk!$D$1:$F$40,2,FALSE)</f>
        <v>PS Fall-Spring</v>
      </c>
      <c r="G559">
        <f>VLOOKUP(E559,StkCrosswalk!$D$1:$F$40,3,FALSE)</f>
        <v>2</v>
      </c>
      <c r="H559" s="98">
        <f>Data!AO14</f>
        <v>0</v>
      </c>
    </row>
    <row r="560" spans="1:8" x14ac:dyDescent="0.3">
      <c r="A560" t="str">
        <f>Data!$AL$1</f>
        <v>KMZ Troll</v>
      </c>
      <c r="B560" t="str">
        <f>Data!$AN$1</f>
        <v>Jul-Sep</v>
      </c>
      <c r="C560" t="str">
        <f>Data!$AO$2</f>
        <v>GSI_KC-n</v>
      </c>
      <c r="D560" t="str">
        <f>Data!$A$15</f>
        <v>Fraser WCVI Geo St</v>
      </c>
      <c r="E560">
        <f>VLOOKUP(D560,StkCrosswalk!$C$1:$F$40,2,FALSE)</f>
        <v>1</v>
      </c>
      <c r="F560" t="str">
        <f>VLOOKUP(E560,StkCrosswalk!$D$1:$F$40,2,FALSE)</f>
        <v>Fraser WCVI Geo St</v>
      </c>
      <c r="G560">
        <f>VLOOKUP(E560,StkCrosswalk!$D$1:$F$40,3,FALSE)</f>
        <v>1</v>
      </c>
      <c r="H560" s="98">
        <f>Data!AO15</f>
        <v>0</v>
      </c>
    </row>
    <row r="561" spans="1:8" x14ac:dyDescent="0.3">
      <c r="A561" t="str">
        <f>Data!$AL$1</f>
        <v>KMZ Troll</v>
      </c>
      <c r="B561" t="str">
        <f>Data!$AN$1</f>
        <v>Jul-Sep</v>
      </c>
      <c r="C561" t="str">
        <f>Data!$AO$2</f>
        <v>GSI_KC-n</v>
      </c>
      <c r="D561" t="str">
        <f>Data!$A$16</f>
        <v>Non FRAM stocks</v>
      </c>
      <c r="E561">
        <f>VLOOKUP(D561,StkCrosswalk!$C$1:$F$40,2,FALSE)</f>
        <v>14</v>
      </c>
      <c r="F561" t="str">
        <f>VLOOKUP(E561,StkCrosswalk!$D$1:$F$40,2,FALSE)</f>
        <v>Non FRAM stocks</v>
      </c>
      <c r="G561">
        <f>VLOOKUP(E561,StkCrosswalk!$D$1:$F$40,3,FALSE)</f>
        <v>8</v>
      </c>
      <c r="H561" s="98">
        <f>Data!AO16</f>
        <v>0.67</v>
      </c>
    </row>
    <row r="562" spans="1:8" x14ac:dyDescent="0.3">
      <c r="A562" t="str">
        <f>Data!$AP$1</f>
        <v>So Calif Troll</v>
      </c>
      <c r="B562" t="str">
        <f>Data!$AR$1</f>
        <v>May-Jun</v>
      </c>
      <c r="C562" t="str">
        <f>Data!$AP$2</f>
        <v>NewBP</v>
      </c>
      <c r="D562" t="str">
        <f>Data!$A$3</f>
        <v>CV-Sacramento</v>
      </c>
      <c r="E562">
        <f>VLOOKUP(D562,StkCrosswalk!$C$1:$F$40,2,FALSE)</f>
        <v>13</v>
      </c>
      <c r="F562" t="str">
        <f>VLOOKUP(E562,StkCrosswalk!$D$1:$F$40,2,FALSE)</f>
        <v>Central Valley</v>
      </c>
      <c r="G562">
        <f>VLOOKUP(E562,StkCrosswalk!$D$1:$F$40,3,FALSE)</f>
        <v>7</v>
      </c>
      <c r="H562" s="98">
        <f>Data!AP3</f>
        <v>0.16400210632590417</v>
      </c>
    </row>
    <row r="563" spans="1:8" x14ac:dyDescent="0.3">
      <c r="A563" t="str">
        <f>Data!$AP$1</f>
        <v>So Calif Troll</v>
      </c>
      <c r="B563" t="str">
        <f>Data!$AR$1</f>
        <v>May-Jun</v>
      </c>
      <c r="C563" t="str">
        <f>Data!$AP$2</f>
        <v>NewBP</v>
      </c>
      <c r="D563" t="str">
        <f>Data!$A$4</f>
        <v>OR North Coast</v>
      </c>
      <c r="E563">
        <f>VLOOKUP(D563,StkCrosswalk!$C$1:$F$40,2,FALSE)</f>
        <v>11</v>
      </c>
      <c r="F563" t="str">
        <f>VLOOKUP(E563,StkCrosswalk!$D$1:$F$40,2,FALSE)</f>
        <v>OR Coast</v>
      </c>
      <c r="G563">
        <f>VLOOKUP(E563,StkCrosswalk!$D$1:$F$40,3,FALSE)</f>
        <v>6</v>
      </c>
      <c r="H563" s="98">
        <f>Data!AP4</f>
        <v>0</v>
      </c>
    </row>
    <row r="564" spans="1:8" x14ac:dyDescent="0.3">
      <c r="A564" t="str">
        <f>Data!$AP$1</f>
        <v>So Calif Troll</v>
      </c>
      <c r="B564" t="str">
        <f>Data!$AR$1</f>
        <v>May-Jun</v>
      </c>
      <c r="C564" t="str">
        <f>Data!$AP$2</f>
        <v>NewBP</v>
      </c>
      <c r="D564" t="str">
        <f>Data!$A$5</f>
        <v>Mid OR Coast</v>
      </c>
      <c r="E564">
        <f>VLOOKUP(D564,StkCrosswalk!$C$1:$F$40,2,FALSE)</f>
        <v>12</v>
      </c>
      <c r="F564" t="str">
        <f>VLOOKUP(E564,StkCrosswalk!$D$1:$F$40,2,FALSE)</f>
        <v>OR Coast</v>
      </c>
      <c r="G564">
        <f>VLOOKUP(E564,StkCrosswalk!$D$1:$F$40,3,FALSE)</f>
        <v>6</v>
      </c>
      <c r="H564" s="98">
        <f>Data!AP5</f>
        <v>0</v>
      </c>
    </row>
    <row r="565" spans="1:8" x14ac:dyDescent="0.3">
      <c r="A565" t="str">
        <f>Data!$AP$1</f>
        <v>So Calif Troll</v>
      </c>
      <c r="B565" t="str">
        <f>Data!$AR$1</f>
        <v>May-Jun</v>
      </c>
      <c r="C565" t="str">
        <f>Data!$AP$2</f>
        <v>NewBP</v>
      </c>
      <c r="D565" t="str">
        <f>Data!$A$6</f>
        <v>L Columbia Spring</v>
      </c>
      <c r="E565">
        <f>VLOOKUP(D565,StkCrosswalk!$C$1:$F$40,2,FALSE)</f>
        <v>6</v>
      </c>
      <c r="F565" t="str">
        <f>VLOOKUP(E565,StkCrosswalk!$D$1:$F$40,2,FALSE)</f>
        <v>Col Spr-Sum-Fall Brt</v>
      </c>
      <c r="G565">
        <f>VLOOKUP(E565,StkCrosswalk!$D$1:$F$40,3,FALSE)</f>
        <v>4</v>
      </c>
      <c r="H565" s="98">
        <f>Data!AP6</f>
        <v>0</v>
      </c>
    </row>
    <row r="566" spans="1:8" x14ac:dyDescent="0.3">
      <c r="A566" t="str">
        <f>Data!$AP$1</f>
        <v>So Calif Troll</v>
      </c>
      <c r="B566" t="str">
        <f>Data!$AR$1</f>
        <v>May-Jun</v>
      </c>
      <c r="C566" t="str">
        <f>Data!$AP$2</f>
        <v>NewBP</v>
      </c>
      <c r="D566" t="str">
        <f>Data!$A$7</f>
        <v>L C Bright&amp;Tule</v>
      </c>
      <c r="E566">
        <f>VLOOKUP(D566,StkCrosswalk!$C$1:$F$40,2,FALSE)</f>
        <v>9</v>
      </c>
      <c r="F566" t="str">
        <f>VLOOKUP(E566,StkCrosswalk!$D$1:$F$40,2,FALSE)</f>
        <v>Col Tule-L Col Brt</v>
      </c>
      <c r="G566">
        <f>VLOOKUP(E566,StkCrosswalk!$D$1:$F$40,3,FALSE)</f>
        <v>5</v>
      </c>
      <c r="H566" s="98">
        <f>Data!AP7</f>
        <v>1.3717127952226236E-3</v>
      </c>
    </row>
    <row r="567" spans="1:8" x14ac:dyDescent="0.3">
      <c r="A567" t="str">
        <f>Data!$AP$1</f>
        <v>So Calif Troll</v>
      </c>
      <c r="B567" t="str">
        <f>Data!$AR$1</f>
        <v>May-Jun</v>
      </c>
      <c r="C567" t="str">
        <f>Data!$AP$2</f>
        <v>NewBP</v>
      </c>
      <c r="D567" t="str">
        <f>Data!$A$8</f>
        <v>Mid-Columbia Tule</v>
      </c>
      <c r="E567">
        <f>VLOOKUP(D567,StkCrosswalk!$C$1:$F$40,2,FALSE)</f>
        <v>10</v>
      </c>
      <c r="F567" t="str">
        <f>VLOOKUP(E567,StkCrosswalk!$D$1:$F$40,2,FALSE)</f>
        <v>Col Tule-L Col Brt</v>
      </c>
      <c r="G567">
        <f>VLOOKUP(E567,StkCrosswalk!$D$1:$F$40,3,FALSE)</f>
        <v>5</v>
      </c>
      <c r="H567" s="98">
        <f>Data!AP8</f>
        <v>0</v>
      </c>
    </row>
    <row r="568" spans="1:8" x14ac:dyDescent="0.3">
      <c r="A568" t="str">
        <f>Data!$AP$1</f>
        <v>So Calif Troll</v>
      </c>
      <c r="B568" t="str">
        <f>Data!$AR$1</f>
        <v>May-Jun</v>
      </c>
      <c r="C568" t="str">
        <f>Data!$AP$2</f>
        <v>NewBP</v>
      </c>
      <c r="D568" t="str">
        <f>Data!$A$9</f>
        <v>U Columbia Bright</v>
      </c>
      <c r="E568">
        <f>VLOOKUP(D568,StkCrosswalk!$C$1:$F$40,2,FALSE)</f>
        <v>7</v>
      </c>
      <c r="F568" t="str">
        <f>VLOOKUP(E568,StkCrosswalk!$D$1:$F$40,2,FALSE)</f>
        <v>Col Spr-Sum-Fall Brt</v>
      </c>
      <c r="G568">
        <f>VLOOKUP(E568,StkCrosswalk!$D$1:$F$40,3,FALSE)</f>
        <v>4</v>
      </c>
      <c r="H568" s="98">
        <f>Data!AP9</f>
        <v>5.9632283181184048E-4</v>
      </c>
    </row>
    <row r="569" spans="1:8" x14ac:dyDescent="0.3">
      <c r="A569" t="str">
        <f>Data!$AP$1</f>
        <v>So Calif Troll</v>
      </c>
      <c r="B569" t="str">
        <f>Data!$AR$1</f>
        <v>May-Jun</v>
      </c>
      <c r="C569" t="str">
        <f>Data!$AP$2</f>
        <v>NewBP</v>
      </c>
      <c r="D569" t="str">
        <f>Data!$A$10</f>
        <v>Columbia Su</v>
      </c>
      <c r="E569">
        <f>VLOOKUP(D569,StkCrosswalk!$C$1:$F$40,2,FALSE)</f>
        <v>8</v>
      </c>
      <c r="F569" t="str">
        <f>VLOOKUP(E569,StkCrosswalk!$D$1:$F$40,2,FALSE)</f>
        <v>Col Spr-Sum-Fall Brt</v>
      </c>
      <c r="G569">
        <f>VLOOKUP(E569,StkCrosswalk!$D$1:$F$40,3,FALSE)</f>
        <v>4</v>
      </c>
      <c r="H569" s="98">
        <f>Data!AP10</f>
        <v>7.5298580470613422E-3</v>
      </c>
    </row>
    <row r="570" spans="1:8" x14ac:dyDescent="0.3">
      <c r="A570" t="str">
        <f>Data!$AP$1</f>
        <v>So Calif Troll</v>
      </c>
      <c r="B570" t="str">
        <f>Data!$AR$1</f>
        <v>May-Jun</v>
      </c>
      <c r="C570" t="str">
        <f>Data!$AP$2</f>
        <v>NewBP</v>
      </c>
      <c r="D570" t="str">
        <f>Data!$A$11</f>
        <v>WA North Coast</v>
      </c>
      <c r="E570">
        <f>VLOOKUP(D570,StkCrosswalk!$C$1:$F$40,2,FALSE)</f>
        <v>4</v>
      </c>
      <c r="F570" t="str">
        <f>VLOOKUP(E570,StkCrosswalk!$D$1:$F$40,2,FALSE)</f>
        <v>WA Coast</v>
      </c>
      <c r="G570">
        <f>VLOOKUP(E570,StkCrosswalk!$D$1:$F$40,3,FALSE)</f>
        <v>3</v>
      </c>
      <c r="H570" s="98">
        <f>Data!AP11</f>
        <v>0</v>
      </c>
    </row>
    <row r="571" spans="1:8" x14ac:dyDescent="0.3">
      <c r="A571" t="str">
        <f>Data!$AP$1</f>
        <v>So Calif Troll</v>
      </c>
      <c r="B571" t="str">
        <f>Data!$AR$1</f>
        <v>May-Jun</v>
      </c>
      <c r="C571" t="str">
        <f>Data!$AP$2</f>
        <v>NewBP</v>
      </c>
      <c r="D571" t="str">
        <f>Data!$A$12</f>
        <v>Washington Coast</v>
      </c>
      <c r="E571">
        <f>VLOOKUP(D571,StkCrosswalk!$C$1:$F$40,2,FALSE)</f>
        <v>5</v>
      </c>
      <c r="F571" t="str">
        <f>VLOOKUP(E571,StkCrosswalk!$D$1:$F$40,2,FALSE)</f>
        <v>WA Coast</v>
      </c>
      <c r="G571">
        <f>VLOOKUP(E571,StkCrosswalk!$D$1:$F$40,3,FALSE)</f>
        <v>3</v>
      </c>
      <c r="H571" s="98">
        <f>Data!AP12</f>
        <v>0</v>
      </c>
    </row>
    <row r="572" spans="1:8" x14ac:dyDescent="0.3">
      <c r="A572" t="str">
        <f>Data!$AP$1</f>
        <v>So Calif Troll</v>
      </c>
      <c r="B572" t="str">
        <f>Data!$AR$1</f>
        <v>May-Jun</v>
      </c>
      <c r="C572" t="str">
        <f>Data!$AP$2</f>
        <v>NewBP</v>
      </c>
      <c r="D572" t="str">
        <f>Data!$A$13</f>
        <v>Puget Sound Fa</v>
      </c>
      <c r="E572">
        <f>VLOOKUP(D572,StkCrosswalk!$C$1:$F$40,2,FALSE)</f>
        <v>3</v>
      </c>
      <c r="F572" t="str">
        <f>VLOOKUP(E572,StkCrosswalk!$D$1:$F$40,2,FALSE)</f>
        <v>PS Fall-Spring</v>
      </c>
      <c r="G572">
        <f>VLOOKUP(E572,StkCrosswalk!$D$1:$F$40,3,FALSE)</f>
        <v>2</v>
      </c>
      <c r="H572" s="98">
        <f>Data!AP13</f>
        <v>0</v>
      </c>
    </row>
    <row r="573" spans="1:8" x14ac:dyDescent="0.3">
      <c r="A573" t="str">
        <f>Data!$AP$1</f>
        <v>So Calif Troll</v>
      </c>
      <c r="B573" t="str">
        <f>Data!$AR$1</f>
        <v>May-Jun</v>
      </c>
      <c r="C573" t="str">
        <f>Data!$AP$2</f>
        <v>NewBP</v>
      </c>
      <c r="D573" t="str">
        <f>Data!$A$14</f>
        <v>Puget Sound Sp</v>
      </c>
      <c r="E573">
        <f>VLOOKUP(D573,StkCrosswalk!$C$1:$F$40,2,FALSE)</f>
        <v>2</v>
      </c>
      <c r="F573" t="str">
        <f>VLOOKUP(E573,StkCrosswalk!$D$1:$F$40,2,FALSE)</f>
        <v>PS Fall-Spring</v>
      </c>
      <c r="G573">
        <f>VLOOKUP(E573,StkCrosswalk!$D$1:$F$40,3,FALSE)</f>
        <v>2</v>
      </c>
      <c r="H573" s="98">
        <f>Data!AP14</f>
        <v>0</v>
      </c>
    </row>
    <row r="574" spans="1:8" x14ac:dyDescent="0.3">
      <c r="A574" t="str">
        <f>Data!$AP$1</f>
        <v>So Calif Troll</v>
      </c>
      <c r="B574" t="str">
        <f>Data!$AR$1</f>
        <v>May-Jun</v>
      </c>
      <c r="C574" t="str">
        <f>Data!$AP$2</f>
        <v>NewBP</v>
      </c>
      <c r="D574" t="str">
        <f>Data!$A$15</f>
        <v>Fraser WCVI Geo St</v>
      </c>
      <c r="E574">
        <f>VLOOKUP(D574,StkCrosswalk!$C$1:$F$40,2,FALSE)</f>
        <v>1</v>
      </c>
      <c r="F574" t="str">
        <f>VLOOKUP(E574,StkCrosswalk!$D$1:$F$40,2,FALSE)</f>
        <v>Fraser WCVI Geo St</v>
      </c>
      <c r="G574">
        <f>VLOOKUP(E574,StkCrosswalk!$D$1:$F$40,3,FALSE)</f>
        <v>1</v>
      </c>
      <c r="H574" s="98">
        <f>Data!AP15</f>
        <v>0</v>
      </c>
    </row>
    <row r="575" spans="1:8" x14ac:dyDescent="0.3">
      <c r="A575" t="str">
        <f>Data!$AP$1</f>
        <v>So Calif Troll</v>
      </c>
      <c r="B575" t="str">
        <f>Data!$AR$1</f>
        <v>May-Jun</v>
      </c>
      <c r="C575" t="str">
        <f>Data!$AP$2</f>
        <v>NewBP</v>
      </c>
      <c r="D575" t="str">
        <f>Data!$A$16</f>
        <v>Non FRAM stocks</v>
      </c>
      <c r="E575">
        <f>VLOOKUP(D575,StkCrosswalk!$C$1:$F$40,2,FALSE)</f>
        <v>14</v>
      </c>
      <c r="F575" t="str">
        <f>VLOOKUP(E575,StkCrosswalk!$D$1:$F$40,2,FALSE)</f>
        <v>Non FRAM stocks</v>
      </c>
      <c r="G575">
        <f>VLOOKUP(E575,StkCrosswalk!$D$1:$F$40,3,FALSE)</f>
        <v>8</v>
      </c>
      <c r="H575" s="98">
        <f>Data!AP16</f>
        <v>0.82650000000000001</v>
      </c>
    </row>
    <row r="576" spans="1:8" x14ac:dyDescent="0.3">
      <c r="A576" t="str">
        <f>Data!$AP$1</f>
        <v>So Calif Troll</v>
      </c>
      <c r="B576" t="str">
        <f>Data!$AR$1</f>
        <v>May-Jun</v>
      </c>
      <c r="C576" t="str">
        <f>Data!$AQ$2</f>
        <v>OldBP</v>
      </c>
      <c r="D576" t="str">
        <f>Data!$A$3</f>
        <v>CV-Sacramento</v>
      </c>
      <c r="E576">
        <f>VLOOKUP(D576,StkCrosswalk!$C$1:$F$40,2,FALSE)</f>
        <v>13</v>
      </c>
      <c r="F576" t="str">
        <f>VLOOKUP(E576,StkCrosswalk!$D$1:$F$40,2,FALSE)</f>
        <v>Central Valley</v>
      </c>
      <c r="G576">
        <f>VLOOKUP(E576,StkCrosswalk!$D$1:$F$40,3,FALSE)</f>
        <v>7</v>
      </c>
      <c r="H576" s="98">
        <f>Data!AQ3</f>
        <v>0.34919281313856015</v>
      </c>
    </row>
    <row r="577" spans="1:8" x14ac:dyDescent="0.3">
      <c r="A577" t="str">
        <f>Data!$AP$1</f>
        <v>So Calif Troll</v>
      </c>
      <c r="B577" t="str">
        <f>Data!$AR$1</f>
        <v>May-Jun</v>
      </c>
      <c r="C577" t="str">
        <f>Data!$AQ$2</f>
        <v>OldBP</v>
      </c>
      <c r="D577" t="str">
        <f>Data!$A$4</f>
        <v>OR North Coast</v>
      </c>
      <c r="E577">
        <f>VLOOKUP(D577,StkCrosswalk!$C$1:$F$40,2,FALSE)</f>
        <v>11</v>
      </c>
      <c r="F577" t="str">
        <f>VLOOKUP(E577,StkCrosswalk!$D$1:$F$40,2,FALSE)</f>
        <v>OR Coast</v>
      </c>
      <c r="G577">
        <f>VLOOKUP(E577,StkCrosswalk!$D$1:$F$40,3,FALSE)</f>
        <v>6</v>
      </c>
      <c r="H577" s="98">
        <f>Data!AQ4</f>
        <v>2.524122543831879E-3</v>
      </c>
    </row>
    <row r="578" spans="1:8" x14ac:dyDescent="0.3">
      <c r="A578" t="str">
        <f>Data!$AP$1</f>
        <v>So Calif Troll</v>
      </c>
      <c r="B578" t="str">
        <f>Data!$AR$1</f>
        <v>May-Jun</v>
      </c>
      <c r="C578" t="str">
        <f>Data!$AQ$2</f>
        <v>OldBP</v>
      </c>
      <c r="D578" t="str">
        <f>Data!$A$5</f>
        <v>Mid OR Coast</v>
      </c>
      <c r="E578">
        <f>VLOOKUP(D578,StkCrosswalk!$C$1:$F$40,2,FALSE)</f>
        <v>12</v>
      </c>
      <c r="F578" t="str">
        <f>VLOOKUP(E578,StkCrosswalk!$D$1:$F$40,2,FALSE)</f>
        <v>OR Coast</v>
      </c>
      <c r="G578">
        <f>VLOOKUP(E578,StkCrosswalk!$D$1:$F$40,3,FALSE)</f>
        <v>6</v>
      </c>
      <c r="H578" s="98">
        <f>Data!AQ5</f>
        <v>0</v>
      </c>
    </row>
    <row r="579" spans="1:8" x14ac:dyDescent="0.3">
      <c r="A579" t="str">
        <f>Data!$AP$1</f>
        <v>So Calif Troll</v>
      </c>
      <c r="B579" t="str">
        <f>Data!$AR$1</f>
        <v>May-Jun</v>
      </c>
      <c r="C579" t="str">
        <f>Data!$AQ$2</f>
        <v>OldBP</v>
      </c>
      <c r="D579" t="str">
        <f>Data!$A$6</f>
        <v>L Columbia Spring</v>
      </c>
      <c r="E579">
        <f>VLOOKUP(D579,StkCrosswalk!$C$1:$F$40,2,FALSE)</f>
        <v>6</v>
      </c>
      <c r="F579" t="str">
        <f>VLOOKUP(E579,StkCrosswalk!$D$1:$F$40,2,FALSE)</f>
        <v>Col Spr-Sum-Fall Brt</v>
      </c>
      <c r="G579">
        <f>VLOOKUP(E579,StkCrosswalk!$D$1:$F$40,3,FALSE)</f>
        <v>4</v>
      </c>
      <c r="H579" s="98">
        <f>Data!AQ6</f>
        <v>3.0038888215349565E-3</v>
      </c>
    </row>
    <row r="580" spans="1:8" x14ac:dyDescent="0.3">
      <c r="A580" t="str">
        <f>Data!$AP$1</f>
        <v>So Calif Troll</v>
      </c>
      <c r="B580" t="str">
        <f>Data!$AR$1</f>
        <v>May-Jun</v>
      </c>
      <c r="C580" t="str">
        <f>Data!$AQ$2</f>
        <v>OldBP</v>
      </c>
      <c r="D580" t="str">
        <f>Data!$A$7</f>
        <v>L C Bright&amp;Tule</v>
      </c>
      <c r="E580">
        <f>VLOOKUP(D580,StkCrosswalk!$C$1:$F$40,2,FALSE)</f>
        <v>9</v>
      </c>
      <c r="F580" t="str">
        <f>VLOOKUP(E580,StkCrosswalk!$D$1:$F$40,2,FALSE)</f>
        <v>Col Tule-L Col Brt</v>
      </c>
      <c r="G580">
        <f>VLOOKUP(E580,StkCrosswalk!$D$1:$F$40,3,FALSE)</f>
        <v>5</v>
      </c>
      <c r="H580" s="98">
        <f>Data!AQ7</f>
        <v>9.2440620729244954E-3</v>
      </c>
    </row>
    <row r="581" spans="1:8" x14ac:dyDescent="0.3">
      <c r="A581" t="str">
        <f>Data!$AP$1</f>
        <v>So Calif Troll</v>
      </c>
      <c r="B581" t="str">
        <f>Data!$AR$1</f>
        <v>May-Jun</v>
      </c>
      <c r="C581" t="str">
        <f>Data!$AQ$2</f>
        <v>OldBP</v>
      </c>
      <c r="D581" t="str">
        <f>Data!$A$8</f>
        <v>Mid-Columbia Tule</v>
      </c>
      <c r="E581">
        <f>VLOOKUP(D581,StkCrosswalk!$C$1:$F$40,2,FALSE)</f>
        <v>10</v>
      </c>
      <c r="F581" t="str">
        <f>VLOOKUP(E581,StkCrosswalk!$D$1:$F$40,2,FALSE)</f>
        <v>Col Tule-L Col Brt</v>
      </c>
      <c r="G581">
        <f>VLOOKUP(E581,StkCrosswalk!$D$1:$F$40,3,FALSE)</f>
        <v>5</v>
      </c>
      <c r="H581" s="98">
        <f>Data!AQ8</f>
        <v>3.4512808628883638E-3</v>
      </c>
    </row>
    <row r="582" spans="1:8" x14ac:dyDescent="0.3">
      <c r="A582" t="str">
        <f>Data!$AP$1</f>
        <v>So Calif Troll</v>
      </c>
      <c r="B582" t="str">
        <f>Data!$AR$1</f>
        <v>May-Jun</v>
      </c>
      <c r="C582" t="str">
        <f>Data!$AQ$2</f>
        <v>OldBP</v>
      </c>
      <c r="D582" t="str">
        <f>Data!$A$9</f>
        <v>U Columbia Bright</v>
      </c>
      <c r="E582">
        <f>VLOOKUP(D582,StkCrosswalk!$C$1:$F$40,2,FALSE)</f>
        <v>7</v>
      </c>
      <c r="F582" t="str">
        <f>VLOOKUP(E582,StkCrosswalk!$D$1:$F$40,2,FALSE)</f>
        <v>Col Spr-Sum-Fall Brt</v>
      </c>
      <c r="G582">
        <f>VLOOKUP(E582,StkCrosswalk!$D$1:$F$40,3,FALSE)</f>
        <v>4</v>
      </c>
      <c r="H582" s="98">
        <f>Data!AQ9</f>
        <v>5.9795000240586826E-3</v>
      </c>
    </row>
    <row r="583" spans="1:8" x14ac:dyDescent="0.3">
      <c r="A583" t="str">
        <f>Data!$AP$1</f>
        <v>So Calif Troll</v>
      </c>
      <c r="B583" t="str">
        <f>Data!$AR$1</f>
        <v>May-Jun</v>
      </c>
      <c r="C583" t="str">
        <f>Data!$AQ$2</f>
        <v>OldBP</v>
      </c>
      <c r="D583" t="str">
        <f>Data!$A$10</f>
        <v>Columbia Su</v>
      </c>
      <c r="E583">
        <f>VLOOKUP(D583,StkCrosswalk!$C$1:$F$40,2,FALSE)</f>
        <v>8</v>
      </c>
      <c r="F583" t="str">
        <f>VLOOKUP(E583,StkCrosswalk!$D$1:$F$40,2,FALSE)</f>
        <v>Col Spr-Sum-Fall Brt</v>
      </c>
      <c r="G583">
        <f>VLOOKUP(E583,StkCrosswalk!$D$1:$F$40,3,FALSE)</f>
        <v>4</v>
      </c>
      <c r="H583" s="98">
        <f>Data!AQ10</f>
        <v>1.3578236127949103E-4</v>
      </c>
    </row>
    <row r="584" spans="1:8" x14ac:dyDescent="0.3">
      <c r="A584" t="str">
        <f>Data!$AP$1</f>
        <v>So Calif Troll</v>
      </c>
      <c r="B584" t="str">
        <f>Data!$AR$1</f>
        <v>May-Jun</v>
      </c>
      <c r="C584" t="str">
        <f>Data!$AQ$2</f>
        <v>OldBP</v>
      </c>
      <c r="D584" t="str">
        <f>Data!$A$11</f>
        <v>WA North Coast</v>
      </c>
      <c r="E584">
        <f>VLOOKUP(D584,StkCrosswalk!$C$1:$F$40,2,FALSE)</f>
        <v>4</v>
      </c>
      <c r="F584" t="str">
        <f>VLOOKUP(E584,StkCrosswalk!$D$1:$F$40,2,FALSE)</f>
        <v>WA Coast</v>
      </c>
      <c r="G584">
        <f>VLOOKUP(E584,StkCrosswalk!$D$1:$F$40,3,FALSE)</f>
        <v>3</v>
      </c>
      <c r="H584" s="98">
        <f>Data!AQ11</f>
        <v>0</v>
      </c>
    </row>
    <row r="585" spans="1:8" x14ac:dyDescent="0.3">
      <c r="A585" t="str">
        <f>Data!$AP$1</f>
        <v>So Calif Troll</v>
      </c>
      <c r="B585" t="str">
        <f>Data!$AR$1</f>
        <v>May-Jun</v>
      </c>
      <c r="C585" t="str">
        <f>Data!$AQ$2</f>
        <v>OldBP</v>
      </c>
      <c r="D585" t="str">
        <f>Data!$A$12</f>
        <v>Washington Coast</v>
      </c>
      <c r="E585">
        <f>VLOOKUP(D585,StkCrosswalk!$C$1:$F$40,2,FALSE)</f>
        <v>5</v>
      </c>
      <c r="F585" t="str">
        <f>VLOOKUP(E585,StkCrosswalk!$D$1:$F$40,2,FALSE)</f>
        <v>WA Coast</v>
      </c>
      <c r="G585">
        <f>VLOOKUP(E585,StkCrosswalk!$D$1:$F$40,3,FALSE)</f>
        <v>3</v>
      </c>
      <c r="H585" s="98">
        <f>Data!AQ12</f>
        <v>6.7192504227023731E-5</v>
      </c>
    </row>
    <row r="586" spans="1:8" x14ac:dyDescent="0.3">
      <c r="A586" t="str">
        <f>Data!$AP$1</f>
        <v>So Calif Troll</v>
      </c>
      <c r="B586" t="str">
        <f>Data!$AR$1</f>
        <v>May-Jun</v>
      </c>
      <c r="C586" t="str">
        <f>Data!$AQ$2</f>
        <v>OldBP</v>
      </c>
      <c r="D586" t="str">
        <f>Data!$A$13</f>
        <v>Puget Sound Fa</v>
      </c>
      <c r="E586">
        <f>VLOOKUP(D586,StkCrosswalk!$C$1:$F$40,2,FALSE)</f>
        <v>3</v>
      </c>
      <c r="F586" t="str">
        <f>VLOOKUP(E586,StkCrosswalk!$D$1:$F$40,2,FALSE)</f>
        <v>PS Fall-Spring</v>
      </c>
      <c r="G586">
        <f>VLOOKUP(E586,StkCrosswalk!$D$1:$F$40,3,FALSE)</f>
        <v>2</v>
      </c>
      <c r="H586" s="98">
        <f>Data!AQ13</f>
        <v>3.9777197677860402E-4</v>
      </c>
    </row>
    <row r="587" spans="1:8" x14ac:dyDescent="0.3">
      <c r="A587" t="str">
        <f>Data!$AP$1</f>
        <v>So Calif Troll</v>
      </c>
      <c r="B587" t="str">
        <f>Data!$AR$1</f>
        <v>May-Jun</v>
      </c>
      <c r="C587" t="str">
        <f>Data!$AQ$2</f>
        <v>OldBP</v>
      </c>
      <c r="D587" t="str">
        <f>Data!$A$14</f>
        <v>Puget Sound Sp</v>
      </c>
      <c r="E587">
        <f>VLOOKUP(D587,StkCrosswalk!$C$1:$F$40,2,FALSE)</f>
        <v>2</v>
      </c>
      <c r="F587" t="str">
        <f>VLOOKUP(E587,StkCrosswalk!$D$1:$F$40,2,FALSE)</f>
        <v>PS Fall-Spring</v>
      </c>
      <c r="G587">
        <f>VLOOKUP(E587,StkCrosswalk!$D$1:$F$40,3,FALSE)</f>
        <v>2</v>
      </c>
      <c r="H587" s="98">
        <f>Data!AQ14</f>
        <v>0</v>
      </c>
    </row>
    <row r="588" spans="1:8" x14ac:dyDescent="0.3">
      <c r="A588" t="str">
        <f>Data!$AP$1</f>
        <v>So Calif Troll</v>
      </c>
      <c r="B588" t="str">
        <f>Data!$AR$1</f>
        <v>May-Jun</v>
      </c>
      <c r="C588" t="str">
        <f>Data!$AQ$2</f>
        <v>OldBP</v>
      </c>
      <c r="D588" t="str">
        <f>Data!$A$15</f>
        <v>Fraser WCVI Geo St</v>
      </c>
      <c r="E588">
        <f>VLOOKUP(D588,StkCrosswalk!$C$1:$F$40,2,FALSE)</f>
        <v>1</v>
      </c>
      <c r="F588" t="str">
        <f>VLOOKUP(E588,StkCrosswalk!$D$1:$F$40,2,FALSE)</f>
        <v>Fraser WCVI Geo St</v>
      </c>
      <c r="G588">
        <f>VLOOKUP(E588,StkCrosswalk!$D$1:$F$40,3,FALSE)</f>
        <v>1</v>
      </c>
      <c r="H588" s="98">
        <f>Data!AQ15</f>
        <v>3.0358569391641818E-4</v>
      </c>
    </row>
    <row r="589" spans="1:8" x14ac:dyDescent="0.3">
      <c r="A589" t="str">
        <f>Data!$AP$1</f>
        <v>So Calif Troll</v>
      </c>
      <c r="B589" t="str">
        <f>Data!$AR$1</f>
        <v>May-Jun</v>
      </c>
      <c r="C589" t="str">
        <f>Data!$AQ$2</f>
        <v>OldBP</v>
      </c>
      <c r="D589" t="str">
        <f>Data!$A$16</f>
        <v>Non FRAM stocks</v>
      </c>
      <c r="E589">
        <f>VLOOKUP(D589,StkCrosswalk!$C$1:$F$40,2,FALSE)</f>
        <v>14</v>
      </c>
      <c r="F589" t="str">
        <f>VLOOKUP(E589,StkCrosswalk!$D$1:$F$40,2,FALSE)</f>
        <v>Non FRAM stocks</v>
      </c>
      <c r="G589">
        <f>VLOOKUP(E589,StkCrosswalk!$D$1:$F$40,3,FALSE)</f>
        <v>8</v>
      </c>
      <c r="H589" s="98">
        <f>Data!AQ16</f>
        <v>0.62569999999999992</v>
      </c>
    </row>
    <row r="590" spans="1:8" x14ac:dyDescent="0.3">
      <c r="A590" t="str">
        <f>Data!$AP$1</f>
        <v>So Calif Troll</v>
      </c>
      <c r="B590" t="str">
        <f>Data!$AR$1</f>
        <v>May-Jun</v>
      </c>
      <c r="C590" t="str">
        <f>Data!$AR$2</f>
        <v>GSI_FB</v>
      </c>
      <c r="D590" t="str">
        <f>Data!$A$3</f>
        <v>CV-Sacramento</v>
      </c>
      <c r="E590">
        <f>VLOOKUP(D590,StkCrosswalk!$C$1:$F$40,2,FALSE)</f>
        <v>13</v>
      </c>
      <c r="F590" t="str">
        <f>VLOOKUP(E590,StkCrosswalk!$D$1:$F$40,2,FALSE)</f>
        <v>Central Valley</v>
      </c>
      <c r="G590">
        <f>VLOOKUP(E590,StkCrosswalk!$D$1:$F$40,3,FALSE)</f>
        <v>7</v>
      </c>
      <c r="H590" s="98">
        <f>Data!AR3</f>
        <v>0.18</v>
      </c>
    </row>
    <row r="591" spans="1:8" x14ac:dyDescent="0.3">
      <c r="A591" t="str">
        <f>Data!$AP$1</f>
        <v>So Calif Troll</v>
      </c>
      <c r="B591" t="str">
        <f>Data!$AR$1</f>
        <v>May-Jun</v>
      </c>
      <c r="C591" t="str">
        <f>Data!$AR$2</f>
        <v>GSI_FB</v>
      </c>
      <c r="D591" t="str">
        <f>Data!$A$4</f>
        <v>OR North Coast</v>
      </c>
      <c r="E591">
        <f>VLOOKUP(D591,StkCrosswalk!$C$1:$F$40,2,FALSE)</f>
        <v>11</v>
      </c>
      <c r="F591" t="str">
        <f>VLOOKUP(E591,StkCrosswalk!$D$1:$F$40,2,FALSE)</f>
        <v>OR Coast</v>
      </c>
      <c r="G591">
        <f>VLOOKUP(E591,StkCrosswalk!$D$1:$F$40,3,FALSE)</f>
        <v>6</v>
      </c>
      <c r="H591" s="98">
        <f>Data!AR4</f>
        <v>0</v>
      </c>
    </row>
    <row r="592" spans="1:8" x14ac:dyDescent="0.3">
      <c r="A592" t="str">
        <f>Data!$AP$1</f>
        <v>So Calif Troll</v>
      </c>
      <c r="B592" t="str">
        <f>Data!$AR$1</f>
        <v>May-Jun</v>
      </c>
      <c r="C592" t="str">
        <f>Data!$AR$2</f>
        <v>GSI_FB</v>
      </c>
      <c r="D592" t="str">
        <f>Data!$A$5</f>
        <v>Mid OR Coast</v>
      </c>
      <c r="E592">
        <f>VLOOKUP(D592,StkCrosswalk!$C$1:$F$40,2,FALSE)</f>
        <v>12</v>
      </c>
      <c r="F592" t="str">
        <f>VLOOKUP(E592,StkCrosswalk!$D$1:$F$40,2,FALSE)</f>
        <v>OR Coast</v>
      </c>
      <c r="G592">
        <f>VLOOKUP(E592,StkCrosswalk!$D$1:$F$40,3,FALSE)</f>
        <v>6</v>
      </c>
      <c r="H592" s="98">
        <f>Data!AR5</f>
        <v>0.02</v>
      </c>
    </row>
    <row r="593" spans="1:8" x14ac:dyDescent="0.3">
      <c r="A593" t="str">
        <f>Data!$AP$1</f>
        <v>So Calif Troll</v>
      </c>
      <c r="B593" t="str">
        <f>Data!$AR$1</f>
        <v>May-Jun</v>
      </c>
      <c r="C593" t="str">
        <f>Data!$AR$2</f>
        <v>GSI_FB</v>
      </c>
      <c r="D593" t="str">
        <f>Data!$A$6</f>
        <v>L Columbia Spring</v>
      </c>
      <c r="E593">
        <f>VLOOKUP(D593,StkCrosswalk!$C$1:$F$40,2,FALSE)</f>
        <v>6</v>
      </c>
      <c r="F593" t="str">
        <f>VLOOKUP(E593,StkCrosswalk!$D$1:$F$40,2,FALSE)</f>
        <v>Col Spr-Sum-Fall Brt</v>
      </c>
      <c r="G593">
        <f>VLOOKUP(E593,StkCrosswalk!$D$1:$F$40,3,FALSE)</f>
        <v>4</v>
      </c>
      <c r="H593" s="98">
        <f>Data!AR6</f>
        <v>0</v>
      </c>
    </row>
    <row r="594" spans="1:8" x14ac:dyDescent="0.3">
      <c r="A594" t="str">
        <f>Data!$AP$1</f>
        <v>So Calif Troll</v>
      </c>
      <c r="B594" t="str">
        <f>Data!$AR$1</f>
        <v>May-Jun</v>
      </c>
      <c r="C594" t="str">
        <f>Data!$AR$2</f>
        <v>GSI_FB</v>
      </c>
      <c r="D594" t="str">
        <f>Data!$A$7</f>
        <v>L C Bright&amp;Tule</v>
      </c>
      <c r="E594">
        <f>VLOOKUP(D594,StkCrosswalk!$C$1:$F$40,2,FALSE)</f>
        <v>9</v>
      </c>
      <c r="F594" t="str">
        <f>VLOOKUP(E594,StkCrosswalk!$D$1:$F$40,2,FALSE)</f>
        <v>Col Tule-L Col Brt</v>
      </c>
      <c r="G594">
        <f>VLOOKUP(E594,StkCrosswalk!$D$1:$F$40,3,FALSE)</f>
        <v>5</v>
      </c>
      <c r="H594" s="98">
        <f>Data!AR7</f>
        <v>0</v>
      </c>
    </row>
    <row r="595" spans="1:8" x14ac:dyDescent="0.3">
      <c r="A595" t="str">
        <f>Data!$AP$1</f>
        <v>So Calif Troll</v>
      </c>
      <c r="B595" t="str">
        <f>Data!$AR$1</f>
        <v>May-Jun</v>
      </c>
      <c r="C595" t="str">
        <f>Data!$AR$2</f>
        <v>GSI_FB</v>
      </c>
      <c r="D595" t="str">
        <f>Data!$A$8</f>
        <v>Mid-Columbia Tule</v>
      </c>
      <c r="E595">
        <f>VLOOKUP(D595,StkCrosswalk!$C$1:$F$40,2,FALSE)</f>
        <v>10</v>
      </c>
      <c r="F595" t="str">
        <f>VLOOKUP(E595,StkCrosswalk!$D$1:$F$40,2,FALSE)</f>
        <v>Col Tule-L Col Brt</v>
      </c>
      <c r="G595">
        <f>VLOOKUP(E595,StkCrosswalk!$D$1:$F$40,3,FALSE)</f>
        <v>5</v>
      </c>
      <c r="H595" s="98">
        <f>Data!AR8</f>
        <v>0</v>
      </c>
    </row>
    <row r="596" spans="1:8" x14ac:dyDescent="0.3">
      <c r="A596" t="str">
        <f>Data!$AP$1</f>
        <v>So Calif Troll</v>
      </c>
      <c r="B596" t="str">
        <f>Data!$AR$1</f>
        <v>May-Jun</v>
      </c>
      <c r="C596" t="str">
        <f>Data!$AR$2</f>
        <v>GSI_FB</v>
      </c>
      <c r="D596" t="str">
        <f>Data!$A$9</f>
        <v>U Columbia Bright</v>
      </c>
      <c r="E596">
        <f>VLOOKUP(D596,StkCrosswalk!$C$1:$F$40,2,FALSE)</f>
        <v>7</v>
      </c>
      <c r="F596" t="str">
        <f>VLOOKUP(E596,StkCrosswalk!$D$1:$F$40,2,FALSE)</f>
        <v>Col Spr-Sum-Fall Brt</v>
      </c>
      <c r="G596">
        <f>VLOOKUP(E596,StkCrosswalk!$D$1:$F$40,3,FALSE)</f>
        <v>4</v>
      </c>
      <c r="H596" s="98">
        <f>Data!AR9</f>
        <v>0.01</v>
      </c>
    </row>
    <row r="597" spans="1:8" x14ac:dyDescent="0.3">
      <c r="A597" t="str">
        <f>Data!$AP$1</f>
        <v>So Calif Troll</v>
      </c>
      <c r="B597" t="str">
        <f>Data!$AR$1</f>
        <v>May-Jun</v>
      </c>
      <c r="C597" t="str">
        <f>Data!$AR$2</f>
        <v>GSI_FB</v>
      </c>
      <c r="D597" t="str">
        <f>Data!$A$10</f>
        <v>Columbia Su</v>
      </c>
      <c r="E597">
        <f>VLOOKUP(D597,StkCrosswalk!$C$1:$F$40,2,FALSE)</f>
        <v>8</v>
      </c>
      <c r="F597" t="str">
        <f>VLOOKUP(E597,StkCrosswalk!$D$1:$F$40,2,FALSE)</f>
        <v>Col Spr-Sum-Fall Brt</v>
      </c>
      <c r="G597">
        <f>VLOOKUP(E597,StkCrosswalk!$D$1:$F$40,3,FALSE)</f>
        <v>4</v>
      </c>
      <c r="H597" s="98">
        <f>Data!AR10</f>
        <v>0</v>
      </c>
    </row>
    <row r="598" spans="1:8" x14ac:dyDescent="0.3">
      <c r="A598" t="str">
        <f>Data!$AP$1</f>
        <v>So Calif Troll</v>
      </c>
      <c r="B598" t="str">
        <f>Data!$AR$1</f>
        <v>May-Jun</v>
      </c>
      <c r="C598" t="str">
        <f>Data!$AR$2</f>
        <v>GSI_FB</v>
      </c>
      <c r="D598" t="str">
        <f>Data!$A$11</f>
        <v>WA North Coast</v>
      </c>
      <c r="E598">
        <f>VLOOKUP(D598,StkCrosswalk!$C$1:$F$40,2,FALSE)</f>
        <v>4</v>
      </c>
      <c r="F598" t="str">
        <f>VLOOKUP(E598,StkCrosswalk!$D$1:$F$40,2,FALSE)</f>
        <v>WA Coast</v>
      </c>
      <c r="G598">
        <f>VLOOKUP(E598,StkCrosswalk!$D$1:$F$40,3,FALSE)</f>
        <v>3</v>
      </c>
      <c r="H598" s="98">
        <f>Data!AR11</f>
        <v>0</v>
      </c>
    </row>
    <row r="599" spans="1:8" x14ac:dyDescent="0.3">
      <c r="A599" t="str">
        <f>Data!$AP$1</f>
        <v>So Calif Troll</v>
      </c>
      <c r="B599" t="str">
        <f>Data!$AR$1</f>
        <v>May-Jun</v>
      </c>
      <c r="C599" t="str">
        <f>Data!$AR$2</f>
        <v>GSI_FB</v>
      </c>
      <c r="D599" t="str">
        <f>Data!$A$12</f>
        <v>Washington Coast</v>
      </c>
      <c r="E599">
        <f>VLOOKUP(D599,StkCrosswalk!$C$1:$F$40,2,FALSE)</f>
        <v>5</v>
      </c>
      <c r="F599" t="str">
        <f>VLOOKUP(E599,StkCrosswalk!$D$1:$F$40,2,FALSE)</f>
        <v>WA Coast</v>
      </c>
      <c r="G599">
        <f>VLOOKUP(E599,StkCrosswalk!$D$1:$F$40,3,FALSE)</f>
        <v>3</v>
      </c>
      <c r="H599" s="98">
        <f>Data!AR12</f>
        <v>0</v>
      </c>
    </row>
    <row r="600" spans="1:8" x14ac:dyDescent="0.3">
      <c r="A600" t="str">
        <f>Data!$AP$1</f>
        <v>So Calif Troll</v>
      </c>
      <c r="B600" t="str">
        <f>Data!$AR$1</f>
        <v>May-Jun</v>
      </c>
      <c r="C600" t="str">
        <f>Data!$AR$2</f>
        <v>GSI_FB</v>
      </c>
      <c r="D600" t="str">
        <f>Data!$A$13</f>
        <v>Puget Sound Fa</v>
      </c>
      <c r="E600">
        <f>VLOOKUP(D600,StkCrosswalk!$C$1:$F$40,2,FALSE)</f>
        <v>3</v>
      </c>
      <c r="F600" t="str">
        <f>VLOOKUP(E600,StkCrosswalk!$D$1:$F$40,2,FALSE)</f>
        <v>PS Fall-Spring</v>
      </c>
      <c r="G600">
        <f>VLOOKUP(E600,StkCrosswalk!$D$1:$F$40,3,FALSE)</f>
        <v>2</v>
      </c>
      <c r="H600" s="98">
        <f>Data!AR13</f>
        <v>0</v>
      </c>
    </row>
    <row r="601" spans="1:8" x14ac:dyDescent="0.3">
      <c r="A601" t="str">
        <f>Data!$AP$1</f>
        <v>So Calif Troll</v>
      </c>
      <c r="B601" t="str">
        <f>Data!$AR$1</f>
        <v>May-Jun</v>
      </c>
      <c r="C601" t="str">
        <f>Data!$AR$2</f>
        <v>GSI_FB</v>
      </c>
      <c r="D601" t="str">
        <f>Data!$A$14</f>
        <v>Puget Sound Sp</v>
      </c>
      <c r="E601">
        <f>VLOOKUP(D601,StkCrosswalk!$C$1:$F$40,2,FALSE)</f>
        <v>2</v>
      </c>
      <c r="F601" t="str">
        <f>VLOOKUP(E601,StkCrosswalk!$D$1:$F$40,2,FALSE)</f>
        <v>PS Fall-Spring</v>
      </c>
      <c r="G601">
        <f>VLOOKUP(E601,StkCrosswalk!$D$1:$F$40,3,FALSE)</f>
        <v>2</v>
      </c>
      <c r="H601" s="98">
        <f>Data!AR14</f>
        <v>0</v>
      </c>
    </row>
    <row r="602" spans="1:8" x14ac:dyDescent="0.3">
      <c r="A602" t="str">
        <f>Data!$AP$1</f>
        <v>So Calif Troll</v>
      </c>
      <c r="B602" t="str">
        <f>Data!$AR$1</f>
        <v>May-Jun</v>
      </c>
      <c r="C602" t="str">
        <f>Data!$AR$2</f>
        <v>GSI_FB</v>
      </c>
      <c r="D602" t="str">
        <f>Data!$A$15</f>
        <v>Fraser WCVI Geo St</v>
      </c>
      <c r="E602">
        <f>VLOOKUP(D602,StkCrosswalk!$C$1:$F$40,2,FALSE)</f>
        <v>1</v>
      </c>
      <c r="F602" t="str">
        <f>VLOOKUP(E602,StkCrosswalk!$D$1:$F$40,2,FALSE)</f>
        <v>Fraser WCVI Geo St</v>
      </c>
      <c r="G602">
        <f>VLOOKUP(E602,StkCrosswalk!$D$1:$F$40,3,FALSE)</f>
        <v>1</v>
      </c>
      <c r="H602" s="98">
        <f>Data!AR15</f>
        <v>0</v>
      </c>
    </row>
    <row r="603" spans="1:8" x14ac:dyDescent="0.3">
      <c r="A603" t="str">
        <f>Data!$AP$1</f>
        <v>So Calif Troll</v>
      </c>
      <c r="B603" t="str">
        <f>Data!$AR$1</f>
        <v>May-Jun</v>
      </c>
      <c r="C603" t="str">
        <f>Data!$AR$2</f>
        <v>GSI_FB</v>
      </c>
      <c r="D603" t="str">
        <f>Data!$A$16</f>
        <v>Non FRAM stocks</v>
      </c>
      <c r="E603">
        <f>VLOOKUP(D603,StkCrosswalk!$C$1:$F$40,2,FALSE)</f>
        <v>14</v>
      </c>
      <c r="F603" t="str">
        <f>VLOOKUP(E603,StkCrosswalk!$D$1:$F$40,2,FALSE)</f>
        <v>Non FRAM stocks</v>
      </c>
      <c r="G603">
        <f>VLOOKUP(E603,StkCrosswalk!$D$1:$F$40,3,FALSE)</f>
        <v>8</v>
      </c>
      <c r="H603" s="98">
        <f>Data!AR16</f>
        <v>0.78499999999999992</v>
      </c>
    </row>
    <row r="604" spans="1:8" x14ac:dyDescent="0.3">
      <c r="A604" t="str">
        <f>Data!$AP$1</f>
        <v>So Calif Troll</v>
      </c>
      <c r="B604" t="str">
        <f>Data!$AR$1</f>
        <v>May-Jun</v>
      </c>
      <c r="C604" t="str">
        <f>Data!$AS$2</f>
        <v>GSI_SF-n</v>
      </c>
      <c r="D604" t="str">
        <f>Data!$A$3</f>
        <v>CV-Sacramento</v>
      </c>
      <c r="E604">
        <f>VLOOKUP(D604,StkCrosswalk!$C$1:$F$40,2,FALSE)</f>
        <v>13</v>
      </c>
      <c r="F604" t="str">
        <f>VLOOKUP(E604,StkCrosswalk!$D$1:$F$40,2,FALSE)</f>
        <v>Central Valley</v>
      </c>
      <c r="G604">
        <f>VLOOKUP(E604,StkCrosswalk!$D$1:$F$40,3,FALSE)</f>
        <v>7</v>
      </c>
      <c r="H604" s="98">
        <f>Data!AS3</f>
        <v>0.46499999999999997</v>
      </c>
    </row>
    <row r="605" spans="1:8" x14ac:dyDescent="0.3">
      <c r="A605" t="str">
        <f>Data!$AP$1</f>
        <v>So Calif Troll</v>
      </c>
      <c r="B605" t="str">
        <f>Data!$AR$1</f>
        <v>May-Jun</v>
      </c>
      <c r="C605" t="str">
        <f>Data!$AS$2</f>
        <v>GSI_SF-n</v>
      </c>
      <c r="D605" t="str">
        <f>Data!$A$4</f>
        <v>OR North Coast</v>
      </c>
      <c r="E605">
        <f>VLOOKUP(D605,StkCrosswalk!$C$1:$F$40,2,FALSE)</f>
        <v>11</v>
      </c>
      <c r="F605" t="str">
        <f>VLOOKUP(E605,StkCrosswalk!$D$1:$F$40,2,FALSE)</f>
        <v>OR Coast</v>
      </c>
      <c r="G605">
        <f>VLOOKUP(E605,StkCrosswalk!$D$1:$F$40,3,FALSE)</f>
        <v>6</v>
      </c>
      <c r="H605" s="98">
        <f>Data!AS4</f>
        <v>0</v>
      </c>
    </row>
    <row r="606" spans="1:8" x14ac:dyDescent="0.3">
      <c r="A606" t="str">
        <f>Data!$AP$1</f>
        <v>So Calif Troll</v>
      </c>
      <c r="B606" t="str">
        <f>Data!$AR$1</f>
        <v>May-Jun</v>
      </c>
      <c r="C606" t="str">
        <f>Data!$AS$2</f>
        <v>GSI_SF-n</v>
      </c>
      <c r="D606" t="str">
        <f>Data!$A$5</f>
        <v>Mid OR Coast</v>
      </c>
      <c r="E606">
        <f>VLOOKUP(D606,StkCrosswalk!$C$1:$F$40,2,FALSE)</f>
        <v>12</v>
      </c>
      <c r="F606" t="str">
        <f>VLOOKUP(E606,StkCrosswalk!$D$1:$F$40,2,FALSE)</f>
        <v>OR Coast</v>
      </c>
      <c r="G606">
        <f>VLOOKUP(E606,StkCrosswalk!$D$1:$F$40,3,FALSE)</f>
        <v>6</v>
      </c>
      <c r="H606" s="98">
        <f>Data!AS5</f>
        <v>3.4999999999999996E-2</v>
      </c>
    </row>
    <row r="607" spans="1:8" x14ac:dyDescent="0.3">
      <c r="A607" t="str">
        <f>Data!$AP$1</f>
        <v>So Calif Troll</v>
      </c>
      <c r="B607" t="str">
        <f>Data!$AR$1</f>
        <v>May-Jun</v>
      </c>
      <c r="C607" t="str">
        <f>Data!$AS$2</f>
        <v>GSI_SF-n</v>
      </c>
      <c r="D607" t="str">
        <f>Data!$A$6</f>
        <v>L Columbia Spring</v>
      </c>
      <c r="E607">
        <f>VLOOKUP(D607,StkCrosswalk!$C$1:$F$40,2,FALSE)</f>
        <v>6</v>
      </c>
      <c r="F607" t="str">
        <f>VLOOKUP(E607,StkCrosswalk!$D$1:$F$40,2,FALSE)</f>
        <v>Col Spr-Sum-Fall Brt</v>
      </c>
      <c r="G607">
        <f>VLOOKUP(E607,StkCrosswalk!$D$1:$F$40,3,FALSE)</f>
        <v>4</v>
      </c>
      <c r="H607" s="98">
        <f>Data!AS6</f>
        <v>0</v>
      </c>
    </row>
    <row r="608" spans="1:8" x14ac:dyDescent="0.3">
      <c r="A608" t="str">
        <f>Data!$AP$1</f>
        <v>So Calif Troll</v>
      </c>
      <c r="B608" t="str">
        <f>Data!$AR$1</f>
        <v>May-Jun</v>
      </c>
      <c r="C608" t="str">
        <f>Data!$AS$2</f>
        <v>GSI_SF-n</v>
      </c>
      <c r="D608" t="str">
        <f>Data!$A$7</f>
        <v>L C Bright&amp;Tule</v>
      </c>
      <c r="E608">
        <f>VLOOKUP(D608,StkCrosswalk!$C$1:$F$40,2,FALSE)</f>
        <v>9</v>
      </c>
      <c r="F608" t="str">
        <f>VLOOKUP(E608,StkCrosswalk!$D$1:$F$40,2,FALSE)</f>
        <v>Col Tule-L Col Brt</v>
      </c>
      <c r="G608">
        <f>VLOOKUP(E608,StkCrosswalk!$D$1:$F$40,3,FALSE)</f>
        <v>5</v>
      </c>
      <c r="H608" s="98">
        <f>Data!AS7</f>
        <v>0</v>
      </c>
    </row>
    <row r="609" spans="1:8" x14ac:dyDescent="0.3">
      <c r="A609" t="str">
        <f>Data!$AP$1</f>
        <v>So Calif Troll</v>
      </c>
      <c r="B609" t="str">
        <f>Data!$AR$1</f>
        <v>May-Jun</v>
      </c>
      <c r="C609" t="str">
        <f>Data!$AS$2</f>
        <v>GSI_SF-n</v>
      </c>
      <c r="D609" t="str">
        <f>Data!$A$8</f>
        <v>Mid-Columbia Tule</v>
      </c>
      <c r="E609">
        <f>VLOOKUP(D609,StkCrosswalk!$C$1:$F$40,2,FALSE)</f>
        <v>10</v>
      </c>
      <c r="F609" t="str">
        <f>VLOOKUP(E609,StkCrosswalk!$D$1:$F$40,2,FALSE)</f>
        <v>Col Tule-L Col Brt</v>
      </c>
      <c r="G609">
        <f>VLOOKUP(E609,StkCrosswalk!$D$1:$F$40,3,FALSE)</f>
        <v>5</v>
      </c>
      <c r="H609" s="98">
        <f>Data!AS8</f>
        <v>0</v>
      </c>
    </row>
    <row r="610" spans="1:8" x14ac:dyDescent="0.3">
      <c r="A610" t="str">
        <f>Data!$AP$1</f>
        <v>So Calif Troll</v>
      </c>
      <c r="B610" t="str">
        <f>Data!$AR$1</f>
        <v>May-Jun</v>
      </c>
      <c r="C610" t="str">
        <f>Data!$AS$2</f>
        <v>GSI_SF-n</v>
      </c>
      <c r="D610" t="str">
        <f>Data!$A$9</f>
        <v>U Columbia Bright</v>
      </c>
      <c r="E610">
        <f>VLOOKUP(D610,StkCrosswalk!$C$1:$F$40,2,FALSE)</f>
        <v>7</v>
      </c>
      <c r="F610" t="str">
        <f>VLOOKUP(E610,StkCrosswalk!$D$1:$F$40,2,FALSE)</f>
        <v>Col Spr-Sum-Fall Brt</v>
      </c>
      <c r="G610">
        <f>VLOOKUP(E610,StkCrosswalk!$D$1:$F$40,3,FALSE)</f>
        <v>4</v>
      </c>
      <c r="H610" s="98">
        <f>Data!AS9</f>
        <v>1.4999999999999999E-2</v>
      </c>
    </row>
    <row r="611" spans="1:8" x14ac:dyDescent="0.3">
      <c r="A611" t="str">
        <f>Data!$AP$1</f>
        <v>So Calif Troll</v>
      </c>
      <c r="B611" t="str">
        <f>Data!$AR$1</f>
        <v>May-Jun</v>
      </c>
      <c r="C611" t="str">
        <f>Data!$AS$2</f>
        <v>GSI_SF-n</v>
      </c>
      <c r="D611" t="str">
        <f>Data!$A$10</f>
        <v>Columbia Su</v>
      </c>
      <c r="E611">
        <f>VLOOKUP(D611,StkCrosswalk!$C$1:$F$40,2,FALSE)</f>
        <v>8</v>
      </c>
      <c r="F611" t="str">
        <f>VLOOKUP(E611,StkCrosswalk!$D$1:$F$40,2,FALSE)</f>
        <v>Col Spr-Sum-Fall Brt</v>
      </c>
      <c r="G611">
        <f>VLOOKUP(E611,StkCrosswalk!$D$1:$F$40,3,FALSE)</f>
        <v>4</v>
      </c>
      <c r="H611" s="98">
        <f>Data!AS10</f>
        <v>0</v>
      </c>
    </row>
    <row r="612" spans="1:8" x14ac:dyDescent="0.3">
      <c r="A612" t="str">
        <f>Data!$AP$1</f>
        <v>So Calif Troll</v>
      </c>
      <c r="B612" t="str">
        <f>Data!$AR$1</f>
        <v>May-Jun</v>
      </c>
      <c r="C612" t="str">
        <f>Data!$AS$2</f>
        <v>GSI_SF-n</v>
      </c>
      <c r="D612" t="str">
        <f>Data!$A$11</f>
        <v>WA North Coast</v>
      </c>
      <c r="E612">
        <f>VLOOKUP(D612,StkCrosswalk!$C$1:$F$40,2,FALSE)</f>
        <v>4</v>
      </c>
      <c r="F612" t="str">
        <f>VLOOKUP(E612,StkCrosswalk!$D$1:$F$40,2,FALSE)</f>
        <v>WA Coast</v>
      </c>
      <c r="G612">
        <f>VLOOKUP(E612,StkCrosswalk!$D$1:$F$40,3,FALSE)</f>
        <v>3</v>
      </c>
      <c r="H612" s="98">
        <f>Data!AS11</f>
        <v>0</v>
      </c>
    </row>
    <row r="613" spans="1:8" x14ac:dyDescent="0.3">
      <c r="A613" t="str">
        <f>Data!$AP$1</f>
        <v>So Calif Troll</v>
      </c>
      <c r="B613" t="str">
        <f>Data!$AR$1</f>
        <v>May-Jun</v>
      </c>
      <c r="C613" t="str">
        <f>Data!$AS$2</f>
        <v>GSI_SF-n</v>
      </c>
      <c r="D613" t="str">
        <f>Data!$A$12</f>
        <v>Washington Coast</v>
      </c>
      <c r="E613">
        <f>VLOOKUP(D613,StkCrosswalk!$C$1:$F$40,2,FALSE)</f>
        <v>5</v>
      </c>
      <c r="F613" t="str">
        <f>VLOOKUP(E613,StkCrosswalk!$D$1:$F$40,2,FALSE)</f>
        <v>WA Coast</v>
      </c>
      <c r="G613">
        <f>VLOOKUP(E613,StkCrosswalk!$D$1:$F$40,3,FALSE)</f>
        <v>3</v>
      </c>
      <c r="H613" s="98">
        <f>Data!AS12</f>
        <v>0</v>
      </c>
    </row>
    <row r="614" spans="1:8" x14ac:dyDescent="0.3">
      <c r="A614" t="str">
        <f>Data!$AP$1</f>
        <v>So Calif Troll</v>
      </c>
      <c r="B614" t="str">
        <f>Data!$AR$1</f>
        <v>May-Jun</v>
      </c>
      <c r="C614" t="str">
        <f>Data!$AS$2</f>
        <v>GSI_SF-n</v>
      </c>
      <c r="D614" t="str">
        <f>Data!$A$13</f>
        <v>Puget Sound Fa</v>
      </c>
      <c r="E614">
        <f>VLOOKUP(D614,StkCrosswalk!$C$1:$F$40,2,FALSE)</f>
        <v>3</v>
      </c>
      <c r="F614" t="str">
        <f>VLOOKUP(E614,StkCrosswalk!$D$1:$F$40,2,FALSE)</f>
        <v>PS Fall-Spring</v>
      </c>
      <c r="G614">
        <f>VLOOKUP(E614,StkCrosswalk!$D$1:$F$40,3,FALSE)</f>
        <v>2</v>
      </c>
      <c r="H614" s="98">
        <f>Data!AS13</f>
        <v>0</v>
      </c>
    </row>
    <row r="615" spans="1:8" x14ac:dyDescent="0.3">
      <c r="A615" t="str">
        <f>Data!$AP$1</f>
        <v>So Calif Troll</v>
      </c>
      <c r="B615" t="str">
        <f>Data!$AR$1</f>
        <v>May-Jun</v>
      </c>
      <c r="C615" t="str">
        <f>Data!$AS$2</f>
        <v>GSI_SF-n</v>
      </c>
      <c r="D615" t="str">
        <f>Data!$A$14</f>
        <v>Puget Sound Sp</v>
      </c>
      <c r="E615">
        <f>VLOOKUP(D615,StkCrosswalk!$C$1:$F$40,2,FALSE)</f>
        <v>2</v>
      </c>
      <c r="F615" t="str">
        <f>VLOOKUP(E615,StkCrosswalk!$D$1:$F$40,2,FALSE)</f>
        <v>PS Fall-Spring</v>
      </c>
      <c r="G615">
        <f>VLOOKUP(E615,StkCrosswalk!$D$1:$F$40,3,FALSE)</f>
        <v>2</v>
      </c>
      <c r="H615" s="98">
        <f>Data!AS14</f>
        <v>0</v>
      </c>
    </row>
    <row r="616" spans="1:8" x14ac:dyDescent="0.3">
      <c r="A616" t="str">
        <f>Data!$AP$1</f>
        <v>So Calif Troll</v>
      </c>
      <c r="B616" t="str">
        <f>Data!$AR$1</f>
        <v>May-Jun</v>
      </c>
      <c r="C616" t="str">
        <f>Data!$AS$2</f>
        <v>GSI_SF-n</v>
      </c>
      <c r="D616" t="str">
        <f>Data!$A$15</f>
        <v>Fraser WCVI Geo St</v>
      </c>
      <c r="E616">
        <f>VLOOKUP(D616,StkCrosswalk!$C$1:$F$40,2,FALSE)</f>
        <v>1</v>
      </c>
      <c r="F616" t="str">
        <f>VLOOKUP(E616,StkCrosswalk!$D$1:$F$40,2,FALSE)</f>
        <v>Fraser WCVI Geo St</v>
      </c>
      <c r="G616">
        <f>VLOOKUP(E616,StkCrosswalk!$D$1:$F$40,3,FALSE)</f>
        <v>1</v>
      </c>
      <c r="H616" s="98">
        <f>Data!AS15</f>
        <v>0</v>
      </c>
    </row>
    <row r="617" spans="1:8" x14ac:dyDescent="0.3">
      <c r="A617" t="str">
        <f>Data!$AP$1</f>
        <v>So Calif Troll</v>
      </c>
      <c r="B617" t="str">
        <f>Data!$AR$1</f>
        <v>May-Jun</v>
      </c>
      <c r="C617" t="str">
        <f>Data!$AS$2</f>
        <v>GSI_SF-n</v>
      </c>
      <c r="D617" t="str">
        <f>Data!$A$16</f>
        <v>Non FRAM stocks</v>
      </c>
      <c r="E617">
        <f>VLOOKUP(D617,StkCrosswalk!$C$1:$F$40,2,FALSE)</f>
        <v>14</v>
      </c>
      <c r="F617" t="str">
        <f>VLOOKUP(E617,StkCrosswalk!$D$1:$F$40,2,FALSE)</f>
        <v>Non FRAM stocks</v>
      </c>
      <c r="G617">
        <f>VLOOKUP(E617,StkCrosswalk!$D$1:$F$40,3,FALSE)</f>
        <v>8</v>
      </c>
      <c r="H617" s="98">
        <f>Data!AS16</f>
        <v>0.495</v>
      </c>
    </row>
    <row r="618" spans="1:8" x14ac:dyDescent="0.3">
      <c r="A618" t="str">
        <f>Data!$AP$1</f>
        <v>So Calif Troll</v>
      </c>
      <c r="B618" t="str">
        <f>Data!$AR$1</f>
        <v>May-Jun</v>
      </c>
      <c r="C618" t="str">
        <f>Data!$AT$2</f>
        <v>GSI_SF-s</v>
      </c>
      <c r="D618" t="str">
        <f>Data!$A$3</f>
        <v>CV-Sacramento</v>
      </c>
      <c r="E618">
        <f>VLOOKUP(D618,StkCrosswalk!$C$1:$F$40,2,FALSE)</f>
        <v>13</v>
      </c>
      <c r="F618" t="str">
        <f>VLOOKUP(E618,StkCrosswalk!$D$1:$F$40,2,FALSE)</f>
        <v>Central Valley</v>
      </c>
      <c r="G618">
        <f>VLOOKUP(E618,StkCrosswalk!$D$1:$F$40,3,FALSE)</f>
        <v>7</v>
      </c>
      <c r="H618" s="98">
        <f>Data!AT3</f>
        <v>0.80499999999999994</v>
      </c>
    </row>
    <row r="619" spans="1:8" x14ac:dyDescent="0.3">
      <c r="A619" t="str">
        <f>Data!$AP$1</f>
        <v>So Calif Troll</v>
      </c>
      <c r="B619" t="str">
        <f>Data!$AR$1</f>
        <v>May-Jun</v>
      </c>
      <c r="C619" t="str">
        <f>Data!$AT$2</f>
        <v>GSI_SF-s</v>
      </c>
      <c r="D619" t="str">
        <f>Data!$A$4</f>
        <v>OR North Coast</v>
      </c>
      <c r="E619">
        <f>VLOOKUP(D619,StkCrosswalk!$C$1:$F$40,2,FALSE)</f>
        <v>11</v>
      </c>
      <c r="F619" t="str">
        <f>VLOOKUP(E619,StkCrosswalk!$D$1:$F$40,2,FALSE)</f>
        <v>OR Coast</v>
      </c>
      <c r="G619">
        <f>VLOOKUP(E619,StkCrosswalk!$D$1:$F$40,3,FALSE)</f>
        <v>6</v>
      </c>
      <c r="H619" s="98">
        <f>Data!AT4</f>
        <v>0</v>
      </c>
    </row>
    <row r="620" spans="1:8" x14ac:dyDescent="0.3">
      <c r="A620" t="str">
        <f>Data!$AP$1</f>
        <v>So Calif Troll</v>
      </c>
      <c r="B620" t="str">
        <f>Data!$AR$1</f>
        <v>May-Jun</v>
      </c>
      <c r="C620" t="str">
        <f>Data!$AT$2</f>
        <v>GSI_SF-s</v>
      </c>
      <c r="D620" t="str">
        <f>Data!$A$5</f>
        <v>Mid OR Coast</v>
      </c>
      <c r="E620">
        <f>VLOOKUP(D620,StkCrosswalk!$C$1:$F$40,2,FALSE)</f>
        <v>12</v>
      </c>
      <c r="F620" t="str">
        <f>VLOOKUP(E620,StkCrosswalk!$D$1:$F$40,2,FALSE)</f>
        <v>OR Coast</v>
      </c>
      <c r="G620">
        <f>VLOOKUP(E620,StkCrosswalk!$D$1:$F$40,3,FALSE)</f>
        <v>6</v>
      </c>
      <c r="H620" s="98">
        <f>Data!AT5</f>
        <v>2.5000000000000001E-2</v>
      </c>
    </row>
    <row r="621" spans="1:8" x14ac:dyDescent="0.3">
      <c r="A621" t="str">
        <f>Data!$AP$1</f>
        <v>So Calif Troll</v>
      </c>
      <c r="B621" t="str">
        <f>Data!$AR$1</f>
        <v>May-Jun</v>
      </c>
      <c r="C621" t="str">
        <f>Data!$AT$2</f>
        <v>GSI_SF-s</v>
      </c>
      <c r="D621" t="str">
        <f>Data!$A$6</f>
        <v>L Columbia Spring</v>
      </c>
      <c r="E621">
        <f>VLOOKUP(D621,StkCrosswalk!$C$1:$F$40,2,FALSE)</f>
        <v>6</v>
      </c>
      <c r="F621" t="str">
        <f>VLOOKUP(E621,StkCrosswalk!$D$1:$F$40,2,FALSE)</f>
        <v>Col Spr-Sum-Fall Brt</v>
      </c>
      <c r="G621">
        <f>VLOOKUP(E621,StkCrosswalk!$D$1:$F$40,3,FALSE)</f>
        <v>4</v>
      </c>
      <c r="H621" s="98">
        <f>Data!AT6</f>
        <v>5.0000000000000001E-3</v>
      </c>
    </row>
    <row r="622" spans="1:8" x14ac:dyDescent="0.3">
      <c r="A622" t="str">
        <f>Data!$AP$1</f>
        <v>So Calif Troll</v>
      </c>
      <c r="B622" t="str">
        <f>Data!$AR$1</f>
        <v>May-Jun</v>
      </c>
      <c r="C622" t="str">
        <f>Data!$AT$2</f>
        <v>GSI_SF-s</v>
      </c>
      <c r="D622" t="str">
        <f>Data!$A$7</f>
        <v>L C Bright&amp;Tule</v>
      </c>
      <c r="E622">
        <f>VLOOKUP(D622,StkCrosswalk!$C$1:$F$40,2,FALSE)</f>
        <v>9</v>
      </c>
      <c r="F622" t="str">
        <f>VLOOKUP(E622,StkCrosswalk!$D$1:$F$40,2,FALSE)</f>
        <v>Col Tule-L Col Brt</v>
      </c>
      <c r="G622">
        <f>VLOOKUP(E622,StkCrosswalk!$D$1:$F$40,3,FALSE)</f>
        <v>5</v>
      </c>
      <c r="H622" s="98">
        <f>Data!AT7</f>
        <v>0</v>
      </c>
    </row>
    <row r="623" spans="1:8" x14ac:dyDescent="0.3">
      <c r="A623" t="str">
        <f>Data!$AP$1</f>
        <v>So Calif Troll</v>
      </c>
      <c r="B623" t="str">
        <f>Data!$AR$1</f>
        <v>May-Jun</v>
      </c>
      <c r="C623" t="str">
        <f>Data!$AT$2</f>
        <v>GSI_SF-s</v>
      </c>
      <c r="D623" t="str">
        <f>Data!$A$8</f>
        <v>Mid-Columbia Tule</v>
      </c>
      <c r="E623">
        <f>VLOOKUP(D623,StkCrosswalk!$C$1:$F$40,2,FALSE)</f>
        <v>10</v>
      </c>
      <c r="F623" t="str">
        <f>VLOOKUP(E623,StkCrosswalk!$D$1:$F$40,2,FALSE)</f>
        <v>Col Tule-L Col Brt</v>
      </c>
      <c r="G623">
        <f>VLOOKUP(E623,StkCrosswalk!$D$1:$F$40,3,FALSE)</f>
        <v>5</v>
      </c>
      <c r="H623" s="98">
        <f>Data!AT8</f>
        <v>0</v>
      </c>
    </row>
    <row r="624" spans="1:8" x14ac:dyDescent="0.3">
      <c r="A624" t="str">
        <f>Data!$AP$1</f>
        <v>So Calif Troll</v>
      </c>
      <c r="B624" t="str">
        <f>Data!$AR$1</f>
        <v>May-Jun</v>
      </c>
      <c r="C624" t="str">
        <f>Data!$AT$2</f>
        <v>GSI_SF-s</v>
      </c>
      <c r="D624" t="str">
        <f>Data!$A$9</f>
        <v>U Columbia Bright</v>
      </c>
      <c r="E624">
        <f>VLOOKUP(D624,StkCrosswalk!$C$1:$F$40,2,FALSE)</f>
        <v>7</v>
      </c>
      <c r="F624" t="str">
        <f>VLOOKUP(E624,StkCrosswalk!$D$1:$F$40,2,FALSE)</f>
        <v>Col Spr-Sum-Fall Brt</v>
      </c>
      <c r="G624">
        <f>VLOOKUP(E624,StkCrosswalk!$D$1:$F$40,3,FALSE)</f>
        <v>4</v>
      </c>
      <c r="H624" s="98">
        <f>Data!AT9</f>
        <v>0.01</v>
      </c>
    </row>
    <row r="625" spans="1:8" x14ac:dyDescent="0.3">
      <c r="A625" t="str">
        <f>Data!$AP$1</f>
        <v>So Calif Troll</v>
      </c>
      <c r="B625" t="str">
        <f>Data!$AR$1</f>
        <v>May-Jun</v>
      </c>
      <c r="C625" t="str">
        <f>Data!$AT$2</f>
        <v>GSI_SF-s</v>
      </c>
      <c r="D625" t="str">
        <f>Data!$A$10</f>
        <v>Columbia Su</v>
      </c>
      <c r="E625">
        <f>VLOOKUP(D625,StkCrosswalk!$C$1:$F$40,2,FALSE)</f>
        <v>8</v>
      </c>
      <c r="F625" t="str">
        <f>VLOOKUP(E625,StkCrosswalk!$D$1:$F$40,2,FALSE)</f>
        <v>Col Spr-Sum-Fall Brt</v>
      </c>
      <c r="G625">
        <f>VLOOKUP(E625,StkCrosswalk!$D$1:$F$40,3,FALSE)</f>
        <v>4</v>
      </c>
      <c r="H625" s="98">
        <f>Data!AT10</f>
        <v>0</v>
      </c>
    </row>
    <row r="626" spans="1:8" x14ac:dyDescent="0.3">
      <c r="A626" t="str">
        <f>Data!$AP$1</f>
        <v>So Calif Troll</v>
      </c>
      <c r="B626" t="str">
        <f>Data!$AR$1</f>
        <v>May-Jun</v>
      </c>
      <c r="C626" t="str">
        <f>Data!$AT$2</f>
        <v>GSI_SF-s</v>
      </c>
      <c r="D626" t="str">
        <f>Data!$A$11</f>
        <v>WA North Coast</v>
      </c>
      <c r="E626">
        <f>VLOOKUP(D626,StkCrosswalk!$C$1:$F$40,2,FALSE)</f>
        <v>4</v>
      </c>
      <c r="F626" t="str">
        <f>VLOOKUP(E626,StkCrosswalk!$D$1:$F$40,2,FALSE)</f>
        <v>WA Coast</v>
      </c>
      <c r="G626">
        <f>VLOOKUP(E626,StkCrosswalk!$D$1:$F$40,3,FALSE)</f>
        <v>3</v>
      </c>
      <c r="H626" s="98">
        <f>Data!AT11</f>
        <v>0</v>
      </c>
    </row>
    <row r="627" spans="1:8" x14ac:dyDescent="0.3">
      <c r="A627" t="str">
        <f>Data!$AP$1</f>
        <v>So Calif Troll</v>
      </c>
      <c r="B627" t="str">
        <f>Data!$AR$1</f>
        <v>May-Jun</v>
      </c>
      <c r="C627" t="str">
        <f>Data!$AT$2</f>
        <v>GSI_SF-s</v>
      </c>
      <c r="D627" t="str">
        <f>Data!$A$12</f>
        <v>Washington Coast</v>
      </c>
      <c r="E627">
        <f>VLOOKUP(D627,StkCrosswalk!$C$1:$F$40,2,FALSE)</f>
        <v>5</v>
      </c>
      <c r="F627" t="str">
        <f>VLOOKUP(E627,StkCrosswalk!$D$1:$F$40,2,FALSE)</f>
        <v>WA Coast</v>
      </c>
      <c r="G627">
        <f>VLOOKUP(E627,StkCrosswalk!$D$1:$F$40,3,FALSE)</f>
        <v>3</v>
      </c>
      <c r="H627" s="98">
        <f>Data!AT12</f>
        <v>0</v>
      </c>
    </row>
    <row r="628" spans="1:8" x14ac:dyDescent="0.3">
      <c r="A628" t="str">
        <f>Data!$AP$1</f>
        <v>So Calif Troll</v>
      </c>
      <c r="B628" t="str">
        <f>Data!$AR$1</f>
        <v>May-Jun</v>
      </c>
      <c r="C628" t="str">
        <f>Data!$AT$2</f>
        <v>GSI_SF-s</v>
      </c>
      <c r="D628" t="str">
        <f>Data!$A$13</f>
        <v>Puget Sound Fa</v>
      </c>
      <c r="E628">
        <f>VLOOKUP(D628,StkCrosswalk!$C$1:$F$40,2,FALSE)</f>
        <v>3</v>
      </c>
      <c r="F628" t="str">
        <f>VLOOKUP(E628,StkCrosswalk!$D$1:$F$40,2,FALSE)</f>
        <v>PS Fall-Spring</v>
      </c>
      <c r="G628">
        <f>VLOOKUP(E628,StkCrosswalk!$D$1:$F$40,3,FALSE)</f>
        <v>2</v>
      </c>
      <c r="H628" s="98">
        <f>Data!AT13</f>
        <v>0</v>
      </c>
    </row>
    <row r="629" spans="1:8" x14ac:dyDescent="0.3">
      <c r="A629" t="str">
        <f>Data!$AP$1</f>
        <v>So Calif Troll</v>
      </c>
      <c r="B629" t="str">
        <f>Data!$AR$1</f>
        <v>May-Jun</v>
      </c>
      <c r="C629" t="str">
        <f>Data!$AT$2</f>
        <v>GSI_SF-s</v>
      </c>
      <c r="D629" t="str">
        <f>Data!$A$14</f>
        <v>Puget Sound Sp</v>
      </c>
      <c r="E629">
        <f>VLOOKUP(D629,StkCrosswalk!$C$1:$F$40,2,FALSE)</f>
        <v>2</v>
      </c>
      <c r="F629" t="str">
        <f>VLOOKUP(E629,StkCrosswalk!$D$1:$F$40,2,FALSE)</f>
        <v>PS Fall-Spring</v>
      </c>
      <c r="G629">
        <f>VLOOKUP(E629,StkCrosswalk!$D$1:$F$40,3,FALSE)</f>
        <v>2</v>
      </c>
      <c r="H629" s="98">
        <f>Data!AT14</f>
        <v>0</v>
      </c>
    </row>
    <row r="630" spans="1:8" x14ac:dyDescent="0.3">
      <c r="A630" t="str">
        <f>Data!$AP$1</f>
        <v>So Calif Troll</v>
      </c>
      <c r="B630" t="str">
        <f>Data!$AR$1</f>
        <v>May-Jun</v>
      </c>
      <c r="C630" t="str">
        <f>Data!$AT$2</f>
        <v>GSI_SF-s</v>
      </c>
      <c r="D630" t="str">
        <f>Data!$A$15</f>
        <v>Fraser WCVI Geo St</v>
      </c>
      <c r="E630">
        <f>VLOOKUP(D630,StkCrosswalk!$C$1:$F$40,2,FALSE)</f>
        <v>1</v>
      </c>
      <c r="F630" t="str">
        <f>VLOOKUP(E630,StkCrosswalk!$D$1:$F$40,2,FALSE)</f>
        <v>Fraser WCVI Geo St</v>
      </c>
      <c r="G630">
        <f>VLOOKUP(E630,StkCrosswalk!$D$1:$F$40,3,FALSE)</f>
        <v>1</v>
      </c>
      <c r="H630" s="98">
        <f>Data!AT15</f>
        <v>5.0000000000000001E-3</v>
      </c>
    </row>
    <row r="631" spans="1:8" x14ac:dyDescent="0.3">
      <c r="A631" t="str">
        <f>Data!$AP$1</f>
        <v>So Calif Troll</v>
      </c>
      <c r="B631" t="str">
        <f>Data!$AR$1</f>
        <v>May-Jun</v>
      </c>
      <c r="C631" t="str">
        <f>Data!$AT$2</f>
        <v>GSI_SF-s</v>
      </c>
      <c r="D631" t="str">
        <f>Data!$A$16</f>
        <v>Non FRAM stocks</v>
      </c>
      <c r="E631">
        <f>VLOOKUP(D631,StkCrosswalk!$C$1:$F$40,2,FALSE)</f>
        <v>14</v>
      </c>
      <c r="F631" t="str">
        <f>VLOOKUP(E631,StkCrosswalk!$D$1:$F$40,2,FALSE)</f>
        <v>Non FRAM stocks</v>
      </c>
      <c r="G631">
        <f>VLOOKUP(E631,StkCrosswalk!$D$1:$F$40,3,FALSE)</f>
        <v>8</v>
      </c>
      <c r="H631" s="98">
        <f>Data!AT16</f>
        <v>0.15500000000000003</v>
      </c>
    </row>
    <row r="632" spans="1:8" x14ac:dyDescent="0.3">
      <c r="A632" t="str">
        <f>Data!$AP$1</f>
        <v>So Calif Troll</v>
      </c>
      <c r="B632" t="str">
        <f>Data!$AR$1</f>
        <v>May-Jun</v>
      </c>
      <c r="C632" t="str">
        <f>Data!$AU$2</f>
        <v>GSI_MO-n</v>
      </c>
      <c r="D632" t="str">
        <f>Data!$A$3</f>
        <v>CV-Sacramento</v>
      </c>
      <c r="E632">
        <f>VLOOKUP(D632,StkCrosswalk!$C$1:$F$40,2,FALSE)</f>
        <v>13</v>
      </c>
      <c r="F632" t="str">
        <f>VLOOKUP(E632,StkCrosswalk!$D$1:$F$40,2,FALSE)</f>
        <v>Central Valley</v>
      </c>
      <c r="G632">
        <f>VLOOKUP(E632,StkCrosswalk!$D$1:$F$40,3,FALSE)</f>
        <v>7</v>
      </c>
      <c r="H632" s="98">
        <f>Data!AU3</f>
        <v>0.85</v>
      </c>
    </row>
    <row r="633" spans="1:8" x14ac:dyDescent="0.3">
      <c r="A633" t="str">
        <f>Data!$AP$1</f>
        <v>So Calif Troll</v>
      </c>
      <c r="B633" t="str">
        <f>Data!$AR$1</f>
        <v>May-Jun</v>
      </c>
      <c r="C633" t="str">
        <f>Data!$AU$2</f>
        <v>GSI_MO-n</v>
      </c>
      <c r="D633" t="str">
        <f>Data!$A$4</f>
        <v>OR North Coast</v>
      </c>
      <c r="E633">
        <f>VLOOKUP(D633,StkCrosswalk!$C$1:$F$40,2,FALSE)</f>
        <v>11</v>
      </c>
      <c r="F633" t="str">
        <f>VLOOKUP(E633,StkCrosswalk!$D$1:$F$40,2,FALSE)</f>
        <v>OR Coast</v>
      </c>
      <c r="G633">
        <f>VLOOKUP(E633,StkCrosswalk!$D$1:$F$40,3,FALSE)</f>
        <v>6</v>
      </c>
      <c r="H633" s="98">
        <f>Data!AU4</f>
        <v>0</v>
      </c>
    </row>
    <row r="634" spans="1:8" x14ac:dyDescent="0.3">
      <c r="A634" t="str">
        <f>Data!$AP$1</f>
        <v>So Calif Troll</v>
      </c>
      <c r="B634" t="str">
        <f>Data!$AR$1</f>
        <v>May-Jun</v>
      </c>
      <c r="C634" t="str">
        <f>Data!$AU$2</f>
        <v>GSI_MO-n</v>
      </c>
      <c r="D634" t="str">
        <f>Data!$A$5</f>
        <v>Mid OR Coast</v>
      </c>
      <c r="E634">
        <f>VLOOKUP(D634,StkCrosswalk!$C$1:$F$40,2,FALSE)</f>
        <v>12</v>
      </c>
      <c r="F634" t="str">
        <f>VLOOKUP(E634,StkCrosswalk!$D$1:$F$40,2,FALSE)</f>
        <v>OR Coast</v>
      </c>
      <c r="G634">
        <f>VLOOKUP(E634,StkCrosswalk!$D$1:$F$40,3,FALSE)</f>
        <v>6</v>
      </c>
      <c r="H634" s="98">
        <f>Data!AU5</f>
        <v>0</v>
      </c>
    </row>
    <row r="635" spans="1:8" x14ac:dyDescent="0.3">
      <c r="A635" t="str">
        <f>Data!$AP$1</f>
        <v>So Calif Troll</v>
      </c>
      <c r="B635" t="str">
        <f>Data!$AR$1</f>
        <v>May-Jun</v>
      </c>
      <c r="C635" t="str">
        <f>Data!$AU$2</f>
        <v>GSI_MO-n</v>
      </c>
      <c r="D635" t="str">
        <f>Data!$A$6</f>
        <v>L Columbia Spring</v>
      </c>
      <c r="E635">
        <f>VLOOKUP(D635,StkCrosswalk!$C$1:$F$40,2,FALSE)</f>
        <v>6</v>
      </c>
      <c r="F635" t="str">
        <f>VLOOKUP(E635,StkCrosswalk!$D$1:$F$40,2,FALSE)</f>
        <v>Col Spr-Sum-Fall Brt</v>
      </c>
      <c r="G635">
        <f>VLOOKUP(E635,StkCrosswalk!$D$1:$F$40,3,FALSE)</f>
        <v>4</v>
      </c>
      <c r="H635" s="98">
        <f>Data!AU6</f>
        <v>0</v>
      </c>
    </row>
    <row r="636" spans="1:8" x14ac:dyDescent="0.3">
      <c r="A636" t="str">
        <f>Data!$AP$1</f>
        <v>So Calif Troll</v>
      </c>
      <c r="B636" t="str">
        <f>Data!$AR$1</f>
        <v>May-Jun</v>
      </c>
      <c r="C636" t="str">
        <f>Data!$AU$2</f>
        <v>GSI_MO-n</v>
      </c>
      <c r="D636" t="str">
        <f>Data!$A$7</f>
        <v>L C Bright&amp;Tule</v>
      </c>
      <c r="E636">
        <f>VLOOKUP(D636,StkCrosswalk!$C$1:$F$40,2,FALSE)</f>
        <v>9</v>
      </c>
      <c r="F636" t="str">
        <f>VLOOKUP(E636,StkCrosswalk!$D$1:$F$40,2,FALSE)</f>
        <v>Col Tule-L Col Brt</v>
      </c>
      <c r="G636">
        <f>VLOOKUP(E636,StkCrosswalk!$D$1:$F$40,3,FALSE)</f>
        <v>5</v>
      </c>
      <c r="H636" s="98">
        <f>Data!AU7</f>
        <v>0</v>
      </c>
    </row>
    <row r="637" spans="1:8" x14ac:dyDescent="0.3">
      <c r="A637" t="str">
        <f>Data!$AP$1</f>
        <v>So Calif Troll</v>
      </c>
      <c r="B637" t="str">
        <f>Data!$AR$1</f>
        <v>May-Jun</v>
      </c>
      <c r="C637" t="str">
        <f>Data!$AU$2</f>
        <v>GSI_MO-n</v>
      </c>
      <c r="D637" t="str">
        <f>Data!$A$8</f>
        <v>Mid-Columbia Tule</v>
      </c>
      <c r="E637">
        <f>VLOOKUP(D637,StkCrosswalk!$C$1:$F$40,2,FALSE)</f>
        <v>10</v>
      </c>
      <c r="F637" t="str">
        <f>VLOOKUP(E637,StkCrosswalk!$D$1:$F$40,2,FALSE)</f>
        <v>Col Tule-L Col Brt</v>
      </c>
      <c r="G637">
        <f>VLOOKUP(E637,StkCrosswalk!$D$1:$F$40,3,FALSE)</f>
        <v>5</v>
      </c>
      <c r="H637" s="98">
        <f>Data!AU8</f>
        <v>0</v>
      </c>
    </row>
    <row r="638" spans="1:8" x14ac:dyDescent="0.3">
      <c r="A638" t="str">
        <f>Data!$AP$1</f>
        <v>So Calif Troll</v>
      </c>
      <c r="B638" t="str">
        <f>Data!$AR$1</f>
        <v>May-Jun</v>
      </c>
      <c r="C638" t="str">
        <f>Data!$AU$2</f>
        <v>GSI_MO-n</v>
      </c>
      <c r="D638" t="str">
        <f>Data!$A$9</f>
        <v>U Columbia Bright</v>
      </c>
      <c r="E638">
        <f>VLOOKUP(D638,StkCrosswalk!$C$1:$F$40,2,FALSE)</f>
        <v>7</v>
      </c>
      <c r="F638" t="str">
        <f>VLOOKUP(E638,StkCrosswalk!$D$1:$F$40,2,FALSE)</f>
        <v>Col Spr-Sum-Fall Brt</v>
      </c>
      <c r="G638">
        <f>VLOOKUP(E638,StkCrosswalk!$D$1:$F$40,3,FALSE)</f>
        <v>4</v>
      </c>
      <c r="H638" s="98">
        <f>Data!AU9</f>
        <v>0</v>
      </c>
    </row>
    <row r="639" spans="1:8" x14ac:dyDescent="0.3">
      <c r="A639" t="str">
        <f>Data!$AP$1</f>
        <v>So Calif Troll</v>
      </c>
      <c r="B639" t="str">
        <f>Data!$AR$1</f>
        <v>May-Jun</v>
      </c>
      <c r="C639" t="str">
        <f>Data!$AU$2</f>
        <v>GSI_MO-n</v>
      </c>
      <c r="D639" t="str">
        <f>Data!$A$10</f>
        <v>Columbia Su</v>
      </c>
      <c r="E639">
        <f>VLOOKUP(D639,StkCrosswalk!$C$1:$F$40,2,FALSE)</f>
        <v>8</v>
      </c>
      <c r="F639" t="str">
        <f>VLOOKUP(E639,StkCrosswalk!$D$1:$F$40,2,FALSE)</f>
        <v>Col Spr-Sum-Fall Brt</v>
      </c>
      <c r="G639">
        <f>VLOOKUP(E639,StkCrosswalk!$D$1:$F$40,3,FALSE)</f>
        <v>4</v>
      </c>
      <c r="H639" s="98">
        <f>Data!AU10</f>
        <v>0</v>
      </c>
    </row>
    <row r="640" spans="1:8" x14ac:dyDescent="0.3">
      <c r="A640" t="str">
        <f>Data!$AP$1</f>
        <v>So Calif Troll</v>
      </c>
      <c r="B640" t="str">
        <f>Data!$AR$1</f>
        <v>May-Jun</v>
      </c>
      <c r="C640" t="str">
        <f>Data!$AU$2</f>
        <v>GSI_MO-n</v>
      </c>
      <c r="D640" t="str">
        <f>Data!$A$11</f>
        <v>WA North Coast</v>
      </c>
      <c r="E640">
        <f>VLOOKUP(D640,StkCrosswalk!$C$1:$F$40,2,FALSE)</f>
        <v>4</v>
      </c>
      <c r="F640" t="str">
        <f>VLOOKUP(E640,StkCrosswalk!$D$1:$F$40,2,FALSE)</f>
        <v>WA Coast</v>
      </c>
      <c r="G640">
        <f>VLOOKUP(E640,StkCrosswalk!$D$1:$F$40,3,FALSE)</f>
        <v>3</v>
      </c>
      <c r="H640" s="98">
        <f>Data!AU11</f>
        <v>0</v>
      </c>
    </row>
    <row r="641" spans="1:8" x14ac:dyDescent="0.3">
      <c r="A641" t="str">
        <f>Data!$AP$1</f>
        <v>So Calif Troll</v>
      </c>
      <c r="B641" t="str">
        <f>Data!$AR$1</f>
        <v>May-Jun</v>
      </c>
      <c r="C641" t="str">
        <f>Data!$AU$2</f>
        <v>GSI_MO-n</v>
      </c>
      <c r="D641" t="str">
        <f>Data!$A$12</f>
        <v>Washington Coast</v>
      </c>
      <c r="E641">
        <f>VLOOKUP(D641,StkCrosswalk!$C$1:$F$40,2,FALSE)</f>
        <v>5</v>
      </c>
      <c r="F641" t="str">
        <f>VLOOKUP(E641,StkCrosswalk!$D$1:$F$40,2,FALSE)</f>
        <v>WA Coast</v>
      </c>
      <c r="G641">
        <f>VLOOKUP(E641,StkCrosswalk!$D$1:$F$40,3,FALSE)</f>
        <v>3</v>
      </c>
      <c r="H641" s="98">
        <f>Data!AU12</f>
        <v>0</v>
      </c>
    </row>
    <row r="642" spans="1:8" x14ac:dyDescent="0.3">
      <c r="A642" t="str">
        <f>Data!$AP$1</f>
        <v>So Calif Troll</v>
      </c>
      <c r="B642" t="str">
        <f>Data!$AR$1</f>
        <v>May-Jun</v>
      </c>
      <c r="C642" t="str">
        <f>Data!$AU$2</f>
        <v>GSI_MO-n</v>
      </c>
      <c r="D642" t="str">
        <f>Data!$A$13</f>
        <v>Puget Sound Fa</v>
      </c>
      <c r="E642">
        <f>VLOOKUP(D642,StkCrosswalk!$C$1:$F$40,2,FALSE)</f>
        <v>3</v>
      </c>
      <c r="F642" t="str">
        <f>VLOOKUP(E642,StkCrosswalk!$D$1:$F$40,2,FALSE)</f>
        <v>PS Fall-Spring</v>
      </c>
      <c r="G642">
        <f>VLOOKUP(E642,StkCrosswalk!$D$1:$F$40,3,FALSE)</f>
        <v>2</v>
      </c>
      <c r="H642" s="98">
        <f>Data!AU13</f>
        <v>0</v>
      </c>
    </row>
    <row r="643" spans="1:8" x14ac:dyDescent="0.3">
      <c r="A643" t="str">
        <f>Data!$AP$1</f>
        <v>So Calif Troll</v>
      </c>
      <c r="B643" t="str">
        <f>Data!$AR$1</f>
        <v>May-Jun</v>
      </c>
      <c r="C643" t="str">
        <f>Data!$AU$2</f>
        <v>GSI_MO-n</v>
      </c>
      <c r="D643" t="str">
        <f>Data!$A$14</f>
        <v>Puget Sound Sp</v>
      </c>
      <c r="E643">
        <f>VLOOKUP(D643,StkCrosswalk!$C$1:$F$40,2,FALSE)</f>
        <v>2</v>
      </c>
      <c r="F643" t="str">
        <f>VLOOKUP(E643,StkCrosswalk!$D$1:$F$40,2,FALSE)</f>
        <v>PS Fall-Spring</v>
      </c>
      <c r="G643">
        <f>VLOOKUP(E643,StkCrosswalk!$D$1:$F$40,3,FALSE)</f>
        <v>2</v>
      </c>
      <c r="H643" s="98">
        <f>Data!AU14</f>
        <v>0</v>
      </c>
    </row>
    <row r="644" spans="1:8" x14ac:dyDescent="0.3">
      <c r="A644" t="str">
        <f>Data!$AP$1</f>
        <v>So Calif Troll</v>
      </c>
      <c r="B644" t="str">
        <f>Data!$AR$1</f>
        <v>May-Jun</v>
      </c>
      <c r="C644" t="str">
        <f>Data!$AU$2</f>
        <v>GSI_MO-n</v>
      </c>
      <c r="D644" t="str">
        <f>Data!$A$15</f>
        <v>Fraser WCVI Geo St</v>
      </c>
      <c r="E644">
        <f>VLOOKUP(D644,StkCrosswalk!$C$1:$F$40,2,FALSE)</f>
        <v>1</v>
      </c>
      <c r="F644" t="str">
        <f>VLOOKUP(E644,StkCrosswalk!$D$1:$F$40,2,FALSE)</f>
        <v>Fraser WCVI Geo St</v>
      </c>
      <c r="G644">
        <f>VLOOKUP(E644,StkCrosswalk!$D$1:$F$40,3,FALSE)</f>
        <v>1</v>
      </c>
      <c r="H644" s="98">
        <f>Data!AU15</f>
        <v>0</v>
      </c>
    </row>
    <row r="645" spans="1:8" x14ac:dyDescent="0.3">
      <c r="A645" t="str">
        <f>Data!$AP$1</f>
        <v>So Calif Troll</v>
      </c>
      <c r="B645" t="str">
        <f>Data!$AR$1</f>
        <v>May-Jun</v>
      </c>
      <c r="C645" t="str">
        <f>Data!$AU$2</f>
        <v>GSI_MO-n</v>
      </c>
      <c r="D645" t="str">
        <f>Data!$A$16</f>
        <v>Non FRAM stocks</v>
      </c>
      <c r="E645">
        <f>VLOOKUP(D645,StkCrosswalk!$C$1:$F$40,2,FALSE)</f>
        <v>14</v>
      </c>
      <c r="F645" t="str">
        <f>VLOOKUP(E645,StkCrosswalk!$D$1:$F$40,2,FALSE)</f>
        <v>Non FRAM stocks</v>
      </c>
      <c r="G645">
        <f>VLOOKUP(E645,StkCrosswalk!$D$1:$F$40,3,FALSE)</f>
        <v>8</v>
      </c>
      <c r="H645" s="98">
        <f>Data!AU16</f>
        <v>0.15</v>
      </c>
    </row>
    <row r="646" spans="1:8" x14ac:dyDescent="0.3">
      <c r="A646" t="str">
        <f>Data!$AV$1</f>
        <v>So Calif Troll</v>
      </c>
      <c r="B646" t="str">
        <f>Data!$AX$1</f>
        <v>Jul-Sep</v>
      </c>
      <c r="C646" t="str">
        <f>Data!$AV$2</f>
        <v>NewBP</v>
      </c>
      <c r="D646" t="str">
        <f>Data!$A$3</f>
        <v>CV-Sacramento</v>
      </c>
      <c r="E646">
        <f>VLOOKUP(D646,StkCrosswalk!$C$1:$F$40,2,FALSE)</f>
        <v>13</v>
      </c>
      <c r="F646" t="str">
        <f>VLOOKUP(E646,StkCrosswalk!$D$1:$F$40,2,FALSE)</f>
        <v>Central Valley</v>
      </c>
      <c r="G646">
        <f>VLOOKUP(E646,StkCrosswalk!$D$1:$F$40,3,FALSE)</f>
        <v>7</v>
      </c>
      <c r="H646" s="98">
        <f>Data!AV3</f>
        <v>0.17035883641015145</v>
      </c>
    </row>
    <row r="647" spans="1:8" x14ac:dyDescent="0.3">
      <c r="A647" t="str">
        <f>Data!$AV$1</f>
        <v>So Calif Troll</v>
      </c>
      <c r="B647" t="str">
        <f>Data!$AX$1</f>
        <v>Jul-Sep</v>
      </c>
      <c r="C647" t="str">
        <f>Data!$AV$2</f>
        <v>NewBP</v>
      </c>
      <c r="D647" t="str">
        <f>Data!$A$4</f>
        <v>OR North Coast</v>
      </c>
      <c r="E647">
        <f>VLOOKUP(D647,StkCrosswalk!$C$1:$F$40,2,FALSE)</f>
        <v>11</v>
      </c>
      <c r="F647" t="str">
        <f>VLOOKUP(E647,StkCrosswalk!$D$1:$F$40,2,FALSE)</f>
        <v>OR Coast</v>
      </c>
      <c r="G647">
        <f>VLOOKUP(E647,StkCrosswalk!$D$1:$F$40,3,FALSE)</f>
        <v>6</v>
      </c>
      <c r="H647" s="98">
        <f>Data!AV4</f>
        <v>0</v>
      </c>
    </row>
    <row r="648" spans="1:8" x14ac:dyDescent="0.3">
      <c r="A648" t="str">
        <f>Data!$AV$1</f>
        <v>So Calif Troll</v>
      </c>
      <c r="B648" t="str">
        <f>Data!$AX$1</f>
        <v>Jul-Sep</v>
      </c>
      <c r="C648" t="str">
        <f>Data!$AV$2</f>
        <v>NewBP</v>
      </c>
      <c r="D648" t="str">
        <f>Data!$A$5</f>
        <v>Mid OR Coast</v>
      </c>
      <c r="E648">
        <f>VLOOKUP(D648,StkCrosswalk!$C$1:$F$40,2,FALSE)</f>
        <v>12</v>
      </c>
      <c r="F648" t="str">
        <f>VLOOKUP(E648,StkCrosswalk!$D$1:$F$40,2,FALSE)</f>
        <v>OR Coast</v>
      </c>
      <c r="G648">
        <f>VLOOKUP(E648,StkCrosswalk!$D$1:$F$40,3,FALSE)</f>
        <v>6</v>
      </c>
      <c r="H648" s="98">
        <f>Data!AV5</f>
        <v>3.9997585869913237E-4</v>
      </c>
    </row>
    <row r="649" spans="1:8" x14ac:dyDescent="0.3">
      <c r="A649" t="str">
        <f>Data!$AV$1</f>
        <v>So Calif Troll</v>
      </c>
      <c r="B649" t="str">
        <f>Data!$AX$1</f>
        <v>Jul-Sep</v>
      </c>
      <c r="C649" t="str">
        <f>Data!$AV$2</f>
        <v>NewBP</v>
      </c>
      <c r="D649" t="str">
        <f>Data!$A$6</f>
        <v>L Columbia Spring</v>
      </c>
      <c r="E649">
        <f>VLOOKUP(D649,StkCrosswalk!$C$1:$F$40,2,FALSE)</f>
        <v>6</v>
      </c>
      <c r="F649" t="str">
        <f>VLOOKUP(E649,StkCrosswalk!$D$1:$F$40,2,FALSE)</f>
        <v>Col Spr-Sum-Fall Brt</v>
      </c>
      <c r="G649">
        <f>VLOOKUP(E649,StkCrosswalk!$D$1:$F$40,3,FALSE)</f>
        <v>4</v>
      </c>
      <c r="H649" s="98">
        <f>Data!AV6</f>
        <v>0</v>
      </c>
    </row>
    <row r="650" spans="1:8" x14ac:dyDescent="0.3">
      <c r="A650" t="str">
        <f>Data!$AV$1</f>
        <v>So Calif Troll</v>
      </c>
      <c r="B650" t="str">
        <f>Data!$AX$1</f>
        <v>Jul-Sep</v>
      </c>
      <c r="C650" t="str">
        <f>Data!$AV$2</f>
        <v>NewBP</v>
      </c>
      <c r="D650" t="str">
        <f>Data!$A$7</f>
        <v>L C Bright&amp;Tule</v>
      </c>
      <c r="E650">
        <f>VLOOKUP(D650,StkCrosswalk!$C$1:$F$40,2,FALSE)</f>
        <v>9</v>
      </c>
      <c r="F650" t="str">
        <f>VLOOKUP(E650,StkCrosswalk!$D$1:$F$40,2,FALSE)</f>
        <v>Col Tule-L Col Brt</v>
      </c>
      <c r="G650">
        <f>VLOOKUP(E650,StkCrosswalk!$D$1:$F$40,3,FALSE)</f>
        <v>5</v>
      </c>
      <c r="H650" s="98">
        <f>Data!AV7</f>
        <v>4.0783470588740841E-4</v>
      </c>
    </row>
    <row r="651" spans="1:8" x14ac:dyDescent="0.3">
      <c r="A651" t="str">
        <f>Data!$AV$1</f>
        <v>So Calif Troll</v>
      </c>
      <c r="B651" t="str">
        <f>Data!$AX$1</f>
        <v>Jul-Sep</v>
      </c>
      <c r="C651" t="str">
        <f>Data!$AV$2</f>
        <v>NewBP</v>
      </c>
      <c r="D651" t="str">
        <f>Data!$A$8</f>
        <v>Mid-Columbia Tule</v>
      </c>
      <c r="E651">
        <f>VLOOKUP(D651,StkCrosswalk!$C$1:$F$40,2,FALSE)</f>
        <v>10</v>
      </c>
      <c r="F651" t="str">
        <f>VLOOKUP(E651,StkCrosswalk!$D$1:$F$40,2,FALSE)</f>
        <v>Col Tule-L Col Brt</v>
      </c>
      <c r="G651">
        <f>VLOOKUP(E651,StkCrosswalk!$D$1:$F$40,3,FALSE)</f>
        <v>5</v>
      </c>
      <c r="H651" s="98">
        <f>Data!AV8</f>
        <v>0</v>
      </c>
    </row>
    <row r="652" spans="1:8" x14ac:dyDescent="0.3">
      <c r="A652" t="str">
        <f>Data!$AV$1</f>
        <v>So Calif Troll</v>
      </c>
      <c r="B652" t="str">
        <f>Data!$AX$1</f>
        <v>Jul-Sep</v>
      </c>
      <c r="C652" t="str">
        <f>Data!$AV$2</f>
        <v>NewBP</v>
      </c>
      <c r="D652" t="str">
        <f>Data!$A$9</f>
        <v>U Columbia Bright</v>
      </c>
      <c r="E652">
        <f>VLOOKUP(D652,StkCrosswalk!$C$1:$F$40,2,FALSE)</f>
        <v>7</v>
      </c>
      <c r="F652" t="str">
        <f>VLOOKUP(E652,StkCrosswalk!$D$1:$F$40,2,FALSE)</f>
        <v>Col Spr-Sum-Fall Brt</v>
      </c>
      <c r="G652">
        <f>VLOOKUP(E652,StkCrosswalk!$D$1:$F$40,3,FALSE)</f>
        <v>4</v>
      </c>
      <c r="H652" s="98">
        <f>Data!AV9</f>
        <v>2.0551004197698905E-3</v>
      </c>
    </row>
    <row r="653" spans="1:8" x14ac:dyDescent="0.3">
      <c r="A653" t="str">
        <f>Data!$AV$1</f>
        <v>So Calif Troll</v>
      </c>
      <c r="B653" t="str">
        <f>Data!$AX$1</f>
        <v>Jul-Sep</v>
      </c>
      <c r="C653" t="str">
        <f>Data!$AV$2</f>
        <v>NewBP</v>
      </c>
      <c r="D653" t="str">
        <f>Data!$A$10</f>
        <v>Columbia Su</v>
      </c>
      <c r="E653">
        <f>VLOOKUP(D653,StkCrosswalk!$C$1:$F$40,2,FALSE)</f>
        <v>8</v>
      </c>
      <c r="F653" t="str">
        <f>VLOOKUP(E653,StkCrosswalk!$D$1:$F$40,2,FALSE)</f>
        <v>Col Spr-Sum-Fall Brt</v>
      </c>
      <c r="G653">
        <f>VLOOKUP(E653,StkCrosswalk!$D$1:$F$40,3,FALSE)</f>
        <v>4</v>
      </c>
      <c r="H653" s="98">
        <f>Data!AV10</f>
        <v>2.7825260549209753E-4</v>
      </c>
    </row>
    <row r="654" spans="1:8" x14ac:dyDescent="0.3">
      <c r="A654" t="str">
        <f>Data!$AV$1</f>
        <v>So Calif Troll</v>
      </c>
      <c r="B654" t="str">
        <f>Data!$AX$1</f>
        <v>Jul-Sep</v>
      </c>
      <c r="C654" t="str">
        <f>Data!$AV$2</f>
        <v>NewBP</v>
      </c>
      <c r="D654" t="str">
        <f>Data!$A$11</f>
        <v>WA North Coast</v>
      </c>
      <c r="E654">
        <f>VLOOKUP(D654,StkCrosswalk!$C$1:$F$40,2,FALSE)</f>
        <v>4</v>
      </c>
      <c r="F654" t="str">
        <f>VLOOKUP(E654,StkCrosswalk!$D$1:$F$40,2,FALSE)</f>
        <v>WA Coast</v>
      </c>
      <c r="G654">
        <f>VLOOKUP(E654,StkCrosswalk!$D$1:$F$40,3,FALSE)</f>
        <v>3</v>
      </c>
      <c r="H654" s="98">
        <f>Data!AV11</f>
        <v>0</v>
      </c>
    </row>
    <row r="655" spans="1:8" x14ac:dyDescent="0.3">
      <c r="A655" t="str">
        <f>Data!$AV$1</f>
        <v>So Calif Troll</v>
      </c>
      <c r="B655" t="str">
        <f>Data!$AX$1</f>
        <v>Jul-Sep</v>
      </c>
      <c r="C655" t="str">
        <f>Data!$AV$2</f>
        <v>NewBP</v>
      </c>
      <c r="D655" t="str">
        <f>Data!$A$12</f>
        <v>Washington Coast</v>
      </c>
      <c r="E655">
        <f>VLOOKUP(D655,StkCrosswalk!$C$1:$F$40,2,FALSE)</f>
        <v>5</v>
      </c>
      <c r="F655" t="str">
        <f>VLOOKUP(E655,StkCrosswalk!$D$1:$F$40,2,FALSE)</f>
        <v>WA Coast</v>
      </c>
      <c r="G655">
        <f>VLOOKUP(E655,StkCrosswalk!$D$1:$F$40,3,FALSE)</f>
        <v>3</v>
      </c>
      <c r="H655" s="98">
        <f>Data!AV12</f>
        <v>0</v>
      </c>
    </row>
    <row r="656" spans="1:8" x14ac:dyDescent="0.3">
      <c r="A656" t="str">
        <f>Data!$AV$1</f>
        <v>So Calif Troll</v>
      </c>
      <c r="B656" t="str">
        <f>Data!$AX$1</f>
        <v>Jul-Sep</v>
      </c>
      <c r="C656" t="str">
        <f>Data!$AV$2</f>
        <v>NewBP</v>
      </c>
      <c r="D656" t="str">
        <f>Data!$A$13</f>
        <v>Puget Sound Fa</v>
      </c>
      <c r="E656">
        <f>VLOOKUP(D656,StkCrosswalk!$C$1:$F$40,2,FALSE)</f>
        <v>3</v>
      </c>
      <c r="F656" t="str">
        <f>VLOOKUP(E656,StkCrosswalk!$D$1:$F$40,2,FALSE)</f>
        <v>PS Fall-Spring</v>
      </c>
      <c r="G656">
        <f>VLOOKUP(E656,StkCrosswalk!$D$1:$F$40,3,FALSE)</f>
        <v>2</v>
      </c>
      <c r="H656" s="98">
        <f>Data!AV13</f>
        <v>0</v>
      </c>
    </row>
    <row r="657" spans="1:8" x14ac:dyDescent="0.3">
      <c r="A657" t="str">
        <f>Data!$AV$1</f>
        <v>So Calif Troll</v>
      </c>
      <c r="B657" t="str">
        <f>Data!$AX$1</f>
        <v>Jul-Sep</v>
      </c>
      <c r="C657" t="str">
        <f>Data!$AV$2</f>
        <v>NewBP</v>
      </c>
      <c r="D657" t="str">
        <f>Data!$A$14</f>
        <v>Puget Sound Sp</v>
      </c>
      <c r="E657">
        <f>VLOOKUP(D657,StkCrosswalk!$C$1:$F$40,2,FALSE)</f>
        <v>2</v>
      </c>
      <c r="F657" t="str">
        <f>VLOOKUP(E657,StkCrosswalk!$D$1:$F$40,2,FALSE)</f>
        <v>PS Fall-Spring</v>
      </c>
      <c r="G657">
        <f>VLOOKUP(E657,StkCrosswalk!$D$1:$F$40,3,FALSE)</f>
        <v>2</v>
      </c>
      <c r="H657" s="98">
        <f>Data!AV14</f>
        <v>0</v>
      </c>
    </row>
    <row r="658" spans="1:8" x14ac:dyDescent="0.3">
      <c r="A658" t="str">
        <f>Data!$AV$1</f>
        <v>So Calif Troll</v>
      </c>
      <c r="B658" t="str">
        <f>Data!$AX$1</f>
        <v>Jul-Sep</v>
      </c>
      <c r="C658" t="str">
        <f>Data!$AV$2</f>
        <v>NewBP</v>
      </c>
      <c r="D658" t="str">
        <f>Data!$A$15</f>
        <v>Fraser WCVI Geo St</v>
      </c>
      <c r="E658">
        <f>VLOOKUP(D658,StkCrosswalk!$C$1:$F$40,2,FALSE)</f>
        <v>1</v>
      </c>
      <c r="F658" t="str">
        <f>VLOOKUP(E658,StkCrosswalk!$D$1:$F$40,2,FALSE)</f>
        <v>Fraser WCVI Geo St</v>
      </c>
      <c r="G658">
        <f>VLOOKUP(E658,StkCrosswalk!$D$1:$F$40,3,FALSE)</f>
        <v>1</v>
      </c>
      <c r="H658" s="98">
        <f>Data!AV15</f>
        <v>0</v>
      </c>
    </row>
    <row r="659" spans="1:8" x14ac:dyDescent="0.3">
      <c r="A659" t="str">
        <f>Data!$AV$1</f>
        <v>So Calif Troll</v>
      </c>
      <c r="B659" t="str">
        <f>Data!$AX$1</f>
        <v>Jul-Sep</v>
      </c>
      <c r="C659" t="str">
        <f>Data!$AV$2</f>
        <v>NewBP</v>
      </c>
      <c r="D659" t="str">
        <f>Data!$A$16</f>
        <v>Non FRAM stocks</v>
      </c>
      <c r="E659">
        <f>VLOOKUP(D659,StkCrosswalk!$C$1:$F$40,2,FALSE)</f>
        <v>14</v>
      </c>
      <c r="F659" t="str">
        <f>VLOOKUP(E659,StkCrosswalk!$D$1:$F$40,2,FALSE)</f>
        <v>Non FRAM stocks</v>
      </c>
      <c r="G659">
        <f>VLOOKUP(E659,StkCrosswalk!$D$1:$F$40,3,FALSE)</f>
        <v>8</v>
      </c>
      <c r="H659" s="98">
        <f>Data!AV16</f>
        <v>0.82650000000000001</v>
      </c>
    </row>
    <row r="660" spans="1:8" x14ac:dyDescent="0.3">
      <c r="A660" t="str">
        <f>Data!$AV$1</f>
        <v>So Calif Troll</v>
      </c>
      <c r="B660" t="str">
        <f>Data!$AX$1</f>
        <v>Jul-Sep</v>
      </c>
      <c r="C660" t="str">
        <f>Data!$AW$2</f>
        <v>OldBP</v>
      </c>
      <c r="D660" t="str">
        <f>Data!$A$3</f>
        <v>CV-Sacramento</v>
      </c>
      <c r="E660">
        <f>VLOOKUP(D660,StkCrosswalk!$C$1:$F$40,2,FALSE)</f>
        <v>13</v>
      </c>
      <c r="F660" t="str">
        <f>VLOOKUP(E660,StkCrosswalk!$D$1:$F$40,2,FALSE)</f>
        <v>Central Valley</v>
      </c>
      <c r="G660">
        <f>VLOOKUP(E660,StkCrosswalk!$D$1:$F$40,3,FALSE)</f>
        <v>7</v>
      </c>
      <c r="H660" s="98">
        <f>Data!AW3</f>
        <v>0.36879601485936347</v>
      </c>
    </row>
    <row r="661" spans="1:8" x14ac:dyDescent="0.3">
      <c r="A661" t="str">
        <f>Data!$AV$1</f>
        <v>So Calif Troll</v>
      </c>
      <c r="B661" t="str">
        <f>Data!$AX$1</f>
        <v>Jul-Sep</v>
      </c>
      <c r="C661" t="str">
        <f>Data!$AW$2</f>
        <v>OldBP</v>
      </c>
      <c r="D661" t="str">
        <f>Data!$A$4</f>
        <v>OR North Coast</v>
      </c>
      <c r="E661">
        <f>VLOOKUP(D661,StkCrosswalk!$C$1:$F$40,2,FALSE)</f>
        <v>11</v>
      </c>
      <c r="F661" t="str">
        <f>VLOOKUP(E661,StkCrosswalk!$D$1:$F$40,2,FALSE)</f>
        <v>OR Coast</v>
      </c>
      <c r="G661">
        <f>VLOOKUP(E661,StkCrosswalk!$D$1:$F$40,3,FALSE)</f>
        <v>6</v>
      </c>
      <c r="H661" s="98">
        <f>Data!AW4</f>
        <v>0</v>
      </c>
    </row>
    <row r="662" spans="1:8" x14ac:dyDescent="0.3">
      <c r="A662" t="str">
        <f>Data!$AV$1</f>
        <v>So Calif Troll</v>
      </c>
      <c r="B662" t="str">
        <f>Data!$AX$1</f>
        <v>Jul-Sep</v>
      </c>
      <c r="C662" t="str">
        <f>Data!$AW$2</f>
        <v>OldBP</v>
      </c>
      <c r="D662" t="str">
        <f>Data!$A$5</f>
        <v>Mid OR Coast</v>
      </c>
      <c r="E662">
        <f>VLOOKUP(D662,StkCrosswalk!$C$1:$F$40,2,FALSE)</f>
        <v>12</v>
      </c>
      <c r="F662" t="str">
        <f>VLOOKUP(E662,StkCrosswalk!$D$1:$F$40,2,FALSE)</f>
        <v>OR Coast</v>
      </c>
      <c r="G662">
        <f>VLOOKUP(E662,StkCrosswalk!$D$1:$F$40,3,FALSE)</f>
        <v>6</v>
      </c>
      <c r="H662" s="98">
        <f>Data!AW5</f>
        <v>0</v>
      </c>
    </row>
    <row r="663" spans="1:8" x14ac:dyDescent="0.3">
      <c r="A663" t="str">
        <f>Data!$AV$1</f>
        <v>So Calif Troll</v>
      </c>
      <c r="B663" t="str">
        <f>Data!$AX$1</f>
        <v>Jul-Sep</v>
      </c>
      <c r="C663" t="str">
        <f>Data!$AW$2</f>
        <v>OldBP</v>
      </c>
      <c r="D663" t="str">
        <f>Data!$A$6</f>
        <v>L Columbia Spring</v>
      </c>
      <c r="E663">
        <f>VLOOKUP(D663,StkCrosswalk!$C$1:$F$40,2,FALSE)</f>
        <v>6</v>
      </c>
      <c r="F663" t="str">
        <f>VLOOKUP(E663,StkCrosswalk!$D$1:$F$40,2,FALSE)</f>
        <v>Col Spr-Sum-Fall Brt</v>
      </c>
      <c r="G663">
        <f>VLOOKUP(E663,StkCrosswalk!$D$1:$F$40,3,FALSE)</f>
        <v>4</v>
      </c>
      <c r="H663" s="98">
        <f>Data!AW6</f>
        <v>3.8246499444855669E-3</v>
      </c>
    </row>
    <row r="664" spans="1:8" x14ac:dyDescent="0.3">
      <c r="A664" t="str">
        <f>Data!$AV$1</f>
        <v>So Calif Troll</v>
      </c>
      <c r="B664" t="str">
        <f>Data!$AX$1</f>
        <v>Jul-Sep</v>
      </c>
      <c r="C664" t="str">
        <f>Data!$AW$2</f>
        <v>OldBP</v>
      </c>
      <c r="D664" t="str">
        <f>Data!$A$7</f>
        <v>L C Bright&amp;Tule</v>
      </c>
      <c r="E664">
        <f>VLOOKUP(D664,StkCrosswalk!$C$1:$F$40,2,FALSE)</f>
        <v>9</v>
      </c>
      <c r="F664" t="str">
        <f>VLOOKUP(E664,StkCrosswalk!$D$1:$F$40,2,FALSE)</f>
        <v>Col Tule-L Col Brt</v>
      </c>
      <c r="G664">
        <f>VLOOKUP(E664,StkCrosswalk!$D$1:$F$40,3,FALSE)</f>
        <v>5</v>
      </c>
      <c r="H664" s="98">
        <f>Data!AW7</f>
        <v>0</v>
      </c>
    </row>
    <row r="665" spans="1:8" x14ac:dyDescent="0.3">
      <c r="A665" t="str">
        <f>Data!$AV$1</f>
        <v>So Calif Troll</v>
      </c>
      <c r="B665" t="str">
        <f>Data!$AX$1</f>
        <v>Jul-Sep</v>
      </c>
      <c r="C665" t="str">
        <f>Data!$AW$2</f>
        <v>OldBP</v>
      </c>
      <c r="D665" t="str">
        <f>Data!$A$8</f>
        <v>Mid-Columbia Tule</v>
      </c>
      <c r="E665">
        <f>VLOOKUP(D665,StkCrosswalk!$C$1:$F$40,2,FALSE)</f>
        <v>10</v>
      </c>
      <c r="F665" t="str">
        <f>VLOOKUP(E665,StkCrosswalk!$D$1:$F$40,2,FALSE)</f>
        <v>Col Tule-L Col Brt</v>
      </c>
      <c r="G665">
        <f>VLOOKUP(E665,StkCrosswalk!$D$1:$F$40,3,FALSE)</f>
        <v>5</v>
      </c>
      <c r="H665" s="98">
        <f>Data!AW8</f>
        <v>0</v>
      </c>
    </row>
    <row r="666" spans="1:8" x14ac:dyDescent="0.3">
      <c r="A666" t="str">
        <f>Data!$AV$1</f>
        <v>So Calif Troll</v>
      </c>
      <c r="B666" t="str">
        <f>Data!$AX$1</f>
        <v>Jul-Sep</v>
      </c>
      <c r="C666" t="str">
        <f>Data!$AW$2</f>
        <v>OldBP</v>
      </c>
      <c r="D666" t="str">
        <f>Data!$A$9</f>
        <v>U Columbia Bright</v>
      </c>
      <c r="E666">
        <f>VLOOKUP(D666,StkCrosswalk!$C$1:$F$40,2,FALSE)</f>
        <v>7</v>
      </c>
      <c r="F666" t="str">
        <f>VLOOKUP(E666,StkCrosswalk!$D$1:$F$40,2,FALSE)</f>
        <v>Col Spr-Sum-Fall Brt</v>
      </c>
      <c r="G666">
        <f>VLOOKUP(E666,StkCrosswalk!$D$1:$F$40,3,FALSE)</f>
        <v>4</v>
      </c>
      <c r="H666" s="98">
        <f>Data!AW9</f>
        <v>1.6793351961509994E-3</v>
      </c>
    </row>
    <row r="667" spans="1:8" x14ac:dyDescent="0.3">
      <c r="A667" t="str">
        <f>Data!$AV$1</f>
        <v>So Calif Troll</v>
      </c>
      <c r="B667" t="str">
        <f>Data!$AX$1</f>
        <v>Jul-Sep</v>
      </c>
      <c r="C667" t="str">
        <f>Data!$AW$2</f>
        <v>OldBP</v>
      </c>
      <c r="D667" t="str">
        <f>Data!$A$10</f>
        <v>Columbia Su</v>
      </c>
      <c r="E667">
        <f>VLOOKUP(D667,StkCrosswalk!$C$1:$F$40,2,FALSE)</f>
        <v>8</v>
      </c>
      <c r="F667" t="str">
        <f>VLOOKUP(E667,StkCrosswalk!$D$1:$F$40,2,FALSE)</f>
        <v>Col Spr-Sum-Fall Brt</v>
      </c>
      <c r="G667">
        <f>VLOOKUP(E667,StkCrosswalk!$D$1:$F$40,3,FALSE)</f>
        <v>4</v>
      </c>
      <c r="H667" s="98">
        <f>Data!AW10</f>
        <v>0</v>
      </c>
    </row>
    <row r="668" spans="1:8" x14ac:dyDescent="0.3">
      <c r="A668" t="str">
        <f>Data!$AV$1</f>
        <v>So Calif Troll</v>
      </c>
      <c r="B668" t="str">
        <f>Data!$AX$1</f>
        <v>Jul-Sep</v>
      </c>
      <c r="C668" t="str">
        <f>Data!$AW$2</f>
        <v>OldBP</v>
      </c>
      <c r="D668" t="str">
        <f>Data!$A$11</f>
        <v>WA North Coast</v>
      </c>
      <c r="E668">
        <f>VLOOKUP(D668,StkCrosswalk!$C$1:$F$40,2,FALSE)</f>
        <v>4</v>
      </c>
      <c r="F668" t="str">
        <f>VLOOKUP(E668,StkCrosswalk!$D$1:$F$40,2,FALSE)</f>
        <v>WA Coast</v>
      </c>
      <c r="G668">
        <f>VLOOKUP(E668,StkCrosswalk!$D$1:$F$40,3,FALSE)</f>
        <v>3</v>
      </c>
      <c r="H668" s="98">
        <f>Data!AW11</f>
        <v>0</v>
      </c>
    </row>
    <row r="669" spans="1:8" x14ac:dyDescent="0.3">
      <c r="A669" t="str">
        <f>Data!$AV$1</f>
        <v>So Calif Troll</v>
      </c>
      <c r="B669" t="str">
        <f>Data!$AX$1</f>
        <v>Jul-Sep</v>
      </c>
      <c r="C669" t="str">
        <f>Data!$AW$2</f>
        <v>OldBP</v>
      </c>
      <c r="D669" t="str">
        <f>Data!$A$12</f>
        <v>Washington Coast</v>
      </c>
      <c r="E669">
        <f>VLOOKUP(D669,StkCrosswalk!$C$1:$F$40,2,FALSE)</f>
        <v>5</v>
      </c>
      <c r="F669" t="str">
        <f>VLOOKUP(E669,StkCrosswalk!$D$1:$F$40,2,FALSE)</f>
        <v>WA Coast</v>
      </c>
      <c r="G669">
        <f>VLOOKUP(E669,StkCrosswalk!$D$1:$F$40,3,FALSE)</f>
        <v>3</v>
      </c>
      <c r="H669" s="98">
        <f>Data!AW12</f>
        <v>0</v>
      </c>
    </row>
    <row r="670" spans="1:8" x14ac:dyDescent="0.3">
      <c r="A670" t="str">
        <f>Data!$AV$1</f>
        <v>So Calif Troll</v>
      </c>
      <c r="B670" t="str">
        <f>Data!$AX$1</f>
        <v>Jul-Sep</v>
      </c>
      <c r="C670" t="str">
        <f>Data!$AW$2</f>
        <v>OldBP</v>
      </c>
      <c r="D670" t="str">
        <f>Data!$A$13</f>
        <v>Puget Sound Fa</v>
      </c>
      <c r="E670">
        <f>VLOOKUP(D670,StkCrosswalk!$C$1:$F$40,2,FALSE)</f>
        <v>3</v>
      </c>
      <c r="F670" t="str">
        <f>VLOOKUP(E670,StkCrosswalk!$D$1:$F$40,2,FALSE)</f>
        <v>PS Fall-Spring</v>
      </c>
      <c r="G670">
        <f>VLOOKUP(E670,StkCrosswalk!$D$1:$F$40,3,FALSE)</f>
        <v>2</v>
      </c>
      <c r="H670" s="98">
        <f>Data!AW13</f>
        <v>0</v>
      </c>
    </row>
    <row r="671" spans="1:8" x14ac:dyDescent="0.3">
      <c r="A671" t="str">
        <f>Data!$AV$1</f>
        <v>So Calif Troll</v>
      </c>
      <c r="B671" t="str">
        <f>Data!$AX$1</f>
        <v>Jul-Sep</v>
      </c>
      <c r="C671" t="str">
        <f>Data!$AW$2</f>
        <v>OldBP</v>
      </c>
      <c r="D671" t="str">
        <f>Data!$A$14</f>
        <v>Puget Sound Sp</v>
      </c>
      <c r="E671">
        <f>VLOOKUP(D671,StkCrosswalk!$C$1:$F$40,2,FALSE)</f>
        <v>2</v>
      </c>
      <c r="F671" t="str">
        <f>VLOOKUP(E671,StkCrosswalk!$D$1:$F$40,2,FALSE)</f>
        <v>PS Fall-Spring</v>
      </c>
      <c r="G671">
        <f>VLOOKUP(E671,StkCrosswalk!$D$1:$F$40,3,FALSE)</f>
        <v>2</v>
      </c>
      <c r="H671" s="98">
        <f>Data!AW14</f>
        <v>0</v>
      </c>
    </row>
    <row r="672" spans="1:8" x14ac:dyDescent="0.3">
      <c r="A672" t="str">
        <f>Data!$AV$1</f>
        <v>So Calif Troll</v>
      </c>
      <c r="B672" t="str">
        <f>Data!$AX$1</f>
        <v>Jul-Sep</v>
      </c>
      <c r="C672" t="str">
        <f>Data!$AW$2</f>
        <v>OldBP</v>
      </c>
      <c r="D672" t="str">
        <f>Data!$A$15</f>
        <v>Fraser WCVI Geo St</v>
      </c>
      <c r="E672">
        <f>VLOOKUP(D672,StkCrosswalk!$C$1:$F$40,2,FALSE)</f>
        <v>1</v>
      </c>
      <c r="F672" t="str">
        <f>VLOOKUP(E672,StkCrosswalk!$D$1:$F$40,2,FALSE)</f>
        <v>Fraser WCVI Geo St</v>
      </c>
      <c r="G672">
        <f>VLOOKUP(E672,StkCrosswalk!$D$1:$F$40,3,FALSE)</f>
        <v>1</v>
      </c>
      <c r="H672" s="98">
        <f>Data!AW15</f>
        <v>0</v>
      </c>
    </row>
    <row r="673" spans="1:8" x14ac:dyDescent="0.3">
      <c r="A673" t="str">
        <f>Data!$AV$1</f>
        <v>So Calif Troll</v>
      </c>
      <c r="B673" t="str">
        <f>Data!$AX$1</f>
        <v>Jul-Sep</v>
      </c>
      <c r="C673" t="str">
        <f>Data!$AW$2</f>
        <v>OldBP</v>
      </c>
      <c r="D673" t="str">
        <f>Data!$A$16</f>
        <v>Non FRAM stocks</v>
      </c>
      <c r="E673">
        <f>VLOOKUP(D673,StkCrosswalk!$C$1:$F$40,2,FALSE)</f>
        <v>14</v>
      </c>
      <c r="F673" t="str">
        <f>VLOOKUP(E673,StkCrosswalk!$D$1:$F$40,2,FALSE)</f>
        <v>Non FRAM stocks</v>
      </c>
      <c r="G673">
        <f>VLOOKUP(E673,StkCrosswalk!$D$1:$F$40,3,FALSE)</f>
        <v>8</v>
      </c>
      <c r="H673" s="98">
        <f>Data!AW16</f>
        <v>0.62569999999999992</v>
      </c>
    </row>
    <row r="674" spans="1:8" x14ac:dyDescent="0.3">
      <c r="A674" t="str">
        <f>Data!$AV$1</f>
        <v>So Calif Troll</v>
      </c>
      <c r="B674" t="str">
        <f>Data!$AX$1</f>
        <v>Jul-Sep</v>
      </c>
      <c r="C674" t="str">
        <f>Data!$AX$2</f>
        <v>GSI_FB</v>
      </c>
      <c r="D674" t="str">
        <f>Data!$A$3</f>
        <v>CV-Sacramento</v>
      </c>
      <c r="E674">
        <f>VLOOKUP(D674,StkCrosswalk!$C$1:$F$40,2,FALSE)</f>
        <v>13</v>
      </c>
      <c r="F674" t="str">
        <f>VLOOKUP(E674,StkCrosswalk!$D$1:$F$40,2,FALSE)</f>
        <v>Central Valley</v>
      </c>
      <c r="G674">
        <f>VLOOKUP(E674,StkCrosswalk!$D$1:$F$40,3,FALSE)</f>
        <v>7</v>
      </c>
      <c r="H674" s="98">
        <f>Data!AX3</f>
        <v>0.34333333333333332</v>
      </c>
    </row>
    <row r="675" spans="1:8" x14ac:dyDescent="0.3">
      <c r="A675" t="str">
        <f>Data!$AV$1</f>
        <v>So Calif Troll</v>
      </c>
      <c r="B675" t="str">
        <f>Data!$AX$1</f>
        <v>Jul-Sep</v>
      </c>
      <c r="C675" t="str">
        <f>Data!$AX$2</f>
        <v>GSI_FB</v>
      </c>
      <c r="D675" t="str">
        <f>Data!$A$4</f>
        <v>OR North Coast</v>
      </c>
      <c r="E675">
        <f>VLOOKUP(D675,StkCrosswalk!$C$1:$F$40,2,FALSE)</f>
        <v>11</v>
      </c>
      <c r="F675" t="str">
        <f>VLOOKUP(E675,StkCrosswalk!$D$1:$F$40,2,FALSE)</f>
        <v>OR Coast</v>
      </c>
      <c r="G675">
        <f>VLOOKUP(E675,StkCrosswalk!$D$1:$F$40,3,FALSE)</f>
        <v>6</v>
      </c>
      <c r="H675" s="98">
        <f>Data!AX4</f>
        <v>0</v>
      </c>
    </row>
    <row r="676" spans="1:8" x14ac:dyDescent="0.3">
      <c r="A676" t="str">
        <f>Data!$AV$1</f>
        <v>So Calif Troll</v>
      </c>
      <c r="B676" t="str">
        <f>Data!$AX$1</f>
        <v>Jul-Sep</v>
      </c>
      <c r="C676" t="str">
        <f>Data!$AX$2</f>
        <v>GSI_FB</v>
      </c>
      <c r="D676" t="str">
        <f>Data!$A$5</f>
        <v>Mid OR Coast</v>
      </c>
      <c r="E676">
        <f>VLOOKUP(D676,StkCrosswalk!$C$1:$F$40,2,FALSE)</f>
        <v>12</v>
      </c>
      <c r="F676" t="str">
        <f>VLOOKUP(E676,StkCrosswalk!$D$1:$F$40,2,FALSE)</f>
        <v>OR Coast</v>
      </c>
      <c r="G676">
        <f>VLOOKUP(E676,StkCrosswalk!$D$1:$F$40,3,FALSE)</f>
        <v>6</v>
      </c>
      <c r="H676" s="98">
        <f>Data!AX5</f>
        <v>0.01</v>
      </c>
    </row>
    <row r="677" spans="1:8" x14ac:dyDescent="0.3">
      <c r="A677" t="str">
        <f>Data!$AV$1</f>
        <v>So Calif Troll</v>
      </c>
      <c r="B677" t="str">
        <f>Data!$AX$1</f>
        <v>Jul-Sep</v>
      </c>
      <c r="C677" t="str">
        <f>Data!$AX$2</f>
        <v>GSI_FB</v>
      </c>
      <c r="D677" t="str">
        <f>Data!$A$6</f>
        <v>L Columbia Spring</v>
      </c>
      <c r="E677">
        <f>VLOOKUP(D677,StkCrosswalk!$C$1:$F$40,2,FALSE)</f>
        <v>6</v>
      </c>
      <c r="F677" t="str">
        <f>VLOOKUP(E677,StkCrosswalk!$D$1:$F$40,2,FALSE)</f>
        <v>Col Spr-Sum-Fall Brt</v>
      </c>
      <c r="G677">
        <f>VLOOKUP(E677,StkCrosswalk!$D$1:$F$40,3,FALSE)</f>
        <v>4</v>
      </c>
      <c r="H677" s="98">
        <f>Data!AX6</f>
        <v>0</v>
      </c>
    </row>
    <row r="678" spans="1:8" x14ac:dyDescent="0.3">
      <c r="A678" t="str">
        <f>Data!$AV$1</f>
        <v>So Calif Troll</v>
      </c>
      <c r="B678" t="str">
        <f>Data!$AX$1</f>
        <v>Jul-Sep</v>
      </c>
      <c r="C678" t="str">
        <f>Data!$AX$2</f>
        <v>GSI_FB</v>
      </c>
      <c r="D678" t="str">
        <f>Data!$A$7</f>
        <v>L C Bright&amp;Tule</v>
      </c>
      <c r="E678">
        <f>VLOOKUP(D678,StkCrosswalk!$C$1:$F$40,2,FALSE)</f>
        <v>9</v>
      </c>
      <c r="F678" t="str">
        <f>VLOOKUP(E678,StkCrosswalk!$D$1:$F$40,2,FALSE)</f>
        <v>Col Tule-L Col Brt</v>
      </c>
      <c r="G678">
        <f>VLOOKUP(E678,StkCrosswalk!$D$1:$F$40,3,FALSE)</f>
        <v>5</v>
      </c>
      <c r="H678" s="98">
        <f>Data!AX7</f>
        <v>0</v>
      </c>
    </row>
    <row r="679" spans="1:8" x14ac:dyDescent="0.3">
      <c r="A679" t="str">
        <f>Data!$AV$1</f>
        <v>So Calif Troll</v>
      </c>
      <c r="B679" t="str">
        <f>Data!$AX$1</f>
        <v>Jul-Sep</v>
      </c>
      <c r="C679" t="str">
        <f>Data!$AX$2</f>
        <v>GSI_FB</v>
      </c>
      <c r="D679" t="str">
        <f>Data!$A$8</f>
        <v>Mid-Columbia Tule</v>
      </c>
      <c r="E679">
        <f>VLOOKUP(D679,StkCrosswalk!$C$1:$F$40,2,FALSE)</f>
        <v>10</v>
      </c>
      <c r="F679" t="str">
        <f>VLOOKUP(E679,StkCrosswalk!$D$1:$F$40,2,FALSE)</f>
        <v>Col Tule-L Col Brt</v>
      </c>
      <c r="G679">
        <f>VLOOKUP(E679,StkCrosswalk!$D$1:$F$40,3,FALSE)</f>
        <v>5</v>
      </c>
      <c r="H679" s="98">
        <f>Data!AX8</f>
        <v>0</v>
      </c>
    </row>
    <row r="680" spans="1:8" x14ac:dyDescent="0.3">
      <c r="A680" t="str">
        <f>Data!$AV$1</f>
        <v>So Calif Troll</v>
      </c>
      <c r="B680" t="str">
        <f>Data!$AX$1</f>
        <v>Jul-Sep</v>
      </c>
      <c r="C680" t="str">
        <f>Data!$AX$2</f>
        <v>GSI_FB</v>
      </c>
      <c r="D680" t="str">
        <f>Data!$A$9</f>
        <v>U Columbia Bright</v>
      </c>
      <c r="E680">
        <f>VLOOKUP(D680,StkCrosswalk!$C$1:$F$40,2,FALSE)</f>
        <v>7</v>
      </c>
      <c r="F680" t="str">
        <f>VLOOKUP(E680,StkCrosswalk!$D$1:$F$40,2,FALSE)</f>
        <v>Col Spr-Sum-Fall Brt</v>
      </c>
      <c r="G680">
        <f>VLOOKUP(E680,StkCrosswalk!$D$1:$F$40,3,FALSE)</f>
        <v>4</v>
      </c>
      <c r="H680" s="98">
        <f>Data!AX9</f>
        <v>3.3333333333333335E-3</v>
      </c>
    </row>
    <row r="681" spans="1:8" x14ac:dyDescent="0.3">
      <c r="A681" t="str">
        <f>Data!$AV$1</f>
        <v>So Calif Troll</v>
      </c>
      <c r="B681" t="str">
        <f>Data!$AX$1</f>
        <v>Jul-Sep</v>
      </c>
      <c r="C681" t="str">
        <f>Data!$AX$2</f>
        <v>GSI_FB</v>
      </c>
      <c r="D681" t="str">
        <f>Data!$A$10</f>
        <v>Columbia Su</v>
      </c>
      <c r="E681">
        <f>VLOOKUP(D681,StkCrosswalk!$C$1:$F$40,2,FALSE)</f>
        <v>8</v>
      </c>
      <c r="F681" t="str">
        <f>VLOOKUP(E681,StkCrosswalk!$D$1:$F$40,2,FALSE)</f>
        <v>Col Spr-Sum-Fall Brt</v>
      </c>
      <c r="G681">
        <f>VLOOKUP(E681,StkCrosswalk!$D$1:$F$40,3,FALSE)</f>
        <v>4</v>
      </c>
      <c r="H681" s="98">
        <f>Data!AX10</f>
        <v>0</v>
      </c>
    </row>
    <row r="682" spans="1:8" x14ac:dyDescent="0.3">
      <c r="A682" t="str">
        <f>Data!$AV$1</f>
        <v>So Calif Troll</v>
      </c>
      <c r="B682" t="str">
        <f>Data!$AX$1</f>
        <v>Jul-Sep</v>
      </c>
      <c r="C682" t="str">
        <f>Data!$AX$2</f>
        <v>GSI_FB</v>
      </c>
      <c r="D682" t="str">
        <f>Data!$A$11</f>
        <v>WA North Coast</v>
      </c>
      <c r="E682">
        <f>VLOOKUP(D682,StkCrosswalk!$C$1:$F$40,2,FALSE)</f>
        <v>4</v>
      </c>
      <c r="F682" t="str">
        <f>VLOOKUP(E682,StkCrosswalk!$D$1:$F$40,2,FALSE)</f>
        <v>WA Coast</v>
      </c>
      <c r="G682">
        <f>VLOOKUP(E682,StkCrosswalk!$D$1:$F$40,3,FALSE)</f>
        <v>3</v>
      </c>
      <c r="H682" s="98">
        <f>Data!AX11</f>
        <v>0</v>
      </c>
    </row>
    <row r="683" spans="1:8" x14ac:dyDescent="0.3">
      <c r="A683" t="str">
        <f>Data!$AV$1</f>
        <v>So Calif Troll</v>
      </c>
      <c r="B683" t="str">
        <f>Data!$AX$1</f>
        <v>Jul-Sep</v>
      </c>
      <c r="C683" t="str">
        <f>Data!$AX$2</f>
        <v>GSI_FB</v>
      </c>
      <c r="D683" t="str">
        <f>Data!$A$12</f>
        <v>Washington Coast</v>
      </c>
      <c r="E683">
        <f>VLOOKUP(D683,StkCrosswalk!$C$1:$F$40,2,FALSE)</f>
        <v>5</v>
      </c>
      <c r="F683" t="str">
        <f>VLOOKUP(E683,StkCrosswalk!$D$1:$F$40,2,FALSE)</f>
        <v>WA Coast</v>
      </c>
      <c r="G683">
        <f>VLOOKUP(E683,StkCrosswalk!$D$1:$F$40,3,FALSE)</f>
        <v>3</v>
      </c>
      <c r="H683" s="98">
        <f>Data!AX12</f>
        <v>0</v>
      </c>
    </row>
    <row r="684" spans="1:8" x14ac:dyDescent="0.3">
      <c r="A684" t="str">
        <f>Data!$AV$1</f>
        <v>So Calif Troll</v>
      </c>
      <c r="B684" t="str">
        <f>Data!$AX$1</f>
        <v>Jul-Sep</v>
      </c>
      <c r="C684" t="str">
        <f>Data!$AX$2</f>
        <v>GSI_FB</v>
      </c>
      <c r="D684" t="str">
        <f>Data!$A$13</f>
        <v>Puget Sound Fa</v>
      </c>
      <c r="E684">
        <f>VLOOKUP(D684,StkCrosswalk!$C$1:$F$40,2,FALSE)</f>
        <v>3</v>
      </c>
      <c r="F684" t="str">
        <f>VLOOKUP(E684,StkCrosswalk!$D$1:$F$40,2,FALSE)</f>
        <v>PS Fall-Spring</v>
      </c>
      <c r="G684">
        <f>VLOOKUP(E684,StkCrosswalk!$D$1:$F$40,3,FALSE)</f>
        <v>2</v>
      </c>
      <c r="H684" s="98">
        <f>Data!AX13</f>
        <v>0</v>
      </c>
    </row>
    <row r="685" spans="1:8" x14ac:dyDescent="0.3">
      <c r="A685" t="str">
        <f>Data!$AV$1</f>
        <v>So Calif Troll</v>
      </c>
      <c r="B685" t="str">
        <f>Data!$AX$1</f>
        <v>Jul-Sep</v>
      </c>
      <c r="C685" t="str">
        <f>Data!$AX$2</f>
        <v>GSI_FB</v>
      </c>
      <c r="D685" t="str">
        <f>Data!$A$14</f>
        <v>Puget Sound Sp</v>
      </c>
      <c r="E685">
        <f>VLOOKUP(D685,StkCrosswalk!$C$1:$F$40,2,FALSE)</f>
        <v>2</v>
      </c>
      <c r="F685" t="str">
        <f>VLOOKUP(E685,StkCrosswalk!$D$1:$F$40,2,FALSE)</f>
        <v>PS Fall-Spring</v>
      </c>
      <c r="G685">
        <f>VLOOKUP(E685,StkCrosswalk!$D$1:$F$40,3,FALSE)</f>
        <v>2</v>
      </c>
      <c r="H685" s="98">
        <f>Data!AX14</f>
        <v>0</v>
      </c>
    </row>
    <row r="686" spans="1:8" x14ac:dyDescent="0.3">
      <c r="A686" t="str">
        <f>Data!$AV$1</f>
        <v>So Calif Troll</v>
      </c>
      <c r="B686" t="str">
        <f>Data!$AX$1</f>
        <v>Jul-Sep</v>
      </c>
      <c r="C686" t="str">
        <f>Data!$AX$2</f>
        <v>GSI_FB</v>
      </c>
      <c r="D686" t="str">
        <f>Data!$A$15</f>
        <v>Fraser WCVI Geo St</v>
      </c>
      <c r="E686">
        <f>VLOOKUP(D686,StkCrosswalk!$C$1:$F$40,2,FALSE)</f>
        <v>1</v>
      </c>
      <c r="F686" t="str">
        <f>VLOOKUP(E686,StkCrosswalk!$D$1:$F$40,2,FALSE)</f>
        <v>Fraser WCVI Geo St</v>
      </c>
      <c r="G686">
        <f>VLOOKUP(E686,StkCrosswalk!$D$1:$F$40,3,FALSE)</f>
        <v>1</v>
      </c>
      <c r="H686" s="98">
        <f>Data!AX15</f>
        <v>0</v>
      </c>
    </row>
    <row r="687" spans="1:8" x14ac:dyDescent="0.3">
      <c r="A687" t="str">
        <f>Data!$AV$1</f>
        <v>So Calif Troll</v>
      </c>
      <c r="B687" t="str">
        <f>Data!$AX$1</f>
        <v>Jul-Sep</v>
      </c>
      <c r="C687" t="str">
        <f>Data!$AX$2</f>
        <v>GSI_FB</v>
      </c>
      <c r="D687" t="str">
        <f>Data!$A$16</f>
        <v>Non FRAM stocks</v>
      </c>
      <c r="E687">
        <f>VLOOKUP(D687,StkCrosswalk!$C$1:$F$40,2,FALSE)</f>
        <v>14</v>
      </c>
      <c r="F687" t="str">
        <f>VLOOKUP(E687,StkCrosswalk!$D$1:$F$40,2,FALSE)</f>
        <v>Non FRAM stocks</v>
      </c>
      <c r="G687">
        <f>VLOOKUP(E687,StkCrosswalk!$D$1:$F$40,3,FALSE)</f>
        <v>8</v>
      </c>
      <c r="H687" s="98">
        <f>Data!AX16</f>
        <v>0.64333333333333331</v>
      </c>
    </row>
    <row r="688" spans="1:8" x14ac:dyDescent="0.3">
      <c r="A688" t="str">
        <f>Data!$AV$1</f>
        <v>So Calif Troll</v>
      </c>
      <c r="B688" t="str">
        <f>Data!$AX$1</f>
        <v>Jul-Sep</v>
      </c>
      <c r="C688" t="str">
        <f>Data!$AY$2</f>
        <v>GSI_SF-n</v>
      </c>
      <c r="D688" t="str">
        <f>Data!$A$3</f>
        <v>CV-Sacramento</v>
      </c>
      <c r="E688">
        <f>VLOOKUP(D688,StkCrosswalk!$C$1:$F$40,2,FALSE)</f>
        <v>13</v>
      </c>
      <c r="F688" t="str">
        <f>VLOOKUP(E688,StkCrosswalk!$D$1:$F$40,2,FALSE)</f>
        <v>Central Valley</v>
      </c>
      <c r="G688">
        <f>VLOOKUP(E688,StkCrosswalk!$D$1:$F$40,3,FALSE)</f>
        <v>7</v>
      </c>
      <c r="H688" s="98">
        <f>Data!AY3</f>
        <v>0.71666666666666667</v>
      </c>
    </row>
    <row r="689" spans="1:8" x14ac:dyDescent="0.3">
      <c r="A689" t="str">
        <f>Data!$AV$1</f>
        <v>So Calif Troll</v>
      </c>
      <c r="B689" t="str">
        <f>Data!$AX$1</f>
        <v>Jul-Sep</v>
      </c>
      <c r="C689" t="str">
        <f>Data!$AY$2</f>
        <v>GSI_SF-n</v>
      </c>
      <c r="D689" t="str">
        <f>Data!$A$4</f>
        <v>OR North Coast</v>
      </c>
      <c r="E689">
        <f>VLOOKUP(D689,StkCrosswalk!$C$1:$F$40,2,FALSE)</f>
        <v>11</v>
      </c>
      <c r="F689" t="str">
        <f>VLOOKUP(E689,StkCrosswalk!$D$1:$F$40,2,FALSE)</f>
        <v>OR Coast</v>
      </c>
      <c r="G689">
        <f>VLOOKUP(E689,StkCrosswalk!$D$1:$F$40,3,FALSE)</f>
        <v>6</v>
      </c>
      <c r="H689" s="98">
        <f>Data!AY4</f>
        <v>0</v>
      </c>
    </row>
    <row r="690" spans="1:8" x14ac:dyDescent="0.3">
      <c r="A690" t="str">
        <f>Data!$AV$1</f>
        <v>So Calif Troll</v>
      </c>
      <c r="B690" t="str">
        <f>Data!$AX$1</f>
        <v>Jul-Sep</v>
      </c>
      <c r="C690" t="str">
        <f>Data!$AY$2</f>
        <v>GSI_SF-n</v>
      </c>
      <c r="D690" t="str">
        <f>Data!$A$5</f>
        <v>Mid OR Coast</v>
      </c>
      <c r="E690">
        <f>VLOOKUP(D690,StkCrosswalk!$C$1:$F$40,2,FALSE)</f>
        <v>12</v>
      </c>
      <c r="F690" t="str">
        <f>VLOOKUP(E690,StkCrosswalk!$D$1:$F$40,2,FALSE)</f>
        <v>OR Coast</v>
      </c>
      <c r="G690">
        <f>VLOOKUP(E690,StkCrosswalk!$D$1:$F$40,3,FALSE)</f>
        <v>6</v>
      </c>
      <c r="H690" s="98">
        <f>Data!AY5</f>
        <v>1.6666666666666666E-2</v>
      </c>
    </row>
    <row r="691" spans="1:8" x14ac:dyDescent="0.3">
      <c r="A691" t="str">
        <f>Data!$AV$1</f>
        <v>So Calif Troll</v>
      </c>
      <c r="B691" t="str">
        <f>Data!$AX$1</f>
        <v>Jul-Sep</v>
      </c>
      <c r="C691" t="str">
        <f>Data!$AY$2</f>
        <v>GSI_SF-n</v>
      </c>
      <c r="D691" t="str">
        <f>Data!$A$6</f>
        <v>L Columbia Spring</v>
      </c>
      <c r="E691">
        <f>VLOOKUP(D691,StkCrosswalk!$C$1:$F$40,2,FALSE)</f>
        <v>6</v>
      </c>
      <c r="F691" t="str">
        <f>VLOOKUP(E691,StkCrosswalk!$D$1:$F$40,2,FALSE)</f>
        <v>Col Spr-Sum-Fall Brt</v>
      </c>
      <c r="G691">
        <f>VLOOKUP(E691,StkCrosswalk!$D$1:$F$40,3,FALSE)</f>
        <v>4</v>
      </c>
      <c r="H691" s="98">
        <f>Data!AY6</f>
        <v>0</v>
      </c>
    </row>
    <row r="692" spans="1:8" x14ac:dyDescent="0.3">
      <c r="A692" t="str">
        <f>Data!$AV$1</f>
        <v>So Calif Troll</v>
      </c>
      <c r="B692" t="str">
        <f>Data!$AX$1</f>
        <v>Jul-Sep</v>
      </c>
      <c r="C692" t="str">
        <f>Data!$AY$2</f>
        <v>GSI_SF-n</v>
      </c>
      <c r="D692" t="str">
        <f>Data!$A$7</f>
        <v>L C Bright&amp;Tule</v>
      </c>
      <c r="E692">
        <f>VLOOKUP(D692,StkCrosswalk!$C$1:$F$40,2,FALSE)</f>
        <v>9</v>
      </c>
      <c r="F692" t="str">
        <f>VLOOKUP(E692,StkCrosswalk!$D$1:$F$40,2,FALSE)</f>
        <v>Col Tule-L Col Brt</v>
      </c>
      <c r="G692">
        <f>VLOOKUP(E692,StkCrosswalk!$D$1:$F$40,3,FALSE)</f>
        <v>5</v>
      </c>
      <c r="H692" s="98">
        <f>Data!AY7</f>
        <v>0</v>
      </c>
    </row>
    <row r="693" spans="1:8" x14ac:dyDescent="0.3">
      <c r="A693" t="str">
        <f>Data!$AV$1</f>
        <v>So Calif Troll</v>
      </c>
      <c r="B693" t="str">
        <f>Data!$AX$1</f>
        <v>Jul-Sep</v>
      </c>
      <c r="C693" t="str">
        <f>Data!$AY$2</f>
        <v>GSI_SF-n</v>
      </c>
      <c r="D693" t="str">
        <f>Data!$A$8</f>
        <v>Mid-Columbia Tule</v>
      </c>
      <c r="E693">
        <f>VLOOKUP(D693,StkCrosswalk!$C$1:$F$40,2,FALSE)</f>
        <v>10</v>
      </c>
      <c r="F693" t="str">
        <f>VLOOKUP(E693,StkCrosswalk!$D$1:$F$40,2,FALSE)</f>
        <v>Col Tule-L Col Brt</v>
      </c>
      <c r="G693">
        <f>VLOOKUP(E693,StkCrosswalk!$D$1:$F$40,3,FALSE)</f>
        <v>5</v>
      </c>
      <c r="H693" s="98">
        <f>Data!AY8</f>
        <v>0</v>
      </c>
    </row>
    <row r="694" spans="1:8" x14ac:dyDescent="0.3">
      <c r="A694" t="str">
        <f>Data!$AV$1</f>
        <v>So Calif Troll</v>
      </c>
      <c r="B694" t="str">
        <f>Data!$AX$1</f>
        <v>Jul-Sep</v>
      </c>
      <c r="C694" t="str">
        <f>Data!$AY$2</f>
        <v>GSI_SF-n</v>
      </c>
      <c r="D694" t="str">
        <f>Data!$A$9</f>
        <v>U Columbia Bright</v>
      </c>
      <c r="E694">
        <f>VLOOKUP(D694,StkCrosswalk!$C$1:$F$40,2,FALSE)</f>
        <v>7</v>
      </c>
      <c r="F694" t="str">
        <f>VLOOKUP(E694,StkCrosswalk!$D$1:$F$40,2,FALSE)</f>
        <v>Col Spr-Sum-Fall Brt</v>
      </c>
      <c r="G694">
        <f>VLOOKUP(E694,StkCrosswalk!$D$1:$F$40,3,FALSE)</f>
        <v>4</v>
      </c>
      <c r="H694" s="98">
        <f>Data!AY9</f>
        <v>3.3333333333333335E-3</v>
      </c>
    </row>
    <row r="695" spans="1:8" x14ac:dyDescent="0.3">
      <c r="A695" t="str">
        <f>Data!$AV$1</f>
        <v>So Calif Troll</v>
      </c>
      <c r="B695" t="str">
        <f>Data!$AX$1</f>
        <v>Jul-Sep</v>
      </c>
      <c r="C695" t="str">
        <f>Data!$AY$2</f>
        <v>GSI_SF-n</v>
      </c>
      <c r="D695" t="str">
        <f>Data!$A$10</f>
        <v>Columbia Su</v>
      </c>
      <c r="E695">
        <f>VLOOKUP(D695,StkCrosswalk!$C$1:$F$40,2,FALSE)</f>
        <v>8</v>
      </c>
      <c r="F695" t="str">
        <f>VLOOKUP(E695,StkCrosswalk!$D$1:$F$40,2,FALSE)</f>
        <v>Col Spr-Sum-Fall Brt</v>
      </c>
      <c r="G695">
        <f>VLOOKUP(E695,StkCrosswalk!$D$1:$F$40,3,FALSE)</f>
        <v>4</v>
      </c>
      <c r="H695" s="98">
        <f>Data!AY10</f>
        <v>0</v>
      </c>
    </row>
    <row r="696" spans="1:8" x14ac:dyDescent="0.3">
      <c r="A696" t="str">
        <f>Data!$AV$1</f>
        <v>So Calif Troll</v>
      </c>
      <c r="B696" t="str">
        <f>Data!$AX$1</f>
        <v>Jul-Sep</v>
      </c>
      <c r="C696" t="str">
        <f>Data!$AY$2</f>
        <v>GSI_SF-n</v>
      </c>
      <c r="D696" t="str">
        <f>Data!$A$11</f>
        <v>WA North Coast</v>
      </c>
      <c r="E696">
        <f>VLOOKUP(D696,StkCrosswalk!$C$1:$F$40,2,FALSE)</f>
        <v>4</v>
      </c>
      <c r="F696" t="str">
        <f>VLOOKUP(E696,StkCrosswalk!$D$1:$F$40,2,FALSE)</f>
        <v>WA Coast</v>
      </c>
      <c r="G696">
        <f>VLOOKUP(E696,StkCrosswalk!$D$1:$F$40,3,FALSE)</f>
        <v>3</v>
      </c>
      <c r="H696" s="98">
        <f>Data!AY11</f>
        <v>0</v>
      </c>
    </row>
    <row r="697" spans="1:8" x14ac:dyDescent="0.3">
      <c r="A697" t="str">
        <f>Data!$AV$1</f>
        <v>So Calif Troll</v>
      </c>
      <c r="B697" t="str">
        <f>Data!$AX$1</f>
        <v>Jul-Sep</v>
      </c>
      <c r="C697" t="str">
        <f>Data!$AY$2</f>
        <v>GSI_SF-n</v>
      </c>
      <c r="D697" t="str">
        <f>Data!$A$12</f>
        <v>Washington Coast</v>
      </c>
      <c r="E697">
        <f>VLOOKUP(D697,StkCrosswalk!$C$1:$F$40,2,FALSE)</f>
        <v>5</v>
      </c>
      <c r="F697" t="str">
        <f>VLOOKUP(E697,StkCrosswalk!$D$1:$F$40,2,FALSE)</f>
        <v>WA Coast</v>
      </c>
      <c r="G697">
        <f>VLOOKUP(E697,StkCrosswalk!$D$1:$F$40,3,FALSE)</f>
        <v>3</v>
      </c>
      <c r="H697" s="98">
        <f>Data!AY12</f>
        <v>0</v>
      </c>
    </row>
    <row r="698" spans="1:8" x14ac:dyDescent="0.3">
      <c r="A698" t="str">
        <f>Data!$AV$1</f>
        <v>So Calif Troll</v>
      </c>
      <c r="B698" t="str">
        <f>Data!$AX$1</f>
        <v>Jul-Sep</v>
      </c>
      <c r="C698" t="str">
        <f>Data!$AY$2</f>
        <v>GSI_SF-n</v>
      </c>
      <c r="D698" t="str">
        <f>Data!$A$13</f>
        <v>Puget Sound Fa</v>
      </c>
      <c r="E698">
        <f>VLOOKUP(D698,StkCrosswalk!$C$1:$F$40,2,FALSE)</f>
        <v>3</v>
      </c>
      <c r="F698" t="str">
        <f>VLOOKUP(E698,StkCrosswalk!$D$1:$F$40,2,FALSE)</f>
        <v>PS Fall-Spring</v>
      </c>
      <c r="G698">
        <f>VLOOKUP(E698,StkCrosswalk!$D$1:$F$40,3,FALSE)</f>
        <v>2</v>
      </c>
      <c r="H698" s="98">
        <f>Data!AY13</f>
        <v>0</v>
      </c>
    </row>
    <row r="699" spans="1:8" x14ac:dyDescent="0.3">
      <c r="A699" t="str">
        <f>Data!$AV$1</f>
        <v>So Calif Troll</v>
      </c>
      <c r="B699" t="str">
        <f>Data!$AX$1</f>
        <v>Jul-Sep</v>
      </c>
      <c r="C699" t="str">
        <f>Data!$AY$2</f>
        <v>GSI_SF-n</v>
      </c>
      <c r="D699" t="str">
        <f>Data!$A$14</f>
        <v>Puget Sound Sp</v>
      </c>
      <c r="E699">
        <f>VLOOKUP(D699,StkCrosswalk!$C$1:$F$40,2,FALSE)</f>
        <v>2</v>
      </c>
      <c r="F699" t="str">
        <f>VLOOKUP(E699,StkCrosswalk!$D$1:$F$40,2,FALSE)</f>
        <v>PS Fall-Spring</v>
      </c>
      <c r="G699">
        <f>VLOOKUP(E699,StkCrosswalk!$D$1:$F$40,3,FALSE)</f>
        <v>2</v>
      </c>
      <c r="H699" s="98">
        <f>Data!AY14</f>
        <v>0</v>
      </c>
    </row>
    <row r="700" spans="1:8" x14ac:dyDescent="0.3">
      <c r="A700" t="str">
        <f>Data!$AV$1</f>
        <v>So Calif Troll</v>
      </c>
      <c r="B700" t="str">
        <f>Data!$AX$1</f>
        <v>Jul-Sep</v>
      </c>
      <c r="C700" t="str">
        <f>Data!$AY$2</f>
        <v>GSI_SF-n</v>
      </c>
      <c r="D700" t="str">
        <f>Data!$A$15</f>
        <v>Fraser WCVI Geo St</v>
      </c>
      <c r="E700">
        <f>VLOOKUP(D700,StkCrosswalk!$C$1:$F$40,2,FALSE)</f>
        <v>1</v>
      </c>
      <c r="F700" t="str">
        <f>VLOOKUP(E700,StkCrosswalk!$D$1:$F$40,2,FALSE)</f>
        <v>Fraser WCVI Geo St</v>
      </c>
      <c r="G700">
        <f>VLOOKUP(E700,StkCrosswalk!$D$1:$F$40,3,FALSE)</f>
        <v>1</v>
      </c>
      <c r="H700" s="98">
        <f>Data!AY15</f>
        <v>0</v>
      </c>
    </row>
    <row r="701" spans="1:8" x14ac:dyDescent="0.3">
      <c r="A701" t="str">
        <f>Data!$AV$1</f>
        <v>So Calif Troll</v>
      </c>
      <c r="B701" t="str">
        <f>Data!$AX$1</f>
        <v>Jul-Sep</v>
      </c>
      <c r="C701" t="str">
        <f>Data!$AY$2</f>
        <v>GSI_SF-n</v>
      </c>
      <c r="D701" t="str">
        <f>Data!$A$16</f>
        <v>Non FRAM stocks</v>
      </c>
      <c r="E701">
        <f>VLOOKUP(D701,StkCrosswalk!$C$1:$F$40,2,FALSE)</f>
        <v>14</v>
      </c>
      <c r="F701" t="str">
        <f>VLOOKUP(E701,StkCrosswalk!$D$1:$F$40,2,FALSE)</f>
        <v>Non FRAM stocks</v>
      </c>
      <c r="G701">
        <f>VLOOKUP(E701,StkCrosswalk!$D$1:$F$40,3,FALSE)</f>
        <v>8</v>
      </c>
      <c r="H701" s="98">
        <f>Data!AY16</f>
        <v>0.26</v>
      </c>
    </row>
    <row r="702" spans="1:8" x14ac:dyDescent="0.3">
      <c r="A702" t="str">
        <f>Data!$AV$1</f>
        <v>So Calif Troll</v>
      </c>
      <c r="B702" t="str">
        <f>Data!$AX$1</f>
        <v>Jul-Sep</v>
      </c>
      <c r="C702" t="str">
        <f>Data!$AZ$2</f>
        <v>GSI_SF-s</v>
      </c>
      <c r="D702" t="str">
        <f>Data!$A$3</f>
        <v>CV-Sacramento</v>
      </c>
      <c r="E702">
        <f>VLOOKUP(D702,StkCrosswalk!$C$1:$F$40,2,FALSE)</f>
        <v>13</v>
      </c>
      <c r="F702" t="str">
        <f>VLOOKUP(E702,StkCrosswalk!$D$1:$F$40,2,FALSE)</f>
        <v>Central Valley</v>
      </c>
      <c r="G702">
        <f>VLOOKUP(E702,StkCrosswalk!$D$1:$F$40,3,FALSE)</f>
        <v>7</v>
      </c>
      <c r="H702" s="98">
        <f>Data!AZ3</f>
        <v>0.89666666666666661</v>
      </c>
    </row>
    <row r="703" spans="1:8" x14ac:dyDescent="0.3">
      <c r="A703" t="str">
        <f>Data!$AV$1</f>
        <v>So Calif Troll</v>
      </c>
      <c r="B703" t="str">
        <f>Data!$AX$1</f>
        <v>Jul-Sep</v>
      </c>
      <c r="C703" t="str">
        <f>Data!$AZ$2</f>
        <v>GSI_SF-s</v>
      </c>
      <c r="D703" t="str">
        <f>Data!$A$4</f>
        <v>OR North Coast</v>
      </c>
      <c r="E703">
        <f>VLOOKUP(D703,StkCrosswalk!$C$1:$F$40,2,FALSE)</f>
        <v>11</v>
      </c>
      <c r="F703" t="str">
        <f>VLOOKUP(E703,StkCrosswalk!$D$1:$F$40,2,FALSE)</f>
        <v>OR Coast</v>
      </c>
      <c r="G703">
        <f>VLOOKUP(E703,StkCrosswalk!$D$1:$F$40,3,FALSE)</f>
        <v>6</v>
      </c>
      <c r="H703" s="98">
        <f>Data!AZ4</f>
        <v>0</v>
      </c>
    </row>
    <row r="704" spans="1:8" x14ac:dyDescent="0.3">
      <c r="A704" t="str">
        <f>Data!$AV$1</f>
        <v>So Calif Troll</v>
      </c>
      <c r="B704" t="str">
        <f>Data!$AX$1</f>
        <v>Jul-Sep</v>
      </c>
      <c r="C704" t="str">
        <f>Data!$AZ$2</f>
        <v>GSI_SF-s</v>
      </c>
      <c r="D704" t="str">
        <f>Data!$A$5</f>
        <v>Mid OR Coast</v>
      </c>
      <c r="E704">
        <f>VLOOKUP(D704,StkCrosswalk!$C$1:$F$40,2,FALSE)</f>
        <v>12</v>
      </c>
      <c r="F704" t="str">
        <f>VLOOKUP(E704,StkCrosswalk!$D$1:$F$40,2,FALSE)</f>
        <v>OR Coast</v>
      </c>
      <c r="G704">
        <f>VLOOKUP(E704,StkCrosswalk!$D$1:$F$40,3,FALSE)</f>
        <v>6</v>
      </c>
      <c r="H704" s="98">
        <f>Data!AZ5</f>
        <v>1.3333333333333334E-2</v>
      </c>
    </row>
    <row r="705" spans="1:8" x14ac:dyDescent="0.3">
      <c r="A705" t="str">
        <f>Data!$AV$1</f>
        <v>So Calif Troll</v>
      </c>
      <c r="B705" t="str">
        <f>Data!$AX$1</f>
        <v>Jul-Sep</v>
      </c>
      <c r="C705" t="str">
        <f>Data!$AZ$2</f>
        <v>GSI_SF-s</v>
      </c>
      <c r="D705" t="str">
        <f>Data!$A$6</f>
        <v>L Columbia Spring</v>
      </c>
      <c r="E705">
        <f>VLOOKUP(D705,StkCrosswalk!$C$1:$F$40,2,FALSE)</f>
        <v>6</v>
      </c>
      <c r="F705" t="str">
        <f>VLOOKUP(E705,StkCrosswalk!$D$1:$F$40,2,FALSE)</f>
        <v>Col Spr-Sum-Fall Brt</v>
      </c>
      <c r="G705">
        <f>VLOOKUP(E705,StkCrosswalk!$D$1:$F$40,3,FALSE)</f>
        <v>4</v>
      </c>
      <c r="H705" s="98">
        <f>Data!AZ6</f>
        <v>0</v>
      </c>
    </row>
    <row r="706" spans="1:8" x14ac:dyDescent="0.3">
      <c r="A706" t="str">
        <f>Data!$AV$1</f>
        <v>So Calif Troll</v>
      </c>
      <c r="B706" t="str">
        <f>Data!$AX$1</f>
        <v>Jul-Sep</v>
      </c>
      <c r="C706" t="str">
        <f>Data!$AZ$2</f>
        <v>GSI_SF-s</v>
      </c>
      <c r="D706" t="str">
        <f>Data!$A$7</f>
        <v>L C Bright&amp;Tule</v>
      </c>
      <c r="E706">
        <f>VLOOKUP(D706,StkCrosswalk!$C$1:$F$40,2,FALSE)</f>
        <v>9</v>
      </c>
      <c r="F706" t="str">
        <f>VLOOKUP(E706,StkCrosswalk!$D$1:$F$40,2,FALSE)</f>
        <v>Col Tule-L Col Brt</v>
      </c>
      <c r="G706">
        <f>VLOOKUP(E706,StkCrosswalk!$D$1:$F$40,3,FALSE)</f>
        <v>5</v>
      </c>
      <c r="H706" s="98">
        <f>Data!AZ7</f>
        <v>0</v>
      </c>
    </row>
    <row r="707" spans="1:8" x14ac:dyDescent="0.3">
      <c r="A707" t="str">
        <f>Data!$AV$1</f>
        <v>So Calif Troll</v>
      </c>
      <c r="B707" t="str">
        <f>Data!$AX$1</f>
        <v>Jul-Sep</v>
      </c>
      <c r="C707" t="str">
        <f>Data!$AZ$2</f>
        <v>GSI_SF-s</v>
      </c>
      <c r="D707" t="str">
        <f>Data!$A$8</f>
        <v>Mid-Columbia Tule</v>
      </c>
      <c r="E707">
        <f>VLOOKUP(D707,StkCrosswalk!$C$1:$F$40,2,FALSE)</f>
        <v>10</v>
      </c>
      <c r="F707" t="str">
        <f>VLOOKUP(E707,StkCrosswalk!$D$1:$F$40,2,FALSE)</f>
        <v>Col Tule-L Col Brt</v>
      </c>
      <c r="G707">
        <f>VLOOKUP(E707,StkCrosswalk!$D$1:$F$40,3,FALSE)</f>
        <v>5</v>
      </c>
      <c r="H707" s="98">
        <f>Data!AZ8</f>
        <v>0</v>
      </c>
    </row>
    <row r="708" spans="1:8" x14ac:dyDescent="0.3">
      <c r="A708" t="str">
        <f>Data!$AV$1</f>
        <v>So Calif Troll</v>
      </c>
      <c r="B708" t="str">
        <f>Data!$AX$1</f>
        <v>Jul-Sep</v>
      </c>
      <c r="C708" t="str">
        <f>Data!$AZ$2</f>
        <v>GSI_SF-s</v>
      </c>
      <c r="D708" t="str">
        <f>Data!$A$9</f>
        <v>U Columbia Bright</v>
      </c>
      <c r="E708">
        <f>VLOOKUP(D708,StkCrosswalk!$C$1:$F$40,2,FALSE)</f>
        <v>7</v>
      </c>
      <c r="F708" t="str">
        <f>VLOOKUP(E708,StkCrosswalk!$D$1:$F$40,2,FALSE)</f>
        <v>Col Spr-Sum-Fall Brt</v>
      </c>
      <c r="G708">
        <f>VLOOKUP(E708,StkCrosswalk!$D$1:$F$40,3,FALSE)</f>
        <v>4</v>
      </c>
      <c r="H708" s="98">
        <f>Data!AZ9</f>
        <v>0</v>
      </c>
    </row>
    <row r="709" spans="1:8" x14ac:dyDescent="0.3">
      <c r="A709" t="str">
        <f>Data!$AV$1</f>
        <v>So Calif Troll</v>
      </c>
      <c r="B709" t="str">
        <f>Data!$AX$1</f>
        <v>Jul-Sep</v>
      </c>
      <c r="C709" t="str">
        <f>Data!$AZ$2</f>
        <v>GSI_SF-s</v>
      </c>
      <c r="D709" t="str">
        <f>Data!$A$10</f>
        <v>Columbia Su</v>
      </c>
      <c r="E709">
        <f>VLOOKUP(D709,StkCrosswalk!$C$1:$F$40,2,FALSE)</f>
        <v>8</v>
      </c>
      <c r="F709" t="str">
        <f>VLOOKUP(E709,StkCrosswalk!$D$1:$F$40,2,FALSE)</f>
        <v>Col Spr-Sum-Fall Brt</v>
      </c>
      <c r="G709">
        <f>VLOOKUP(E709,StkCrosswalk!$D$1:$F$40,3,FALSE)</f>
        <v>4</v>
      </c>
      <c r="H709" s="98">
        <f>Data!AZ10</f>
        <v>0</v>
      </c>
    </row>
    <row r="710" spans="1:8" x14ac:dyDescent="0.3">
      <c r="A710" t="str">
        <f>Data!$AV$1</f>
        <v>So Calif Troll</v>
      </c>
      <c r="B710" t="str">
        <f>Data!$AX$1</f>
        <v>Jul-Sep</v>
      </c>
      <c r="C710" t="str">
        <f>Data!$AZ$2</f>
        <v>GSI_SF-s</v>
      </c>
      <c r="D710" t="str">
        <f>Data!$A$11</f>
        <v>WA North Coast</v>
      </c>
      <c r="E710">
        <f>VLOOKUP(D710,StkCrosswalk!$C$1:$F$40,2,FALSE)</f>
        <v>4</v>
      </c>
      <c r="F710" t="str">
        <f>VLOOKUP(E710,StkCrosswalk!$D$1:$F$40,2,FALSE)</f>
        <v>WA Coast</v>
      </c>
      <c r="G710">
        <f>VLOOKUP(E710,StkCrosswalk!$D$1:$F$40,3,FALSE)</f>
        <v>3</v>
      </c>
      <c r="H710" s="98">
        <f>Data!AZ11</f>
        <v>0</v>
      </c>
    </row>
    <row r="711" spans="1:8" x14ac:dyDescent="0.3">
      <c r="A711" t="str">
        <f>Data!$AV$1</f>
        <v>So Calif Troll</v>
      </c>
      <c r="B711" t="str">
        <f>Data!$AX$1</f>
        <v>Jul-Sep</v>
      </c>
      <c r="C711" t="str">
        <f>Data!$AZ$2</f>
        <v>GSI_SF-s</v>
      </c>
      <c r="D711" t="str">
        <f>Data!$A$12</f>
        <v>Washington Coast</v>
      </c>
      <c r="E711">
        <f>VLOOKUP(D711,StkCrosswalk!$C$1:$F$40,2,FALSE)</f>
        <v>5</v>
      </c>
      <c r="F711" t="str">
        <f>VLOOKUP(E711,StkCrosswalk!$D$1:$F$40,2,FALSE)</f>
        <v>WA Coast</v>
      </c>
      <c r="G711">
        <f>VLOOKUP(E711,StkCrosswalk!$D$1:$F$40,3,FALSE)</f>
        <v>3</v>
      </c>
      <c r="H711" s="98">
        <f>Data!AZ12</f>
        <v>0</v>
      </c>
    </row>
    <row r="712" spans="1:8" x14ac:dyDescent="0.3">
      <c r="A712" t="str">
        <f>Data!$AV$1</f>
        <v>So Calif Troll</v>
      </c>
      <c r="B712" t="str">
        <f>Data!$AX$1</f>
        <v>Jul-Sep</v>
      </c>
      <c r="C712" t="str">
        <f>Data!$AZ$2</f>
        <v>GSI_SF-s</v>
      </c>
      <c r="D712" t="str">
        <f>Data!$A$13</f>
        <v>Puget Sound Fa</v>
      </c>
      <c r="E712">
        <f>VLOOKUP(D712,StkCrosswalk!$C$1:$F$40,2,FALSE)</f>
        <v>3</v>
      </c>
      <c r="F712" t="str">
        <f>VLOOKUP(E712,StkCrosswalk!$D$1:$F$40,2,FALSE)</f>
        <v>PS Fall-Spring</v>
      </c>
      <c r="G712">
        <f>VLOOKUP(E712,StkCrosswalk!$D$1:$F$40,3,FALSE)</f>
        <v>2</v>
      </c>
      <c r="H712" s="98">
        <f>Data!AZ13</f>
        <v>0</v>
      </c>
    </row>
    <row r="713" spans="1:8" x14ac:dyDescent="0.3">
      <c r="A713" t="str">
        <f>Data!$AV$1</f>
        <v>So Calif Troll</v>
      </c>
      <c r="B713" t="str">
        <f>Data!$AX$1</f>
        <v>Jul-Sep</v>
      </c>
      <c r="C713" t="str">
        <f>Data!$AZ$2</f>
        <v>GSI_SF-s</v>
      </c>
      <c r="D713" t="str">
        <f>Data!$A$14</f>
        <v>Puget Sound Sp</v>
      </c>
      <c r="E713">
        <f>VLOOKUP(D713,StkCrosswalk!$C$1:$F$40,2,FALSE)</f>
        <v>2</v>
      </c>
      <c r="F713" t="str">
        <f>VLOOKUP(E713,StkCrosswalk!$D$1:$F$40,2,FALSE)</f>
        <v>PS Fall-Spring</v>
      </c>
      <c r="G713">
        <f>VLOOKUP(E713,StkCrosswalk!$D$1:$F$40,3,FALSE)</f>
        <v>2</v>
      </c>
      <c r="H713" s="98">
        <f>Data!AZ14</f>
        <v>0</v>
      </c>
    </row>
    <row r="714" spans="1:8" x14ac:dyDescent="0.3">
      <c r="A714" t="str">
        <f>Data!$AV$1</f>
        <v>So Calif Troll</v>
      </c>
      <c r="B714" t="str">
        <f>Data!$AX$1</f>
        <v>Jul-Sep</v>
      </c>
      <c r="C714" t="str">
        <f>Data!$AZ$2</f>
        <v>GSI_SF-s</v>
      </c>
      <c r="D714" t="str">
        <f>Data!$A$15</f>
        <v>Fraser WCVI Geo St</v>
      </c>
      <c r="E714">
        <f>VLOOKUP(D714,StkCrosswalk!$C$1:$F$40,2,FALSE)</f>
        <v>1</v>
      </c>
      <c r="F714" t="str">
        <f>VLOOKUP(E714,StkCrosswalk!$D$1:$F$40,2,FALSE)</f>
        <v>Fraser WCVI Geo St</v>
      </c>
      <c r="G714">
        <f>VLOOKUP(E714,StkCrosswalk!$D$1:$F$40,3,FALSE)</f>
        <v>1</v>
      </c>
      <c r="H714" s="98">
        <f>Data!AZ15</f>
        <v>0</v>
      </c>
    </row>
    <row r="715" spans="1:8" x14ac:dyDescent="0.3">
      <c r="A715" t="str">
        <f>Data!$AV$1</f>
        <v>So Calif Troll</v>
      </c>
      <c r="B715" t="str">
        <f>Data!$AX$1</f>
        <v>Jul-Sep</v>
      </c>
      <c r="C715" t="str">
        <f>Data!$AZ$2</f>
        <v>GSI_SF-s</v>
      </c>
      <c r="D715" t="str">
        <f>Data!$A$16</f>
        <v>Non FRAM stocks</v>
      </c>
      <c r="E715">
        <f>VLOOKUP(D715,StkCrosswalk!$C$1:$F$40,2,FALSE)</f>
        <v>14</v>
      </c>
      <c r="F715" t="str">
        <f>VLOOKUP(E715,StkCrosswalk!$D$1:$F$40,2,FALSE)</f>
        <v>Non FRAM stocks</v>
      </c>
      <c r="G715">
        <f>VLOOKUP(E715,StkCrosswalk!$D$1:$F$40,3,FALSE)</f>
        <v>8</v>
      </c>
      <c r="H715" s="98">
        <f>Data!AZ16</f>
        <v>8.3333333333333343E-2</v>
      </c>
    </row>
    <row r="716" spans="1:8" x14ac:dyDescent="0.3">
      <c r="A716" t="str">
        <f>Data!$AV$1</f>
        <v>So Calif Troll</v>
      </c>
      <c r="B716" t="str">
        <f>Data!$AX$1</f>
        <v>Jul-Sep</v>
      </c>
      <c r="C716" t="str">
        <f>Data!$BA$2</f>
        <v>GSI_MO-n</v>
      </c>
      <c r="D716" t="str">
        <f>Data!$A$3</f>
        <v>CV-Sacramento</v>
      </c>
      <c r="E716">
        <f>VLOOKUP(D716,StkCrosswalk!$C$1:$F$40,2,FALSE)</f>
        <v>13</v>
      </c>
      <c r="F716" t="str">
        <f>VLOOKUP(E716,StkCrosswalk!$D$1:$F$40,2,FALSE)</f>
        <v>Central Valley</v>
      </c>
      <c r="G716">
        <f>VLOOKUP(E716,StkCrosswalk!$D$1:$F$40,3,FALSE)</f>
        <v>7</v>
      </c>
      <c r="H716" s="98">
        <f>Data!BA3</f>
        <v>0.86333333333333329</v>
      </c>
    </row>
    <row r="717" spans="1:8" x14ac:dyDescent="0.3">
      <c r="A717" t="str">
        <f>Data!$AV$1</f>
        <v>So Calif Troll</v>
      </c>
      <c r="B717" t="str">
        <f>Data!$AX$1</f>
        <v>Jul-Sep</v>
      </c>
      <c r="C717" t="str">
        <f>Data!$BA$2</f>
        <v>GSI_MO-n</v>
      </c>
      <c r="D717" t="str">
        <f>Data!$A$4</f>
        <v>OR North Coast</v>
      </c>
      <c r="E717">
        <f>VLOOKUP(D717,StkCrosswalk!$C$1:$F$40,2,FALSE)</f>
        <v>11</v>
      </c>
      <c r="F717" t="str">
        <f>VLOOKUP(E717,StkCrosswalk!$D$1:$F$40,2,FALSE)</f>
        <v>OR Coast</v>
      </c>
      <c r="G717">
        <f>VLOOKUP(E717,StkCrosswalk!$D$1:$F$40,3,FALSE)</f>
        <v>6</v>
      </c>
      <c r="H717" s="98">
        <f>Data!BA4</f>
        <v>3.3333333333333335E-3</v>
      </c>
    </row>
    <row r="718" spans="1:8" x14ac:dyDescent="0.3">
      <c r="A718" t="str">
        <f>Data!$AV$1</f>
        <v>So Calif Troll</v>
      </c>
      <c r="B718" t="str">
        <f>Data!$AX$1</f>
        <v>Jul-Sep</v>
      </c>
      <c r="C718" t="str">
        <f>Data!$BA$2</f>
        <v>GSI_MO-n</v>
      </c>
      <c r="D718" t="str">
        <f>Data!$A$5</f>
        <v>Mid OR Coast</v>
      </c>
      <c r="E718">
        <f>VLOOKUP(D718,StkCrosswalk!$C$1:$F$40,2,FALSE)</f>
        <v>12</v>
      </c>
      <c r="F718" t="str">
        <f>VLOOKUP(E718,StkCrosswalk!$D$1:$F$40,2,FALSE)</f>
        <v>OR Coast</v>
      </c>
      <c r="G718">
        <f>VLOOKUP(E718,StkCrosswalk!$D$1:$F$40,3,FALSE)</f>
        <v>6</v>
      </c>
      <c r="H718" s="98">
        <f>Data!BA5</f>
        <v>0</v>
      </c>
    </row>
    <row r="719" spans="1:8" x14ac:dyDescent="0.3">
      <c r="A719" t="str">
        <f>Data!$AV$1</f>
        <v>So Calif Troll</v>
      </c>
      <c r="B719" t="str">
        <f>Data!$AX$1</f>
        <v>Jul-Sep</v>
      </c>
      <c r="C719" t="str">
        <f>Data!$BA$2</f>
        <v>GSI_MO-n</v>
      </c>
      <c r="D719" t="str">
        <f>Data!$A$6</f>
        <v>L Columbia Spring</v>
      </c>
      <c r="E719">
        <f>VLOOKUP(D719,StkCrosswalk!$C$1:$F$40,2,FALSE)</f>
        <v>6</v>
      </c>
      <c r="F719" t="str">
        <f>VLOOKUP(E719,StkCrosswalk!$D$1:$F$40,2,FALSE)</f>
        <v>Col Spr-Sum-Fall Brt</v>
      </c>
      <c r="G719">
        <f>VLOOKUP(E719,StkCrosswalk!$D$1:$F$40,3,FALSE)</f>
        <v>4</v>
      </c>
      <c r="H719" s="98">
        <f>Data!BA6</f>
        <v>0</v>
      </c>
    </row>
    <row r="720" spans="1:8" x14ac:dyDescent="0.3">
      <c r="A720" t="str">
        <f>Data!$AV$1</f>
        <v>So Calif Troll</v>
      </c>
      <c r="B720" t="str">
        <f>Data!$AX$1</f>
        <v>Jul-Sep</v>
      </c>
      <c r="C720" t="str">
        <f>Data!$BA$2</f>
        <v>GSI_MO-n</v>
      </c>
      <c r="D720" t="str">
        <f>Data!$A$7</f>
        <v>L C Bright&amp;Tule</v>
      </c>
      <c r="E720">
        <f>VLOOKUP(D720,StkCrosswalk!$C$1:$F$40,2,FALSE)</f>
        <v>9</v>
      </c>
      <c r="F720" t="str">
        <f>VLOOKUP(E720,StkCrosswalk!$D$1:$F$40,2,FALSE)</f>
        <v>Col Tule-L Col Brt</v>
      </c>
      <c r="G720">
        <f>VLOOKUP(E720,StkCrosswalk!$D$1:$F$40,3,FALSE)</f>
        <v>5</v>
      </c>
      <c r="H720" s="98">
        <f>Data!BA7</f>
        <v>0</v>
      </c>
    </row>
    <row r="721" spans="1:8" x14ac:dyDescent="0.3">
      <c r="A721" t="str">
        <f>Data!$AV$1</f>
        <v>So Calif Troll</v>
      </c>
      <c r="B721" t="str">
        <f>Data!$AX$1</f>
        <v>Jul-Sep</v>
      </c>
      <c r="C721" t="str">
        <f>Data!$BA$2</f>
        <v>GSI_MO-n</v>
      </c>
      <c r="D721" t="str">
        <f>Data!$A$8</f>
        <v>Mid-Columbia Tule</v>
      </c>
      <c r="E721">
        <f>VLOOKUP(D721,StkCrosswalk!$C$1:$F$40,2,FALSE)</f>
        <v>10</v>
      </c>
      <c r="F721" t="str">
        <f>VLOOKUP(E721,StkCrosswalk!$D$1:$F$40,2,FALSE)</f>
        <v>Col Tule-L Col Brt</v>
      </c>
      <c r="G721">
        <f>VLOOKUP(E721,StkCrosswalk!$D$1:$F$40,3,FALSE)</f>
        <v>5</v>
      </c>
      <c r="H721" s="98">
        <f>Data!BA8</f>
        <v>0</v>
      </c>
    </row>
    <row r="722" spans="1:8" x14ac:dyDescent="0.3">
      <c r="A722" t="str">
        <f>Data!$AV$1</f>
        <v>So Calif Troll</v>
      </c>
      <c r="B722" t="str">
        <f>Data!$AX$1</f>
        <v>Jul-Sep</v>
      </c>
      <c r="C722" t="str">
        <f>Data!$BA$2</f>
        <v>GSI_MO-n</v>
      </c>
      <c r="D722" t="str">
        <f>Data!$A$9</f>
        <v>U Columbia Bright</v>
      </c>
      <c r="E722">
        <f>VLOOKUP(D722,StkCrosswalk!$C$1:$F$40,2,FALSE)</f>
        <v>7</v>
      </c>
      <c r="F722" t="str">
        <f>VLOOKUP(E722,StkCrosswalk!$D$1:$F$40,2,FALSE)</f>
        <v>Col Spr-Sum-Fall Brt</v>
      </c>
      <c r="G722">
        <f>VLOOKUP(E722,StkCrosswalk!$D$1:$F$40,3,FALSE)</f>
        <v>4</v>
      </c>
      <c r="H722" s="98">
        <f>Data!BA9</f>
        <v>0</v>
      </c>
    </row>
    <row r="723" spans="1:8" x14ac:dyDescent="0.3">
      <c r="A723" t="str">
        <f>Data!$AV$1</f>
        <v>So Calif Troll</v>
      </c>
      <c r="B723" t="str">
        <f>Data!$AX$1</f>
        <v>Jul-Sep</v>
      </c>
      <c r="C723" t="str">
        <f>Data!$BA$2</f>
        <v>GSI_MO-n</v>
      </c>
      <c r="D723" t="str">
        <f>Data!$A$10</f>
        <v>Columbia Su</v>
      </c>
      <c r="E723">
        <f>VLOOKUP(D723,StkCrosswalk!$C$1:$F$40,2,FALSE)</f>
        <v>8</v>
      </c>
      <c r="F723" t="str">
        <f>VLOOKUP(E723,StkCrosswalk!$D$1:$F$40,2,FALSE)</f>
        <v>Col Spr-Sum-Fall Brt</v>
      </c>
      <c r="G723">
        <f>VLOOKUP(E723,StkCrosswalk!$D$1:$F$40,3,FALSE)</f>
        <v>4</v>
      </c>
      <c r="H723" s="98">
        <f>Data!BA10</f>
        <v>0</v>
      </c>
    </row>
    <row r="724" spans="1:8" x14ac:dyDescent="0.3">
      <c r="A724" t="str">
        <f>Data!$AV$1</f>
        <v>So Calif Troll</v>
      </c>
      <c r="B724" t="str">
        <f>Data!$AX$1</f>
        <v>Jul-Sep</v>
      </c>
      <c r="C724" t="str">
        <f>Data!$BA$2</f>
        <v>GSI_MO-n</v>
      </c>
      <c r="D724" t="str">
        <f>Data!$A$11</f>
        <v>WA North Coast</v>
      </c>
      <c r="E724">
        <f>VLOOKUP(D724,StkCrosswalk!$C$1:$F$40,2,FALSE)</f>
        <v>4</v>
      </c>
      <c r="F724" t="str">
        <f>VLOOKUP(E724,StkCrosswalk!$D$1:$F$40,2,FALSE)</f>
        <v>WA Coast</v>
      </c>
      <c r="G724">
        <f>VLOOKUP(E724,StkCrosswalk!$D$1:$F$40,3,FALSE)</f>
        <v>3</v>
      </c>
      <c r="H724" s="98">
        <f>Data!BA11</f>
        <v>0</v>
      </c>
    </row>
    <row r="725" spans="1:8" x14ac:dyDescent="0.3">
      <c r="A725" t="str">
        <f>Data!$AV$1</f>
        <v>So Calif Troll</v>
      </c>
      <c r="B725" t="str">
        <f>Data!$AX$1</f>
        <v>Jul-Sep</v>
      </c>
      <c r="C725" t="str">
        <f>Data!$BA$2</f>
        <v>GSI_MO-n</v>
      </c>
      <c r="D725" t="str">
        <f>Data!$A$12</f>
        <v>Washington Coast</v>
      </c>
      <c r="E725">
        <f>VLOOKUP(D725,StkCrosswalk!$C$1:$F$40,2,FALSE)</f>
        <v>5</v>
      </c>
      <c r="F725" t="str">
        <f>VLOOKUP(E725,StkCrosswalk!$D$1:$F$40,2,FALSE)</f>
        <v>WA Coast</v>
      </c>
      <c r="G725">
        <f>VLOOKUP(E725,StkCrosswalk!$D$1:$F$40,3,FALSE)</f>
        <v>3</v>
      </c>
      <c r="H725" s="98">
        <f>Data!BA12</f>
        <v>0</v>
      </c>
    </row>
    <row r="726" spans="1:8" x14ac:dyDescent="0.3">
      <c r="A726" t="str">
        <f>Data!$AV$1</f>
        <v>So Calif Troll</v>
      </c>
      <c r="B726" t="str">
        <f>Data!$AX$1</f>
        <v>Jul-Sep</v>
      </c>
      <c r="C726" t="str">
        <f>Data!$BA$2</f>
        <v>GSI_MO-n</v>
      </c>
      <c r="D726" t="str">
        <f>Data!$A$13</f>
        <v>Puget Sound Fa</v>
      </c>
      <c r="E726">
        <f>VLOOKUP(D726,StkCrosswalk!$C$1:$F$40,2,FALSE)</f>
        <v>3</v>
      </c>
      <c r="F726" t="str">
        <f>VLOOKUP(E726,StkCrosswalk!$D$1:$F$40,2,FALSE)</f>
        <v>PS Fall-Spring</v>
      </c>
      <c r="G726">
        <f>VLOOKUP(E726,StkCrosswalk!$D$1:$F$40,3,FALSE)</f>
        <v>2</v>
      </c>
      <c r="H726" s="98">
        <f>Data!BA13</f>
        <v>0</v>
      </c>
    </row>
    <row r="727" spans="1:8" x14ac:dyDescent="0.3">
      <c r="A727" t="str">
        <f>Data!$AV$1</f>
        <v>So Calif Troll</v>
      </c>
      <c r="B727" t="str">
        <f>Data!$AX$1</f>
        <v>Jul-Sep</v>
      </c>
      <c r="C727" t="str">
        <f>Data!$BA$2</f>
        <v>GSI_MO-n</v>
      </c>
      <c r="D727" t="str">
        <f>Data!$A$14</f>
        <v>Puget Sound Sp</v>
      </c>
      <c r="E727">
        <f>VLOOKUP(D727,StkCrosswalk!$C$1:$F$40,2,FALSE)</f>
        <v>2</v>
      </c>
      <c r="F727" t="str">
        <f>VLOOKUP(E727,StkCrosswalk!$D$1:$F$40,2,FALSE)</f>
        <v>PS Fall-Spring</v>
      </c>
      <c r="G727">
        <f>VLOOKUP(E727,StkCrosswalk!$D$1:$F$40,3,FALSE)</f>
        <v>2</v>
      </c>
      <c r="H727" s="98">
        <f>Data!BA14</f>
        <v>0</v>
      </c>
    </row>
    <row r="728" spans="1:8" x14ac:dyDescent="0.3">
      <c r="A728" t="str">
        <f>Data!$AV$1</f>
        <v>So Calif Troll</v>
      </c>
      <c r="B728" t="str">
        <f>Data!$AX$1</f>
        <v>Jul-Sep</v>
      </c>
      <c r="C728" t="str">
        <f>Data!$BA$2</f>
        <v>GSI_MO-n</v>
      </c>
      <c r="D728" t="str">
        <f>Data!$A$15</f>
        <v>Fraser WCVI Geo St</v>
      </c>
      <c r="E728">
        <f>VLOOKUP(D728,StkCrosswalk!$C$1:$F$40,2,FALSE)</f>
        <v>1</v>
      </c>
      <c r="F728" t="str">
        <f>VLOOKUP(E728,StkCrosswalk!$D$1:$F$40,2,FALSE)</f>
        <v>Fraser WCVI Geo St</v>
      </c>
      <c r="G728">
        <f>VLOOKUP(E728,StkCrosswalk!$D$1:$F$40,3,FALSE)</f>
        <v>1</v>
      </c>
      <c r="H728" s="98">
        <f>Data!BA15</f>
        <v>3.3333333333333335E-3</v>
      </c>
    </row>
    <row r="729" spans="1:8" x14ac:dyDescent="0.3">
      <c r="A729" t="str">
        <f>Data!$AV$1</f>
        <v>So Calif Troll</v>
      </c>
      <c r="B729" t="str">
        <f>Data!$AX$1</f>
        <v>Jul-Sep</v>
      </c>
      <c r="C729" t="str">
        <f>Data!$BA$2</f>
        <v>GSI_MO-n</v>
      </c>
      <c r="D729" t="str">
        <f>Data!$A$16</f>
        <v>Non FRAM stocks</v>
      </c>
      <c r="E729">
        <f>VLOOKUP(D729,StkCrosswalk!$C$1:$F$40,2,FALSE)</f>
        <v>14</v>
      </c>
      <c r="F729" t="str">
        <f>VLOOKUP(E729,StkCrosswalk!$D$1:$F$40,2,FALSE)</f>
        <v>Non FRAM stocks</v>
      </c>
      <c r="G729">
        <f>VLOOKUP(E729,StkCrosswalk!$D$1:$F$40,3,FALSE)</f>
        <v>8</v>
      </c>
      <c r="H729" s="98">
        <f>Data!BA16</f>
        <v>0.13333333333333333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2012</vt:lpstr>
      <vt:lpstr>2013</vt:lpstr>
      <vt:lpstr>2014</vt:lpstr>
      <vt:lpstr>SoF GSI</vt:lpstr>
      <vt:lpstr>SoF GSI-Weighted</vt:lpstr>
      <vt:lpstr>Data</vt:lpstr>
      <vt:lpstr>MSPs</vt:lpstr>
      <vt:lpstr>NewOld</vt:lpstr>
      <vt:lpstr>CWTCatch</vt:lpstr>
      <vt:lpstr>StkCrosswalk</vt:lpstr>
      <vt:lpstr>stk</vt:lpstr>
      <vt:lpstr>fish</vt:lpstr>
      <vt:lpstr>Sheet2</vt:lpstr>
    </vt:vector>
  </TitlesOfParts>
  <Company>National Marine Fisheries Service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pmoran</dc:creator>
  <cp:lastModifiedBy>Angelika</cp:lastModifiedBy>
  <dcterms:created xsi:type="dcterms:W3CDTF">2015-07-01T18:33:45Z</dcterms:created>
  <dcterms:modified xsi:type="dcterms:W3CDTF">2023-05-23T16:24:52Z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5011977-b912-4387-97a4-f4c94a801377_Enabled">
    <vt:lpwstr>true</vt:lpwstr>
  </property>
  <property fmtid="{D5CDD505-2E9C-101B-9397-08002B2CF9AE}" pid="3" name="MSIP_Label_45011977-b912-4387-97a4-f4c94a801377_SetDate">
    <vt:lpwstr>2023-05-23T14:53:10Z</vt:lpwstr>
  </property>
  <property fmtid="{D5CDD505-2E9C-101B-9397-08002B2CF9AE}" pid="4" name="MSIP_Label_45011977-b912-4387-97a4-f4c94a801377_Method">
    <vt:lpwstr>Standard</vt:lpwstr>
  </property>
  <property fmtid="{D5CDD505-2E9C-101B-9397-08002B2CF9AE}" pid="5" name="MSIP_Label_45011977-b912-4387-97a4-f4c94a801377_Name">
    <vt:lpwstr>Uncategorized Data</vt:lpwstr>
  </property>
  <property fmtid="{D5CDD505-2E9C-101B-9397-08002B2CF9AE}" pid="6" name="MSIP_Label_45011977-b912-4387-97a4-f4c94a801377_SiteId">
    <vt:lpwstr>11d0e217-264e-400a-8ba0-57dcc127d72d</vt:lpwstr>
  </property>
  <property fmtid="{D5CDD505-2E9C-101B-9397-08002B2CF9AE}" pid="7" name="MSIP_Label_45011977-b912-4387-97a4-f4c94a801377_ActionId">
    <vt:lpwstr>0b2de239-747d-4049-a0d4-4d89cac4cd60</vt:lpwstr>
  </property>
  <property fmtid="{D5CDD505-2E9C-101B-9397-08002B2CF9AE}" pid="8" name="MSIP_Label_45011977-b912-4387-97a4-f4c94a801377_ContentBits">
    <vt:lpwstr>0</vt:lpwstr>
  </property>
</Properties>
</file>