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tyler_garber_dfw_wa_gov/Documents/sport_harvest/sport_harvest_estimator/data/sources/"/>
    </mc:Choice>
  </mc:AlternateContent>
  <xr:revisionPtr revIDLastSave="173" documentId="8_{8D752814-5730-450C-9790-489615B59475}" xr6:coauthVersionLast="47" xr6:coauthVersionMax="47" xr10:uidLastSave="{44B24EDE-281E-4C91-AACE-92B7DDEB241E}"/>
  <bookViews>
    <workbookView xWindow="13635" yWindow="2280" windowWidth="24015" windowHeight="11025" firstSheet="3" activeTab="4" xr2:uid="{235F24B9-89D2-44E9-9628-475ADD219F86}"/>
  </bookViews>
  <sheets>
    <sheet name="LU" sheetId="3" r:id="rId1"/>
    <sheet name="Summary" sheetId="4" r:id="rId2"/>
    <sheet name="catchsampledata" sheetId="1" r:id="rId3"/>
    <sheet name="Sheet3" sheetId="10" r:id="rId4"/>
    <sheet name="creel_est_subs" sheetId="7" r:id="rId5"/>
    <sheet name="area_year_ts_sum_kept" sheetId="6" r:id="rId6"/>
    <sheet name="vw_ests_latest" sheetId="5" r:id="rId7"/>
    <sheet name="pivot" sheetId="9" r:id="rId8"/>
    <sheet name="CohoCreelSampleRates" sheetId="8" r:id="rId9"/>
  </sheets>
  <definedNames>
    <definedName name="_xlnm._FilterDatabase" localSheetId="2" hidden="1">catchsampledata!$A$1:$O$1097</definedName>
    <definedName name="_xlnm._FilterDatabase" localSheetId="8" hidden="1">CohoCreelSampleRates!$A$1:$K$781</definedName>
    <definedName name="_xlnm._FilterDatabase" localSheetId="4" hidden="1">creel_est_subs!$A$1:$O$859</definedName>
    <definedName name="_xlnm._FilterDatabase" localSheetId="6" hidden="1">vw_ests_latest!$A$1:$T$536</definedName>
  </definedNames>
  <calcPr calcId="191028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4" i="5" l="1"/>
  <c r="S352" i="5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L57" i="7" s="1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M76" i="7" s="1"/>
  <c r="K77" i="7"/>
  <c r="K78" i="7"/>
  <c r="K79" i="7"/>
  <c r="L79" i="7" s="1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N137" i="7" s="1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N185" i="7" s="1"/>
  <c r="K186" i="7"/>
  <c r="K187" i="7"/>
  <c r="K188" i="7"/>
  <c r="M188" i="7" s="1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N233" i="7" s="1"/>
  <c r="K234" i="7"/>
  <c r="K235" i="7"/>
  <c r="K236" i="7"/>
  <c r="M236" i="7" s="1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N309" i="7" s="1"/>
  <c r="K310" i="7"/>
  <c r="K311" i="7"/>
  <c r="K312" i="7"/>
  <c r="K313" i="7"/>
  <c r="K314" i="7"/>
  <c r="K315" i="7"/>
  <c r="K316" i="7"/>
  <c r="K317" i="7"/>
  <c r="K318" i="7"/>
  <c r="K319" i="7"/>
  <c r="K320" i="7"/>
  <c r="K321" i="7"/>
  <c r="N321" i="7" s="1"/>
  <c r="K322" i="7"/>
  <c r="K323" i="7"/>
  <c r="M323" i="7" s="1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L342" i="7" s="1"/>
  <c r="K343" i="7"/>
  <c r="K344" i="7"/>
  <c r="K345" i="7"/>
  <c r="K346" i="7"/>
  <c r="L346" i="7" s="1"/>
  <c r="K347" i="7"/>
  <c r="K348" i="7"/>
  <c r="K349" i="7"/>
  <c r="K350" i="7"/>
  <c r="K351" i="7"/>
  <c r="K352" i="7"/>
  <c r="K353" i="7"/>
  <c r="K354" i="7"/>
  <c r="M354" i="7" s="1"/>
  <c r="K355" i="7"/>
  <c r="K356" i="7"/>
  <c r="K357" i="7"/>
  <c r="K358" i="7"/>
  <c r="L358" i="7" s="1"/>
  <c r="K359" i="7"/>
  <c r="K360" i="7"/>
  <c r="K361" i="7"/>
  <c r="K362" i="7"/>
  <c r="K363" i="7"/>
  <c r="K364" i="7"/>
  <c r="K365" i="7"/>
  <c r="K366" i="7"/>
  <c r="K367" i="7"/>
  <c r="K368" i="7"/>
  <c r="K369" i="7"/>
  <c r="K370" i="7"/>
  <c r="L370" i="7" s="1"/>
  <c r="K371" i="7"/>
  <c r="K372" i="7"/>
  <c r="K373" i="7"/>
  <c r="K374" i="7"/>
  <c r="K375" i="7"/>
  <c r="K376" i="7"/>
  <c r="K377" i="7"/>
  <c r="K378" i="7"/>
  <c r="K379" i="7"/>
  <c r="K380" i="7"/>
  <c r="K381" i="7"/>
  <c r="K382" i="7"/>
  <c r="L382" i="7" s="1"/>
  <c r="K383" i="7"/>
  <c r="K384" i="7"/>
  <c r="K385" i="7"/>
  <c r="K386" i="7"/>
  <c r="K387" i="7"/>
  <c r="K388" i="7"/>
  <c r="K389" i="7"/>
  <c r="K390" i="7"/>
  <c r="M390" i="7" s="1"/>
  <c r="K391" i="7"/>
  <c r="K392" i="7"/>
  <c r="K393" i="7"/>
  <c r="K394" i="7"/>
  <c r="L394" i="7" s="1"/>
  <c r="K395" i="7"/>
  <c r="K396" i="7"/>
  <c r="K397" i="7"/>
  <c r="K398" i="7"/>
  <c r="K399" i="7"/>
  <c r="K400" i="7"/>
  <c r="K401" i="7"/>
  <c r="K402" i="7"/>
  <c r="M402" i="7" s="1"/>
  <c r="K403" i="7"/>
  <c r="K404" i="7"/>
  <c r="K405" i="7"/>
  <c r="K406" i="7"/>
  <c r="L406" i="7" s="1"/>
  <c r="K407" i="7"/>
  <c r="K408" i="7"/>
  <c r="K409" i="7"/>
  <c r="K410" i="7"/>
  <c r="K411" i="7"/>
  <c r="K412" i="7"/>
  <c r="K413" i="7"/>
  <c r="K414" i="7"/>
  <c r="K415" i="7"/>
  <c r="K416" i="7"/>
  <c r="K417" i="7"/>
  <c r="K418" i="7"/>
  <c r="L418" i="7" s="1"/>
  <c r="K419" i="7"/>
  <c r="K420" i="7"/>
  <c r="K421" i="7"/>
  <c r="K422" i="7"/>
  <c r="K423" i="7"/>
  <c r="K424" i="7"/>
  <c r="K425" i="7"/>
  <c r="K426" i="7"/>
  <c r="K427" i="7"/>
  <c r="K428" i="7"/>
  <c r="K429" i="7"/>
  <c r="K430" i="7"/>
  <c r="L430" i="7" s="1"/>
  <c r="K431" i="7"/>
  <c r="K432" i="7"/>
  <c r="K433" i="7"/>
  <c r="K434" i="7"/>
  <c r="K435" i="7"/>
  <c r="K436" i="7"/>
  <c r="K437" i="7"/>
  <c r="K438" i="7"/>
  <c r="M438" i="7" s="1"/>
  <c r="K439" i="7"/>
  <c r="K440" i="7"/>
  <c r="K441" i="7"/>
  <c r="K442" i="7"/>
  <c r="L442" i="7" s="1"/>
  <c r="K443" i="7"/>
  <c r="K444" i="7"/>
  <c r="K445" i="7"/>
  <c r="K446" i="7"/>
  <c r="K447" i="7"/>
  <c r="K448" i="7"/>
  <c r="K449" i="7"/>
  <c r="K450" i="7"/>
  <c r="M450" i="7" s="1"/>
  <c r="K451" i="7"/>
  <c r="K452" i="7"/>
  <c r="K453" i="7"/>
  <c r="K454" i="7"/>
  <c r="L454" i="7" s="1"/>
  <c r="K455" i="7"/>
  <c r="K456" i="7"/>
  <c r="K457" i="7"/>
  <c r="K458" i="7"/>
  <c r="K459" i="7"/>
  <c r="K460" i="7"/>
  <c r="K461" i="7"/>
  <c r="K462" i="7"/>
  <c r="K463" i="7"/>
  <c r="K464" i="7"/>
  <c r="K465" i="7"/>
  <c r="K466" i="7"/>
  <c r="L466" i="7" s="1"/>
  <c r="K467" i="7"/>
  <c r="K468" i="7"/>
  <c r="K469" i="7"/>
  <c r="K470" i="7"/>
  <c r="K471" i="7"/>
  <c r="K472" i="7"/>
  <c r="K473" i="7"/>
  <c r="K474" i="7"/>
  <c r="K475" i="7"/>
  <c r="K476" i="7"/>
  <c r="K477" i="7"/>
  <c r="K478" i="7"/>
  <c r="L478" i="7" s="1"/>
  <c r="K479" i="7"/>
  <c r="K480" i="7"/>
  <c r="K481" i="7"/>
  <c r="K482" i="7"/>
  <c r="K483" i="7"/>
  <c r="K484" i="7"/>
  <c r="K485" i="7"/>
  <c r="K486" i="7"/>
  <c r="M486" i="7" s="1"/>
  <c r="K487" i="7"/>
  <c r="K488" i="7"/>
  <c r="K489" i="7"/>
  <c r="K490" i="7"/>
  <c r="L490" i="7" s="1"/>
  <c r="K491" i="7"/>
  <c r="K492" i="7"/>
  <c r="K493" i="7"/>
  <c r="K494" i="7"/>
  <c r="K495" i="7"/>
  <c r="K496" i="7"/>
  <c r="K497" i="7"/>
  <c r="K498" i="7"/>
  <c r="M498" i="7" s="1"/>
  <c r="K499" i="7"/>
  <c r="K500" i="7"/>
  <c r="K501" i="7"/>
  <c r="K502" i="7"/>
  <c r="L502" i="7" s="1"/>
  <c r="K503" i="7"/>
  <c r="K504" i="7"/>
  <c r="K505" i="7"/>
  <c r="K506" i="7"/>
  <c r="K507" i="7"/>
  <c r="K508" i="7"/>
  <c r="K509" i="7"/>
  <c r="K510" i="7"/>
  <c r="K511" i="7"/>
  <c r="K512" i="7"/>
  <c r="K513" i="7"/>
  <c r="K514" i="7"/>
  <c r="L514" i="7" s="1"/>
  <c r="K515" i="7"/>
  <c r="K516" i="7"/>
  <c r="K517" i="7"/>
  <c r="K518" i="7"/>
  <c r="K519" i="7"/>
  <c r="K520" i="7"/>
  <c r="K521" i="7"/>
  <c r="K522" i="7"/>
  <c r="K523" i="7"/>
  <c r="K524" i="7"/>
  <c r="K525" i="7"/>
  <c r="M525" i="7" s="1"/>
  <c r="K526" i="7"/>
  <c r="K527" i="7"/>
  <c r="K528" i="7"/>
  <c r="K529" i="7"/>
  <c r="K530" i="7"/>
  <c r="N530" i="7" s="1"/>
  <c r="K531" i="7"/>
  <c r="K532" i="7"/>
  <c r="K533" i="7"/>
  <c r="K534" i="7"/>
  <c r="L534" i="7" s="1"/>
  <c r="K535" i="7"/>
  <c r="K536" i="7"/>
  <c r="K537" i="7"/>
  <c r="K538" i="7"/>
  <c r="K539" i="7"/>
  <c r="K540" i="7"/>
  <c r="K541" i="7"/>
  <c r="M541" i="7" s="1"/>
  <c r="K542" i="7"/>
  <c r="K543" i="7"/>
  <c r="K544" i="7"/>
  <c r="M544" i="7" s="1"/>
  <c r="K545" i="7"/>
  <c r="M545" i="7" s="1"/>
  <c r="K546" i="7"/>
  <c r="K547" i="7"/>
  <c r="K548" i="7"/>
  <c r="K549" i="7"/>
  <c r="K550" i="7"/>
  <c r="K551" i="7"/>
  <c r="K552" i="7"/>
  <c r="K553" i="7"/>
  <c r="K554" i="7"/>
  <c r="N554" i="7" s="1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L570" i="7" s="1"/>
  <c r="K571" i="7"/>
  <c r="K572" i="7"/>
  <c r="K573" i="7"/>
  <c r="M573" i="7" s="1"/>
  <c r="K574" i="7"/>
  <c r="L574" i="7" s="1"/>
  <c r="K575" i="7"/>
  <c r="K576" i="7"/>
  <c r="K577" i="7"/>
  <c r="K578" i="7"/>
  <c r="N578" i="7" s="1"/>
  <c r="K579" i="7"/>
  <c r="K580" i="7"/>
  <c r="K581" i="7"/>
  <c r="K582" i="7"/>
  <c r="L582" i="7" s="1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N597" i="7" s="1"/>
  <c r="K598" i="7"/>
  <c r="K599" i="7"/>
  <c r="K600" i="7"/>
  <c r="K601" i="7"/>
  <c r="N601" i="7" s="1"/>
  <c r="K602" i="7"/>
  <c r="K603" i="7"/>
  <c r="K604" i="7"/>
  <c r="M604" i="7" s="1"/>
  <c r="K605" i="7"/>
  <c r="N605" i="7" s="1"/>
  <c r="K606" i="7"/>
  <c r="L606" i="7" s="1"/>
  <c r="K607" i="7"/>
  <c r="K608" i="7"/>
  <c r="K609" i="7"/>
  <c r="K610" i="7"/>
  <c r="K611" i="7"/>
  <c r="K612" i="7"/>
  <c r="K613" i="7"/>
  <c r="K614" i="7"/>
  <c r="K615" i="7"/>
  <c r="K616" i="7"/>
  <c r="M616" i="7" s="1"/>
  <c r="K617" i="7"/>
  <c r="N617" i="7" s="1"/>
  <c r="K618" i="7"/>
  <c r="L618" i="7" s="1"/>
  <c r="K619" i="7"/>
  <c r="K620" i="7"/>
  <c r="M620" i="7" s="1"/>
  <c r="K621" i="7"/>
  <c r="N621" i="7" s="1"/>
  <c r="K622" i="7"/>
  <c r="L622" i="7" s="1"/>
  <c r="K623" i="7"/>
  <c r="K624" i="7"/>
  <c r="K625" i="7"/>
  <c r="K626" i="7"/>
  <c r="L626" i="7" s="1"/>
  <c r="K627" i="7"/>
  <c r="K628" i="7"/>
  <c r="M628" i="7" s="1"/>
  <c r="K629" i="7"/>
  <c r="N629" i="7" s="1"/>
  <c r="K630" i="7"/>
  <c r="L630" i="7" s="1"/>
  <c r="K631" i="7"/>
  <c r="K632" i="7"/>
  <c r="M632" i="7" s="1"/>
  <c r="K633" i="7"/>
  <c r="N633" i="7" s="1"/>
  <c r="K634" i="7"/>
  <c r="L634" i="7" s="1"/>
  <c r="K635" i="7"/>
  <c r="K636" i="7"/>
  <c r="K637" i="7"/>
  <c r="N637" i="7" s="1"/>
  <c r="K638" i="7"/>
  <c r="L638" i="7" s="1"/>
  <c r="K639" i="7"/>
  <c r="K640" i="7"/>
  <c r="K641" i="7"/>
  <c r="K642" i="7"/>
  <c r="K643" i="7"/>
  <c r="K644" i="7"/>
  <c r="K645" i="7"/>
  <c r="N645" i="7" s="1"/>
  <c r="K646" i="7"/>
  <c r="K647" i="7"/>
  <c r="K648" i="7"/>
  <c r="K649" i="7"/>
  <c r="N649" i="7" s="1"/>
  <c r="K650" i="7"/>
  <c r="L650" i="7" s="1"/>
  <c r="K651" i="7"/>
  <c r="K652" i="7"/>
  <c r="M652" i="7" s="1"/>
  <c r="K653" i="7"/>
  <c r="N653" i="7" s="1"/>
  <c r="K654" i="7"/>
  <c r="L654" i="7" s="1"/>
  <c r="K655" i="7"/>
  <c r="K656" i="7"/>
  <c r="K657" i="7"/>
  <c r="K658" i="7"/>
  <c r="K659" i="7"/>
  <c r="K660" i="7"/>
  <c r="K661" i="7"/>
  <c r="N661" i="7" s="1"/>
  <c r="K662" i="7"/>
  <c r="L662" i="7" s="1"/>
  <c r="K663" i="7"/>
  <c r="K664" i="7"/>
  <c r="M664" i="7" s="1"/>
  <c r="K665" i="7"/>
  <c r="N665" i="7" s="1"/>
  <c r="K666" i="7"/>
  <c r="L666" i="7" s="1"/>
  <c r="K667" i="7"/>
  <c r="K668" i="7"/>
  <c r="M668" i="7" s="1"/>
  <c r="K669" i="7"/>
  <c r="N669" i="7" s="1"/>
  <c r="K670" i="7"/>
  <c r="L670" i="7" s="1"/>
  <c r="K671" i="7"/>
  <c r="K672" i="7"/>
  <c r="K673" i="7"/>
  <c r="N673" i="7" s="1"/>
  <c r="K674" i="7"/>
  <c r="L674" i="7" s="1"/>
  <c r="K675" i="7"/>
  <c r="K676" i="7"/>
  <c r="M676" i="7" s="1"/>
  <c r="K677" i="7"/>
  <c r="L677" i="7" s="1"/>
  <c r="K678" i="7"/>
  <c r="L678" i="7" s="1"/>
  <c r="K679" i="7"/>
  <c r="K680" i="7"/>
  <c r="M680" i="7" s="1"/>
  <c r="K681" i="7"/>
  <c r="L681" i="7" s="1"/>
  <c r="K682" i="7"/>
  <c r="L682" i="7" s="1"/>
  <c r="K683" i="7"/>
  <c r="K684" i="7"/>
  <c r="M684" i="7" s="1"/>
  <c r="K685" i="7"/>
  <c r="L685" i="7" s="1"/>
  <c r="K686" i="7"/>
  <c r="K687" i="7"/>
  <c r="K688" i="7"/>
  <c r="M688" i="7" s="1"/>
  <c r="K689" i="7"/>
  <c r="L689" i="7" s="1"/>
  <c r="K690" i="7"/>
  <c r="L690" i="7" s="1"/>
  <c r="K691" i="7"/>
  <c r="M691" i="7" s="1"/>
  <c r="K692" i="7"/>
  <c r="M692" i="7" s="1"/>
  <c r="K693" i="7"/>
  <c r="L693" i="7" s="1"/>
  <c r="K694" i="7"/>
  <c r="L694" i="7" s="1"/>
  <c r="K695" i="7"/>
  <c r="K696" i="7"/>
  <c r="K697" i="7"/>
  <c r="L697" i="7" s="1"/>
  <c r="K698" i="7"/>
  <c r="L698" i="7" s="1"/>
  <c r="K699" i="7"/>
  <c r="M699" i="7" s="1"/>
  <c r="K700" i="7"/>
  <c r="M700" i="7" s="1"/>
  <c r="K701" i="7"/>
  <c r="L701" i="7" s="1"/>
  <c r="K702" i="7"/>
  <c r="L702" i="7" s="1"/>
  <c r="K703" i="7"/>
  <c r="M703" i="7" s="1"/>
  <c r="K704" i="7"/>
  <c r="M704" i="7" s="1"/>
  <c r="K705" i="7"/>
  <c r="L705" i="7" s="1"/>
  <c r="K706" i="7"/>
  <c r="K707" i="7"/>
  <c r="K708" i="7"/>
  <c r="M708" i="7" s="1"/>
  <c r="K709" i="7"/>
  <c r="L709" i="7" s="1"/>
  <c r="K710" i="7"/>
  <c r="L710" i="7" s="1"/>
  <c r="K711" i="7"/>
  <c r="M711" i="7" s="1"/>
  <c r="K712" i="7"/>
  <c r="M712" i="7" s="1"/>
  <c r="K713" i="7"/>
  <c r="L713" i="7" s="1"/>
  <c r="K714" i="7"/>
  <c r="K715" i="7"/>
  <c r="K716" i="7"/>
  <c r="K717" i="7"/>
  <c r="L717" i="7" s="1"/>
  <c r="K718" i="7"/>
  <c r="K719" i="7"/>
  <c r="M719" i="7" s="1"/>
  <c r="K720" i="7"/>
  <c r="K721" i="7"/>
  <c r="L721" i="7" s="1"/>
  <c r="K722" i="7"/>
  <c r="L722" i="7" s="1"/>
  <c r="K723" i="7"/>
  <c r="M723" i="7" s="1"/>
  <c r="K724" i="7"/>
  <c r="K725" i="7"/>
  <c r="L725" i="7" s="1"/>
  <c r="K726" i="7"/>
  <c r="K727" i="7"/>
  <c r="K728" i="7"/>
  <c r="K729" i="7"/>
  <c r="L729" i="7" s="1"/>
  <c r="K730" i="7"/>
  <c r="L730" i="7" s="1"/>
  <c r="K731" i="7"/>
  <c r="M731" i="7" s="1"/>
  <c r="K732" i="7"/>
  <c r="M732" i="7" s="1"/>
  <c r="K733" i="7"/>
  <c r="L733" i="7" s="1"/>
  <c r="K734" i="7"/>
  <c r="K735" i="7"/>
  <c r="M735" i="7" s="1"/>
  <c r="K736" i="7"/>
  <c r="M736" i="7" s="1"/>
  <c r="K737" i="7"/>
  <c r="L737" i="7" s="1"/>
  <c r="K738" i="7"/>
  <c r="L738" i="7" s="1"/>
  <c r="K739" i="7"/>
  <c r="M739" i="7" s="1"/>
  <c r="K740" i="7"/>
  <c r="M740" i="7" s="1"/>
  <c r="K741" i="7"/>
  <c r="L741" i="7" s="1"/>
  <c r="K742" i="7"/>
  <c r="L742" i="7" s="1"/>
  <c r="K743" i="7"/>
  <c r="K744" i="7"/>
  <c r="K745" i="7"/>
  <c r="L745" i="7" s="1"/>
  <c r="K746" i="7"/>
  <c r="K747" i="7"/>
  <c r="M747" i="7" s="1"/>
  <c r="K748" i="7"/>
  <c r="M748" i="7" s="1"/>
  <c r="K749" i="7"/>
  <c r="L749" i="7" s="1"/>
  <c r="K750" i="7"/>
  <c r="L750" i="7" s="1"/>
  <c r="K751" i="7"/>
  <c r="M751" i="7" s="1"/>
  <c r="K752" i="7"/>
  <c r="M752" i="7" s="1"/>
  <c r="K753" i="7"/>
  <c r="L753" i="7" s="1"/>
  <c r="K754" i="7"/>
  <c r="K755" i="7"/>
  <c r="K756" i="7"/>
  <c r="M756" i="7" s="1"/>
  <c r="K757" i="7"/>
  <c r="L757" i="7" s="1"/>
  <c r="K758" i="7"/>
  <c r="L758" i="7" s="1"/>
  <c r="K759" i="7"/>
  <c r="M759" i="7" s="1"/>
  <c r="K760" i="7"/>
  <c r="M760" i="7" s="1"/>
  <c r="K761" i="7"/>
  <c r="L761" i="7" s="1"/>
  <c r="K762" i="7"/>
  <c r="K763" i="7"/>
  <c r="K764" i="7"/>
  <c r="K765" i="7"/>
  <c r="L765" i="7" s="1"/>
  <c r="K766" i="7"/>
  <c r="K767" i="7"/>
  <c r="M767" i="7" s="1"/>
  <c r="K768" i="7"/>
  <c r="K769" i="7"/>
  <c r="L769" i="7" s="1"/>
  <c r="K770" i="7"/>
  <c r="L770" i="7" s="1"/>
  <c r="K771" i="7"/>
  <c r="M771" i="7" s="1"/>
  <c r="K772" i="7"/>
  <c r="K773" i="7"/>
  <c r="L773" i="7" s="1"/>
  <c r="K774" i="7"/>
  <c r="K775" i="7"/>
  <c r="K776" i="7"/>
  <c r="K777" i="7"/>
  <c r="L777" i="7" s="1"/>
  <c r="K778" i="7"/>
  <c r="L778" i="7" s="1"/>
  <c r="K779" i="7"/>
  <c r="M779" i="7" s="1"/>
  <c r="K780" i="7"/>
  <c r="M780" i="7" s="1"/>
  <c r="K781" i="7"/>
  <c r="L781" i="7" s="1"/>
  <c r="K782" i="7"/>
  <c r="K783" i="7"/>
  <c r="M783" i="7" s="1"/>
  <c r="K784" i="7"/>
  <c r="M784" i="7" s="1"/>
  <c r="K785" i="7"/>
  <c r="L785" i="7" s="1"/>
  <c r="K786" i="7"/>
  <c r="L786" i="7" s="1"/>
  <c r="K787" i="7"/>
  <c r="M787" i="7" s="1"/>
  <c r="K788" i="7"/>
  <c r="M788" i="7" s="1"/>
  <c r="K789" i="7"/>
  <c r="L789" i="7" s="1"/>
  <c r="K790" i="7"/>
  <c r="K791" i="7"/>
  <c r="K792" i="7"/>
  <c r="K793" i="7"/>
  <c r="L793" i="7" s="1"/>
  <c r="K794" i="7"/>
  <c r="L794" i="7" s="1"/>
  <c r="K795" i="7"/>
  <c r="M795" i="7" s="1"/>
  <c r="K796" i="7"/>
  <c r="M796" i="7" s="1"/>
  <c r="K797" i="7"/>
  <c r="L797" i="7" s="1"/>
  <c r="K798" i="7"/>
  <c r="K799" i="7"/>
  <c r="K800" i="7"/>
  <c r="K801" i="7"/>
  <c r="L801" i="7" s="1"/>
  <c r="K802" i="7"/>
  <c r="L802" i="7" s="1"/>
  <c r="K803" i="7"/>
  <c r="M803" i="7" s="1"/>
  <c r="K804" i="7"/>
  <c r="M804" i="7" s="1"/>
  <c r="K805" i="7"/>
  <c r="L805" i="7" s="1"/>
  <c r="K806" i="7"/>
  <c r="K807" i="7"/>
  <c r="M807" i="7" s="1"/>
  <c r="K808" i="7"/>
  <c r="M808" i="7" s="1"/>
  <c r="K809" i="7"/>
  <c r="M809" i="7" s="1"/>
  <c r="K810" i="7"/>
  <c r="L810" i="7" s="1"/>
  <c r="K811" i="7"/>
  <c r="L811" i="7" s="1"/>
  <c r="K812" i="7"/>
  <c r="L812" i="7" s="1"/>
  <c r="K813" i="7"/>
  <c r="L813" i="7" s="1"/>
  <c r="K814" i="7"/>
  <c r="L814" i="7" s="1"/>
  <c r="K815" i="7"/>
  <c r="L815" i="7" s="1"/>
  <c r="K816" i="7"/>
  <c r="L816" i="7" s="1"/>
  <c r="K817" i="7"/>
  <c r="N817" i="7" s="1"/>
  <c r="K818" i="7"/>
  <c r="K819" i="7"/>
  <c r="L819" i="7" s="1"/>
  <c r="K820" i="7"/>
  <c r="L820" i="7" s="1"/>
  <c r="K821" i="7"/>
  <c r="L821" i="7" s="1"/>
  <c r="K822" i="7"/>
  <c r="L822" i="7" s="1"/>
  <c r="K823" i="7"/>
  <c r="L823" i="7" s="1"/>
  <c r="K824" i="7"/>
  <c r="L824" i="7" s="1"/>
  <c r="K825" i="7"/>
  <c r="L825" i="7" s="1"/>
  <c r="K826" i="7"/>
  <c r="L826" i="7" s="1"/>
  <c r="K827" i="7"/>
  <c r="L827" i="7" s="1"/>
  <c r="K828" i="7"/>
  <c r="L828" i="7" s="1"/>
  <c r="K829" i="7"/>
  <c r="L829" i="7" s="1"/>
  <c r="K830" i="7"/>
  <c r="M830" i="7" s="1"/>
  <c r="K831" i="7"/>
  <c r="L831" i="7" s="1"/>
  <c r="K832" i="7"/>
  <c r="L832" i="7" s="1"/>
  <c r="K833" i="7"/>
  <c r="L833" i="7" s="1"/>
  <c r="K834" i="7"/>
  <c r="L834" i="7" s="1"/>
  <c r="K835" i="7"/>
  <c r="L835" i="7" s="1"/>
  <c r="K836" i="7"/>
  <c r="L836" i="7" s="1"/>
  <c r="K837" i="7"/>
  <c r="L837" i="7" s="1"/>
  <c r="K838" i="7"/>
  <c r="L838" i="7" s="1"/>
  <c r="K839" i="7"/>
  <c r="L839" i="7" s="1"/>
  <c r="K840" i="7"/>
  <c r="L840" i="7" s="1"/>
  <c r="K841" i="7"/>
  <c r="L841" i="7" s="1"/>
  <c r="K842" i="7"/>
  <c r="M842" i="7" s="1"/>
  <c r="K843" i="7"/>
  <c r="L843" i="7" s="1"/>
  <c r="K844" i="7"/>
  <c r="L844" i="7" s="1"/>
  <c r="K845" i="7"/>
  <c r="L845" i="7" s="1"/>
  <c r="K846" i="7"/>
  <c r="L846" i="7" s="1"/>
  <c r="K847" i="7"/>
  <c r="L847" i="7" s="1"/>
  <c r="K848" i="7"/>
  <c r="L848" i="7" s="1"/>
  <c r="K849" i="7"/>
  <c r="L849" i="7" s="1"/>
  <c r="K850" i="7"/>
  <c r="L850" i="7" s="1"/>
  <c r="K851" i="7"/>
  <c r="N851" i="7" s="1"/>
  <c r="K852" i="7"/>
  <c r="L852" i="7" s="1"/>
  <c r="K853" i="7"/>
  <c r="L853" i="7" s="1"/>
  <c r="K854" i="7"/>
  <c r="M854" i="7" s="1"/>
  <c r="K855" i="7"/>
  <c r="L855" i="7" s="1"/>
  <c r="K856" i="7"/>
  <c r="L856" i="7" s="1"/>
  <c r="K857" i="7"/>
  <c r="L857" i="7" s="1"/>
  <c r="K858" i="7"/>
  <c r="L858" i="7" s="1"/>
  <c r="K859" i="7"/>
  <c r="L859" i="7" s="1"/>
  <c r="K2" i="7"/>
  <c r="N2" i="7" s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4" i="9"/>
  <c r="K781" i="8"/>
  <c r="I781" i="8"/>
  <c r="H781" i="8"/>
  <c r="K780" i="8"/>
  <c r="I780" i="8"/>
  <c r="H780" i="8"/>
  <c r="K779" i="8"/>
  <c r="I779" i="8"/>
  <c r="H779" i="8"/>
  <c r="K778" i="8"/>
  <c r="I778" i="8"/>
  <c r="H778" i="8"/>
  <c r="K777" i="8"/>
  <c r="I777" i="8"/>
  <c r="H777" i="8"/>
  <c r="J777" i="8" s="1"/>
  <c r="K776" i="8"/>
  <c r="I776" i="8"/>
  <c r="H776" i="8"/>
  <c r="K775" i="8"/>
  <c r="I775" i="8"/>
  <c r="H775" i="8"/>
  <c r="K774" i="8"/>
  <c r="I774" i="8"/>
  <c r="H774" i="8"/>
  <c r="J774" i="8" s="1"/>
  <c r="K773" i="8"/>
  <c r="I773" i="8"/>
  <c r="H773" i="8"/>
  <c r="K772" i="8"/>
  <c r="I772" i="8"/>
  <c r="H772" i="8"/>
  <c r="J772" i="8" s="1"/>
  <c r="K771" i="8"/>
  <c r="I771" i="8"/>
  <c r="H771" i="8"/>
  <c r="K770" i="8"/>
  <c r="I770" i="8"/>
  <c r="H770" i="8"/>
  <c r="K769" i="8"/>
  <c r="I769" i="8"/>
  <c r="H769" i="8"/>
  <c r="K768" i="8"/>
  <c r="I768" i="8"/>
  <c r="H768" i="8"/>
  <c r="J768" i="8" s="1"/>
  <c r="K767" i="8"/>
  <c r="I767" i="8"/>
  <c r="H767" i="8"/>
  <c r="K766" i="8"/>
  <c r="I766" i="8"/>
  <c r="H766" i="8"/>
  <c r="J766" i="8" s="1"/>
  <c r="K765" i="8"/>
  <c r="I765" i="8"/>
  <c r="H765" i="8"/>
  <c r="J765" i="8" s="1"/>
  <c r="K764" i="8"/>
  <c r="I764" i="8"/>
  <c r="H764" i="8"/>
  <c r="K763" i="8"/>
  <c r="I763" i="8"/>
  <c r="H763" i="8"/>
  <c r="K762" i="8"/>
  <c r="I762" i="8"/>
  <c r="H762" i="8"/>
  <c r="J762" i="8" s="1"/>
  <c r="K761" i="8"/>
  <c r="I761" i="8"/>
  <c r="H761" i="8"/>
  <c r="K760" i="8"/>
  <c r="I760" i="8"/>
  <c r="H760" i="8"/>
  <c r="J760" i="8" s="1"/>
  <c r="K759" i="8"/>
  <c r="I759" i="8"/>
  <c r="H759" i="8"/>
  <c r="K758" i="8"/>
  <c r="I758" i="8"/>
  <c r="H758" i="8"/>
  <c r="K757" i="8"/>
  <c r="I757" i="8"/>
  <c r="H757" i="8"/>
  <c r="J757" i="8" s="1"/>
  <c r="K756" i="8"/>
  <c r="I756" i="8"/>
  <c r="H756" i="8"/>
  <c r="J756" i="8" s="1"/>
  <c r="K755" i="8"/>
  <c r="I755" i="8"/>
  <c r="H755" i="8"/>
  <c r="K754" i="8"/>
  <c r="I754" i="8"/>
  <c r="H754" i="8"/>
  <c r="J754" i="8" s="1"/>
  <c r="K753" i="8"/>
  <c r="I753" i="8"/>
  <c r="H753" i="8"/>
  <c r="J753" i="8" s="1"/>
  <c r="K752" i="8"/>
  <c r="I752" i="8"/>
  <c r="H752" i="8"/>
  <c r="K751" i="8"/>
  <c r="I751" i="8"/>
  <c r="H751" i="8"/>
  <c r="K750" i="8"/>
  <c r="I750" i="8"/>
  <c r="H750" i="8"/>
  <c r="J750" i="8" s="1"/>
  <c r="K749" i="8"/>
  <c r="I749" i="8"/>
  <c r="H749" i="8"/>
  <c r="K748" i="8"/>
  <c r="I748" i="8"/>
  <c r="H748" i="8"/>
  <c r="J748" i="8" s="1"/>
  <c r="K747" i="8"/>
  <c r="I747" i="8"/>
  <c r="H747" i="8"/>
  <c r="K746" i="8"/>
  <c r="I746" i="8"/>
  <c r="H746" i="8"/>
  <c r="K745" i="8"/>
  <c r="I745" i="8"/>
  <c r="H745" i="8"/>
  <c r="J745" i="8" s="1"/>
  <c r="K744" i="8"/>
  <c r="I744" i="8"/>
  <c r="H744" i="8"/>
  <c r="J744" i="8" s="1"/>
  <c r="K743" i="8"/>
  <c r="I743" i="8"/>
  <c r="H743" i="8"/>
  <c r="K742" i="8"/>
  <c r="I742" i="8"/>
  <c r="H742" i="8"/>
  <c r="J742" i="8" s="1"/>
  <c r="K741" i="8"/>
  <c r="I741" i="8"/>
  <c r="H741" i="8"/>
  <c r="J741" i="8" s="1"/>
  <c r="K740" i="8"/>
  <c r="I740" i="8"/>
  <c r="H740" i="8"/>
  <c r="K739" i="8"/>
  <c r="I739" i="8"/>
  <c r="H739" i="8"/>
  <c r="K738" i="8"/>
  <c r="I738" i="8"/>
  <c r="H738" i="8"/>
  <c r="J738" i="8" s="1"/>
  <c r="K737" i="8"/>
  <c r="I737" i="8"/>
  <c r="H737" i="8"/>
  <c r="K736" i="8"/>
  <c r="I736" i="8"/>
  <c r="H736" i="8"/>
  <c r="J736" i="8" s="1"/>
  <c r="K735" i="8"/>
  <c r="I735" i="8"/>
  <c r="H735" i="8"/>
  <c r="K734" i="8"/>
  <c r="I734" i="8"/>
  <c r="H734" i="8"/>
  <c r="K733" i="8"/>
  <c r="I733" i="8"/>
  <c r="H733" i="8"/>
  <c r="J733" i="8" s="1"/>
  <c r="K732" i="8"/>
  <c r="I732" i="8"/>
  <c r="H732" i="8"/>
  <c r="J732" i="8" s="1"/>
  <c r="K731" i="8"/>
  <c r="I731" i="8"/>
  <c r="H731" i="8"/>
  <c r="K730" i="8"/>
  <c r="I730" i="8"/>
  <c r="H730" i="8"/>
  <c r="J730" i="8" s="1"/>
  <c r="K729" i="8"/>
  <c r="I729" i="8"/>
  <c r="H729" i="8"/>
  <c r="J729" i="8" s="1"/>
  <c r="K728" i="8"/>
  <c r="I728" i="8"/>
  <c r="H728" i="8"/>
  <c r="K727" i="8"/>
  <c r="I727" i="8"/>
  <c r="H727" i="8"/>
  <c r="K726" i="8"/>
  <c r="I726" i="8"/>
  <c r="H726" i="8"/>
  <c r="J726" i="8" s="1"/>
  <c r="K725" i="8"/>
  <c r="I725" i="8"/>
  <c r="H725" i="8"/>
  <c r="K724" i="8"/>
  <c r="I724" i="8"/>
  <c r="H724" i="8"/>
  <c r="J724" i="8" s="1"/>
  <c r="K723" i="8"/>
  <c r="I723" i="8"/>
  <c r="H723" i="8"/>
  <c r="K722" i="8"/>
  <c r="I722" i="8"/>
  <c r="H722" i="8"/>
  <c r="K721" i="8"/>
  <c r="I721" i="8"/>
  <c r="H721" i="8"/>
  <c r="J721" i="8" s="1"/>
  <c r="K720" i="8"/>
  <c r="I720" i="8"/>
  <c r="H720" i="8"/>
  <c r="J720" i="8" s="1"/>
  <c r="K719" i="8"/>
  <c r="I719" i="8"/>
  <c r="H719" i="8"/>
  <c r="K718" i="8"/>
  <c r="I718" i="8"/>
  <c r="H718" i="8"/>
  <c r="J718" i="8" s="1"/>
  <c r="K717" i="8"/>
  <c r="I717" i="8"/>
  <c r="H717" i="8"/>
  <c r="J717" i="8" s="1"/>
  <c r="K716" i="8"/>
  <c r="I716" i="8"/>
  <c r="H716" i="8"/>
  <c r="K715" i="8"/>
  <c r="I715" i="8"/>
  <c r="H715" i="8"/>
  <c r="K714" i="8"/>
  <c r="I714" i="8"/>
  <c r="H714" i="8"/>
  <c r="J714" i="8" s="1"/>
  <c r="K713" i="8"/>
  <c r="I713" i="8"/>
  <c r="H713" i="8"/>
  <c r="K712" i="8"/>
  <c r="I712" i="8"/>
  <c r="H712" i="8"/>
  <c r="J712" i="8" s="1"/>
  <c r="K711" i="8"/>
  <c r="I711" i="8"/>
  <c r="H711" i="8"/>
  <c r="K710" i="8"/>
  <c r="I710" i="8"/>
  <c r="H710" i="8"/>
  <c r="K709" i="8"/>
  <c r="I709" i="8"/>
  <c r="H709" i="8"/>
  <c r="J709" i="8" s="1"/>
  <c r="K708" i="8"/>
  <c r="I708" i="8"/>
  <c r="H708" i="8"/>
  <c r="J708" i="8" s="1"/>
  <c r="K707" i="8"/>
  <c r="I707" i="8"/>
  <c r="H707" i="8"/>
  <c r="K706" i="8"/>
  <c r="I706" i="8"/>
  <c r="H706" i="8"/>
  <c r="J706" i="8" s="1"/>
  <c r="K705" i="8"/>
  <c r="I705" i="8"/>
  <c r="H705" i="8"/>
  <c r="J705" i="8" s="1"/>
  <c r="K704" i="8"/>
  <c r="I704" i="8"/>
  <c r="H704" i="8"/>
  <c r="K703" i="8"/>
  <c r="I703" i="8"/>
  <c r="H703" i="8"/>
  <c r="K702" i="8"/>
  <c r="I702" i="8"/>
  <c r="H702" i="8"/>
  <c r="J702" i="8" s="1"/>
  <c r="K701" i="8"/>
  <c r="I701" i="8"/>
  <c r="H701" i="8"/>
  <c r="K700" i="8"/>
  <c r="I700" i="8"/>
  <c r="H700" i="8"/>
  <c r="K699" i="8"/>
  <c r="I699" i="8"/>
  <c r="H699" i="8"/>
  <c r="K698" i="8"/>
  <c r="I698" i="8"/>
  <c r="H698" i="8"/>
  <c r="K697" i="8"/>
  <c r="I697" i="8"/>
  <c r="H697" i="8"/>
  <c r="J697" i="8" s="1"/>
  <c r="K696" i="8"/>
  <c r="I696" i="8"/>
  <c r="H696" i="8"/>
  <c r="J696" i="8" s="1"/>
  <c r="K695" i="8"/>
  <c r="I695" i="8"/>
  <c r="H695" i="8"/>
  <c r="K694" i="8"/>
  <c r="I694" i="8"/>
  <c r="H694" i="8"/>
  <c r="J694" i="8" s="1"/>
  <c r="K693" i="8"/>
  <c r="I693" i="8"/>
  <c r="H693" i="8"/>
  <c r="J693" i="8" s="1"/>
  <c r="K692" i="8"/>
  <c r="I692" i="8"/>
  <c r="H692" i="8"/>
  <c r="K691" i="8"/>
  <c r="I691" i="8"/>
  <c r="H691" i="8"/>
  <c r="K690" i="8"/>
  <c r="I690" i="8"/>
  <c r="H690" i="8"/>
  <c r="J690" i="8" s="1"/>
  <c r="K689" i="8"/>
  <c r="I689" i="8"/>
  <c r="H689" i="8"/>
  <c r="K688" i="8"/>
  <c r="I688" i="8"/>
  <c r="H688" i="8"/>
  <c r="J688" i="8" s="1"/>
  <c r="K687" i="8"/>
  <c r="I687" i="8"/>
  <c r="H687" i="8"/>
  <c r="K686" i="8"/>
  <c r="I686" i="8"/>
  <c r="H686" i="8"/>
  <c r="K685" i="8"/>
  <c r="I685" i="8"/>
  <c r="H685" i="8"/>
  <c r="J685" i="8" s="1"/>
  <c r="K684" i="8"/>
  <c r="I684" i="8"/>
  <c r="H684" i="8"/>
  <c r="J684" i="8" s="1"/>
  <c r="K683" i="8"/>
  <c r="I683" i="8"/>
  <c r="H683" i="8"/>
  <c r="K682" i="8"/>
  <c r="I682" i="8"/>
  <c r="H682" i="8"/>
  <c r="J682" i="8" s="1"/>
  <c r="K681" i="8"/>
  <c r="I681" i="8"/>
  <c r="H681" i="8"/>
  <c r="J681" i="8" s="1"/>
  <c r="K680" i="8"/>
  <c r="I680" i="8"/>
  <c r="H680" i="8"/>
  <c r="K679" i="8"/>
  <c r="I679" i="8"/>
  <c r="H679" i="8"/>
  <c r="K678" i="8"/>
  <c r="I678" i="8"/>
  <c r="H678" i="8"/>
  <c r="J678" i="8" s="1"/>
  <c r="K677" i="8"/>
  <c r="I677" i="8"/>
  <c r="H677" i="8"/>
  <c r="K676" i="8"/>
  <c r="I676" i="8"/>
  <c r="H676" i="8"/>
  <c r="J676" i="8" s="1"/>
  <c r="K675" i="8"/>
  <c r="I675" i="8"/>
  <c r="H675" i="8"/>
  <c r="K674" i="8"/>
  <c r="I674" i="8"/>
  <c r="H674" i="8"/>
  <c r="J674" i="8" s="1"/>
  <c r="K673" i="8"/>
  <c r="I673" i="8"/>
  <c r="H673" i="8"/>
  <c r="E673" i="8"/>
  <c r="D673" i="8"/>
  <c r="K672" i="8"/>
  <c r="I672" i="8"/>
  <c r="H672" i="8"/>
  <c r="K671" i="8"/>
  <c r="I671" i="8"/>
  <c r="H671" i="8"/>
  <c r="K670" i="8"/>
  <c r="I670" i="8"/>
  <c r="H670" i="8"/>
  <c r="J670" i="8" s="1"/>
  <c r="K669" i="8"/>
  <c r="I669" i="8"/>
  <c r="H669" i="8"/>
  <c r="K668" i="8"/>
  <c r="I668" i="8"/>
  <c r="H668" i="8"/>
  <c r="E668" i="8"/>
  <c r="D668" i="8"/>
  <c r="K667" i="8"/>
  <c r="I667" i="8"/>
  <c r="H667" i="8"/>
  <c r="E667" i="8"/>
  <c r="D667" i="8"/>
  <c r="K666" i="8"/>
  <c r="I666" i="8"/>
  <c r="H666" i="8"/>
  <c r="K665" i="8"/>
  <c r="I665" i="8"/>
  <c r="H665" i="8"/>
  <c r="K664" i="8"/>
  <c r="I664" i="8"/>
  <c r="H664" i="8"/>
  <c r="K663" i="8"/>
  <c r="I663" i="8"/>
  <c r="H663" i="8"/>
  <c r="K662" i="8"/>
  <c r="I662" i="8"/>
  <c r="H662" i="8"/>
  <c r="K661" i="8"/>
  <c r="I661" i="8"/>
  <c r="H661" i="8"/>
  <c r="K660" i="8"/>
  <c r="I660" i="8"/>
  <c r="H660" i="8"/>
  <c r="J660" i="8" s="1"/>
  <c r="K659" i="8"/>
  <c r="I659" i="8"/>
  <c r="H659" i="8"/>
  <c r="J659" i="8" s="1"/>
  <c r="K658" i="8"/>
  <c r="I658" i="8"/>
  <c r="H658" i="8"/>
  <c r="E658" i="8"/>
  <c r="D658" i="8"/>
  <c r="K657" i="8"/>
  <c r="I657" i="8"/>
  <c r="H657" i="8"/>
  <c r="E657" i="8"/>
  <c r="D657" i="8"/>
  <c r="K656" i="8"/>
  <c r="I656" i="8"/>
  <c r="H656" i="8"/>
  <c r="E656" i="8"/>
  <c r="D656" i="8"/>
  <c r="K655" i="8"/>
  <c r="I655" i="8"/>
  <c r="H655" i="8"/>
  <c r="K654" i="8"/>
  <c r="I654" i="8"/>
  <c r="H654" i="8"/>
  <c r="K653" i="8"/>
  <c r="I653" i="8"/>
  <c r="H653" i="8"/>
  <c r="K652" i="8"/>
  <c r="I652" i="8"/>
  <c r="H652" i="8"/>
  <c r="J652" i="8" s="1"/>
  <c r="K651" i="8"/>
  <c r="I651" i="8"/>
  <c r="H651" i="8"/>
  <c r="E651" i="8"/>
  <c r="D651" i="8"/>
  <c r="K650" i="8"/>
  <c r="I650" i="8"/>
  <c r="H650" i="8"/>
  <c r="E650" i="8"/>
  <c r="D650" i="8"/>
  <c r="K649" i="8"/>
  <c r="I649" i="8"/>
  <c r="H649" i="8"/>
  <c r="K648" i="8"/>
  <c r="I648" i="8"/>
  <c r="H648" i="8"/>
  <c r="K647" i="8"/>
  <c r="I647" i="8"/>
  <c r="H647" i="8"/>
  <c r="K646" i="8"/>
  <c r="I646" i="8"/>
  <c r="H646" i="8"/>
  <c r="K645" i="8"/>
  <c r="I645" i="8"/>
  <c r="H645" i="8"/>
  <c r="K644" i="8"/>
  <c r="I644" i="8"/>
  <c r="H644" i="8"/>
  <c r="K643" i="8"/>
  <c r="I643" i="8"/>
  <c r="H643" i="8"/>
  <c r="K642" i="8"/>
  <c r="I642" i="8"/>
  <c r="H642" i="8"/>
  <c r="K641" i="8"/>
  <c r="I641" i="8"/>
  <c r="H641" i="8"/>
  <c r="K640" i="8"/>
  <c r="I640" i="8"/>
  <c r="H640" i="8"/>
  <c r="K639" i="8"/>
  <c r="I639" i="8"/>
  <c r="H639" i="8"/>
  <c r="K638" i="8"/>
  <c r="I638" i="8"/>
  <c r="H638" i="8"/>
  <c r="K637" i="8"/>
  <c r="I637" i="8"/>
  <c r="H637" i="8"/>
  <c r="K636" i="8"/>
  <c r="I636" i="8"/>
  <c r="H636" i="8"/>
  <c r="K635" i="8"/>
  <c r="I635" i="8"/>
  <c r="H635" i="8"/>
  <c r="K634" i="8"/>
  <c r="I634" i="8"/>
  <c r="H634" i="8"/>
  <c r="K633" i="8"/>
  <c r="I633" i="8"/>
  <c r="H633" i="8"/>
  <c r="E633" i="8"/>
  <c r="D633" i="8"/>
  <c r="K632" i="8"/>
  <c r="I632" i="8"/>
  <c r="H632" i="8"/>
  <c r="K631" i="8"/>
  <c r="I631" i="8"/>
  <c r="H631" i="8"/>
  <c r="K630" i="8"/>
  <c r="I630" i="8"/>
  <c r="H630" i="8"/>
  <c r="J630" i="8" s="1"/>
  <c r="K629" i="8"/>
  <c r="I629" i="8"/>
  <c r="H629" i="8"/>
  <c r="K628" i="8"/>
  <c r="I628" i="8"/>
  <c r="H628" i="8"/>
  <c r="E628" i="8"/>
  <c r="D628" i="8"/>
  <c r="K627" i="8"/>
  <c r="I627" i="8"/>
  <c r="H627" i="8"/>
  <c r="E627" i="8"/>
  <c r="D627" i="8"/>
  <c r="K626" i="8"/>
  <c r="I626" i="8"/>
  <c r="H626" i="8"/>
  <c r="K625" i="8"/>
  <c r="I625" i="8"/>
  <c r="H625" i="8"/>
  <c r="K624" i="8"/>
  <c r="I624" i="8"/>
  <c r="H624" i="8"/>
  <c r="E624" i="8"/>
  <c r="D624" i="8"/>
  <c r="K623" i="8"/>
  <c r="I623" i="8"/>
  <c r="H623" i="8"/>
  <c r="K622" i="8"/>
  <c r="I622" i="8"/>
  <c r="H622" i="8"/>
  <c r="K621" i="8"/>
  <c r="I621" i="8"/>
  <c r="H621" i="8"/>
  <c r="K620" i="8"/>
  <c r="I620" i="8"/>
  <c r="H620" i="8"/>
  <c r="J620" i="8" s="1"/>
  <c r="K619" i="8"/>
  <c r="I619" i="8"/>
  <c r="H619" i="8"/>
  <c r="K618" i="8"/>
  <c r="I618" i="8"/>
  <c r="H618" i="8"/>
  <c r="K617" i="8"/>
  <c r="I617" i="8"/>
  <c r="H617" i="8"/>
  <c r="K616" i="8"/>
  <c r="I616" i="8"/>
  <c r="H616" i="8"/>
  <c r="J616" i="8" s="1"/>
  <c r="K615" i="8"/>
  <c r="I615" i="8"/>
  <c r="H615" i="8"/>
  <c r="K614" i="8"/>
  <c r="I614" i="8"/>
  <c r="H614" i="8"/>
  <c r="K613" i="8"/>
  <c r="I613" i="8"/>
  <c r="H613" i="8"/>
  <c r="K612" i="8"/>
  <c r="I612" i="8"/>
  <c r="H612" i="8"/>
  <c r="J612" i="8" s="1"/>
  <c r="K611" i="8"/>
  <c r="I611" i="8"/>
  <c r="H611" i="8"/>
  <c r="K610" i="8"/>
  <c r="I610" i="8"/>
  <c r="H610" i="8"/>
  <c r="K609" i="8"/>
  <c r="I609" i="8"/>
  <c r="H609" i="8"/>
  <c r="J609" i="8" s="1"/>
  <c r="K608" i="8"/>
  <c r="I608" i="8"/>
  <c r="H608" i="8"/>
  <c r="K607" i="8"/>
  <c r="I607" i="8"/>
  <c r="H607" i="8"/>
  <c r="E607" i="8"/>
  <c r="D607" i="8"/>
  <c r="K606" i="8"/>
  <c r="I606" i="8"/>
  <c r="H606" i="8"/>
  <c r="E606" i="8"/>
  <c r="D606" i="8"/>
  <c r="K605" i="8"/>
  <c r="I605" i="8"/>
  <c r="H605" i="8"/>
  <c r="E605" i="8"/>
  <c r="D605" i="8"/>
  <c r="K604" i="8"/>
  <c r="I604" i="8"/>
  <c r="H604" i="8"/>
  <c r="J604" i="8" s="1"/>
  <c r="E604" i="8"/>
  <c r="D604" i="8"/>
  <c r="K603" i="8"/>
  <c r="I603" i="8"/>
  <c r="H603" i="8"/>
  <c r="E603" i="8"/>
  <c r="D603" i="8"/>
  <c r="K602" i="8"/>
  <c r="I602" i="8"/>
  <c r="H602" i="8"/>
  <c r="E602" i="8"/>
  <c r="D602" i="8"/>
  <c r="K601" i="8"/>
  <c r="I601" i="8"/>
  <c r="H601" i="8"/>
  <c r="J601" i="8" s="1"/>
  <c r="K600" i="8"/>
  <c r="I600" i="8"/>
  <c r="H600" i="8"/>
  <c r="K599" i="8"/>
  <c r="I599" i="8"/>
  <c r="H599" i="8"/>
  <c r="K598" i="8"/>
  <c r="I598" i="8"/>
  <c r="H598" i="8"/>
  <c r="J598" i="8" s="1"/>
  <c r="K597" i="8"/>
  <c r="I597" i="8"/>
  <c r="H597" i="8"/>
  <c r="J597" i="8" s="1"/>
  <c r="K596" i="8"/>
  <c r="I596" i="8"/>
  <c r="H596" i="8"/>
  <c r="K595" i="8"/>
  <c r="I595" i="8"/>
  <c r="H595" i="8"/>
  <c r="K594" i="8"/>
  <c r="I594" i="8"/>
  <c r="H594" i="8"/>
  <c r="K593" i="8"/>
  <c r="I593" i="8"/>
  <c r="H593" i="8"/>
  <c r="K592" i="8"/>
  <c r="I592" i="8"/>
  <c r="H592" i="8"/>
  <c r="K591" i="8"/>
  <c r="I591" i="8"/>
  <c r="H591" i="8"/>
  <c r="K590" i="8"/>
  <c r="I590" i="8"/>
  <c r="H590" i="8"/>
  <c r="J590" i="8" s="1"/>
  <c r="K589" i="8"/>
  <c r="I589" i="8"/>
  <c r="H589" i="8"/>
  <c r="K588" i="8"/>
  <c r="I588" i="8"/>
  <c r="H588" i="8"/>
  <c r="K587" i="8"/>
  <c r="I587" i="8"/>
  <c r="H587" i="8"/>
  <c r="E587" i="8"/>
  <c r="D587" i="8"/>
  <c r="K586" i="8"/>
  <c r="I586" i="8"/>
  <c r="H586" i="8"/>
  <c r="E586" i="8"/>
  <c r="D586" i="8"/>
  <c r="K585" i="8"/>
  <c r="I585" i="8"/>
  <c r="H585" i="8"/>
  <c r="E585" i="8"/>
  <c r="D585" i="8"/>
  <c r="K584" i="8"/>
  <c r="I584" i="8"/>
  <c r="H584" i="8"/>
  <c r="J584" i="8" s="1"/>
  <c r="E584" i="8"/>
  <c r="D584" i="8"/>
  <c r="K583" i="8"/>
  <c r="I583" i="8"/>
  <c r="H583" i="8"/>
  <c r="K582" i="8"/>
  <c r="I582" i="8"/>
  <c r="H582" i="8"/>
  <c r="K581" i="8"/>
  <c r="I581" i="8"/>
  <c r="H581" i="8"/>
  <c r="K580" i="8"/>
  <c r="I580" i="8"/>
  <c r="H580" i="8"/>
  <c r="K579" i="8"/>
  <c r="I579" i="8"/>
  <c r="H579" i="8"/>
  <c r="K578" i="8"/>
  <c r="I578" i="8"/>
  <c r="H578" i="8"/>
  <c r="K577" i="8"/>
  <c r="I577" i="8"/>
  <c r="H577" i="8"/>
  <c r="K576" i="8"/>
  <c r="I576" i="8"/>
  <c r="H576" i="8"/>
  <c r="K575" i="8"/>
  <c r="I575" i="8"/>
  <c r="H575" i="8"/>
  <c r="K574" i="8"/>
  <c r="I574" i="8"/>
  <c r="H574" i="8"/>
  <c r="E574" i="8"/>
  <c r="D574" i="8"/>
  <c r="K573" i="8"/>
  <c r="I573" i="8"/>
  <c r="H573" i="8"/>
  <c r="E573" i="8"/>
  <c r="D573" i="8"/>
  <c r="K572" i="8"/>
  <c r="I572" i="8"/>
  <c r="H572" i="8"/>
  <c r="E572" i="8"/>
  <c r="D572" i="8"/>
  <c r="K571" i="8"/>
  <c r="I571" i="8"/>
  <c r="H571" i="8"/>
  <c r="E571" i="8"/>
  <c r="D571" i="8"/>
  <c r="K570" i="8"/>
  <c r="I570" i="8"/>
  <c r="H570" i="8"/>
  <c r="E570" i="8"/>
  <c r="D570" i="8"/>
  <c r="K569" i="8"/>
  <c r="I569" i="8"/>
  <c r="H569" i="8"/>
  <c r="K568" i="8"/>
  <c r="I568" i="8"/>
  <c r="H568" i="8"/>
  <c r="K567" i="8"/>
  <c r="I567" i="8"/>
  <c r="H567" i="8"/>
  <c r="K566" i="8"/>
  <c r="I566" i="8"/>
  <c r="H566" i="8"/>
  <c r="K565" i="8"/>
  <c r="I565" i="8"/>
  <c r="H565" i="8"/>
  <c r="K564" i="8"/>
  <c r="I564" i="8"/>
  <c r="H564" i="8"/>
  <c r="K563" i="8"/>
  <c r="I563" i="8"/>
  <c r="H563" i="8"/>
  <c r="J563" i="8" s="1"/>
  <c r="K562" i="8"/>
  <c r="I562" i="8"/>
  <c r="H562" i="8"/>
  <c r="K561" i="8"/>
  <c r="I561" i="8"/>
  <c r="H561" i="8"/>
  <c r="K560" i="8"/>
  <c r="I560" i="8"/>
  <c r="H560" i="8"/>
  <c r="K559" i="8"/>
  <c r="I559" i="8"/>
  <c r="H559" i="8"/>
  <c r="E559" i="8"/>
  <c r="D559" i="8"/>
  <c r="K558" i="8"/>
  <c r="I558" i="8"/>
  <c r="H558" i="8"/>
  <c r="E558" i="8"/>
  <c r="D558" i="8"/>
  <c r="K557" i="8"/>
  <c r="I557" i="8"/>
  <c r="H557" i="8"/>
  <c r="E557" i="8"/>
  <c r="D557" i="8"/>
  <c r="K556" i="8"/>
  <c r="I556" i="8"/>
  <c r="H556" i="8"/>
  <c r="K555" i="8"/>
  <c r="I555" i="8"/>
  <c r="H555" i="8"/>
  <c r="K554" i="8"/>
  <c r="I554" i="8"/>
  <c r="H554" i="8"/>
  <c r="K553" i="8"/>
  <c r="I553" i="8"/>
  <c r="H553" i="8"/>
  <c r="K552" i="8"/>
  <c r="I552" i="8"/>
  <c r="H552" i="8"/>
  <c r="K551" i="8"/>
  <c r="I551" i="8"/>
  <c r="H551" i="8"/>
  <c r="K550" i="8"/>
  <c r="I550" i="8"/>
  <c r="H550" i="8"/>
  <c r="K549" i="8"/>
  <c r="I549" i="8"/>
  <c r="H549" i="8"/>
  <c r="K548" i="8"/>
  <c r="I548" i="8"/>
  <c r="H548" i="8"/>
  <c r="K547" i="8"/>
  <c r="I547" i="8"/>
  <c r="H547" i="8"/>
  <c r="K546" i="8"/>
  <c r="I546" i="8"/>
  <c r="H546" i="8"/>
  <c r="J546" i="8" s="1"/>
  <c r="K545" i="8"/>
  <c r="I545" i="8"/>
  <c r="H545" i="8"/>
  <c r="K544" i="8"/>
  <c r="I544" i="8"/>
  <c r="H544" i="8"/>
  <c r="J544" i="8" s="1"/>
  <c r="K543" i="8"/>
  <c r="I543" i="8"/>
  <c r="H543" i="8"/>
  <c r="K542" i="8"/>
  <c r="I542" i="8"/>
  <c r="H542" i="8"/>
  <c r="J542" i="8" s="1"/>
  <c r="E542" i="8"/>
  <c r="D542" i="8"/>
  <c r="K541" i="8"/>
  <c r="I541" i="8"/>
  <c r="H541" i="8"/>
  <c r="K540" i="8"/>
  <c r="I540" i="8"/>
  <c r="H540" i="8"/>
  <c r="K539" i="8"/>
  <c r="I539" i="8"/>
  <c r="H539" i="8"/>
  <c r="K538" i="8"/>
  <c r="I538" i="8"/>
  <c r="H538" i="8"/>
  <c r="K537" i="8"/>
  <c r="I537" i="8"/>
  <c r="H537" i="8"/>
  <c r="E537" i="8"/>
  <c r="D537" i="8"/>
  <c r="K536" i="8"/>
  <c r="I536" i="8"/>
  <c r="H536" i="8"/>
  <c r="E536" i="8"/>
  <c r="D536" i="8"/>
  <c r="K535" i="8"/>
  <c r="I535" i="8"/>
  <c r="H535" i="8"/>
  <c r="K534" i="8"/>
  <c r="I534" i="8"/>
  <c r="H534" i="8"/>
  <c r="K533" i="8"/>
  <c r="I533" i="8"/>
  <c r="H533" i="8"/>
  <c r="K532" i="8"/>
  <c r="I532" i="8"/>
  <c r="H532" i="8"/>
  <c r="J532" i="8" s="1"/>
  <c r="K531" i="8"/>
  <c r="I531" i="8"/>
  <c r="H531" i="8"/>
  <c r="K530" i="8"/>
  <c r="I530" i="8"/>
  <c r="H530" i="8"/>
  <c r="K529" i="8"/>
  <c r="I529" i="8"/>
  <c r="H529" i="8"/>
  <c r="K528" i="8"/>
  <c r="I528" i="8"/>
  <c r="H528" i="8"/>
  <c r="J528" i="8" s="1"/>
  <c r="K527" i="8"/>
  <c r="I527" i="8"/>
  <c r="H527" i="8"/>
  <c r="K526" i="8"/>
  <c r="I526" i="8"/>
  <c r="H526" i="8"/>
  <c r="K525" i="8"/>
  <c r="I525" i="8"/>
  <c r="H525" i="8"/>
  <c r="K524" i="8"/>
  <c r="I524" i="8"/>
  <c r="H524" i="8"/>
  <c r="K523" i="8"/>
  <c r="I523" i="8"/>
  <c r="H523" i="8"/>
  <c r="K522" i="8"/>
  <c r="I522" i="8"/>
  <c r="H522" i="8"/>
  <c r="K521" i="8"/>
  <c r="I521" i="8"/>
  <c r="H521" i="8"/>
  <c r="K520" i="8"/>
  <c r="I520" i="8"/>
  <c r="H520" i="8"/>
  <c r="K519" i="8"/>
  <c r="I519" i="8"/>
  <c r="H519" i="8"/>
  <c r="K518" i="8"/>
  <c r="I518" i="8"/>
  <c r="H518" i="8"/>
  <c r="E518" i="8"/>
  <c r="D518" i="8"/>
  <c r="K517" i="8"/>
  <c r="I517" i="8"/>
  <c r="H517" i="8"/>
  <c r="E517" i="8"/>
  <c r="D517" i="8"/>
  <c r="K516" i="8"/>
  <c r="I516" i="8"/>
  <c r="H516" i="8"/>
  <c r="K515" i="8"/>
  <c r="I515" i="8"/>
  <c r="H515" i="8"/>
  <c r="K514" i="8"/>
  <c r="I514" i="8"/>
  <c r="H514" i="8"/>
  <c r="E514" i="8"/>
  <c r="D514" i="8"/>
  <c r="K513" i="8"/>
  <c r="I513" i="8"/>
  <c r="H513" i="8"/>
  <c r="J513" i="8" s="1"/>
  <c r="K512" i="8"/>
  <c r="I512" i="8"/>
  <c r="H512" i="8"/>
  <c r="K511" i="8"/>
  <c r="I511" i="8"/>
  <c r="H511" i="8"/>
  <c r="K510" i="8"/>
  <c r="I510" i="8"/>
  <c r="H510" i="8"/>
  <c r="K509" i="8"/>
  <c r="I509" i="8"/>
  <c r="H509" i="8"/>
  <c r="J509" i="8" s="1"/>
  <c r="K508" i="8"/>
  <c r="I508" i="8"/>
  <c r="H508" i="8"/>
  <c r="K507" i="8"/>
  <c r="I507" i="8"/>
  <c r="H507" i="8"/>
  <c r="K506" i="8"/>
  <c r="I506" i="8"/>
  <c r="H506" i="8"/>
  <c r="K505" i="8"/>
  <c r="I505" i="8"/>
  <c r="H505" i="8"/>
  <c r="K504" i="8"/>
  <c r="I504" i="8"/>
  <c r="H504" i="8"/>
  <c r="K503" i="8"/>
  <c r="I503" i="8"/>
  <c r="H503" i="8"/>
  <c r="K502" i="8"/>
  <c r="I502" i="8"/>
  <c r="H502" i="8"/>
  <c r="K501" i="8"/>
  <c r="I501" i="8"/>
  <c r="H501" i="8"/>
  <c r="K500" i="8"/>
  <c r="I500" i="8"/>
  <c r="H500" i="8"/>
  <c r="K499" i="8"/>
  <c r="I499" i="8"/>
  <c r="H499" i="8"/>
  <c r="K498" i="8"/>
  <c r="I498" i="8"/>
  <c r="H498" i="8"/>
  <c r="K497" i="8"/>
  <c r="I497" i="8"/>
  <c r="H497" i="8"/>
  <c r="J497" i="8" s="1"/>
  <c r="K496" i="8"/>
  <c r="I496" i="8"/>
  <c r="H496" i="8"/>
  <c r="K495" i="8"/>
  <c r="I495" i="8"/>
  <c r="H495" i="8"/>
  <c r="E495" i="8"/>
  <c r="D495" i="8"/>
  <c r="K494" i="8"/>
  <c r="I494" i="8"/>
  <c r="H494" i="8"/>
  <c r="E494" i="8"/>
  <c r="D494" i="8"/>
  <c r="K493" i="8"/>
  <c r="I493" i="8"/>
  <c r="H493" i="8"/>
  <c r="K492" i="8"/>
  <c r="I492" i="8"/>
  <c r="H492" i="8"/>
  <c r="E492" i="8"/>
  <c r="D492" i="8"/>
  <c r="K491" i="8"/>
  <c r="I491" i="8"/>
  <c r="H491" i="8"/>
  <c r="J491" i="8" s="1"/>
  <c r="K490" i="8"/>
  <c r="I490" i="8"/>
  <c r="H490" i="8"/>
  <c r="K489" i="8"/>
  <c r="I489" i="8"/>
  <c r="H489" i="8"/>
  <c r="K488" i="8"/>
  <c r="I488" i="8"/>
  <c r="H488" i="8"/>
  <c r="K487" i="8"/>
  <c r="I487" i="8"/>
  <c r="H487" i="8"/>
  <c r="K486" i="8"/>
  <c r="I486" i="8"/>
  <c r="H486" i="8"/>
  <c r="K485" i="8"/>
  <c r="I485" i="8"/>
  <c r="H485" i="8"/>
  <c r="K484" i="8"/>
  <c r="I484" i="8"/>
  <c r="H484" i="8"/>
  <c r="K483" i="8"/>
  <c r="I483" i="8"/>
  <c r="H483" i="8"/>
  <c r="J483" i="8" s="1"/>
  <c r="K482" i="8"/>
  <c r="I482" i="8"/>
  <c r="H482" i="8"/>
  <c r="K481" i="8"/>
  <c r="I481" i="8"/>
  <c r="H481" i="8"/>
  <c r="K480" i="8"/>
  <c r="I480" i="8"/>
  <c r="H480" i="8"/>
  <c r="K479" i="8"/>
  <c r="I479" i="8"/>
  <c r="H479" i="8"/>
  <c r="K478" i="8"/>
  <c r="I478" i="8"/>
  <c r="H478" i="8"/>
  <c r="K477" i="8"/>
  <c r="I477" i="8"/>
  <c r="J477" i="8" s="1"/>
  <c r="H477" i="8"/>
  <c r="K476" i="8"/>
  <c r="I476" i="8"/>
  <c r="H476" i="8"/>
  <c r="K475" i="8"/>
  <c r="I475" i="8"/>
  <c r="H475" i="8"/>
  <c r="K474" i="8"/>
  <c r="I474" i="8"/>
  <c r="H474" i="8"/>
  <c r="K473" i="8"/>
  <c r="I473" i="8"/>
  <c r="H473" i="8"/>
  <c r="K472" i="8"/>
  <c r="I472" i="8"/>
  <c r="H472" i="8"/>
  <c r="K471" i="8"/>
  <c r="I471" i="8"/>
  <c r="H471" i="8"/>
  <c r="K470" i="8"/>
  <c r="I470" i="8"/>
  <c r="H470" i="8"/>
  <c r="K469" i="8"/>
  <c r="I469" i="8"/>
  <c r="H469" i="8"/>
  <c r="E469" i="8"/>
  <c r="D469" i="8"/>
  <c r="K468" i="8"/>
  <c r="I468" i="8"/>
  <c r="H468" i="8"/>
  <c r="E468" i="8"/>
  <c r="D468" i="8"/>
  <c r="K467" i="8"/>
  <c r="I467" i="8"/>
  <c r="H467" i="8"/>
  <c r="E467" i="8"/>
  <c r="D467" i="8"/>
  <c r="K466" i="8"/>
  <c r="I466" i="8"/>
  <c r="H466" i="8"/>
  <c r="E466" i="8"/>
  <c r="D466" i="8"/>
  <c r="K465" i="8"/>
  <c r="I465" i="8"/>
  <c r="H465" i="8"/>
  <c r="K464" i="8"/>
  <c r="I464" i="8"/>
  <c r="H464" i="8"/>
  <c r="E464" i="8"/>
  <c r="D464" i="8"/>
  <c r="K463" i="8"/>
  <c r="I463" i="8"/>
  <c r="H463" i="8"/>
  <c r="K462" i="8"/>
  <c r="I462" i="8"/>
  <c r="H462" i="8"/>
  <c r="K461" i="8"/>
  <c r="I461" i="8"/>
  <c r="H461" i="8"/>
  <c r="K460" i="8"/>
  <c r="I460" i="8"/>
  <c r="H460" i="8"/>
  <c r="K459" i="8"/>
  <c r="I459" i="8"/>
  <c r="H459" i="8"/>
  <c r="K458" i="8"/>
  <c r="I458" i="8"/>
  <c r="H458" i="8"/>
  <c r="K457" i="8"/>
  <c r="I457" i="8"/>
  <c r="H457" i="8"/>
  <c r="K456" i="8"/>
  <c r="I456" i="8"/>
  <c r="H456" i="8"/>
  <c r="K455" i="8"/>
  <c r="I455" i="8"/>
  <c r="H455" i="8"/>
  <c r="K454" i="8"/>
  <c r="I454" i="8"/>
  <c r="H454" i="8"/>
  <c r="K453" i="8"/>
  <c r="I453" i="8"/>
  <c r="H453" i="8"/>
  <c r="K452" i="8"/>
  <c r="I452" i="8"/>
  <c r="H452" i="8"/>
  <c r="K451" i="8"/>
  <c r="I451" i="8"/>
  <c r="H451" i="8"/>
  <c r="K450" i="8"/>
  <c r="I450" i="8"/>
  <c r="H450" i="8"/>
  <c r="K449" i="8"/>
  <c r="I449" i="8"/>
  <c r="H449" i="8"/>
  <c r="K448" i="8"/>
  <c r="I448" i="8"/>
  <c r="H448" i="8"/>
  <c r="K447" i="8"/>
  <c r="I447" i="8"/>
  <c r="H447" i="8"/>
  <c r="K446" i="8"/>
  <c r="I446" i="8"/>
  <c r="H446" i="8"/>
  <c r="K445" i="8"/>
  <c r="I445" i="8"/>
  <c r="H445" i="8"/>
  <c r="K444" i="8"/>
  <c r="I444" i="8"/>
  <c r="H444" i="8"/>
  <c r="K443" i="8"/>
  <c r="I443" i="8"/>
  <c r="H443" i="8"/>
  <c r="E443" i="8"/>
  <c r="D443" i="8"/>
  <c r="K442" i="8"/>
  <c r="I442" i="8"/>
  <c r="H442" i="8"/>
  <c r="E442" i="8"/>
  <c r="D442" i="8"/>
  <c r="K441" i="8"/>
  <c r="I441" i="8"/>
  <c r="H441" i="8"/>
  <c r="K440" i="8"/>
  <c r="I440" i="8"/>
  <c r="H440" i="8"/>
  <c r="K439" i="8"/>
  <c r="I439" i="8"/>
  <c r="H439" i="8"/>
  <c r="K438" i="8"/>
  <c r="I438" i="8"/>
  <c r="H438" i="8"/>
  <c r="K437" i="8"/>
  <c r="I437" i="8"/>
  <c r="H437" i="8"/>
  <c r="K436" i="8"/>
  <c r="I436" i="8"/>
  <c r="H436" i="8"/>
  <c r="K435" i="8"/>
  <c r="I435" i="8"/>
  <c r="H435" i="8"/>
  <c r="K434" i="8"/>
  <c r="I434" i="8"/>
  <c r="H434" i="8"/>
  <c r="K433" i="8"/>
  <c r="I433" i="8"/>
  <c r="H433" i="8"/>
  <c r="K432" i="8"/>
  <c r="I432" i="8"/>
  <c r="H432" i="8"/>
  <c r="K431" i="8"/>
  <c r="I431" i="8"/>
  <c r="H431" i="8"/>
  <c r="K430" i="8"/>
  <c r="I430" i="8"/>
  <c r="H430" i="8"/>
  <c r="K429" i="8"/>
  <c r="I429" i="8"/>
  <c r="H429" i="8"/>
  <c r="K428" i="8"/>
  <c r="I428" i="8"/>
  <c r="H428" i="8"/>
  <c r="K427" i="8"/>
  <c r="I427" i="8"/>
  <c r="H427" i="8"/>
  <c r="K426" i="8"/>
  <c r="I426" i="8"/>
  <c r="H426" i="8"/>
  <c r="E426" i="8"/>
  <c r="D426" i="8"/>
  <c r="K425" i="8"/>
  <c r="I425" i="8"/>
  <c r="H425" i="8"/>
  <c r="K424" i="8"/>
  <c r="I424" i="8"/>
  <c r="H424" i="8"/>
  <c r="E424" i="8"/>
  <c r="D424" i="8"/>
  <c r="K423" i="8"/>
  <c r="I423" i="8"/>
  <c r="H423" i="8"/>
  <c r="K422" i="8"/>
  <c r="I422" i="8"/>
  <c r="H422" i="8"/>
  <c r="J422" i="8" s="1"/>
  <c r="K421" i="8"/>
  <c r="I421" i="8"/>
  <c r="H421" i="8"/>
  <c r="K420" i="8"/>
  <c r="I420" i="8"/>
  <c r="H420" i="8"/>
  <c r="K419" i="8"/>
  <c r="I419" i="8"/>
  <c r="H419" i="8"/>
  <c r="K418" i="8"/>
  <c r="I418" i="8"/>
  <c r="H418" i="8"/>
  <c r="J418" i="8" s="1"/>
  <c r="K417" i="8"/>
  <c r="I417" i="8"/>
  <c r="H417" i="8"/>
  <c r="K416" i="8"/>
  <c r="I416" i="8"/>
  <c r="H416" i="8"/>
  <c r="K415" i="8"/>
  <c r="I415" i="8"/>
  <c r="H415" i="8"/>
  <c r="K414" i="8"/>
  <c r="I414" i="8"/>
  <c r="H414" i="8"/>
  <c r="K413" i="8"/>
  <c r="I413" i="8"/>
  <c r="H413" i="8"/>
  <c r="K412" i="8"/>
  <c r="I412" i="8"/>
  <c r="H412" i="8"/>
  <c r="K411" i="8"/>
  <c r="I411" i="8"/>
  <c r="H411" i="8"/>
  <c r="K410" i="8"/>
  <c r="I410" i="8"/>
  <c r="H410" i="8"/>
  <c r="K409" i="8"/>
  <c r="I409" i="8"/>
  <c r="H409" i="8"/>
  <c r="K408" i="8"/>
  <c r="I408" i="8"/>
  <c r="H408" i="8"/>
  <c r="K407" i="8"/>
  <c r="I407" i="8"/>
  <c r="H407" i="8"/>
  <c r="K406" i="8"/>
  <c r="I406" i="8"/>
  <c r="H406" i="8"/>
  <c r="E406" i="8"/>
  <c r="D406" i="8"/>
  <c r="K405" i="8"/>
  <c r="I405" i="8"/>
  <c r="H405" i="8"/>
  <c r="K404" i="8"/>
  <c r="I404" i="8"/>
  <c r="H404" i="8"/>
  <c r="E404" i="8"/>
  <c r="D404" i="8"/>
  <c r="K403" i="8"/>
  <c r="I403" i="8"/>
  <c r="H403" i="8"/>
  <c r="K402" i="8"/>
  <c r="I402" i="8"/>
  <c r="H402" i="8"/>
  <c r="K401" i="8"/>
  <c r="I401" i="8"/>
  <c r="H401" i="8"/>
  <c r="K400" i="8"/>
  <c r="I400" i="8"/>
  <c r="H400" i="8"/>
  <c r="K399" i="8"/>
  <c r="I399" i="8"/>
  <c r="H399" i="8"/>
  <c r="K398" i="8"/>
  <c r="I398" i="8"/>
  <c r="H398" i="8"/>
  <c r="K397" i="8"/>
  <c r="I397" i="8"/>
  <c r="H397" i="8"/>
  <c r="K396" i="8"/>
  <c r="I396" i="8"/>
  <c r="H396" i="8"/>
  <c r="K395" i="8"/>
  <c r="I395" i="8"/>
  <c r="H395" i="8"/>
  <c r="K394" i="8"/>
  <c r="I394" i="8"/>
  <c r="H394" i="8"/>
  <c r="K393" i="8"/>
  <c r="I393" i="8"/>
  <c r="H393" i="8"/>
  <c r="K392" i="8"/>
  <c r="I392" i="8"/>
  <c r="H392" i="8"/>
  <c r="K391" i="8"/>
  <c r="I391" i="8"/>
  <c r="H391" i="8"/>
  <c r="K390" i="8"/>
  <c r="I390" i="8"/>
  <c r="H390" i="8"/>
  <c r="K389" i="8"/>
  <c r="I389" i="8"/>
  <c r="H389" i="8"/>
  <c r="K388" i="8"/>
  <c r="I388" i="8"/>
  <c r="H388" i="8"/>
  <c r="K387" i="8"/>
  <c r="I387" i="8"/>
  <c r="H387" i="8"/>
  <c r="K386" i="8"/>
  <c r="I386" i="8"/>
  <c r="H386" i="8"/>
  <c r="K385" i="8"/>
  <c r="I385" i="8"/>
  <c r="H385" i="8"/>
  <c r="K384" i="8"/>
  <c r="I384" i="8"/>
  <c r="H384" i="8"/>
  <c r="K383" i="8"/>
  <c r="I383" i="8"/>
  <c r="H383" i="8"/>
  <c r="K382" i="8"/>
  <c r="I382" i="8"/>
  <c r="H382" i="8"/>
  <c r="K381" i="8"/>
  <c r="I381" i="8"/>
  <c r="H381" i="8"/>
  <c r="K380" i="8"/>
  <c r="I380" i="8"/>
  <c r="H380" i="8"/>
  <c r="K379" i="8"/>
  <c r="I379" i="8"/>
  <c r="H379" i="8"/>
  <c r="K378" i="8"/>
  <c r="I378" i="8"/>
  <c r="H378" i="8"/>
  <c r="K377" i="8"/>
  <c r="I377" i="8"/>
  <c r="H377" i="8"/>
  <c r="K376" i="8"/>
  <c r="I376" i="8"/>
  <c r="H376" i="8"/>
  <c r="K375" i="8"/>
  <c r="I375" i="8"/>
  <c r="H375" i="8"/>
  <c r="K374" i="8"/>
  <c r="I374" i="8"/>
  <c r="H374" i="8"/>
  <c r="K373" i="8"/>
  <c r="I373" i="8"/>
  <c r="H373" i="8"/>
  <c r="K372" i="8"/>
  <c r="I372" i="8"/>
  <c r="H372" i="8"/>
  <c r="K371" i="8"/>
  <c r="I371" i="8"/>
  <c r="H371" i="8"/>
  <c r="K370" i="8"/>
  <c r="I370" i="8"/>
  <c r="H370" i="8"/>
  <c r="K369" i="8"/>
  <c r="I369" i="8"/>
  <c r="H369" i="8"/>
  <c r="K368" i="8"/>
  <c r="I368" i="8"/>
  <c r="H368" i="8"/>
  <c r="K367" i="8"/>
  <c r="I367" i="8"/>
  <c r="H367" i="8"/>
  <c r="K366" i="8"/>
  <c r="I366" i="8"/>
  <c r="H366" i="8"/>
  <c r="K365" i="8"/>
  <c r="I365" i="8"/>
  <c r="H365" i="8"/>
  <c r="K364" i="8"/>
  <c r="I364" i="8"/>
  <c r="H364" i="8"/>
  <c r="K363" i="8"/>
  <c r="I363" i="8"/>
  <c r="H363" i="8"/>
  <c r="K362" i="8"/>
  <c r="I362" i="8"/>
  <c r="H362" i="8"/>
  <c r="K361" i="8"/>
  <c r="I361" i="8"/>
  <c r="H361" i="8"/>
  <c r="K360" i="8"/>
  <c r="I360" i="8"/>
  <c r="H360" i="8"/>
  <c r="K359" i="8"/>
  <c r="I359" i="8"/>
  <c r="H359" i="8"/>
  <c r="K358" i="8"/>
  <c r="I358" i="8"/>
  <c r="H358" i="8"/>
  <c r="K357" i="8"/>
  <c r="I357" i="8"/>
  <c r="H357" i="8"/>
  <c r="K356" i="8"/>
  <c r="I356" i="8"/>
  <c r="H356" i="8"/>
  <c r="J356" i="8" s="1"/>
  <c r="K355" i="8"/>
  <c r="I355" i="8"/>
  <c r="H355" i="8"/>
  <c r="K354" i="8"/>
  <c r="I354" i="8"/>
  <c r="H354" i="8"/>
  <c r="K353" i="8"/>
  <c r="I353" i="8"/>
  <c r="H353" i="8"/>
  <c r="K352" i="8"/>
  <c r="I352" i="8"/>
  <c r="H352" i="8"/>
  <c r="K351" i="8"/>
  <c r="I351" i="8"/>
  <c r="H351" i="8"/>
  <c r="K350" i="8"/>
  <c r="I350" i="8"/>
  <c r="H350" i="8"/>
  <c r="K349" i="8"/>
  <c r="I349" i="8"/>
  <c r="H349" i="8"/>
  <c r="K348" i="8"/>
  <c r="I348" i="8"/>
  <c r="H348" i="8"/>
  <c r="K347" i="8"/>
  <c r="I347" i="8"/>
  <c r="H347" i="8"/>
  <c r="K346" i="8"/>
  <c r="I346" i="8"/>
  <c r="H346" i="8"/>
  <c r="K345" i="8"/>
  <c r="I345" i="8"/>
  <c r="H345" i="8"/>
  <c r="K344" i="8"/>
  <c r="I344" i="8"/>
  <c r="H344" i="8"/>
  <c r="K343" i="8"/>
  <c r="I343" i="8"/>
  <c r="H343" i="8"/>
  <c r="K342" i="8"/>
  <c r="I342" i="8"/>
  <c r="H342" i="8"/>
  <c r="K341" i="8"/>
  <c r="I341" i="8"/>
  <c r="H341" i="8"/>
  <c r="K340" i="8"/>
  <c r="I340" i="8"/>
  <c r="H340" i="8"/>
  <c r="K339" i="8"/>
  <c r="I339" i="8"/>
  <c r="H339" i="8"/>
  <c r="K338" i="8"/>
  <c r="I338" i="8"/>
  <c r="H338" i="8"/>
  <c r="K337" i="8"/>
  <c r="I337" i="8"/>
  <c r="H337" i="8"/>
  <c r="K336" i="8"/>
  <c r="I336" i="8"/>
  <c r="H336" i="8"/>
  <c r="J336" i="8" s="1"/>
  <c r="K335" i="8"/>
  <c r="I335" i="8"/>
  <c r="H335" i="8"/>
  <c r="K334" i="8"/>
  <c r="I334" i="8"/>
  <c r="H334" i="8"/>
  <c r="K333" i="8"/>
  <c r="I333" i="8"/>
  <c r="H333" i="8"/>
  <c r="K332" i="8"/>
  <c r="I332" i="8"/>
  <c r="H332" i="8"/>
  <c r="K331" i="8"/>
  <c r="I331" i="8"/>
  <c r="H331" i="8"/>
  <c r="K330" i="8"/>
  <c r="I330" i="8"/>
  <c r="H330" i="8"/>
  <c r="K329" i="8"/>
  <c r="I329" i="8"/>
  <c r="H329" i="8"/>
  <c r="J329" i="8" s="1"/>
  <c r="K328" i="8"/>
  <c r="I328" i="8"/>
  <c r="H328" i="8"/>
  <c r="K327" i="8"/>
  <c r="I327" i="8"/>
  <c r="H327" i="8"/>
  <c r="K326" i="8"/>
  <c r="I326" i="8"/>
  <c r="H326" i="8"/>
  <c r="K325" i="8"/>
  <c r="I325" i="8"/>
  <c r="H325" i="8"/>
  <c r="K324" i="8"/>
  <c r="I324" i="8"/>
  <c r="H324" i="8"/>
  <c r="K323" i="8"/>
  <c r="I323" i="8"/>
  <c r="H323" i="8"/>
  <c r="K322" i="8"/>
  <c r="I322" i="8"/>
  <c r="H322" i="8"/>
  <c r="K321" i="8"/>
  <c r="I321" i="8"/>
  <c r="H321" i="8"/>
  <c r="K320" i="8"/>
  <c r="I320" i="8"/>
  <c r="H320" i="8"/>
  <c r="K319" i="8"/>
  <c r="I319" i="8"/>
  <c r="H319" i="8"/>
  <c r="K318" i="8"/>
  <c r="I318" i="8"/>
  <c r="H318" i="8"/>
  <c r="K317" i="8"/>
  <c r="I317" i="8"/>
  <c r="H317" i="8"/>
  <c r="K316" i="8"/>
  <c r="I316" i="8"/>
  <c r="H316" i="8"/>
  <c r="K315" i="8"/>
  <c r="I315" i="8"/>
  <c r="H315" i="8"/>
  <c r="K314" i="8"/>
  <c r="I314" i="8"/>
  <c r="H314" i="8"/>
  <c r="K313" i="8"/>
  <c r="I313" i="8"/>
  <c r="H313" i="8"/>
  <c r="K312" i="8"/>
  <c r="I312" i="8"/>
  <c r="H312" i="8"/>
  <c r="K311" i="8"/>
  <c r="I311" i="8"/>
  <c r="H311" i="8"/>
  <c r="K310" i="8"/>
  <c r="I310" i="8"/>
  <c r="H310" i="8"/>
  <c r="K309" i="8"/>
  <c r="I309" i="8"/>
  <c r="H309" i="8"/>
  <c r="K308" i="8"/>
  <c r="I308" i="8"/>
  <c r="H308" i="8"/>
  <c r="K307" i="8"/>
  <c r="I307" i="8"/>
  <c r="H307" i="8"/>
  <c r="K306" i="8"/>
  <c r="I306" i="8"/>
  <c r="H306" i="8"/>
  <c r="K305" i="8"/>
  <c r="I305" i="8"/>
  <c r="H305" i="8"/>
  <c r="K304" i="8"/>
  <c r="I304" i="8"/>
  <c r="H304" i="8"/>
  <c r="K303" i="8"/>
  <c r="I303" i="8"/>
  <c r="H303" i="8"/>
  <c r="K302" i="8"/>
  <c r="I302" i="8"/>
  <c r="H302" i="8"/>
  <c r="K301" i="8"/>
  <c r="I301" i="8"/>
  <c r="H301" i="8"/>
  <c r="K300" i="8"/>
  <c r="I300" i="8"/>
  <c r="H300" i="8"/>
  <c r="K299" i="8"/>
  <c r="I299" i="8"/>
  <c r="H299" i="8"/>
  <c r="K298" i="8"/>
  <c r="I298" i="8"/>
  <c r="H298" i="8"/>
  <c r="K297" i="8"/>
  <c r="I297" i="8"/>
  <c r="H297" i="8"/>
  <c r="K296" i="8"/>
  <c r="I296" i="8"/>
  <c r="H296" i="8"/>
  <c r="K295" i="8"/>
  <c r="I295" i="8"/>
  <c r="H295" i="8"/>
  <c r="K294" i="8"/>
  <c r="I294" i="8"/>
  <c r="H294" i="8"/>
  <c r="K293" i="8"/>
  <c r="I293" i="8"/>
  <c r="H293" i="8"/>
  <c r="K292" i="8"/>
  <c r="I292" i="8"/>
  <c r="H292" i="8"/>
  <c r="K291" i="8"/>
  <c r="I291" i="8"/>
  <c r="H291" i="8"/>
  <c r="K290" i="8"/>
  <c r="I290" i="8"/>
  <c r="H290" i="8"/>
  <c r="K289" i="8"/>
  <c r="I289" i="8"/>
  <c r="H289" i="8"/>
  <c r="K288" i="8"/>
  <c r="I288" i="8"/>
  <c r="H288" i="8"/>
  <c r="K287" i="8"/>
  <c r="I287" i="8"/>
  <c r="H287" i="8"/>
  <c r="K286" i="8"/>
  <c r="I286" i="8"/>
  <c r="H286" i="8"/>
  <c r="K285" i="8"/>
  <c r="I285" i="8"/>
  <c r="H285" i="8"/>
  <c r="K284" i="8"/>
  <c r="I284" i="8"/>
  <c r="H284" i="8"/>
  <c r="K283" i="8"/>
  <c r="I283" i="8"/>
  <c r="H283" i="8"/>
  <c r="K282" i="8"/>
  <c r="I282" i="8"/>
  <c r="H282" i="8"/>
  <c r="K281" i="8"/>
  <c r="I281" i="8"/>
  <c r="H281" i="8"/>
  <c r="K280" i="8"/>
  <c r="I280" i="8"/>
  <c r="H280" i="8"/>
  <c r="K279" i="8"/>
  <c r="I279" i="8"/>
  <c r="H279" i="8"/>
  <c r="K278" i="8"/>
  <c r="I278" i="8"/>
  <c r="H278" i="8"/>
  <c r="K277" i="8"/>
  <c r="I277" i="8"/>
  <c r="H277" i="8"/>
  <c r="K276" i="8"/>
  <c r="I276" i="8"/>
  <c r="H276" i="8"/>
  <c r="J276" i="8" s="1"/>
  <c r="K275" i="8"/>
  <c r="I275" i="8"/>
  <c r="H275" i="8"/>
  <c r="K274" i="8"/>
  <c r="I274" i="8"/>
  <c r="H274" i="8"/>
  <c r="K273" i="8"/>
  <c r="I273" i="8"/>
  <c r="H273" i="8"/>
  <c r="K272" i="8"/>
  <c r="I272" i="8"/>
  <c r="H272" i="8"/>
  <c r="K271" i="8"/>
  <c r="I271" i="8"/>
  <c r="H271" i="8"/>
  <c r="K270" i="8"/>
  <c r="I270" i="8"/>
  <c r="H270" i="8"/>
  <c r="K269" i="8"/>
  <c r="I269" i="8"/>
  <c r="H269" i="8"/>
  <c r="K268" i="8"/>
  <c r="I268" i="8"/>
  <c r="H268" i="8"/>
  <c r="K267" i="8"/>
  <c r="I267" i="8"/>
  <c r="H267" i="8"/>
  <c r="K266" i="8"/>
  <c r="I266" i="8"/>
  <c r="H266" i="8"/>
  <c r="K265" i="8"/>
  <c r="I265" i="8"/>
  <c r="H265" i="8"/>
  <c r="K264" i="8"/>
  <c r="I264" i="8"/>
  <c r="H264" i="8"/>
  <c r="J264" i="8" s="1"/>
  <c r="K263" i="8"/>
  <c r="I263" i="8"/>
  <c r="H263" i="8"/>
  <c r="K262" i="8"/>
  <c r="I262" i="8"/>
  <c r="H262" i="8"/>
  <c r="K261" i="8"/>
  <c r="I261" i="8"/>
  <c r="H261" i="8"/>
  <c r="K260" i="8"/>
  <c r="I260" i="8"/>
  <c r="H260" i="8"/>
  <c r="J260" i="8" s="1"/>
  <c r="K259" i="8"/>
  <c r="I259" i="8"/>
  <c r="H259" i="8"/>
  <c r="K258" i="8"/>
  <c r="I258" i="8"/>
  <c r="H258" i="8"/>
  <c r="K257" i="8"/>
  <c r="I257" i="8"/>
  <c r="H257" i="8"/>
  <c r="K256" i="8"/>
  <c r="I256" i="8"/>
  <c r="H256" i="8"/>
  <c r="K255" i="8"/>
  <c r="I255" i="8"/>
  <c r="H255" i="8"/>
  <c r="K254" i="8"/>
  <c r="I254" i="8"/>
  <c r="H254" i="8"/>
  <c r="K253" i="8"/>
  <c r="I253" i="8"/>
  <c r="H253" i="8"/>
  <c r="K252" i="8"/>
  <c r="I252" i="8"/>
  <c r="H252" i="8"/>
  <c r="K251" i="8"/>
  <c r="I251" i="8"/>
  <c r="H251" i="8"/>
  <c r="K250" i="8"/>
  <c r="I250" i="8"/>
  <c r="H250" i="8"/>
  <c r="K249" i="8"/>
  <c r="I249" i="8"/>
  <c r="H249" i="8"/>
  <c r="K248" i="8"/>
  <c r="I248" i="8"/>
  <c r="H248" i="8"/>
  <c r="K247" i="8"/>
  <c r="I247" i="8"/>
  <c r="H247" i="8"/>
  <c r="K246" i="8"/>
  <c r="I246" i="8"/>
  <c r="H246" i="8"/>
  <c r="K245" i="8"/>
  <c r="I245" i="8"/>
  <c r="H245" i="8"/>
  <c r="K244" i="8"/>
  <c r="I244" i="8"/>
  <c r="H244" i="8"/>
  <c r="K243" i="8"/>
  <c r="I243" i="8"/>
  <c r="H243" i="8"/>
  <c r="K242" i="8"/>
  <c r="I242" i="8"/>
  <c r="H242" i="8"/>
  <c r="K241" i="8"/>
  <c r="I241" i="8"/>
  <c r="H241" i="8"/>
  <c r="K240" i="8"/>
  <c r="I240" i="8"/>
  <c r="H240" i="8"/>
  <c r="K239" i="8"/>
  <c r="I239" i="8"/>
  <c r="H239" i="8"/>
  <c r="K238" i="8"/>
  <c r="I238" i="8"/>
  <c r="H238" i="8"/>
  <c r="K237" i="8"/>
  <c r="I237" i="8"/>
  <c r="H237" i="8"/>
  <c r="K236" i="8"/>
  <c r="I236" i="8"/>
  <c r="H236" i="8"/>
  <c r="K235" i="8"/>
  <c r="I235" i="8"/>
  <c r="H235" i="8"/>
  <c r="K234" i="8"/>
  <c r="I234" i="8"/>
  <c r="H234" i="8"/>
  <c r="K233" i="8"/>
  <c r="I233" i="8"/>
  <c r="H233" i="8"/>
  <c r="K232" i="8"/>
  <c r="I232" i="8"/>
  <c r="H232" i="8"/>
  <c r="K231" i="8"/>
  <c r="I231" i="8"/>
  <c r="H231" i="8"/>
  <c r="K230" i="8"/>
  <c r="I230" i="8"/>
  <c r="H230" i="8"/>
  <c r="K229" i="8"/>
  <c r="I229" i="8"/>
  <c r="H229" i="8"/>
  <c r="K228" i="8"/>
  <c r="I228" i="8"/>
  <c r="H228" i="8"/>
  <c r="J228" i="8" s="1"/>
  <c r="K227" i="8"/>
  <c r="I227" i="8"/>
  <c r="H227" i="8"/>
  <c r="K226" i="8"/>
  <c r="I226" i="8"/>
  <c r="H226" i="8"/>
  <c r="K225" i="8"/>
  <c r="I225" i="8"/>
  <c r="H225" i="8"/>
  <c r="K224" i="8"/>
  <c r="I224" i="8"/>
  <c r="H224" i="8"/>
  <c r="J224" i="8" s="1"/>
  <c r="K223" i="8"/>
  <c r="I223" i="8"/>
  <c r="H223" i="8"/>
  <c r="J223" i="8" s="1"/>
  <c r="K222" i="8"/>
  <c r="I222" i="8"/>
  <c r="H222" i="8"/>
  <c r="K221" i="8"/>
  <c r="I221" i="8"/>
  <c r="H221" i="8"/>
  <c r="K220" i="8"/>
  <c r="I220" i="8"/>
  <c r="H220" i="8"/>
  <c r="J220" i="8" s="1"/>
  <c r="K219" i="8"/>
  <c r="I219" i="8"/>
  <c r="H219" i="8"/>
  <c r="J219" i="8" s="1"/>
  <c r="K218" i="8"/>
  <c r="I218" i="8"/>
  <c r="H218" i="8"/>
  <c r="K217" i="8"/>
  <c r="I217" i="8"/>
  <c r="H217" i="8"/>
  <c r="K216" i="8"/>
  <c r="I216" i="8"/>
  <c r="H216" i="8"/>
  <c r="J216" i="8" s="1"/>
  <c r="K215" i="8"/>
  <c r="I215" i="8"/>
  <c r="H215" i="8"/>
  <c r="K214" i="8"/>
  <c r="I214" i="8"/>
  <c r="H214" i="8"/>
  <c r="K213" i="8"/>
  <c r="I213" i="8"/>
  <c r="H213" i="8"/>
  <c r="K212" i="8"/>
  <c r="I212" i="8"/>
  <c r="H212" i="8"/>
  <c r="K211" i="8"/>
  <c r="I211" i="8"/>
  <c r="H211" i="8"/>
  <c r="K210" i="8"/>
  <c r="I210" i="8"/>
  <c r="H210" i="8"/>
  <c r="K209" i="8"/>
  <c r="I209" i="8"/>
  <c r="H209" i="8"/>
  <c r="K208" i="8"/>
  <c r="I208" i="8"/>
  <c r="H208" i="8"/>
  <c r="J208" i="8" s="1"/>
  <c r="K207" i="8"/>
  <c r="I207" i="8"/>
  <c r="H207" i="8"/>
  <c r="K206" i="8"/>
  <c r="I206" i="8"/>
  <c r="H206" i="8"/>
  <c r="K205" i="8"/>
  <c r="I205" i="8"/>
  <c r="H205" i="8"/>
  <c r="K204" i="8"/>
  <c r="I204" i="8"/>
  <c r="H204" i="8"/>
  <c r="K203" i="8"/>
  <c r="I203" i="8"/>
  <c r="H203" i="8"/>
  <c r="K202" i="8"/>
  <c r="I202" i="8"/>
  <c r="H202" i="8"/>
  <c r="K201" i="8"/>
  <c r="I201" i="8"/>
  <c r="H201" i="8"/>
  <c r="K200" i="8"/>
  <c r="I200" i="8"/>
  <c r="H200" i="8"/>
  <c r="K199" i="8"/>
  <c r="I199" i="8"/>
  <c r="H199" i="8"/>
  <c r="K198" i="8"/>
  <c r="I198" i="8"/>
  <c r="H198" i="8"/>
  <c r="K197" i="8"/>
  <c r="I197" i="8"/>
  <c r="H197" i="8"/>
  <c r="K196" i="8"/>
  <c r="I196" i="8"/>
  <c r="H196" i="8"/>
  <c r="J196" i="8" s="1"/>
  <c r="K195" i="8"/>
  <c r="I195" i="8"/>
  <c r="H195" i="8"/>
  <c r="J195" i="8" s="1"/>
  <c r="K194" i="8"/>
  <c r="I194" i="8"/>
  <c r="H194" i="8"/>
  <c r="K193" i="8"/>
  <c r="I193" i="8"/>
  <c r="H193" i="8"/>
  <c r="K192" i="8"/>
  <c r="I192" i="8"/>
  <c r="H192" i="8"/>
  <c r="K191" i="8"/>
  <c r="I191" i="8"/>
  <c r="H191" i="8"/>
  <c r="K190" i="8"/>
  <c r="I190" i="8"/>
  <c r="H190" i="8"/>
  <c r="K189" i="8"/>
  <c r="I189" i="8"/>
  <c r="H189" i="8"/>
  <c r="K188" i="8"/>
  <c r="I188" i="8"/>
  <c r="H188" i="8"/>
  <c r="K187" i="8"/>
  <c r="I187" i="8"/>
  <c r="H187" i="8"/>
  <c r="K186" i="8"/>
  <c r="I186" i="8"/>
  <c r="H186" i="8"/>
  <c r="K185" i="8"/>
  <c r="I185" i="8"/>
  <c r="H185" i="8"/>
  <c r="K184" i="8"/>
  <c r="I184" i="8"/>
  <c r="H184" i="8"/>
  <c r="K183" i="8"/>
  <c r="I183" i="8"/>
  <c r="H183" i="8"/>
  <c r="K182" i="8"/>
  <c r="I182" i="8"/>
  <c r="H182" i="8"/>
  <c r="K181" i="8"/>
  <c r="I181" i="8"/>
  <c r="H181" i="8"/>
  <c r="K180" i="8"/>
  <c r="I180" i="8"/>
  <c r="H180" i="8"/>
  <c r="K179" i="8"/>
  <c r="I179" i="8"/>
  <c r="H179" i="8"/>
  <c r="K178" i="8"/>
  <c r="I178" i="8"/>
  <c r="H178" i="8"/>
  <c r="K177" i="8"/>
  <c r="I177" i="8"/>
  <c r="H177" i="8"/>
  <c r="K176" i="8"/>
  <c r="I176" i="8"/>
  <c r="H176" i="8"/>
  <c r="K175" i="8"/>
  <c r="I175" i="8"/>
  <c r="H175" i="8"/>
  <c r="K174" i="8"/>
  <c r="I174" i="8"/>
  <c r="H174" i="8"/>
  <c r="K173" i="8"/>
  <c r="I173" i="8"/>
  <c r="H173" i="8"/>
  <c r="K172" i="8"/>
  <c r="I172" i="8"/>
  <c r="H172" i="8"/>
  <c r="K171" i="8"/>
  <c r="I171" i="8"/>
  <c r="H171" i="8"/>
  <c r="K170" i="8"/>
  <c r="I170" i="8"/>
  <c r="H170" i="8"/>
  <c r="K169" i="8"/>
  <c r="I169" i="8"/>
  <c r="H169" i="8"/>
  <c r="K168" i="8"/>
  <c r="I168" i="8"/>
  <c r="H168" i="8"/>
  <c r="K167" i="8"/>
  <c r="I167" i="8"/>
  <c r="H167" i="8"/>
  <c r="K166" i="8"/>
  <c r="I166" i="8"/>
  <c r="H166" i="8"/>
  <c r="K165" i="8"/>
  <c r="I165" i="8"/>
  <c r="H165" i="8"/>
  <c r="K164" i="8"/>
  <c r="I164" i="8"/>
  <c r="H164" i="8"/>
  <c r="K163" i="8"/>
  <c r="I163" i="8"/>
  <c r="H163" i="8"/>
  <c r="K162" i="8"/>
  <c r="I162" i="8"/>
  <c r="H162" i="8"/>
  <c r="K161" i="8"/>
  <c r="I161" i="8"/>
  <c r="H161" i="8"/>
  <c r="K160" i="8"/>
  <c r="I160" i="8"/>
  <c r="H160" i="8"/>
  <c r="K159" i="8"/>
  <c r="I159" i="8"/>
  <c r="H159" i="8"/>
  <c r="K158" i="8"/>
  <c r="I158" i="8"/>
  <c r="H158" i="8"/>
  <c r="K157" i="8"/>
  <c r="I157" i="8"/>
  <c r="H157" i="8"/>
  <c r="K156" i="8"/>
  <c r="I156" i="8"/>
  <c r="H156" i="8"/>
  <c r="K155" i="8"/>
  <c r="I155" i="8"/>
  <c r="H155" i="8"/>
  <c r="K154" i="8"/>
  <c r="I154" i="8"/>
  <c r="H154" i="8"/>
  <c r="K153" i="8"/>
  <c r="I153" i="8"/>
  <c r="H153" i="8"/>
  <c r="K152" i="8"/>
  <c r="I152" i="8"/>
  <c r="H152" i="8"/>
  <c r="K151" i="8"/>
  <c r="I151" i="8"/>
  <c r="H151" i="8"/>
  <c r="K150" i="8"/>
  <c r="I150" i="8"/>
  <c r="H150" i="8"/>
  <c r="K149" i="8"/>
  <c r="I149" i="8"/>
  <c r="H149" i="8"/>
  <c r="K148" i="8"/>
  <c r="I148" i="8"/>
  <c r="H148" i="8"/>
  <c r="K147" i="8"/>
  <c r="I147" i="8"/>
  <c r="H147" i="8"/>
  <c r="K146" i="8"/>
  <c r="I146" i="8"/>
  <c r="H146" i="8"/>
  <c r="K145" i="8"/>
  <c r="I145" i="8"/>
  <c r="H145" i="8"/>
  <c r="K144" i="8"/>
  <c r="I144" i="8"/>
  <c r="H144" i="8"/>
  <c r="K143" i="8"/>
  <c r="I143" i="8"/>
  <c r="H143" i="8"/>
  <c r="K142" i="8"/>
  <c r="I142" i="8"/>
  <c r="H142" i="8"/>
  <c r="K141" i="8"/>
  <c r="I141" i="8"/>
  <c r="H141" i="8"/>
  <c r="K140" i="8"/>
  <c r="I140" i="8"/>
  <c r="H140" i="8"/>
  <c r="K139" i="8"/>
  <c r="I139" i="8"/>
  <c r="H139" i="8"/>
  <c r="K138" i="8"/>
  <c r="I138" i="8"/>
  <c r="H138" i="8"/>
  <c r="K137" i="8"/>
  <c r="I137" i="8"/>
  <c r="H137" i="8"/>
  <c r="K136" i="8"/>
  <c r="I136" i="8"/>
  <c r="H136" i="8"/>
  <c r="K135" i="8"/>
  <c r="I135" i="8"/>
  <c r="H135" i="8"/>
  <c r="K134" i="8"/>
  <c r="I134" i="8"/>
  <c r="H134" i="8"/>
  <c r="K133" i="8"/>
  <c r="I133" i="8"/>
  <c r="H133" i="8"/>
  <c r="K132" i="8"/>
  <c r="I132" i="8"/>
  <c r="H132" i="8"/>
  <c r="K131" i="8"/>
  <c r="I131" i="8"/>
  <c r="H131" i="8"/>
  <c r="K130" i="8"/>
  <c r="I130" i="8"/>
  <c r="H130" i="8"/>
  <c r="K129" i="8"/>
  <c r="I129" i="8"/>
  <c r="H129" i="8"/>
  <c r="K128" i="8"/>
  <c r="I128" i="8"/>
  <c r="H128" i="8"/>
  <c r="K127" i="8"/>
  <c r="I127" i="8"/>
  <c r="H127" i="8"/>
  <c r="K126" i="8"/>
  <c r="I126" i="8"/>
  <c r="H126" i="8"/>
  <c r="K125" i="8"/>
  <c r="I125" i="8"/>
  <c r="H125" i="8"/>
  <c r="K124" i="8"/>
  <c r="I124" i="8"/>
  <c r="H124" i="8"/>
  <c r="K123" i="8"/>
  <c r="I123" i="8"/>
  <c r="H123" i="8"/>
  <c r="K122" i="8"/>
  <c r="I122" i="8"/>
  <c r="H122" i="8"/>
  <c r="K121" i="8"/>
  <c r="I121" i="8"/>
  <c r="H121" i="8"/>
  <c r="K120" i="8"/>
  <c r="I120" i="8"/>
  <c r="H120" i="8"/>
  <c r="K119" i="8"/>
  <c r="I119" i="8"/>
  <c r="H119" i="8"/>
  <c r="K118" i="8"/>
  <c r="I118" i="8"/>
  <c r="H118" i="8"/>
  <c r="K117" i="8"/>
  <c r="I117" i="8"/>
  <c r="H117" i="8"/>
  <c r="K116" i="8"/>
  <c r="I116" i="8"/>
  <c r="H116" i="8"/>
  <c r="K115" i="8"/>
  <c r="I115" i="8"/>
  <c r="H115" i="8"/>
  <c r="K114" i="8"/>
  <c r="I114" i="8"/>
  <c r="H114" i="8"/>
  <c r="K113" i="8"/>
  <c r="I113" i="8"/>
  <c r="H113" i="8"/>
  <c r="K112" i="8"/>
  <c r="I112" i="8"/>
  <c r="H112" i="8"/>
  <c r="K111" i="8"/>
  <c r="I111" i="8"/>
  <c r="H111" i="8"/>
  <c r="K110" i="8"/>
  <c r="I110" i="8"/>
  <c r="H110" i="8"/>
  <c r="K109" i="8"/>
  <c r="I109" i="8"/>
  <c r="H109" i="8"/>
  <c r="K108" i="8"/>
  <c r="I108" i="8"/>
  <c r="H108" i="8"/>
  <c r="K107" i="8"/>
  <c r="I107" i="8"/>
  <c r="H107" i="8"/>
  <c r="K106" i="8"/>
  <c r="I106" i="8"/>
  <c r="H106" i="8"/>
  <c r="K105" i="8"/>
  <c r="I105" i="8"/>
  <c r="H105" i="8"/>
  <c r="K104" i="8"/>
  <c r="I104" i="8"/>
  <c r="H104" i="8"/>
  <c r="K103" i="8"/>
  <c r="I103" i="8"/>
  <c r="H103" i="8"/>
  <c r="K102" i="8"/>
  <c r="I102" i="8"/>
  <c r="H102" i="8"/>
  <c r="K101" i="8"/>
  <c r="I101" i="8"/>
  <c r="H101" i="8"/>
  <c r="K100" i="8"/>
  <c r="I100" i="8"/>
  <c r="H100" i="8"/>
  <c r="K99" i="8"/>
  <c r="I99" i="8"/>
  <c r="H99" i="8"/>
  <c r="K98" i="8"/>
  <c r="I98" i="8"/>
  <c r="H98" i="8"/>
  <c r="K97" i="8"/>
  <c r="I97" i="8"/>
  <c r="H97" i="8"/>
  <c r="K96" i="8"/>
  <c r="I96" i="8"/>
  <c r="H96" i="8"/>
  <c r="K95" i="8"/>
  <c r="I95" i="8"/>
  <c r="H95" i="8"/>
  <c r="K94" i="8"/>
  <c r="I94" i="8"/>
  <c r="H94" i="8"/>
  <c r="K93" i="8"/>
  <c r="I93" i="8"/>
  <c r="H93" i="8"/>
  <c r="K92" i="8"/>
  <c r="I92" i="8"/>
  <c r="H92" i="8"/>
  <c r="K91" i="8"/>
  <c r="I91" i="8"/>
  <c r="H91" i="8"/>
  <c r="K90" i="8"/>
  <c r="I90" i="8"/>
  <c r="H90" i="8"/>
  <c r="K89" i="8"/>
  <c r="I89" i="8"/>
  <c r="H89" i="8"/>
  <c r="K88" i="8"/>
  <c r="I88" i="8"/>
  <c r="H88" i="8"/>
  <c r="K87" i="8"/>
  <c r="I87" i="8"/>
  <c r="H87" i="8"/>
  <c r="K86" i="8"/>
  <c r="I86" i="8"/>
  <c r="H86" i="8"/>
  <c r="K85" i="8"/>
  <c r="I85" i="8"/>
  <c r="H85" i="8"/>
  <c r="K84" i="8"/>
  <c r="I84" i="8"/>
  <c r="H84" i="8"/>
  <c r="K83" i="8"/>
  <c r="I83" i="8"/>
  <c r="H83" i="8"/>
  <c r="K82" i="8"/>
  <c r="I82" i="8"/>
  <c r="H82" i="8"/>
  <c r="K81" i="8"/>
  <c r="I81" i="8"/>
  <c r="H81" i="8"/>
  <c r="K80" i="8"/>
  <c r="I80" i="8"/>
  <c r="H80" i="8"/>
  <c r="K79" i="8"/>
  <c r="I79" i="8"/>
  <c r="H79" i="8"/>
  <c r="K78" i="8"/>
  <c r="I78" i="8"/>
  <c r="H78" i="8"/>
  <c r="K77" i="8"/>
  <c r="I77" i="8"/>
  <c r="H77" i="8"/>
  <c r="K76" i="8"/>
  <c r="I76" i="8"/>
  <c r="H76" i="8"/>
  <c r="K75" i="8"/>
  <c r="I75" i="8"/>
  <c r="H75" i="8"/>
  <c r="K74" i="8"/>
  <c r="I74" i="8"/>
  <c r="H74" i="8"/>
  <c r="K73" i="8"/>
  <c r="I73" i="8"/>
  <c r="H73" i="8"/>
  <c r="K72" i="8"/>
  <c r="I72" i="8"/>
  <c r="H72" i="8"/>
  <c r="K71" i="8"/>
  <c r="I71" i="8"/>
  <c r="H71" i="8"/>
  <c r="K70" i="8"/>
  <c r="I70" i="8"/>
  <c r="H70" i="8"/>
  <c r="K69" i="8"/>
  <c r="I69" i="8"/>
  <c r="H69" i="8"/>
  <c r="K68" i="8"/>
  <c r="I68" i="8"/>
  <c r="H68" i="8"/>
  <c r="K67" i="8"/>
  <c r="I67" i="8"/>
  <c r="H67" i="8"/>
  <c r="K66" i="8"/>
  <c r="I66" i="8"/>
  <c r="H66" i="8"/>
  <c r="K65" i="8"/>
  <c r="I65" i="8"/>
  <c r="H65" i="8"/>
  <c r="K64" i="8"/>
  <c r="I64" i="8"/>
  <c r="H64" i="8"/>
  <c r="K63" i="8"/>
  <c r="I63" i="8"/>
  <c r="H63" i="8"/>
  <c r="K62" i="8"/>
  <c r="I62" i="8"/>
  <c r="H62" i="8"/>
  <c r="K61" i="8"/>
  <c r="I61" i="8"/>
  <c r="H61" i="8"/>
  <c r="K60" i="8"/>
  <c r="I60" i="8"/>
  <c r="H60" i="8"/>
  <c r="K59" i="8"/>
  <c r="I59" i="8"/>
  <c r="H59" i="8"/>
  <c r="K58" i="8"/>
  <c r="I58" i="8"/>
  <c r="H58" i="8"/>
  <c r="K57" i="8"/>
  <c r="I57" i="8"/>
  <c r="H57" i="8"/>
  <c r="K56" i="8"/>
  <c r="I56" i="8"/>
  <c r="H56" i="8"/>
  <c r="K55" i="8"/>
  <c r="I55" i="8"/>
  <c r="H55" i="8"/>
  <c r="K54" i="8"/>
  <c r="I54" i="8"/>
  <c r="H54" i="8"/>
  <c r="K53" i="8"/>
  <c r="I53" i="8"/>
  <c r="H53" i="8"/>
  <c r="K52" i="8"/>
  <c r="I52" i="8"/>
  <c r="H52" i="8"/>
  <c r="K51" i="8"/>
  <c r="I51" i="8"/>
  <c r="H51" i="8"/>
  <c r="K50" i="8"/>
  <c r="I50" i="8"/>
  <c r="H50" i="8"/>
  <c r="K49" i="8"/>
  <c r="I49" i="8"/>
  <c r="H49" i="8"/>
  <c r="K48" i="8"/>
  <c r="I48" i="8"/>
  <c r="H48" i="8"/>
  <c r="K47" i="8"/>
  <c r="I47" i="8"/>
  <c r="H47" i="8"/>
  <c r="K46" i="8"/>
  <c r="I46" i="8"/>
  <c r="H46" i="8"/>
  <c r="K45" i="8"/>
  <c r="I45" i="8"/>
  <c r="H45" i="8"/>
  <c r="K44" i="8"/>
  <c r="I44" i="8"/>
  <c r="H44" i="8"/>
  <c r="K43" i="8"/>
  <c r="I43" i="8"/>
  <c r="H43" i="8"/>
  <c r="K42" i="8"/>
  <c r="I42" i="8"/>
  <c r="H42" i="8"/>
  <c r="K41" i="8"/>
  <c r="I41" i="8"/>
  <c r="H41" i="8"/>
  <c r="K40" i="8"/>
  <c r="I40" i="8"/>
  <c r="H40" i="8"/>
  <c r="K39" i="8"/>
  <c r="I39" i="8"/>
  <c r="H39" i="8"/>
  <c r="K38" i="8"/>
  <c r="I38" i="8"/>
  <c r="H38" i="8"/>
  <c r="K37" i="8"/>
  <c r="I37" i="8"/>
  <c r="H37" i="8"/>
  <c r="K36" i="8"/>
  <c r="I36" i="8"/>
  <c r="H36" i="8"/>
  <c r="K35" i="8"/>
  <c r="I35" i="8"/>
  <c r="H35" i="8"/>
  <c r="K34" i="8"/>
  <c r="I34" i="8"/>
  <c r="H34" i="8"/>
  <c r="K33" i="8"/>
  <c r="I33" i="8"/>
  <c r="H33" i="8"/>
  <c r="K32" i="8"/>
  <c r="I32" i="8"/>
  <c r="H32" i="8"/>
  <c r="K31" i="8"/>
  <c r="I31" i="8"/>
  <c r="H31" i="8"/>
  <c r="K30" i="8"/>
  <c r="I30" i="8"/>
  <c r="H30" i="8"/>
  <c r="K29" i="8"/>
  <c r="I29" i="8"/>
  <c r="H29" i="8"/>
  <c r="K28" i="8"/>
  <c r="I28" i="8"/>
  <c r="H28" i="8"/>
  <c r="K27" i="8"/>
  <c r="I27" i="8"/>
  <c r="H27" i="8"/>
  <c r="K26" i="8"/>
  <c r="I26" i="8"/>
  <c r="H26" i="8"/>
  <c r="K25" i="8"/>
  <c r="I25" i="8"/>
  <c r="H25" i="8"/>
  <c r="K24" i="8"/>
  <c r="I24" i="8"/>
  <c r="H24" i="8"/>
  <c r="K23" i="8"/>
  <c r="I23" i="8"/>
  <c r="H23" i="8"/>
  <c r="K22" i="8"/>
  <c r="I22" i="8"/>
  <c r="H22" i="8"/>
  <c r="K21" i="8"/>
  <c r="I21" i="8"/>
  <c r="H21" i="8"/>
  <c r="K20" i="8"/>
  <c r="I20" i="8"/>
  <c r="H20" i="8"/>
  <c r="K19" i="8"/>
  <c r="I19" i="8"/>
  <c r="H19" i="8"/>
  <c r="K18" i="8"/>
  <c r="I18" i="8"/>
  <c r="H18" i="8"/>
  <c r="K17" i="8"/>
  <c r="I17" i="8"/>
  <c r="H17" i="8"/>
  <c r="K16" i="8"/>
  <c r="I16" i="8"/>
  <c r="H16" i="8"/>
  <c r="K15" i="8"/>
  <c r="I15" i="8"/>
  <c r="H15" i="8"/>
  <c r="K14" i="8"/>
  <c r="I14" i="8"/>
  <c r="H14" i="8"/>
  <c r="K13" i="8"/>
  <c r="I13" i="8"/>
  <c r="H13" i="8"/>
  <c r="K12" i="8"/>
  <c r="I12" i="8"/>
  <c r="H12" i="8"/>
  <c r="K11" i="8"/>
  <c r="I11" i="8"/>
  <c r="H11" i="8"/>
  <c r="K10" i="8"/>
  <c r="I10" i="8"/>
  <c r="H10" i="8"/>
  <c r="K9" i="8"/>
  <c r="I9" i="8"/>
  <c r="H9" i="8"/>
  <c r="K8" i="8"/>
  <c r="I8" i="8"/>
  <c r="H8" i="8"/>
  <c r="K7" i="8"/>
  <c r="I7" i="8"/>
  <c r="H7" i="8"/>
  <c r="K6" i="8"/>
  <c r="I6" i="8"/>
  <c r="H6" i="8"/>
  <c r="K5" i="8"/>
  <c r="I5" i="8"/>
  <c r="H5" i="8"/>
  <c r="K4" i="8"/>
  <c r="I4" i="8"/>
  <c r="H4" i="8"/>
  <c r="K3" i="8"/>
  <c r="I3" i="8"/>
  <c r="H3" i="8"/>
  <c r="K2" i="8"/>
  <c r="I2" i="8"/>
  <c r="H2" i="8"/>
  <c r="L2" i="7" l="1"/>
  <c r="M681" i="7"/>
  <c r="M582" i="7"/>
  <c r="N394" i="7"/>
  <c r="M858" i="7"/>
  <c r="N844" i="7"/>
  <c r="N832" i="7"/>
  <c r="M820" i="7"/>
  <c r="M761" i="7"/>
  <c r="N717" i="7"/>
  <c r="J781" i="8"/>
  <c r="J339" i="8"/>
  <c r="J351" i="8"/>
  <c r="J355" i="8"/>
  <c r="J115" i="8"/>
  <c r="J127" i="8"/>
  <c r="J632" i="8"/>
  <c r="J360" i="8"/>
  <c r="J359" i="8"/>
  <c r="J778" i="8"/>
  <c r="J136" i="8"/>
  <c r="J333" i="8"/>
  <c r="J548" i="8"/>
  <c r="J405" i="8"/>
  <c r="J375" i="8"/>
  <c r="J151" i="8"/>
  <c r="J124" i="8"/>
  <c r="J337" i="8"/>
  <c r="J668" i="8"/>
  <c r="J381" i="8"/>
  <c r="J482" i="8"/>
  <c r="J486" i="8"/>
  <c r="J537" i="8"/>
  <c r="J541" i="8"/>
  <c r="J575" i="8"/>
  <c r="J579" i="8"/>
  <c r="J583" i="8"/>
  <c r="J214" i="8"/>
  <c r="J294" i="8"/>
  <c r="J298" i="8"/>
  <c r="J302" i="8"/>
  <c r="J306" i="8"/>
  <c r="J338" i="8"/>
  <c r="J342" i="8"/>
  <c r="J346" i="8"/>
  <c r="J350" i="8"/>
  <c r="J624" i="8"/>
  <c r="J417" i="8"/>
  <c r="J428" i="8"/>
  <c r="J468" i="8"/>
  <c r="J207" i="8"/>
  <c r="J211" i="8"/>
  <c r="J139" i="8"/>
  <c r="J163" i="8"/>
  <c r="J284" i="8"/>
  <c r="J148" i="8"/>
  <c r="J160" i="8"/>
  <c r="J372" i="8"/>
  <c r="J636" i="8"/>
  <c r="J285" i="8"/>
  <c r="J341" i="8"/>
  <c r="J645" i="8"/>
  <c r="J588" i="8"/>
  <c r="J700" i="8"/>
  <c r="J310" i="8"/>
  <c r="J527" i="8"/>
  <c r="J567" i="8"/>
  <c r="J663" i="8"/>
  <c r="J610" i="8"/>
  <c r="J184" i="8"/>
  <c r="J489" i="8"/>
  <c r="J525" i="8"/>
  <c r="J561" i="8"/>
  <c r="J565" i="8"/>
  <c r="J607" i="8"/>
  <c r="J611" i="8"/>
  <c r="J615" i="8"/>
  <c r="J619" i="8"/>
  <c r="J665" i="8"/>
  <c r="N859" i="7"/>
  <c r="M846" i="7"/>
  <c r="M834" i="7"/>
  <c r="N820" i="7"/>
  <c r="L807" i="7"/>
  <c r="N765" i="7"/>
  <c r="N729" i="7"/>
  <c r="M406" i="7"/>
  <c r="N856" i="7"/>
  <c r="M844" i="7"/>
  <c r="M832" i="7"/>
  <c r="N819" i="7"/>
  <c r="N801" i="7"/>
  <c r="N713" i="7"/>
  <c r="M677" i="7"/>
  <c r="M382" i="7"/>
  <c r="M856" i="7"/>
  <c r="N843" i="7"/>
  <c r="N831" i="7"/>
  <c r="M819" i="7"/>
  <c r="M801" i="7"/>
  <c r="M713" i="7"/>
  <c r="M358" i="7"/>
  <c r="N855" i="7"/>
  <c r="M843" i="7"/>
  <c r="M831" i="7"/>
  <c r="M815" i="7"/>
  <c r="N346" i="7"/>
  <c r="M855" i="7"/>
  <c r="N840" i="7"/>
  <c r="N828" i="7"/>
  <c r="N534" i="7"/>
  <c r="N852" i="7"/>
  <c r="M840" i="7"/>
  <c r="M828" i="7"/>
  <c r="N813" i="7"/>
  <c r="N749" i="7"/>
  <c r="M852" i="7"/>
  <c r="N839" i="7"/>
  <c r="M826" i="7"/>
  <c r="N812" i="7"/>
  <c r="N741" i="7"/>
  <c r="M502" i="7"/>
  <c r="M850" i="7"/>
  <c r="M838" i="7"/>
  <c r="N824" i="7"/>
  <c r="N785" i="7"/>
  <c r="N701" i="7"/>
  <c r="N490" i="7"/>
  <c r="N848" i="7"/>
  <c r="N836" i="7"/>
  <c r="M824" i="7"/>
  <c r="N809" i="7"/>
  <c r="M737" i="7"/>
  <c r="N693" i="7"/>
  <c r="M454" i="7"/>
  <c r="M848" i="7"/>
  <c r="M836" i="7"/>
  <c r="N823" i="7"/>
  <c r="L809" i="7"/>
  <c r="N777" i="7"/>
  <c r="N442" i="7"/>
  <c r="M2" i="7"/>
  <c r="N847" i="7"/>
  <c r="N835" i="7"/>
  <c r="M822" i="7"/>
  <c r="M777" i="7"/>
  <c r="M689" i="7"/>
  <c r="M430" i="7"/>
  <c r="J324" i="8"/>
  <c r="J407" i="8"/>
  <c r="J419" i="8"/>
  <c r="J423" i="8"/>
  <c r="J473" i="8"/>
  <c r="J121" i="8"/>
  <c r="J133" i="8"/>
  <c r="J145" i="8"/>
  <c r="J169" i="8"/>
  <c r="J181" i="8"/>
  <c r="J193" i="8"/>
  <c r="J438" i="8"/>
  <c r="J461" i="8"/>
  <c r="J467" i="8"/>
  <c r="J623" i="8"/>
  <c r="J408" i="8"/>
  <c r="J412" i="8"/>
  <c r="J470" i="8"/>
  <c r="J649" i="8"/>
  <c r="J530" i="8"/>
  <c r="J500" i="8"/>
  <c r="J522" i="8"/>
  <c r="J603" i="8"/>
  <c r="J378" i="8"/>
  <c r="J421" i="8"/>
  <c r="J471" i="8"/>
  <c r="J479" i="8"/>
  <c r="J516" i="8"/>
  <c r="J199" i="8"/>
  <c r="J613" i="8"/>
  <c r="J387" i="8"/>
  <c r="J391" i="8"/>
  <c r="J395" i="8"/>
  <c r="J494" i="8"/>
  <c r="J650" i="8"/>
  <c r="J667" i="8"/>
  <c r="J410" i="8"/>
  <c r="J172" i="8"/>
  <c r="J192" i="8"/>
  <c r="J444" i="8"/>
  <c r="J5" i="8"/>
  <c r="J9" i="8"/>
  <c r="J13" i="8"/>
  <c r="J17" i="8"/>
  <c r="J21" i="8"/>
  <c r="J25" i="8"/>
  <c r="J29" i="8"/>
  <c r="J232" i="8"/>
  <c r="J292" i="8"/>
  <c r="J296" i="8"/>
  <c r="J300" i="8"/>
  <c r="J312" i="8"/>
  <c r="J363" i="8"/>
  <c r="J399" i="8"/>
  <c r="J414" i="8"/>
  <c r="J519" i="8"/>
  <c r="J633" i="8"/>
  <c r="J658" i="8"/>
  <c r="J213" i="8"/>
  <c r="J348" i="8"/>
  <c r="J662" i="8"/>
  <c r="J327" i="8"/>
  <c r="J229" i="8"/>
  <c r="J249" i="8"/>
  <c r="J257" i="8"/>
  <c r="J261" i="8"/>
  <c r="J273" i="8"/>
  <c r="J364" i="8"/>
  <c r="J368" i="8"/>
  <c r="J392" i="8"/>
  <c r="J396" i="8"/>
  <c r="J400" i="8"/>
  <c r="J433" i="8"/>
  <c r="J476" i="8"/>
  <c r="J480" i="8"/>
  <c r="J538" i="8"/>
  <c r="J576" i="8"/>
  <c r="J606" i="8"/>
  <c r="J313" i="8"/>
  <c r="J411" i="8"/>
  <c r="J448" i="8"/>
  <c r="J452" i="8"/>
  <c r="J498" i="8"/>
  <c r="J557" i="8"/>
  <c r="J666" i="8"/>
  <c r="J258" i="8"/>
  <c r="J278" i="8"/>
  <c r="J282" i="8"/>
  <c r="J345" i="8"/>
  <c r="J365" i="8"/>
  <c r="J369" i="8"/>
  <c r="J373" i="8"/>
  <c r="J377" i="8"/>
  <c r="J393" i="8"/>
  <c r="J426" i="8"/>
  <c r="J430" i="8"/>
  <c r="J481" i="8"/>
  <c r="J492" i="8"/>
  <c r="J524" i="8"/>
  <c r="J554" i="8"/>
  <c r="J560" i="8"/>
  <c r="J581" i="8"/>
  <c r="J614" i="8"/>
  <c r="J643" i="8"/>
  <c r="J3" i="8"/>
  <c r="J318" i="8"/>
  <c r="J507" i="8"/>
  <c r="J511" i="8"/>
  <c r="J204" i="8"/>
  <c r="J596" i="8"/>
  <c r="J175" i="8"/>
  <c r="J187" i="8"/>
  <c r="J453" i="8"/>
  <c r="J626" i="8"/>
  <c r="J231" i="8"/>
  <c r="J255" i="8"/>
  <c r="J259" i="8"/>
  <c r="J263" i="8"/>
  <c r="J267" i="8"/>
  <c r="J275" i="8"/>
  <c r="J279" i="8"/>
  <c r="J366" i="8"/>
  <c r="J382" i="8"/>
  <c r="J386" i="8"/>
  <c r="J390" i="8"/>
  <c r="J431" i="8"/>
  <c r="J465" i="8"/>
  <c r="J533" i="8"/>
  <c r="J540" i="8"/>
  <c r="J558" i="8"/>
  <c r="J574" i="8"/>
  <c r="J578" i="8"/>
  <c r="J582" i="8"/>
  <c r="J587" i="8"/>
  <c r="J311" i="8"/>
  <c r="J315" i="8"/>
  <c r="J319" i="8"/>
  <c r="J323" i="8"/>
  <c r="J409" i="8"/>
  <c r="J413" i="8"/>
  <c r="J446" i="8"/>
  <c r="J450" i="8"/>
  <c r="J462" i="8"/>
  <c r="J496" i="8"/>
  <c r="J508" i="8"/>
  <c r="J512" i="8"/>
  <c r="J585" i="8"/>
  <c r="J648" i="8"/>
  <c r="J651" i="8"/>
  <c r="J655" i="8"/>
  <c r="J488" i="8"/>
  <c r="J118" i="8"/>
  <c r="J130" i="8"/>
  <c r="J142" i="8"/>
  <c r="J154" i="8"/>
  <c r="J166" i="8"/>
  <c r="J178" i="8"/>
  <c r="J190" i="8"/>
  <c r="J331" i="8"/>
  <c r="J354" i="8"/>
  <c r="J385" i="8"/>
  <c r="J485" i="8"/>
  <c r="J534" i="8"/>
  <c r="J631" i="8"/>
  <c r="J683" i="8"/>
  <c r="J695" i="8"/>
  <c r="J707" i="8"/>
  <c r="J719" i="8"/>
  <c r="J731" i="8"/>
  <c r="J743" i="8"/>
  <c r="J755" i="8"/>
  <c r="J767" i="8"/>
  <c r="J265" i="8"/>
  <c r="J432" i="8"/>
  <c r="J625" i="8"/>
  <c r="J646" i="8"/>
  <c r="J7" i="8"/>
  <c r="J11" i="8"/>
  <c r="J15" i="8"/>
  <c r="J19" i="8"/>
  <c r="J23" i="8"/>
  <c r="J27" i="8"/>
  <c r="J31" i="8"/>
  <c r="J222" i="8"/>
  <c r="J277" i="8"/>
  <c r="J320" i="8"/>
  <c r="J347" i="8"/>
  <c r="J374" i="8"/>
  <c r="J401" i="8"/>
  <c r="J440" i="8"/>
  <c r="J506" i="8"/>
  <c r="J510" i="8"/>
  <c r="J520" i="8"/>
  <c r="J531" i="8"/>
  <c r="J535" i="8"/>
  <c r="J566" i="8"/>
  <c r="J642" i="8"/>
  <c r="J242" i="8"/>
  <c r="J246" i="8"/>
  <c r="J293" i="8"/>
  <c r="J297" i="8"/>
  <c r="J301" i="8"/>
  <c r="J305" i="8"/>
  <c r="J328" i="8"/>
  <c r="J332" i="8"/>
  <c r="J475" i="8"/>
  <c r="J517" i="8"/>
  <c r="J572" i="8"/>
  <c r="J463" i="8"/>
  <c r="J545" i="8"/>
  <c r="J647" i="8"/>
  <c r="J442" i="8"/>
  <c r="J309" i="8"/>
  <c r="J321" i="8"/>
  <c r="J402" i="8"/>
  <c r="J416" i="8"/>
  <c r="J472" i="8"/>
  <c r="J521" i="8"/>
  <c r="J570" i="8"/>
  <c r="J629" i="8"/>
  <c r="J639" i="8"/>
  <c r="J654" i="8"/>
  <c r="J243" i="8"/>
  <c r="J383" i="8"/>
  <c r="J212" i="8"/>
  <c r="J314" i="8"/>
  <c r="J515" i="8"/>
  <c r="J529" i="8"/>
  <c r="J539" i="8"/>
  <c r="J600" i="8"/>
  <c r="J644" i="8"/>
  <c r="J664" i="8"/>
  <c r="J349" i="8"/>
  <c r="J420" i="8"/>
  <c r="J564" i="8"/>
  <c r="J551" i="8"/>
  <c r="J593" i="8"/>
  <c r="J157" i="8"/>
  <c r="J236" i="8"/>
  <c r="J240" i="8"/>
  <c r="J244" i="8"/>
  <c r="J248" i="8"/>
  <c r="J291" i="8"/>
  <c r="J295" i="8"/>
  <c r="J299" i="8"/>
  <c r="J303" i="8"/>
  <c r="J330" i="8"/>
  <c r="J357" i="8"/>
  <c r="J384" i="8"/>
  <c r="J427" i="8"/>
  <c r="J445" i="8"/>
  <c r="J449" i="8"/>
  <c r="J464" i="8"/>
  <c r="J484" i="8"/>
  <c r="J518" i="8"/>
  <c r="J543" i="8"/>
  <c r="J547" i="8"/>
  <c r="J586" i="8"/>
  <c r="J589" i="8"/>
  <c r="J627" i="8"/>
  <c r="J661" i="8"/>
  <c r="J671" i="8"/>
  <c r="J2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571" i="8"/>
  <c r="J474" i="8"/>
  <c r="J569" i="8"/>
  <c r="J35" i="8"/>
  <c r="J4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8" i="8"/>
  <c r="J132" i="8"/>
  <c r="J140" i="8"/>
  <c r="J144" i="8"/>
  <c r="J152" i="8"/>
  <c r="J156" i="8"/>
  <c r="J164" i="8"/>
  <c r="J168" i="8"/>
  <c r="J176" i="8"/>
  <c r="J180" i="8"/>
  <c r="J188" i="8"/>
  <c r="J459" i="8"/>
  <c r="J514" i="8"/>
  <c r="J573" i="8"/>
  <c r="J210" i="8"/>
  <c r="J217" i="8"/>
  <c r="J221" i="8"/>
  <c r="J225" i="8"/>
  <c r="J247" i="8"/>
  <c r="J266" i="8"/>
  <c r="J281" i="8"/>
  <c r="J304" i="8"/>
  <c r="J322" i="8"/>
  <c r="J340" i="8"/>
  <c r="J358" i="8"/>
  <c r="J376" i="8"/>
  <c r="J394" i="8"/>
  <c r="J404" i="8"/>
  <c r="J443" i="8"/>
  <c r="J447" i="8"/>
  <c r="J490" i="8"/>
  <c r="J495" i="8"/>
  <c r="J499" i="8"/>
  <c r="J526" i="8"/>
  <c r="J562" i="8"/>
  <c r="J618" i="8"/>
  <c r="J657" i="8"/>
  <c r="J672" i="8"/>
  <c r="J675" i="8"/>
  <c r="J679" i="8"/>
  <c r="J687" i="8"/>
  <c r="J691" i="8"/>
  <c r="J699" i="8"/>
  <c r="J703" i="8"/>
  <c r="J711" i="8"/>
  <c r="J715" i="8"/>
  <c r="J723" i="8"/>
  <c r="J727" i="8"/>
  <c r="J735" i="8"/>
  <c r="J739" i="8"/>
  <c r="J747" i="8"/>
  <c r="J751" i="8"/>
  <c r="J759" i="8"/>
  <c r="J763" i="8"/>
  <c r="J771" i="8"/>
  <c r="J775" i="8"/>
  <c r="J251" i="8"/>
  <c r="J270" i="8"/>
  <c r="J289" i="8"/>
  <c r="J308" i="8"/>
  <c r="J326" i="8"/>
  <c r="J344" i="8"/>
  <c r="J362" i="8"/>
  <c r="J380" i="8"/>
  <c r="J398" i="8"/>
  <c r="J437" i="8"/>
  <c r="J455" i="8"/>
  <c r="J493" i="8"/>
  <c r="J503" i="8"/>
  <c r="J523" i="8"/>
  <c r="J536" i="8"/>
  <c r="J549" i="8"/>
  <c r="J553" i="8"/>
  <c r="J559" i="8"/>
  <c r="J591" i="8"/>
  <c r="J595" i="8"/>
  <c r="J602" i="8"/>
  <c r="J622" i="8"/>
  <c r="J637" i="8"/>
  <c r="J641" i="8"/>
  <c r="J669" i="8"/>
  <c r="J580" i="8"/>
  <c r="J599" i="8"/>
  <c r="J780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5" i="8"/>
  <c r="J129" i="8"/>
  <c r="J137" i="8"/>
  <c r="J141" i="8"/>
  <c r="J149" i="8"/>
  <c r="J153" i="8"/>
  <c r="J161" i="8"/>
  <c r="J165" i="8"/>
  <c r="J173" i="8"/>
  <c r="J177" i="8"/>
  <c r="J185" i="8"/>
  <c r="J189" i="8"/>
  <c r="J200" i="8"/>
  <c r="J215" i="8"/>
  <c r="J226" i="8"/>
  <c r="J233" i="8"/>
  <c r="J237" i="8"/>
  <c r="J252" i="8"/>
  <c r="J271" i="8"/>
  <c r="J286" i="8"/>
  <c r="J290" i="8"/>
  <c r="J316" i="8"/>
  <c r="J334" i="8"/>
  <c r="J352" i="8"/>
  <c r="J370" i="8"/>
  <c r="J388" i="8"/>
  <c r="J415" i="8"/>
  <c r="J424" i="8"/>
  <c r="J434" i="8"/>
  <c r="J456" i="8"/>
  <c r="J466" i="8"/>
  <c r="J504" i="8"/>
  <c r="J550" i="8"/>
  <c r="J592" i="8"/>
  <c r="J605" i="8"/>
  <c r="J628" i="8"/>
  <c r="J634" i="8"/>
  <c r="J638" i="8"/>
  <c r="J680" i="8"/>
  <c r="J692" i="8"/>
  <c r="J704" i="8"/>
  <c r="J716" i="8"/>
  <c r="J728" i="8"/>
  <c r="J740" i="8"/>
  <c r="J752" i="8"/>
  <c r="J764" i="8"/>
  <c r="J776" i="8"/>
  <c r="J673" i="8"/>
  <c r="J227" i="8"/>
  <c r="J241" i="8"/>
  <c r="J245" i="8"/>
  <c r="J283" i="8"/>
  <c r="J367" i="8"/>
  <c r="J403" i="8"/>
  <c r="J425" i="8"/>
  <c r="J577" i="8"/>
  <c r="J608" i="8"/>
  <c r="J769" i="8"/>
  <c r="J78" i="8"/>
  <c r="J82" i="8"/>
  <c r="J86" i="8"/>
  <c r="J90" i="8"/>
  <c r="J94" i="8"/>
  <c r="J98" i="8"/>
  <c r="J102" i="8"/>
  <c r="J106" i="8"/>
  <c r="J110" i="8"/>
  <c r="J114" i="8"/>
  <c r="J122" i="8"/>
  <c r="J126" i="8"/>
  <c r="J134" i="8"/>
  <c r="J138" i="8"/>
  <c r="J146" i="8"/>
  <c r="J150" i="8"/>
  <c r="J158" i="8"/>
  <c r="J162" i="8"/>
  <c r="J170" i="8"/>
  <c r="J174" i="8"/>
  <c r="J182" i="8"/>
  <c r="J186" i="8"/>
  <c r="J197" i="8"/>
  <c r="J201" i="8"/>
  <c r="J234" i="8"/>
  <c r="J238" i="8"/>
  <c r="J253" i="8"/>
  <c r="J272" i="8"/>
  <c r="J287" i="8"/>
  <c r="J317" i="8"/>
  <c r="J335" i="8"/>
  <c r="J353" i="8"/>
  <c r="J371" i="8"/>
  <c r="J389" i="8"/>
  <c r="J406" i="8"/>
  <c r="J435" i="8"/>
  <c r="J457" i="8"/>
  <c r="J501" i="8"/>
  <c r="J505" i="8"/>
  <c r="J555" i="8"/>
  <c r="J635" i="8"/>
  <c r="J656" i="8"/>
  <c r="J677" i="8"/>
  <c r="J689" i="8"/>
  <c r="J701" i="8"/>
  <c r="J713" i="8"/>
  <c r="J725" i="8"/>
  <c r="J737" i="8"/>
  <c r="J749" i="8"/>
  <c r="J761" i="8"/>
  <c r="J773" i="8"/>
  <c r="J205" i="8"/>
  <c r="J439" i="8"/>
  <c r="J653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9" i="8"/>
  <c r="J123" i="8"/>
  <c r="J131" i="8"/>
  <c r="J135" i="8"/>
  <c r="J143" i="8"/>
  <c r="J147" i="8"/>
  <c r="J155" i="8"/>
  <c r="J159" i="8"/>
  <c r="J167" i="8"/>
  <c r="J171" i="8"/>
  <c r="J179" i="8"/>
  <c r="J183" i="8"/>
  <c r="J191" i="8"/>
  <c r="J198" i="8"/>
  <c r="J202" i="8"/>
  <c r="J235" i="8"/>
  <c r="J254" i="8"/>
  <c r="J269" i="8"/>
  <c r="J288" i="8"/>
  <c r="J307" i="8"/>
  <c r="J325" i="8"/>
  <c r="J343" i="8"/>
  <c r="J361" i="8"/>
  <c r="J379" i="8"/>
  <c r="J397" i="8"/>
  <c r="J429" i="8"/>
  <c r="J436" i="8"/>
  <c r="J458" i="8"/>
  <c r="J502" i="8"/>
  <c r="J552" i="8"/>
  <c r="J556" i="8"/>
  <c r="J568" i="8"/>
  <c r="J594" i="8"/>
  <c r="J617" i="8"/>
  <c r="J621" i="8"/>
  <c r="J640" i="8"/>
  <c r="J686" i="8"/>
  <c r="J698" i="8"/>
  <c r="J710" i="8"/>
  <c r="J722" i="8"/>
  <c r="J734" i="8"/>
  <c r="J746" i="8"/>
  <c r="J758" i="8"/>
  <c r="J770" i="8"/>
  <c r="L398" i="7"/>
  <c r="M398" i="7"/>
  <c r="N398" i="7"/>
  <c r="L386" i="7"/>
  <c r="M386" i="7"/>
  <c r="N386" i="7"/>
  <c r="L374" i="7"/>
  <c r="M374" i="7"/>
  <c r="N374" i="7"/>
  <c r="L362" i="7"/>
  <c r="M362" i="7"/>
  <c r="N362" i="7"/>
  <c r="L350" i="7"/>
  <c r="M350" i="7"/>
  <c r="N350" i="7"/>
  <c r="M338" i="7"/>
  <c r="N338" i="7"/>
  <c r="L338" i="7"/>
  <c r="L326" i="7"/>
  <c r="M326" i="7"/>
  <c r="N326" i="7"/>
  <c r="L314" i="7"/>
  <c r="M314" i="7"/>
  <c r="N314" i="7"/>
  <c r="L302" i="7"/>
  <c r="M302" i="7"/>
  <c r="N302" i="7"/>
  <c r="L290" i="7"/>
  <c r="M290" i="7"/>
  <c r="N290" i="7"/>
  <c r="L278" i="7"/>
  <c r="M278" i="7"/>
  <c r="N278" i="7"/>
  <c r="L266" i="7"/>
  <c r="M266" i="7"/>
  <c r="N266" i="7"/>
  <c r="L254" i="7"/>
  <c r="M254" i="7"/>
  <c r="N254" i="7"/>
  <c r="L242" i="7"/>
  <c r="M242" i="7"/>
  <c r="N242" i="7"/>
  <c r="L230" i="7"/>
  <c r="M230" i="7"/>
  <c r="N230" i="7"/>
  <c r="L218" i="7"/>
  <c r="M218" i="7"/>
  <c r="N218" i="7"/>
  <c r="L206" i="7"/>
  <c r="M206" i="7"/>
  <c r="N206" i="7"/>
  <c r="L194" i="7"/>
  <c r="M194" i="7"/>
  <c r="N194" i="7"/>
  <c r="L182" i="7"/>
  <c r="M182" i="7"/>
  <c r="N182" i="7"/>
  <c r="L170" i="7"/>
  <c r="M170" i="7"/>
  <c r="N170" i="7"/>
  <c r="L158" i="7"/>
  <c r="M158" i="7"/>
  <c r="N158" i="7"/>
  <c r="L146" i="7"/>
  <c r="M146" i="7"/>
  <c r="N146" i="7"/>
  <c r="L134" i="7"/>
  <c r="M134" i="7"/>
  <c r="N134" i="7"/>
  <c r="L122" i="7"/>
  <c r="M122" i="7"/>
  <c r="N122" i="7"/>
  <c r="L110" i="7"/>
  <c r="M110" i="7"/>
  <c r="N110" i="7"/>
  <c r="L98" i="7"/>
  <c r="M98" i="7"/>
  <c r="N98" i="7"/>
  <c r="L86" i="7"/>
  <c r="M86" i="7"/>
  <c r="N86" i="7"/>
  <c r="L74" i="7"/>
  <c r="M74" i="7"/>
  <c r="N74" i="7"/>
  <c r="L62" i="7"/>
  <c r="M62" i="7"/>
  <c r="N62" i="7"/>
  <c r="L50" i="7"/>
  <c r="M50" i="7"/>
  <c r="N50" i="7"/>
  <c r="L38" i="7"/>
  <c r="M38" i="7"/>
  <c r="N38" i="7"/>
  <c r="L26" i="7"/>
  <c r="M26" i="7"/>
  <c r="N26" i="7"/>
  <c r="L14" i="7"/>
  <c r="M14" i="7"/>
  <c r="N14" i="7"/>
  <c r="N815" i="7"/>
  <c r="N761" i="7"/>
  <c r="M733" i="7"/>
  <c r="N582" i="7"/>
  <c r="N502" i="7"/>
  <c r="N454" i="7"/>
  <c r="N406" i="7"/>
  <c r="N358" i="7"/>
  <c r="M782" i="7"/>
  <c r="N782" i="7"/>
  <c r="M686" i="7"/>
  <c r="N686" i="7"/>
  <c r="L494" i="7"/>
  <c r="M494" i="7"/>
  <c r="N494" i="7"/>
  <c r="M337" i="7"/>
  <c r="L337" i="7"/>
  <c r="N337" i="7"/>
  <c r="M265" i="7"/>
  <c r="L265" i="7"/>
  <c r="M253" i="7"/>
  <c r="L253" i="7"/>
  <c r="N253" i="7"/>
  <c r="M241" i="7"/>
  <c r="L241" i="7"/>
  <c r="N241" i="7"/>
  <c r="M229" i="7"/>
  <c r="L229" i="7"/>
  <c r="N229" i="7"/>
  <c r="M217" i="7"/>
  <c r="L217" i="7"/>
  <c r="M205" i="7"/>
  <c r="L205" i="7"/>
  <c r="N205" i="7"/>
  <c r="M193" i="7"/>
  <c r="L193" i="7"/>
  <c r="N193" i="7"/>
  <c r="M181" i="7"/>
  <c r="L181" i="7"/>
  <c r="N181" i="7"/>
  <c r="M169" i="7"/>
  <c r="L169" i="7"/>
  <c r="M145" i="7"/>
  <c r="L145" i="7"/>
  <c r="N145" i="7"/>
  <c r="M133" i="7"/>
  <c r="L133" i="7"/>
  <c r="N133" i="7"/>
  <c r="M121" i="7"/>
  <c r="N121" i="7"/>
  <c r="M109" i="7"/>
  <c r="L109" i="7"/>
  <c r="N109" i="7"/>
  <c r="M97" i="7"/>
  <c r="L97" i="7"/>
  <c r="N97" i="7"/>
  <c r="M85" i="7"/>
  <c r="L85" i="7"/>
  <c r="N85" i="7"/>
  <c r="M73" i="7"/>
  <c r="L73" i="7"/>
  <c r="M61" i="7"/>
  <c r="L61" i="7"/>
  <c r="N61" i="7"/>
  <c r="M49" i="7"/>
  <c r="L49" i="7"/>
  <c r="N49" i="7"/>
  <c r="M37" i="7"/>
  <c r="L37" i="7"/>
  <c r="N37" i="7"/>
  <c r="M25" i="7"/>
  <c r="N25" i="7"/>
  <c r="L25" i="7"/>
  <c r="L804" i="7"/>
  <c r="N804" i="7"/>
  <c r="L792" i="7"/>
  <c r="N792" i="7"/>
  <c r="L780" i="7"/>
  <c r="N780" i="7"/>
  <c r="L768" i="7"/>
  <c r="N768" i="7"/>
  <c r="L756" i="7"/>
  <c r="N756" i="7"/>
  <c r="L744" i="7"/>
  <c r="N744" i="7"/>
  <c r="L732" i="7"/>
  <c r="N732" i="7"/>
  <c r="L720" i="7"/>
  <c r="N720" i="7"/>
  <c r="L708" i="7"/>
  <c r="N708" i="7"/>
  <c r="L696" i="7"/>
  <c r="N696" i="7"/>
  <c r="L684" i="7"/>
  <c r="N684" i="7"/>
  <c r="L672" i="7"/>
  <c r="N672" i="7"/>
  <c r="L660" i="7"/>
  <c r="N660" i="7"/>
  <c r="L648" i="7"/>
  <c r="N648" i="7"/>
  <c r="L636" i="7"/>
  <c r="N636" i="7"/>
  <c r="L624" i="7"/>
  <c r="N624" i="7"/>
  <c r="L612" i="7"/>
  <c r="N612" i="7"/>
  <c r="L600" i="7"/>
  <c r="N600" i="7"/>
  <c r="L588" i="7"/>
  <c r="N588" i="7"/>
  <c r="M588" i="7"/>
  <c r="L576" i="7"/>
  <c r="N576" i="7"/>
  <c r="M576" i="7"/>
  <c r="L564" i="7"/>
  <c r="N564" i="7"/>
  <c r="L552" i="7"/>
  <c r="N552" i="7"/>
  <c r="M552" i="7"/>
  <c r="L540" i="7"/>
  <c r="N540" i="7"/>
  <c r="M540" i="7"/>
  <c r="L528" i="7"/>
  <c r="N528" i="7"/>
  <c r="M528" i="7"/>
  <c r="L516" i="7"/>
  <c r="N516" i="7"/>
  <c r="M516" i="7"/>
  <c r="L504" i="7"/>
  <c r="N504" i="7"/>
  <c r="M504" i="7"/>
  <c r="L492" i="7"/>
  <c r="N492" i="7"/>
  <c r="M492" i="7"/>
  <c r="L480" i="7"/>
  <c r="N480" i="7"/>
  <c r="M480" i="7"/>
  <c r="L468" i="7"/>
  <c r="N468" i="7"/>
  <c r="M468" i="7"/>
  <c r="L456" i="7"/>
  <c r="N456" i="7"/>
  <c r="M456" i="7"/>
  <c r="L444" i="7"/>
  <c r="N444" i="7"/>
  <c r="M444" i="7"/>
  <c r="L432" i="7"/>
  <c r="N432" i="7"/>
  <c r="M432" i="7"/>
  <c r="L420" i="7"/>
  <c r="N420" i="7"/>
  <c r="M420" i="7"/>
  <c r="L408" i="7"/>
  <c r="N408" i="7"/>
  <c r="M408" i="7"/>
  <c r="L396" i="7"/>
  <c r="N396" i="7"/>
  <c r="M396" i="7"/>
  <c r="L384" i="7"/>
  <c r="N384" i="7"/>
  <c r="M384" i="7"/>
  <c r="L372" i="7"/>
  <c r="N372" i="7"/>
  <c r="M372" i="7"/>
  <c r="L360" i="7"/>
  <c r="N360" i="7"/>
  <c r="M360" i="7"/>
  <c r="L348" i="7"/>
  <c r="N348" i="7"/>
  <c r="M348" i="7"/>
  <c r="L336" i="7"/>
  <c r="N336" i="7"/>
  <c r="M336" i="7"/>
  <c r="L324" i="7"/>
  <c r="N324" i="7"/>
  <c r="M324" i="7"/>
  <c r="L312" i="7"/>
  <c r="N312" i="7"/>
  <c r="M312" i="7"/>
  <c r="L300" i="7"/>
  <c r="N300" i="7"/>
  <c r="M300" i="7"/>
  <c r="L288" i="7"/>
  <c r="N288" i="7"/>
  <c r="M288" i="7"/>
  <c r="L276" i="7"/>
  <c r="N276" i="7"/>
  <c r="M276" i="7"/>
  <c r="L264" i="7"/>
  <c r="N264" i="7"/>
  <c r="M264" i="7"/>
  <c r="L252" i="7"/>
  <c r="N252" i="7"/>
  <c r="M252" i="7"/>
  <c r="L240" i="7"/>
  <c r="N240" i="7"/>
  <c r="M240" i="7"/>
  <c r="L228" i="7"/>
  <c r="N228" i="7"/>
  <c r="M228" i="7"/>
  <c r="L216" i="7"/>
  <c r="N216" i="7"/>
  <c r="M216" i="7"/>
  <c r="L204" i="7"/>
  <c r="N204" i="7"/>
  <c r="M204" i="7"/>
  <c r="L192" i="7"/>
  <c r="N192" i="7"/>
  <c r="M192" i="7"/>
  <c r="L180" i="7"/>
  <c r="N180" i="7"/>
  <c r="M180" i="7"/>
  <c r="L168" i="7"/>
  <c r="N168" i="7"/>
  <c r="M168" i="7"/>
  <c r="L156" i="7"/>
  <c r="N156" i="7"/>
  <c r="M156" i="7"/>
  <c r="L144" i="7"/>
  <c r="N144" i="7"/>
  <c r="M144" i="7"/>
  <c r="L132" i="7"/>
  <c r="N132" i="7"/>
  <c r="M132" i="7"/>
  <c r="L120" i="7"/>
  <c r="N120" i="7"/>
  <c r="M120" i="7"/>
  <c r="L108" i="7"/>
  <c r="N108" i="7"/>
  <c r="M108" i="7"/>
  <c r="L96" i="7"/>
  <c r="N96" i="7"/>
  <c r="M96" i="7"/>
  <c r="L84" i="7"/>
  <c r="N84" i="7"/>
  <c r="M84" i="7"/>
  <c r="L72" i="7"/>
  <c r="N72" i="7"/>
  <c r="M72" i="7"/>
  <c r="L60" i="7"/>
  <c r="N60" i="7"/>
  <c r="M60" i="7"/>
  <c r="L48" i="7"/>
  <c r="N48" i="7"/>
  <c r="M48" i="7"/>
  <c r="L36" i="7"/>
  <c r="N36" i="7"/>
  <c r="M36" i="7"/>
  <c r="L24" i="7"/>
  <c r="N24" i="7"/>
  <c r="M24" i="7"/>
  <c r="L12" i="7"/>
  <c r="N12" i="7"/>
  <c r="M12" i="7"/>
  <c r="N769" i="7"/>
  <c r="M741" i="7"/>
  <c r="N721" i="7"/>
  <c r="M693" i="7"/>
  <c r="N681" i="7"/>
  <c r="M636" i="7"/>
  <c r="N217" i="7"/>
  <c r="M13" i="7"/>
  <c r="N13" i="7"/>
  <c r="L13" i="7"/>
  <c r="L743" i="7"/>
  <c r="N743" i="7"/>
  <c r="L659" i="7"/>
  <c r="M659" i="7"/>
  <c r="N659" i="7"/>
  <c r="L563" i="7"/>
  <c r="M563" i="7"/>
  <c r="N563" i="7"/>
  <c r="L443" i="7"/>
  <c r="M443" i="7"/>
  <c r="N443" i="7"/>
  <c r="L359" i="7"/>
  <c r="M359" i="7"/>
  <c r="N359" i="7"/>
  <c r="L275" i="7"/>
  <c r="M275" i="7"/>
  <c r="N275" i="7"/>
  <c r="L191" i="7"/>
  <c r="M191" i="7"/>
  <c r="N191" i="7"/>
  <c r="L155" i="7"/>
  <c r="M155" i="7"/>
  <c r="N155" i="7"/>
  <c r="L71" i="7"/>
  <c r="M71" i="7"/>
  <c r="N71" i="7"/>
  <c r="L23" i="7"/>
  <c r="M23" i="7"/>
  <c r="N23" i="7"/>
  <c r="N827" i="7"/>
  <c r="M721" i="7"/>
  <c r="M802" i="7"/>
  <c r="N802" i="7"/>
  <c r="M742" i="7"/>
  <c r="N742" i="7"/>
  <c r="M706" i="7"/>
  <c r="N706" i="7"/>
  <c r="M670" i="7"/>
  <c r="N670" i="7"/>
  <c r="M610" i="7"/>
  <c r="N610" i="7"/>
  <c r="M334" i="7"/>
  <c r="N334" i="7"/>
  <c r="L334" i="7"/>
  <c r="L322" i="7"/>
  <c r="M322" i="7"/>
  <c r="N322" i="7"/>
  <c r="L310" i="7"/>
  <c r="M310" i="7"/>
  <c r="N310" i="7"/>
  <c r="L298" i="7"/>
  <c r="M298" i="7"/>
  <c r="N298" i="7"/>
  <c r="L286" i="7"/>
  <c r="M286" i="7"/>
  <c r="N286" i="7"/>
  <c r="L274" i="7"/>
  <c r="M274" i="7"/>
  <c r="N274" i="7"/>
  <c r="L262" i="7"/>
  <c r="M262" i="7"/>
  <c r="N262" i="7"/>
  <c r="L250" i="7"/>
  <c r="M250" i="7"/>
  <c r="N250" i="7"/>
  <c r="L238" i="7"/>
  <c r="M238" i="7"/>
  <c r="N238" i="7"/>
  <c r="L226" i="7"/>
  <c r="M226" i="7"/>
  <c r="N226" i="7"/>
  <c r="L214" i="7"/>
  <c r="M214" i="7"/>
  <c r="N214" i="7"/>
  <c r="L202" i="7"/>
  <c r="M202" i="7"/>
  <c r="N202" i="7"/>
  <c r="L190" i="7"/>
  <c r="M190" i="7"/>
  <c r="N190" i="7"/>
  <c r="L178" i="7"/>
  <c r="M178" i="7"/>
  <c r="N178" i="7"/>
  <c r="L166" i="7"/>
  <c r="M166" i="7"/>
  <c r="N166" i="7"/>
  <c r="L154" i="7"/>
  <c r="M154" i="7"/>
  <c r="N154" i="7"/>
  <c r="L142" i="7"/>
  <c r="M142" i="7"/>
  <c r="N142" i="7"/>
  <c r="L130" i="7"/>
  <c r="M130" i="7"/>
  <c r="N130" i="7"/>
  <c r="L118" i="7"/>
  <c r="M118" i="7"/>
  <c r="N118" i="7"/>
  <c r="L106" i="7"/>
  <c r="M106" i="7"/>
  <c r="N106" i="7"/>
  <c r="L94" i="7"/>
  <c r="M94" i="7"/>
  <c r="N94" i="7"/>
  <c r="L82" i="7"/>
  <c r="M82" i="7"/>
  <c r="N82" i="7"/>
  <c r="L70" i="7"/>
  <c r="M70" i="7"/>
  <c r="N70" i="7"/>
  <c r="L58" i="7"/>
  <c r="M58" i="7"/>
  <c r="N58" i="7"/>
  <c r="L46" i="7"/>
  <c r="M46" i="7"/>
  <c r="N46" i="7"/>
  <c r="L10" i="7"/>
  <c r="M10" i="7"/>
  <c r="N10" i="7"/>
  <c r="M859" i="7"/>
  <c r="M851" i="7"/>
  <c r="M847" i="7"/>
  <c r="M839" i="7"/>
  <c r="M835" i="7"/>
  <c r="M827" i="7"/>
  <c r="M823" i="7"/>
  <c r="M793" i="7"/>
  <c r="M785" i="7"/>
  <c r="M768" i="7"/>
  <c r="M749" i="7"/>
  <c r="M720" i="7"/>
  <c r="M701" i="7"/>
  <c r="M534" i="7"/>
  <c r="M490" i="7"/>
  <c r="M442" i="7"/>
  <c r="M394" i="7"/>
  <c r="M346" i="7"/>
  <c r="M806" i="7"/>
  <c r="N806" i="7"/>
  <c r="M722" i="7"/>
  <c r="N722" i="7"/>
  <c r="M602" i="7"/>
  <c r="N602" i="7"/>
  <c r="L542" i="7"/>
  <c r="M542" i="7"/>
  <c r="N542" i="7"/>
  <c r="L458" i="7"/>
  <c r="M458" i="7"/>
  <c r="N458" i="7"/>
  <c r="L649" i="7"/>
  <c r="M649" i="7"/>
  <c r="L613" i="7"/>
  <c r="M613" i="7"/>
  <c r="L553" i="7"/>
  <c r="N553" i="7"/>
  <c r="M553" i="7"/>
  <c r="L457" i="7"/>
  <c r="M457" i="7"/>
  <c r="N457" i="7"/>
  <c r="L397" i="7"/>
  <c r="M397" i="7"/>
  <c r="N397" i="7"/>
  <c r="M313" i="7"/>
  <c r="L313" i="7"/>
  <c r="N313" i="7"/>
  <c r="L803" i="7"/>
  <c r="N803" i="7"/>
  <c r="L707" i="7"/>
  <c r="N707" i="7"/>
  <c r="L611" i="7"/>
  <c r="M611" i="7"/>
  <c r="N611" i="7"/>
  <c r="L527" i="7"/>
  <c r="M527" i="7"/>
  <c r="N527" i="7"/>
  <c r="L455" i="7"/>
  <c r="M455" i="7"/>
  <c r="N455" i="7"/>
  <c r="L371" i="7"/>
  <c r="M371" i="7"/>
  <c r="N371" i="7"/>
  <c r="L287" i="7"/>
  <c r="M287" i="7"/>
  <c r="N287" i="7"/>
  <c r="L215" i="7"/>
  <c r="M215" i="7"/>
  <c r="N215" i="7"/>
  <c r="L107" i="7"/>
  <c r="M107" i="7"/>
  <c r="N107" i="7"/>
  <c r="N793" i="7"/>
  <c r="L602" i="7"/>
  <c r="M778" i="7"/>
  <c r="N778" i="7"/>
  <c r="M754" i="7"/>
  <c r="N754" i="7"/>
  <c r="M718" i="7"/>
  <c r="N718" i="7"/>
  <c r="M682" i="7"/>
  <c r="N682" i="7"/>
  <c r="M646" i="7"/>
  <c r="N646" i="7"/>
  <c r="M622" i="7"/>
  <c r="N622" i="7"/>
  <c r="L586" i="7"/>
  <c r="M586" i="7"/>
  <c r="N586" i="7"/>
  <c r="L562" i="7"/>
  <c r="M562" i="7"/>
  <c r="L538" i="7"/>
  <c r="M538" i="7"/>
  <c r="N538" i="7"/>
  <c r="M526" i="7"/>
  <c r="N526" i="7"/>
  <c r="L22" i="7"/>
  <c r="M22" i="7"/>
  <c r="N22" i="7"/>
  <c r="L669" i="7"/>
  <c r="M669" i="7"/>
  <c r="L657" i="7"/>
  <c r="M657" i="7"/>
  <c r="L645" i="7"/>
  <c r="M645" i="7"/>
  <c r="L633" i="7"/>
  <c r="M633" i="7"/>
  <c r="L621" i="7"/>
  <c r="M621" i="7"/>
  <c r="L609" i="7"/>
  <c r="M609" i="7"/>
  <c r="L597" i="7"/>
  <c r="M597" i="7"/>
  <c r="L585" i="7"/>
  <c r="N585" i="7"/>
  <c r="M585" i="7"/>
  <c r="L573" i="7"/>
  <c r="N573" i="7"/>
  <c r="L561" i="7"/>
  <c r="N561" i="7"/>
  <c r="M561" i="7"/>
  <c r="L549" i="7"/>
  <c r="N549" i="7"/>
  <c r="M549" i="7"/>
  <c r="L537" i="7"/>
  <c r="N537" i="7"/>
  <c r="M537" i="7"/>
  <c r="L525" i="7"/>
  <c r="N525" i="7"/>
  <c r="L513" i="7"/>
  <c r="M513" i="7"/>
  <c r="N513" i="7"/>
  <c r="L501" i="7"/>
  <c r="M501" i="7"/>
  <c r="N501" i="7"/>
  <c r="L489" i="7"/>
  <c r="M489" i="7"/>
  <c r="N489" i="7"/>
  <c r="L477" i="7"/>
  <c r="M477" i="7"/>
  <c r="N477" i="7"/>
  <c r="L465" i="7"/>
  <c r="M465" i="7"/>
  <c r="N465" i="7"/>
  <c r="L453" i="7"/>
  <c r="M453" i="7"/>
  <c r="N453" i="7"/>
  <c r="L441" i="7"/>
  <c r="M441" i="7"/>
  <c r="N441" i="7"/>
  <c r="L429" i="7"/>
  <c r="M429" i="7"/>
  <c r="N429" i="7"/>
  <c r="L417" i="7"/>
  <c r="M417" i="7"/>
  <c r="N417" i="7"/>
  <c r="L405" i="7"/>
  <c r="M405" i="7"/>
  <c r="N405" i="7"/>
  <c r="L393" i="7"/>
  <c r="M393" i="7"/>
  <c r="N393" i="7"/>
  <c r="L381" i="7"/>
  <c r="M381" i="7"/>
  <c r="N381" i="7"/>
  <c r="L369" i="7"/>
  <c r="M369" i="7"/>
  <c r="N369" i="7"/>
  <c r="L357" i="7"/>
  <c r="M357" i="7"/>
  <c r="N357" i="7"/>
  <c r="L345" i="7"/>
  <c r="M345" i="7"/>
  <c r="N345" i="7"/>
  <c r="M333" i="7"/>
  <c r="L333" i="7"/>
  <c r="N333" i="7"/>
  <c r="M321" i="7"/>
  <c r="L321" i="7"/>
  <c r="M309" i="7"/>
  <c r="L309" i="7"/>
  <c r="M297" i="7"/>
  <c r="L297" i="7"/>
  <c r="N297" i="7"/>
  <c r="M285" i="7"/>
  <c r="L285" i="7"/>
  <c r="N285" i="7"/>
  <c r="M273" i="7"/>
  <c r="L273" i="7"/>
  <c r="N273" i="7"/>
  <c r="M261" i="7"/>
  <c r="L261" i="7"/>
  <c r="N261" i="7"/>
  <c r="M249" i="7"/>
  <c r="L249" i="7"/>
  <c r="N249" i="7"/>
  <c r="M237" i="7"/>
  <c r="L237" i="7"/>
  <c r="N237" i="7"/>
  <c r="M225" i="7"/>
  <c r="L225" i="7"/>
  <c r="N225" i="7"/>
  <c r="M213" i="7"/>
  <c r="L213" i="7"/>
  <c r="N213" i="7"/>
  <c r="M201" i="7"/>
  <c r="L201" i="7"/>
  <c r="N201" i="7"/>
  <c r="M189" i="7"/>
  <c r="L189" i="7"/>
  <c r="N189" i="7"/>
  <c r="M177" i="7"/>
  <c r="L177" i="7"/>
  <c r="N177" i="7"/>
  <c r="M165" i="7"/>
  <c r="L165" i="7"/>
  <c r="N165" i="7"/>
  <c r="M153" i="7"/>
  <c r="L153" i="7"/>
  <c r="N153" i="7"/>
  <c r="M141" i="7"/>
  <c r="L141" i="7"/>
  <c r="N141" i="7"/>
  <c r="M129" i="7"/>
  <c r="L129" i="7"/>
  <c r="N129" i="7"/>
  <c r="M117" i="7"/>
  <c r="L117" i="7"/>
  <c r="N117" i="7"/>
  <c r="M105" i="7"/>
  <c r="L105" i="7"/>
  <c r="N105" i="7"/>
  <c r="M93" i="7"/>
  <c r="L93" i="7"/>
  <c r="N93" i="7"/>
  <c r="M81" i="7"/>
  <c r="L81" i="7"/>
  <c r="N81" i="7"/>
  <c r="M69" i="7"/>
  <c r="L69" i="7"/>
  <c r="N69" i="7"/>
  <c r="M57" i="7"/>
  <c r="N57" i="7"/>
  <c r="M45" i="7"/>
  <c r="L45" i="7"/>
  <c r="N45" i="7"/>
  <c r="M33" i="7"/>
  <c r="L33" i="7"/>
  <c r="N33" i="7"/>
  <c r="M21" i="7"/>
  <c r="N21" i="7"/>
  <c r="L21" i="7"/>
  <c r="M9" i="7"/>
  <c r="N9" i="7"/>
  <c r="L9" i="7"/>
  <c r="L851" i="7"/>
  <c r="M813" i="7"/>
  <c r="N807" i="7"/>
  <c r="N757" i="7"/>
  <c r="M729" i="7"/>
  <c r="N709" i="7"/>
  <c r="M648" i="7"/>
  <c r="M600" i="7"/>
  <c r="N169" i="7"/>
  <c r="M818" i="7"/>
  <c r="N818" i="7"/>
  <c r="M734" i="7"/>
  <c r="N734" i="7"/>
  <c r="M614" i="7"/>
  <c r="N614" i="7"/>
  <c r="L530" i="7"/>
  <c r="M530" i="7"/>
  <c r="L470" i="7"/>
  <c r="M470" i="7"/>
  <c r="N470" i="7"/>
  <c r="L637" i="7"/>
  <c r="M637" i="7"/>
  <c r="L541" i="7"/>
  <c r="N541" i="7"/>
  <c r="L469" i="7"/>
  <c r="M469" i="7"/>
  <c r="N469" i="7"/>
  <c r="L385" i="7"/>
  <c r="M385" i="7"/>
  <c r="N385" i="7"/>
  <c r="M301" i="7"/>
  <c r="L301" i="7"/>
  <c r="N301" i="7"/>
  <c r="L791" i="7"/>
  <c r="N791" i="7"/>
  <c r="L719" i="7"/>
  <c r="N719" i="7"/>
  <c r="L635" i="7"/>
  <c r="M635" i="7"/>
  <c r="N635" i="7"/>
  <c r="L539" i="7"/>
  <c r="M539" i="7"/>
  <c r="N539" i="7"/>
  <c r="L467" i="7"/>
  <c r="M467" i="7"/>
  <c r="N467" i="7"/>
  <c r="L383" i="7"/>
  <c r="M383" i="7"/>
  <c r="N383" i="7"/>
  <c r="L299" i="7"/>
  <c r="N299" i="7"/>
  <c r="M299" i="7"/>
  <c r="L203" i="7"/>
  <c r="M203" i="7"/>
  <c r="N203" i="7"/>
  <c r="L95" i="7"/>
  <c r="M95" i="7"/>
  <c r="N95" i="7"/>
  <c r="M769" i="7"/>
  <c r="M814" i="7"/>
  <c r="N814" i="7"/>
  <c r="M790" i="7"/>
  <c r="N790" i="7"/>
  <c r="M766" i="7"/>
  <c r="N766" i="7"/>
  <c r="M730" i="7"/>
  <c r="N730" i="7"/>
  <c r="M694" i="7"/>
  <c r="N694" i="7"/>
  <c r="M658" i="7"/>
  <c r="N658" i="7"/>
  <c r="M634" i="7"/>
  <c r="N634" i="7"/>
  <c r="M598" i="7"/>
  <c r="N598" i="7"/>
  <c r="M574" i="7"/>
  <c r="N574" i="7"/>
  <c r="L550" i="7"/>
  <c r="N550" i="7"/>
  <c r="L34" i="7"/>
  <c r="M34" i="7"/>
  <c r="N34" i="7"/>
  <c r="L800" i="7"/>
  <c r="N800" i="7"/>
  <c r="L788" i="7"/>
  <c r="N788" i="7"/>
  <c r="L776" i="7"/>
  <c r="N776" i="7"/>
  <c r="L764" i="7"/>
  <c r="N764" i="7"/>
  <c r="L752" i="7"/>
  <c r="N752" i="7"/>
  <c r="L740" i="7"/>
  <c r="N740" i="7"/>
  <c r="L728" i="7"/>
  <c r="N728" i="7"/>
  <c r="L716" i="7"/>
  <c r="N716" i="7"/>
  <c r="L704" i="7"/>
  <c r="N704" i="7"/>
  <c r="L692" i="7"/>
  <c r="N692" i="7"/>
  <c r="L680" i="7"/>
  <c r="N680" i="7"/>
  <c r="L668" i="7"/>
  <c r="N668" i="7"/>
  <c r="L656" i="7"/>
  <c r="N656" i="7"/>
  <c r="L644" i="7"/>
  <c r="N644" i="7"/>
  <c r="L632" i="7"/>
  <c r="N632" i="7"/>
  <c r="L620" i="7"/>
  <c r="N620" i="7"/>
  <c r="L608" i="7"/>
  <c r="N608" i="7"/>
  <c r="L596" i="7"/>
  <c r="N596" i="7"/>
  <c r="L584" i="7"/>
  <c r="N584" i="7"/>
  <c r="M584" i="7"/>
  <c r="L572" i="7"/>
  <c r="N572" i="7"/>
  <c r="M572" i="7"/>
  <c r="L560" i="7"/>
  <c r="N560" i="7"/>
  <c r="L548" i="7"/>
  <c r="N548" i="7"/>
  <c r="M548" i="7"/>
  <c r="L536" i="7"/>
  <c r="N536" i="7"/>
  <c r="M536" i="7"/>
  <c r="L524" i="7"/>
  <c r="N524" i="7"/>
  <c r="M524" i="7"/>
  <c r="L512" i="7"/>
  <c r="N512" i="7"/>
  <c r="M512" i="7"/>
  <c r="L500" i="7"/>
  <c r="N500" i="7"/>
  <c r="M500" i="7"/>
  <c r="L488" i="7"/>
  <c r="N488" i="7"/>
  <c r="M488" i="7"/>
  <c r="L476" i="7"/>
  <c r="N476" i="7"/>
  <c r="M476" i="7"/>
  <c r="L464" i="7"/>
  <c r="N464" i="7"/>
  <c r="M464" i="7"/>
  <c r="L452" i="7"/>
  <c r="N452" i="7"/>
  <c r="M452" i="7"/>
  <c r="L440" i="7"/>
  <c r="N440" i="7"/>
  <c r="M440" i="7"/>
  <c r="L428" i="7"/>
  <c r="N428" i="7"/>
  <c r="M428" i="7"/>
  <c r="L416" i="7"/>
  <c r="N416" i="7"/>
  <c r="M416" i="7"/>
  <c r="L404" i="7"/>
  <c r="N404" i="7"/>
  <c r="M404" i="7"/>
  <c r="L392" i="7"/>
  <c r="N392" i="7"/>
  <c r="M392" i="7"/>
  <c r="L380" i="7"/>
  <c r="N380" i="7"/>
  <c r="M380" i="7"/>
  <c r="L368" i="7"/>
  <c r="N368" i="7"/>
  <c r="M368" i="7"/>
  <c r="L356" i="7"/>
  <c r="N356" i="7"/>
  <c r="M356" i="7"/>
  <c r="L344" i="7"/>
  <c r="N344" i="7"/>
  <c r="M344" i="7"/>
  <c r="L332" i="7"/>
  <c r="N332" i="7"/>
  <c r="M332" i="7"/>
  <c r="L320" i="7"/>
  <c r="N320" i="7"/>
  <c r="M320" i="7"/>
  <c r="L308" i="7"/>
  <c r="N308" i="7"/>
  <c r="M308" i="7"/>
  <c r="L296" i="7"/>
  <c r="N296" i="7"/>
  <c r="M296" i="7"/>
  <c r="L284" i="7"/>
  <c r="N284" i="7"/>
  <c r="L272" i="7"/>
  <c r="N272" i="7"/>
  <c r="M272" i="7"/>
  <c r="L260" i="7"/>
  <c r="N260" i="7"/>
  <c r="M260" i="7"/>
  <c r="L248" i="7"/>
  <c r="N248" i="7"/>
  <c r="M248" i="7"/>
  <c r="L236" i="7"/>
  <c r="N236" i="7"/>
  <c r="L224" i="7"/>
  <c r="N224" i="7"/>
  <c r="M224" i="7"/>
  <c r="L212" i="7"/>
  <c r="N212" i="7"/>
  <c r="M212" i="7"/>
  <c r="L200" i="7"/>
  <c r="N200" i="7"/>
  <c r="M200" i="7"/>
  <c r="L188" i="7"/>
  <c r="N188" i="7"/>
  <c r="L176" i="7"/>
  <c r="N176" i="7"/>
  <c r="M176" i="7"/>
  <c r="L164" i="7"/>
  <c r="N164" i="7"/>
  <c r="M164" i="7"/>
  <c r="L152" i="7"/>
  <c r="N152" i="7"/>
  <c r="M152" i="7"/>
  <c r="L140" i="7"/>
  <c r="N140" i="7"/>
  <c r="L128" i="7"/>
  <c r="N128" i="7"/>
  <c r="M128" i="7"/>
  <c r="L116" i="7"/>
  <c r="N116" i="7"/>
  <c r="M116" i="7"/>
  <c r="L104" i="7"/>
  <c r="N104" i="7"/>
  <c r="M104" i="7"/>
  <c r="L92" i="7"/>
  <c r="N92" i="7"/>
  <c r="M92" i="7"/>
  <c r="L80" i="7"/>
  <c r="N80" i="7"/>
  <c r="M80" i="7"/>
  <c r="L68" i="7"/>
  <c r="N68" i="7"/>
  <c r="M68" i="7"/>
  <c r="L56" i="7"/>
  <c r="N56" i="7"/>
  <c r="M56" i="7"/>
  <c r="L44" i="7"/>
  <c r="N44" i="7"/>
  <c r="M44" i="7"/>
  <c r="L32" i="7"/>
  <c r="N32" i="7"/>
  <c r="M32" i="7"/>
  <c r="L20" i="7"/>
  <c r="N20" i="7"/>
  <c r="M20" i="7"/>
  <c r="L8" i="7"/>
  <c r="N8" i="7"/>
  <c r="M8" i="7"/>
  <c r="N858" i="7"/>
  <c r="N854" i="7"/>
  <c r="N850" i="7"/>
  <c r="N846" i="7"/>
  <c r="N842" i="7"/>
  <c r="N838" i="7"/>
  <c r="N834" i="7"/>
  <c r="N830" i="7"/>
  <c r="N826" i="7"/>
  <c r="N822" i="7"/>
  <c r="L818" i="7"/>
  <c r="M800" i="7"/>
  <c r="M792" i="7"/>
  <c r="M776" i="7"/>
  <c r="L766" i="7"/>
  <c r="M757" i="7"/>
  <c r="N737" i="7"/>
  <c r="M728" i="7"/>
  <c r="L718" i="7"/>
  <c r="M709" i="7"/>
  <c r="N689" i="7"/>
  <c r="N677" i="7"/>
  <c r="L646" i="7"/>
  <c r="L614" i="7"/>
  <c r="L598" i="7"/>
  <c r="M564" i="7"/>
  <c r="L526" i="7"/>
  <c r="N478" i="7"/>
  <c r="N430" i="7"/>
  <c r="N382" i="7"/>
  <c r="M140" i="7"/>
  <c r="M770" i="7"/>
  <c r="N770" i="7"/>
  <c r="M662" i="7"/>
  <c r="N662" i="7"/>
  <c r="L482" i="7"/>
  <c r="M482" i="7"/>
  <c r="N482" i="7"/>
  <c r="M157" i="7"/>
  <c r="L157" i="7"/>
  <c r="N157" i="7"/>
  <c r="L410" i="7"/>
  <c r="M410" i="7"/>
  <c r="N410" i="7"/>
  <c r="L625" i="7"/>
  <c r="M625" i="7"/>
  <c r="L565" i="7"/>
  <c r="N565" i="7"/>
  <c r="M565" i="7"/>
  <c r="L481" i="7"/>
  <c r="M481" i="7"/>
  <c r="N481" i="7"/>
  <c r="L409" i="7"/>
  <c r="M409" i="7"/>
  <c r="N409" i="7"/>
  <c r="M325" i="7"/>
  <c r="L325" i="7"/>
  <c r="N325" i="7"/>
  <c r="L755" i="7"/>
  <c r="N755" i="7"/>
  <c r="L671" i="7"/>
  <c r="M671" i="7"/>
  <c r="N671" i="7"/>
  <c r="L587" i="7"/>
  <c r="M587" i="7"/>
  <c r="N587" i="7"/>
  <c r="L503" i="7"/>
  <c r="M503" i="7"/>
  <c r="N503" i="7"/>
  <c r="L407" i="7"/>
  <c r="M407" i="7"/>
  <c r="N407" i="7"/>
  <c r="L311" i="7"/>
  <c r="N311" i="7"/>
  <c r="M311" i="7"/>
  <c r="L227" i="7"/>
  <c r="M227" i="7"/>
  <c r="N227" i="7"/>
  <c r="L167" i="7"/>
  <c r="M167" i="7"/>
  <c r="N167" i="7"/>
  <c r="L83" i="7"/>
  <c r="M83" i="7"/>
  <c r="N83" i="7"/>
  <c r="L59" i="7"/>
  <c r="M59" i="7"/>
  <c r="N59" i="7"/>
  <c r="L35" i="7"/>
  <c r="M35" i="7"/>
  <c r="N35" i="7"/>
  <c r="L11" i="7"/>
  <c r="M11" i="7"/>
  <c r="N11" i="7"/>
  <c r="L775" i="7"/>
  <c r="N775" i="7"/>
  <c r="L727" i="7"/>
  <c r="N727" i="7"/>
  <c r="L679" i="7"/>
  <c r="M679" i="7"/>
  <c r="N679" i="7"/>
  <c r="L631" i="7"/>
  <c r="M631" i="7"/>
  <c r="N631" i="7"/>
  <c r="L571" i="7"/>
  <c r="M571" i="7"/>
  <c r="N571" i="7"/>
  <c r="L535" i="7"/>
  <c r="M535" i="7"/>
  <c r="N535" i="7"/>
  <c r="L487" i="7"/>
  <c r="M487" i="7"/>
  <c r="N487" i="7"/>
  <c r="L439" i="7"/>
  <c r="M439" i="7"/>
  <c r="N439" i="7"/>
  <c r="L391" i="7"/>
  <c r="M391" i="7"/>
  <c r="N391" i="7"/>
  <c r="L343" i="7"/>
  <c r="M343" i="7"/>
  <c r="N343" i="7"/>
  <c r="L295" i="7"/>
  <c r="M295" i="7"/>
  <c r="N295" i="7"/>
  <c r="L247" i="7"/>
  <c r="M247" i="7"/>
  <c r="N247" i="7"/>
  <c r="L199" i="7"/>
  <c r="M199" i="7"/>
  <c r="N199" i="7"/>
  <c r="L151" i="7"/>
  <c r="M151" i="7"/>
  <c r="N151" i="7"/>
  <c r="M79" i="7"/>
  <c r="N79" i="7"/>
  <c r="M775" i="7"/>
  <c r="N613" i="7"/>
  <c r="N562" i="7"/>
  <c r="M478" i="7"/>
  <c r="M810" i="7"/>
  <c r="N810" i="7"/>
  <c r="M798" i="7"/>
  <c r="N798" i="7"/>
  <c r="M786" i="7"/>
  <c r="N786" i="7"/>
  <c r="M774" i="7"/>
  <c r="N774" i="7"/>
  <c r="M762" i="7"/>
  <c r="N762" i="7"/>
  <c r="M750" i="7"/>
  <c r="N750" i="7"/>
  <c r="M738" i="7"/>
  <c r="N738" i="7"/>
  <c r="M726" i="7"/>
  <c r="N726" i="7"/>
  <c r="M714" i="7"/>
  <c r="N714" i="7"/>
  <c r="M702" i="7"/>
  <c r="N702" i="7"/>
  <c r="M690" i="7"/>
  <c r="N690" i="7"/>
  <c r="M678" i="7"/>
  <c r="N678" i="7"/>
  <c r="M666" i="7"/>
  <c r="N666" i="7"/>
  <c r="M654" i="7"/>
  <c r="N654" i="7"/>
  <c r="M642" i="7"/>
  <c r="N642" i="7"/>
  <c r="M630" i="7"/>
  <c r="N630" i="7"/>
  <c r="M618" i="7"/>
  <c r="N618" i="7"/>
  <c r="M606" i="7"/>
  <c r="N606" i="7"/>
  <c r="L594" i="7"/>
  <c r="M594" i="7"/>
  <c r="N594" i="7"/>
  <c r="M570" i="7"/>
  <c r="N570" i="7"/>
  <c r="L558" i="7"/>
  <c r="M558" i="7"/>
  <c r="N558" i="7"/>
  <c r="L546" i="7"/>
  <c r="M546" i="7"/>
  <c r="N546" i="7"/>
  <c r="M522" i="7"/>
  <c r="N522" i="7"/>
  <c r="L510" i="7"/>
  <c r="N510" i="7"/>
  <c r="L498" i="7"/>
  <c r="N498" i="7"/>
  <c r="L486" i="7"/>
  <c r="N486" i="7"/>
  <c r="L474" i="7"/>
  <c r="N474" i="7"/>
  <c r="L462" i="7"/>
  <c r="N462" i="7"/>
  <c r="L450" i="7"/>
  <c r="N450" i="7"/>
  <c r="L438" i="7"/>
  <c r="N438" i="7"/>
  <c r="L426" i="7"/>
  <c r="N426" i="7"/>
  <c r="L414" i="7"/>
  <c r="N414" i="7"/>
  <c r="L402" i="7"/>
  <c r="N402" i="7"/>
  <c r="L390" i="7"/>
  <c r="N390" i="7"/>
  <c r="L378" i="7"/>
  <c r="N378" i="7"/>
  <c r="L366" i="7"/>
  <c r="N366" i="7"/>
  <c r="L354" i="7"/>
  <c r="N354" i="7"/>
  <c r="M342" i="7"/>
  <c r="N342" i="7"/>
  <c r="M330" i="7"/>
  <c r="N330" i="7"/>
  <c r="L330" i="7"/>
  <c r="L318" i="7"/>
  <c r="M318" i="7"/>
  <c r="N318" i="7"/>
  <c r="L306" i="7"/>
  <c r="M306" i="7"/>
  <c r="N306" i="7"/>
  <c r="L294" i="7"/>
  <c r="M294" i="7"/>
  <c r="N294" i="7"/>
  <c r="L282" i="7"/>
  <c r="M282" i="7"/>
  <c r="N282" i="7"/>
  <c r="L270" i="7"/>
  <c r="M270" i="7"/>
  <c r="N270" i="7"/>
  <c r="L258" i="7"/>
  <c r="M258" i="7"/>
  <c r="N258" i="7"/>
  <c r="L246" i="7"/>
  <c r="M246" i="7"/>
  <c r="N246" i="7"/>
  <c r="L234" i="7"/>
  <c r="M234" i="7"/>
  <c r="N234" i="7"/>
  <c r="L222" i="7"/>
  <c r="M222" i="7"/>
  <c r="N222" i="7"/>
  <c r="L210" i="7"/>
  <c r="M210" i="7"/>
  <c r="N210" i="7"/>
  <c r="L198" i="7"/>
  <c r="M198" i="7"/>
  <c r="N198" i="7"/>
  <c r="L186" i="7"/>
  <c r="M186" i="7"/>
  <c r="N186" i="7"/>
  <c r="L174" i="7"/>
  <c r="M174" i="7"/>
  <c r="N174" i="7"/>
  <c r="L162" i="7"/>
  <c r="M162" i="7"/>
  <c r="N162" i="7"/>
  <c r="L150" i="7"/>
  <c r="M150" i="7"/>
  <c r="N150" i="7"/>
  <c r="L138" i="7"/>
  <c r="M138" i="7"/>
  <c r="N138" i="7"/>
  <c r="L126" i="7"/>
  <c r="M126" i="7"/>
  <c r="N126" i="7"/>
  <c r="L114" i="7"/>
  <c r="M114" i="7"/>
  <c r="N114" i="7"/>
  <c r="L102" i="7"/>
  <c r="M102" i="7"/>
  <c r="N102" i="7"/>
  <c r="L90" i="7"/>
  <c r="M90" i="7"/>
  <c r="N90" i="7"/>
  <c r="L78" i="7"/>
  <c r="M78" i="7"/>
  <c r="N78" i="7"/>
  <c r="L66" i="7"/>
  <c r="M66" i="7"/>
  <c r="N66" i="7"/>
  <c r="L54" i="7"/>
  <c r="M54" i="7"/>
  <c r="N54" i="7"/>
  <c r="L42" i="7"/>
  <c r="M42" i="7"/>
  <c r="N42" i="7"/>
  <c r="L30" i="7"/>
  <c r="M30" i="7"/>
  <c r="N30" i="7"/>
  <c r="L18" i="7"/>
  <c r="M18" i="7"/>
  <c r="N18" i="7"/>
  <c r="L6" i="7"/>
  <c r="M6" i="7"/>
  <c r="N6" i="7"/>
  <c r="L854" i="7"/>
  <c r="L842" i="7"/>
  <c r="L830" i="7"/>
  <c r="M817" i="7"/>
  <c r="M812" i="7"/>
  <c r="L806" i="7"/>
  <c r="L798" i="7"/>
  <c r="L790" i="7"/>
  <c r="L782" i="7"/>
  <c r="L774" i="7"/>
  <c r="M765" i="7"/>
  <c r="M755" i="7"/>
  <c r="N745" i="7"/>
  <c r="L726" i="7"/>
  <c r="M717" i="7"/>
  <c r="M707" i="7"/>
  <c r="N697" i="7"/>
  <c r="M660" i="7"/>
  <c r="M644" i="7"/>
  <c r="M612" i="7"/>
  <c r="M596" i="7"/>
  <c r="M560" i="7"/>
  <c r="L522" i="7"/>
  <c r="M474" i="7"/>
  <c r="M426" i="7"/>
  <c r="M378" i="7"/>
  <c r="L121" i="7"/>
  <c r="M794" i="7"/>
  <c r="N794" i="7"/>
  <c r="M710" i="7"/>
  <c r="N710" i="7"/>
  <c r="M650" i="7"/>
  <c r="N650" i="7"/>
  <c r="L590" i="7"/>
  <c r="M590" i="7"/>
  <c r="N590" i="7"/>
  <c r="L506" i="7"/>
  <c r="M506" i="7"/>
  <c r="N506" i="7"/>
  <c r="L434" i="7"/>
  <c r="M434" i="7"/>
  <c r="N434" i="7"/>
  <c r="L601" i="7"/>
  <c r="M601" i="7"/>
  <c r="L517" i="7"/>
  <c r="M517" i="7"/>
  <c r="N517" i="7"/>
  <c r="L445" i="7"/>
  <c r="M445" i="7"/>
  <c r="N445" i="7"/>
  <c r="L373" i="7"/>
  <c r="M373" i="7"/>
  <c r="N373" i="7"/>
  <c r="M277" i="7"/>
  <c r="L277" i="7"/>
  <c r="N277" i="7"/>
  <c r="L779" i="7"/>
  <c r="N779" i="7"/>
  <c r="L683" i="7"/>
  <c r="M683" i="7"/>
  <c r="N683" i="7"/>
  <c r="L599" i="7"/>
  <c r="M599" i="7"/>
  <c r="N599" i="7"/>
  <c r="L515" i="7"/>
  <c r="M515" i="7"/>
  <c r="N515" i="7"/>
  <c r="L419" i="7"/>
  <c r="M419" i="7"/>
  <c r="N419" i="7"/>
  <c r="L335" i="7"/>
  <c r="N335" i="7"/>
  <c r="M335" i="7"/>
  <c r="L239" i="7"/>
  <c r="M239" i="7"/>
  <c r="N239" i="7"/>
  <c r="L131" i="7"/>
  <c r="M131" i="7"/>
  <c r="N131" i="7"/>
  <c r="L787" i="7"/>
  <c r="N787" i="7"/>
  <c r="L739" i="7"/>
  <c r="N739" i="7"/>
  <c r="L691" i="7"/>
  <c r="N691" i="7"/>
  <c r="L643" i="7"/>
  <c r="M643" i="7"/>
  <c r="N643" i="7"/>
  <c r="L595" i="7"/>
  <c r="M595" i="7"/>
  <c r="N595" i="7"/>
  <c r="L547" i="7"/>
  <c r="M547" i="7"/>
  <c r="N547" i="7"/>
  <c r="L499" i="7"/>
  <c r="M499" i="7"/>
  <c r="N499" i="7"/>
  <c r="L463" i="7"/>
  <c r="M463" i="7"/>
  <c r="N463" i="7"/>
  <c r="L415" i="7"/>
  <c r="M415" i="7"/>
  <c r="N415" i="7"/>
  <c r="L367" i="7"/>
  <c r="M367" i="7"/>
  <c r="N367" i="7"/>
  <c r="L319" i="7"/>
  <c r="N319" i="7"/>
  <c r="M319" i="7"/>
  <c r="L271" i="7"/>
  <c r="M271" i="7"/>
  <c r="N271" i="7"/>
  <c r="L223" i="7"/>
  <c r="M223" i="7"/>
  <c r="N223" i="7"/>
  <c r="L187" i="7"/>
  <c r="M187" i="7"/>
  <c r="N187" i="7"/>
  <c r="L139" i="7"/>
  <c r="M139" i="7"/>
  <c r="N139" i="7"/>
  <c r="L103" i="7"/>
  <c r="M103" i="7"/>
  <c r="N103" i="7"/>
  <c r="L55" i="7"/>
  <c r="M55" i="7"/>
  <c r="N55" i="7"/>
  <c r="L31" i="7"/>
  <c r="M31" i="7"/>
  <c r="N31" i="7"/>
  <c r="L7" i="7"/>
  <c r="M7" i="7"/>
  <c r="N7" i="7"/>
  <c r="L665" i="7"/>
  <c r="M665" i="7"/>
  <c r="L653" i="7"/>
  <c r="M653" i="7"/>
  <c r="L641" i="7"/>
  <c r="M641" i="7"/>
  <c r="L629" i="7"/>
  <c r="M629" i="7"/>
  <c r="L617" i="7"/>
  <c r="M617" i="7"/>
  <c r="L605" i="7"/>
  <c r="M605" i="7"/>
  <c r="L593" i="7"/>
  <c r="N593" i="7"/>
  <c r="L581" i="7"/>
  <c r="N581" i="7"/>
  <c r="M581" i="7"/>
  <c r="L569" i="7"/>
  <c r="N569" i="7"/>
  <c r="M569" i="7"/>
  <c r="L557" i="7"/>
  <c r="N557" i="7"/>
  <c r="M557" i="7"/>
  <c r="L545" i="7"/>
  <c r="N545" i="7"/>
  <c r="L533" i="7"/>
  <c r="N533" i="7"/>
  <c r="M533" i="7"/>
  <c r="L521" i="7"/>
  <c r="N521" i="7"/>
  <c r="M521" i="7"/>
  <c r="L509" i="7"/>
  <c r="M509" i="7"/>
  <c r="N509" i="7"/>
  <c r="L497" i="7"/>
  <c r="M497" i="7"/>
  <c r="N497" i="7"/>
  <c r="L485" i="7"/>
  <c r="M485" i="7"/>
  <c r="N485" i="7"/>
  <c r="L473" i="7"/>
  <c r="M473" i="7"/>
  <c r="N473" i="7"/>
  <c r="L461" i="7"/>
  <c r="M461" i="7"/>
  <c r="N461" i="7"/>
  <c r="L449" i="7"/>
  <c r="M449" i="7"/>
  <c r="N449" i="7"/>
  <c r="L437" i="7"/>
  <c r="M437" i="7"/>
  <c r="N437" i="7"/>
  <c r="L425" i="7"/>
  <c r="M425" i="7"/>
  <c r="N425" i="7"/>
  <c r="L413" i="7"/>
  <c r="M413" i="7"/>
  <c r="N413" i="7"/>
  <c r="L401" i="7"/>
  <c r="M401" i="7"/>
  <c r="N401" i="7"/>
  <c r="L389" i="7"/>
  <c r="M389" i="7"/>
  <c r="N389" i="7"/>
  <c r="L377" i="7"/>
  <c r="M377" i="7"/>
  <c r="N377" i="7"/>
  <c r="L365" i="7"/>
  <c r="M365" i="7"/>
  <c r="N365" i="7"/>
  <c r="L353" i="7"/>
  <c r="M353" i="7"/>
  <c r="N353" i="7"/>
  <c r="M341" i="7"/>
  <c r="L341" i="7"/>
  <c r="N341" i="7"/>
  <c r="M329" i="7"/>
  <c r="L329" i="7"/>
  <c r="N329" i="7"/>
  <c r="M317" i="7"/>
  <c r="L317" i="7"/>
  <c r="N317" i="7"/>
  <c r="M305" i="7"/>
  <c r="L305" i="7"/>
  <c r="N305" i="7"/>
  <c r="M293" i="7"/>
  <c r="L293" i="7"/>
  <c r="N293" i="7"/>
  <c r="M281" i="7"/>
  <c r="L281" i="7"/>
  <c r="M269" i="7"/>
  <c r="L269" i="7"/>
  <c r="N269" i="7"/>
  <c r="M257" i="7"/>
  <c r="L257" i="7"/>
  <c r="N257" i="7"/>
  <c r="M245" i="7"/>
  <c r="L245" i="7"/>
  <c r="N245" i="7"/>
  <c r="M233" i="7"/>
  <c r="L233" i="7"/>
  <c r="M221" i="7"/>
  <c r="L221" i="7"/>
  <c r="N221" i="7"/>
  <c r="M209" i="7"/>
  <c r="L209" i="7"/>
  <c r="N209" i="7"/>
  <c r="M197" i="7"/>
  <c r="L197" i="7"/>
  <c r="N197" i="7"/>
  <c r="M185" i="7"/>
  <c r="L185" i="7"/>
  <c r="M173" i="7"/>
  <c r="L173" i="7"/>
  <c r="N173" i="7"/>
  <c r="M161" i="7"/>
  <c r="L161" i="7"/>
  <c r="N161" i="7"/>
  <c r="M149" i="7"/>
  <c r="L149" i="7"/>
  <c r="N149" i="7"/>
  <c r="M137" i="7"/>
  <c r="L137" i="7"/>
  <c r="M125" i="7"/>
  <c r="L125" i="7"/>
  <c r="N125" i="7"/>
  <c r="M113" i="7"/>
  <c r="L113" i="7"/>
  <c r="N113" i="7"/>
  <c r="M101" i="7"/>
  <c r="L101" i="7"/>
  <c r="N101" i="7"/>
  <c r="M89" i="7"/>
  <c r="L89" i="7"/>
  <c r="N89" i="7"/>
  <c r="M77" i="7"/>
  <c r="L77" i="7"/>
  <c r="N77" i="7"/>
  <c r="M65" i="7"/>
  <c r="L65" i="7"/>
  <c r="N65" i="7"/>
  <c r="M53" i="7"/>
  <c r="L53" i="7"/>
  <c r="N53" i="7"/>
  <c r="M41" i="7"/>
  <c r="L41" i="7"/>
  <c r="N41" i="7"/>
  <c r="M29" i="7"/>
  <c r="N29" i="7"/>
  <c r="L29" i="7"/>
  <c r="M17" i="7"/>
  <c r="N17" i="7"/>
  <c r="L17" i="7"/>
  <c r="M5" i="7"/>
  <c r="N5" i="7"/>
  <c r="L5" i="7"/>
  <c r="N857" i="7"/>
  <c r="N853" i="7"/>
  <c r="N849" i="7"/>
  <c r="N845" i="7"/>
  <c r="N841" i="7"/>
  <c r="N837" i="7"/>
  <c r="N833" i="7"/>
  <c r="N829" i="7"/>
  <c r="N825" i="7"/>
  <c r="N821" i="7"/>
  <c r="L817" i="7"/>
  <c r="N811" i="7"/>
  <c r="N805" i="7"/>
  <c r="N797" i="7"/>
  <c r="N789" i="7"/>
  <c r="N781" i="7"/>
  <c r="N773" i="7"/>
  <c r="M764" i="7"/>
  <c r="L754" i="7"/>
  <c r="M745" i="7"/>
  <c r="N725" i="7"/>
  <c r="M716" i="7"/>
  <c r="L706" i="7"/>
  <c r="M697" i="7"/>
  <c r="L686" i="7"/>
  <c r="L658" i="7"/>
  <c r="L642" i="7"/>
  <c r="L610" i="7"/>
  <c r="M593" i="7"/>
  <c r="M554" i="7"/>
  <c r="N514" i="7"/>
  <c r="N466" i="7"/>
  <c r="N418" i="7"/>
  <c r="N370" i="7"/>
  <c r="M284" i="7"/>
  <c r="M746" i="7"/>
  <c r="N746" i="7"/>
  <c r="M674" i="7"/>
  <c r="N674" i="7"/>
  <c r="M626" i="7"/>
  <c r="N626" i="7"/>
  <c r="L566" i="7"/>
  <c r="M566" i="7"/>
  <c r="N566" i="7"/>
  <c r="L422" i="7"/>
  <c r="M422" i="7"/>
  <c r="N422" i="7"/>
  <c r="L661" i="7"/>
  <c r="M661" i="7"/>
  <c r="L589" i="7"/>
  <c r="N589" i="7"/>
  <c r="L529" i="7"/>
  <c r="N529" i="7"/>
  <c r="M529" i="7"/>
  <c r="L493" i="7"/>
  <c r="M493" i="7"/>
  <c r="N493" i="7"/>
  <c r="L421" i="7"/>
  <c r="M421" i="7"/>
  <c r="N421" i="7"/>
  <c r="L349" i="7"/>
  <c r="M349" i="7"/>
  <c r="N349" i="7"/>
  <c r="L767" i="7"/>
  <c r="N767" i="7"/>
  <c r="L695" i="7"/>
  <c r="N695" i="7"/>
  <c r="L623" i="7"/>
  <c r="M623" i="7"/>
  <c r="N623" i="7"/>
  <c r="L551" i="7"/>
  <c r="M551" i="7"/>
  <c r="N551" i="7"/>
  <c r="L479" i="7"/>
  <c r="M479" i="7"/>
  <c r="N479" i="7"/>
  <c r="L395" i="7"/>
  <c r="M395" i="7"/>
  <c r="N395" i="7"/>
  <c r="L323" i="7"/>
  <c r="N323" i="7"/>
  <c r="L251" i="7"/>
  <c r="M251" i="7"/>
  <c r="N251" i="7"/>
  <c r="L179" i="7"/>
  <c r="M179" i="7"/>
  <c r="N179" i="7"/>
  <c r="L119" i="7"/>
  <c r="M119" i="7"/>
  <c r="N119" i="7"/>
  <c r="L47" i="7"/>
  <c r="M47" i="7"/>
  <c r="N47" i="7"/>
  <c r="L763" i="7"/>
  <c r="N763" i="7"/>
  <c r="L715" i="7"/>
  <c r="N715" i="7"/>
  <c r="L667" i="7"/>
  <c r="M667" i="7"/>
  <c r="N667" i="7"/>
  <c r="L619" i="7"/>
  <c r="M619" i="7"/>
  <c r="N619" i="7"/>
  <c r="L583" i="7"/>
  <c r="M583" i="7"/>
  <c r="N583" i="7"/>
  <c r="L523" i="7"/>
  <c r="M523" i="7"/>
  <c r="N523" i="7"/>
  <c r="L475" i="7"/>
  <c r="M475" i="7"/>
  <c r="N475" i="7"/>
  <c r="L427" i="7"/>
  <c r="M427" i="7"/>
  <c r="N427" i="7"/>
  <c r="L379" i="7"/>
  <c r="M379" i="7"/>
  <c r="N379" i="7"/>
  <c r="L331" i="7"/>
  <c r="N331" i="7"/>
  <c r="M331" i="7"/>
  <c r="L283" i="7"/>
  <c r="M283" i="7"/>
  <c r="N283" i="7"/>
  <c r="L235" i="7"/>
  <c r="M235" i="7"/>
  <c r="N235" i="7"/>
  <c r="L175" i="7"/>
  <c r="M175" i="7"/>
  <c r="N175" i="7"/>
  <c r="L115" i="7"/>
  <c r="M115" i="7"/>
  <c r="N115" i="7"/>
  <c r="M791" i="7"/>
  <c r="L746" i="7"/>
  <c r="M727" i="7"/>
  <c r="L808" i="7"/>
  <c r="N808" i="7"/>
  <c r="L796" i="7"/>
  <c r="N796" i="7"/>
  <c r="L784" i="7"/>
  <c r="N784" i="7"/>
  <c r="L772" i="7"/>
  <c r="N772" i="7"/>
  <c r="L760" i="7"/>
  <c r="N760" i="7"/>
  <c r="L748" i="7"/>
  <c r="N748" i="7"/>
  <c r="L736" i="7"/>
  <c r="N736" i="7"/>
  <c r="L724" i="7"/>
  <c r="N724" i="7"/>
  <c r="L712" i="7"/>
  <c r="N712" i="7"/>
  <c r="L700" i="7"/>
  <c r="N700" i="7"/>
  <c r="L688" i="7"/>
  <c r="N688" i="7"/>
  <c r="L676" i="7"/>
  <c r="N676" i="7"/>
  <c r="L664" i="7"/>
  <c r="N664" i="7"/>
  <c r="L652" i="7"/>
  <c r="N652" i="7"/>
  <c r="L640" i="7"/>
  <c r="N640" i="7"/>
  <c r="L628" i="7"/>
  <c r="N628" i="7"/>
  <c r="L616" i="7"/>
  <c r="N616" i="7"/>
  <c r="L604" i="7"/>
  <c r="N604" i="7"/>
  <c r="L592" i="7"/>
  <c r="N592" i="7"/>
  <c r="L580" i="7"/>
  <c r="N580" i="7"/>
  <c r="M580" i="7"/>
  <c r="L568" i="7"/>
  <c r="N568" i="7"/>
  <c r="M568" i="7"/>
  <c r="L556" i="7"/>
  <c r="N556" i="7"/>
  <c r="M556" i="7"/>
  <c r="L544" i="7"/>
  <c r="N544" i="7"/>
  <c r="L532" i="7"/>
  <c r="N532" i="7"/>
  <c r="M532" i="7"/>
  <c r="L520" i="7"/>
  <c r="N520" i="7"/>
  <c r="M520" i="7"/>
  <c r="L508" i="7"/>
  <c r="N508" i="7"/>
  <c r="M508" i="7"/>
  <c r="L496" i="7"/>
  <c r="N496" i="7"/>
  <c r="M496" i="7"/>
  <c r="L484" i="7"/>
  <c r="N484" i="7"/>
  <c r="M484" i="7"/>
  <c r="L472" i="7"/>
  <c r="N472" i="7"/>
  <c r="M472" i="7"/>
  <c r="L460" i="7"/>
  <c r="N460" i="7"/>
  <c r="M460" i="7"/>
  <c r="L448" i="7"/>
  <c r="N448" i="7"/>
  <c r="M448" i="7"/>
  <c r="L436" i="7"/>
  <c r="N436" i="7"/>
  <c r="M436" i="7"/>
  <c r="L424" i="7"/>
  <c r="N424" i="7"/>
  <c r="M424" i="7"/>
  <c r="L412" i="7"/>
  <c r="N412" i="7"/>
  <c r="M412" i="7"/>
  <c r="L400" i="7"/>
  <c r="N400" i="7"/>
  <c r="M400" i="7"/>
  <c r="L388" i="7"/>
  <c r="N388" i="7"/>
  <c r="M388" i="7"/>
  <c r="L376" i="7"/>
  <c r="N376" i="7"/>
  <c r="M376" i="7"/>
  <c r="L364" i="7"/>
  <c r="N364" i="7"/>
  <c r="M364" i="7"/>
  <c r="L352" i="7"/>
  <c r="N352" i="7"/>
  <c r="M352" i="7"/>
  <c r="L340" i="7"/>
  <c r="N340" i="7"/>
  <c r="M340" i="7"/>
  <c r="L328" i="7"/>
  <c r="N328" i="7"/>
  <c r="M328" i="7"/>
  <c r="L316" i="7"/>
  <c r="N316" i="7"/>
  <c r="M316" i="7"/>
  <c r="L304" i="7"/>
  <c r="N304" i="7"/>
  <c r="M304" i="7"/>
  <c r="L292" i="7"/>
  <c r="N292" i="7"/>
  <c r="M292" i="7"/>
  <c r="L280" i="7"/>
  <c r="N280" i="7"/>
  <c r="M280" i="7"/>
  <c r="L268" i="7"/>
  <c r="N268" i="7"/>
  <c r="M268" i="7"/>
  <c r="L256" i="7"/>
  <c r="N256" i="7"/>
  <c r="M256" i="7"/>
  <c r="L244" i="7"/>
  <c r="N244" i="7"/>
  <c r="M244" i="7"/>
  <c r="L232" i="7"/>
  <c r="N232" i="7"/>
  <c r="M232" i="7"/>
  <c r="L220" i="7"/>
  <c r="N220" i="7"/>
  <c r="M220" i="7"/>
  <c r="L208" i="7"/>
  <c r="N208" i="7"/>
  <c r="M208" i="7"/>
  <c r="L196" i="7"/>
  <c r="N196" i="7"/>
  <c r="M196" i="7"/>
  <c r="L184" i="7"/>
  <c r="N184" i="7"/>
  <c r="M184" i="7"/>
  <c r="L172" i="7"/>
  <c r="N172" i="7"/>
  <c r="M172" i="7"/>
  <c r="L160" i="7"/>
  <c r="N160" i="7"/>
  <c r="M160" i="7"/>
  <c r="L148" i="7"/>
  <c r="N148" i="7"/>
  <c r="M148" i="7"/>
  <c r="L136" i="7"/>
  <c r="N136" i="7"/>
  <c r="M136" i="7"/>
  <c r="L124" i="7"/>
  <c r="N124" i="7"/>
  <c r="M124" i="7"/>
  <c r="L112" i="7"/>
  <c r="N112" i="7"/>
  <c r="M112" i="7"/>
  <c r="L100" i="7"/>
  <c r="N100" i="7"/>
  <c r="M100" i="7"/>
  <c r="L88" i="7"/>
  <c r="N88" i="7"/>
  <c r="M88" i="7"/>
  <c r="L76" i="7"/>
  <c r="N76" i="7"/>
  <c r="L64" i="7"/>
  <c r="N64" i="7"/>
  <c r="M64" i="7"/>
  <c r="L52" i="7"/>
  <c r="N52" i="7"/>
  <c r="M52" i="7"/>
  <c r="L40" i="7"/>
  <c r="N40" i="7"/>
  <c r="M40" i="7"/>
  <c r="L28" i="7"/>
  <c r="N28" i="7"/>
  <c r="M28" i="7"/>
  <c r="L16" i="7"/>
  <c r="N16" i="7"/>
  <c r="M16" i="7"/>
  <c r="L4" i="7"/>
  <c r="N4" i="7"/>
  <c r="M4" i="7"/>
  <c r="M857" i="7"/>
  <c r="M853" i="7"/>
  <c r="M849" i="7"/>
  <c r="M845" i="7"/>
  <c r="M841" i="7"/>
  <c r="M837" i="7"/>
  <c r="M833" i="7"/>
  <c r="M829" i="7"/>
  <c r="M825" i="7"/>
  <c r="M821" i="7"/>
  <c r="N816" i="7"/>
  <c r="M811" i="7"/>
  <c r="M805" i="7"/>
  <c r="M797" i="7"/>
  <c r="M789" i="7"/>
  <c r="M781" i="7"/>
  <c r="M773" i="7"/>
  <c r="M763" i="7"/>
  <c r="N753" i="7"/>
  <c r="M744" i="7"/>
  <c r="L734" i="7"/>
  <c r="M725" i="7"/>
  <c r="M715" i="7"/>
  <c r="N705" i="7"/>
  <c r="M696" i="7"/>
  <c r="N685" i="7"/>
  <c r="N657" i="7"/>
  <c r="N641" i="7"/>
  <c r="N625" i="7"/>
  <c r="N609" i="7"/>
  <c r="M592" i="7"/>
  <c r="L554" i="7"/>
  <c r="M514" i="7"/>
  <c r="M466" i="7"/>
  <c r="M418" i="7"/>
  <c r="M370" i="7"/>
  <c r="N281" i="7"/>
  <c r="N73" i="7"/>
  <c r="M758" i="7"/>
  <c r="N758" i="7"/>
  <c r="M698" i="7"/>
  <c r="N698" i="7"/>
  <c r="M638" i="7"/>
  <c r="N638" i="7"/>
  <c r="L578" i="7"/>
  <c r="M578" i="7"/>
  <c r="L518" i="7"/>
  <c r="M518" i="7"/>
  <c r="N518" i="7"/>
  <c r="L446" i="7"/>
  <c r="M446" i="7"/>
  <c r="N446" i="7"/>
  <c r="L673" i="7"/>
  <c r="M673" i="7"/>
  <c r="L577" i="7"/>
  <c r="N577" i="7"/>
  <c r="M577" i="7"/>
  <c r="L505" i="7"/>
  <c r="M505" i="7"/>
  <c r="N505" i="7"/>
  <c r="L433" i="7"/>
  <c r="M433" i="7"/>
  <c r="N433" i="7"/>
  <c r="L361" i="7"/>
  <c r="M361" i="7"/>
  <c r="N361" i="7"/>
  <c r="M289" i="7"/>
  <c r="L289" i="7"/>
  <c r="N289" i="7"/>
  <c r="L731" i="7"/>
  <c r="N731" i="7"/>
  <c r="L647" i="7"/>
  <c r="M647" i="7"/>
  <c r="N647" i="7"/>
  <c r="L575" i="7"/>
  <c r="M575" i="7"/>
  <c r="N575" i="7"/>
  <c r="L491" i="7"/>
  <c r="M491" i="7"/>
  <c r="N491" i="7"/>
  <c r="L431" i="7"/>
  <c r="M431" i="7"/>
  <c r="N431" i="7"/>
  <c r="L347" i="7"/>
  <c r="M347" i="7"/>
  <c r="N347" i="7"/>
  <c r="L263" i="7"/>
  <c r="M263" i="7"/>
  <c r="N263" i="7"/>
  <c r="L143" i="7"/>
  <c r="M143" i="7"/>
  <c r="N143" i="7"/>
  <c r="L799" i="7"/>
  <c r="N799" i="7"/>
  <c r="L751" i="7"/>
  <c r="N751" i="7"/>
  <c r="L703" i="7"/>
  <c r="N703" i="7"/>
  <c r="L655" i="7"/>
  <c r="M655" i="7"/>
  <c r="N655" i="7"/>
  <c r="L607" i="7"/>
  <c r="M607" i="7"/>
  <c r="N607" i="7"/>
  <c r="L559" i="7"/>
  <c r="M559" i="7"/>
  <c r="N559" i="7"/>
  <c r="L511" i="7"/>
  <c r="M511" i="7"/>
  <c r="N511" i="7"/>
  <c r="L451" i="7"/>
  <c r="M451" i="7"/>
  <c r="N451" i="7"/>
  <c r="L403" i="7"/>
  <c r="M403" i="7"/>
  <c r="N403" i="7"/>
  <c r="L355" i="7"/>
  <c r="M355" i="7"/>
  <c r="N355" i="7"/>
  <c r="L307" i="7"/>
  <c r="N307" i="7"/>
  <c r="M307" i="7"/>
  <c r="L259" i="7"/>
  <c r="M259" i="7"/>
  <c r="N259" i="7"/>
  <c r="L211" i="7"/>
  <c r="M211" i="7"/>
  <c r="N211" i="7"/>
  <c r="L163" i="7"/>
  <c r="M163" i="7"/>
  <c r="N163" i="7"/>
  <c r="L127" i="7"/>
  <c r="M127" i="7"/>
  <c r="N127" i="7"/>
  <c r="L91" i="7"/>
  <c r="M91" i="7"/>
  <c r="N91" i="7"/>
  <c r="L67" i="7"/>
  <c r="M67" i="7"/>
  <c r="N67" i="7"/>
  <c r="L43" i="7"/>
  <c r="M43" i="7"/>
  <c r="N43" i="7"/>
  <c r="L19" i="7"/>
  <c r="M19" i="7"/>
  <c r="N19" i="7"/>
  <c r="M799" i="7"/>
  <c r="L795" i="7"/>
  <c r="N795" i="7"/>
  <c r="L783" i="7"/>
  <c r="N783" i="7"/>
  <c r="L771" i="7"/>
  <c r="N771" i="7"/>
  <c r="L759" i="7"/>
  <c r="N759" i="7"/>
  <c r="L747" i="7"/>
  <c r="N747" i="7"/>
  <c r="L735" i="7"/>
  <c r="N735" i="7"/>
  <c r="L723" i="7"/>
  <c r="N723" i="7"/>
  <c r="L711" i="7"/>
  <c r="N711" i="7"/>
  <c r="L699" i="7"/>
  <c r="N699" i="7"/>
  <c r="L687" i="7"/>
  <c r="M687" i="7"/>
  <c r="N687" i="7"/>
  <c r="L675" i="7"/>
  <c r="M675" i="7"/>
  <c r="N675" i="7"/>
  <c r="L663" i="7"/>
  <c r="M663" i="7"/>
  <c r="N663" i="7"/>
  <c r="L651" i="7"/>
  <c r="M651" i="7"/>
  <c r="N651" i="7"/>
  <c r="L639" i="7"/>
  <c r="M639" i="7"/>
  <c r="N639" i="7"/>
  <c r="L627" i="7"/>
  <c r="M627" i="7"/>
  <c r="N627" i="7"/>
  <c r="L615" i="7"/>
  <c r="M615" i="7"/>
  <c r="N615" i="7"/>
  <c r="L603" i="7"/>
  <c r="M603" i="7"/>
  <c r="N603" i="7"/>
  <c r="L591" i="7"/>
  <c r="M591" i="7"/>
  <c r="N591" i="7"/>
  <c r="L579" i="7"/>
  <c r="M579" i="7"/>
  <c r="N579" i="7"/>
  <c r="L567" i="7"/>
  <c r="M567" i="7"/>
  <c r="N567" i="7"/>
  <c r="L555" i="7"/>
  <c r="M555" i="7"/>
  <c r="N555" i="7"/>
  <c r="L543" i="7"/>
  <c r="M543" i="7"/>
  <c r="N543" i="7"/>
  <c r="L531" i="7"/>
  <c r="M531" i="7"/>
  <c r="N531" i="7"/>
  <c r="L519" i="7"/>
  <c r="M519" i="7"/>
  <c r="N519" i="7"/>
  <c r="L507" i="7"/>
  <c r="M507" i="7"/>
  <c r="N507" i="7"/>
  <c r="L495" i="7"/>
  <c r="M495" i="7"/>
  <c r="N495" i="7"/>
  <c r="L483" i="7"/>
  <c r="M483" i="7"/>
  <c r="N483" i="7"/>
  <c r="L471" i="7"/>
  <c r="M471" i="7"/>
  <c r="N471" i="7"/>
  <c r="L459" i="7"/>
  <c r="M459" i="7"/>
  <c r="N459" i="7"/>
  <c r="L447" i="7"/>
  <c r="M447" i="7"/>
  <c r="N447" i="7"/>
  <c r="L435" i="7"/>
  <c r="M435" i="7"/>
  <c r="N435" i="7"/>
  <c r="L423" i="7"/>
  <c r="M423" i="7"/>
  <c r="N423" i="7"/>
  <c r="L411" i="7"/>
  <c r="M411" i="7"/>
  <c r="N411" i="7"/>
  <c r="L399" i="7"/>
  <c r="M399" i="7"/>
  <c r="N399" i="7"/>
  <c r="L387" i="7"/>
  <c r="M387" i="7"/>
  <c r="N387" i="7"/>
  <c r="L375" i="7"/>
  <c r="M375" i="7"/>
  <c r="N375" i="7"/>
  <c r="L363" i="7"/>
  <c r="M363" i="7"/>
  <c r="N363" i="7"/>
  <c r="L351" i="7"/>
  <c r="M351" i="7"/>
  <c r="N351" i="7"/>
  <c r="L339" i="7"/>
  <c r="N339" i="7"/>
  <c r="M339" i="7"/>
  <c r="L327" i="7"/>
  <c r="N327" i="7"/>
  <c r="M327" i="7"/>
  <c r="L315" i="7"/>
  <c r="N315" i="7"/>
  <c r="M315" i="7"/>
  <c r="L303" i="7"/>
  <c r="N303" i="7"/>
  <c r="M303" i="7"/>
  <c r="L291" i="7"/>
  <c r="M291" i="7"/>
  <c r="N291" i="7"/>
  <c r="L279" i="7"/>
  <c r="M279" i="7"/>
  <c r="N279" i="7"/>
  <c r="L267" i="7"/>
  <c r="M267" i="7"/>
  <c r="N267" i="7"/>
  <c r="L255" i="7"/>
  <c r="M255" i="7"/>
  <c r="N255" i="7"/>
  <c r="L243" i="7"/>
  <c r="M243" i="7"/>
  <c r="N243" i="7"/>
  <c r="L231" i="7"/>
  <c r="M231" i="7"/>
  <c r="N231" i="7"/>
  <c r="L219" i="7"/>
  <c r="M219" i="7"/>
  <c r="N219" i="7"/>
  <c r="L207" i="7"/>
  <c r="M207" i="7"/>
  <c r="N207" i="7"/>
  <c r="L195" i="7"/>
  <c r="M195" i="7"/>
  <c r="N195" i="7"/>
  <c r="L183" i="7"/>
  <c r="M183" i="7"/>
  <c r="N183" i="7"/>
  <c r="L171" i="7"/>
  <c r="M171" i="7"/>
  <c r="N171" i="7"/>
  <c r="L159" i="7"/>
  <c r="M159" i="7"/>
  <c r="N159" i="7"/>
  <c r="L147" i="7"/>
  <c r="M147" i="7"/>
  <c r="N147" i="7"/>
  <c r="L135" i="7"/>
  <c r="M135" i="7"/>
  <c r="N135" i="7"/>
  <c r="L123" i="7"/>
  <c r="M123" i="7"/>
  <c r="N123" i="7"/>
  <c r="L111" i="7"/>
  <c r="M111" i="7"/>
  <c r="N111" i="7"/>
  <c r="L99" i="7"/>
  <c r="M99" i="7"/>
  <c r="N99" i="7"/>
  <c r="L87" i="7"/>
  <c r="M87" i="7"/>
  <c r="N87" i="7"/>
  <c r="L75" i="7"/>
  <c r="M75" i="7"/>
  <c r="N75" i="7"/>
  <c r="L63" i="7"/>
  <c r="M63" i="7"/>
  <c r="N63" i="7"/>
  <c r="L51" i="7"/>
  <c r="M51" i="7"/>
  <c r="N51" i="7"/>
  <c r="L39" i="7"/>
  <c r="M39" i="7"/>
  <c r="N39" i="7"/>
  <c r="L27" i="7"/>
  <c r="M27" i="7"/>
  <c r="N27" i="7"/>
  <c r="L15" i="7"/>
  <c r="M15" i="7"/>
  <c r="N15" i="7"/>
  <c r="L3" i="7"/>
  <c r="M3" i="7"/>
  <c r="N3" i="7"/>
  <c r="M816" i="7"/>
  <c r="M772" i="7"/>
  <c r="L762" i="7"/>
  <c r="M753" i="7"/>
  <c r="M743" i="7"/>
  <c r="N733" i="7"/>
  <c r="M724" i="7"/>
  <c r="L714" i="7"/>
  <c r="M705" i="7"/>
  <c r="M695" i="7"/>
  <c r="M685" i="7"/>
  <c r="M672" i="7"/>
  <c r="M656" i="7"/>
  <c r="M640" i="7"/>
  <c r="M624" i="7"/>
  <c r="M608" i="7"/>
  <c r="M589" i="7"/>
  <c r="M550" i="7"/>
  <c r="M510" i="7"/>
  <c r="M462" i="7"/>
  <c r="M414" i="7"/>
  <c r="M366" i="7"/>
  <c r="N265" i="7"/>
  <c r="J203" i="8"/>
  <c r="J239" i="8"/>
  <c r="J194" i="8"/>
  <c r="J230" i="8"/>
  <c r="J250" i="8"/>
  <c r="J268" i="8"/>
  <c r="J218" i="8"/>
  <c r="J262" i="8"/>
  <c r="J280" i="8"/>
  <c r="J209" i="8"/>
  <c r="J206" i="8"/>
  <c r="J256" i="8"/>
  <c r="J274" i="8"/>
  <c r="J469" i="8"/>
  <c r="J441" i="8"/>
  <c r="J454" i="8"/>
  <c r="J779" i="8"/>
  <c r="J451" i="8"/>
  <c r="J487" i="8"/>
  <c r="J460" i="8"/>
  <c r="J478" i="8"/>
  <c r="H689" i="7" l="1"/>
  <c r="H688" i="7"/>
  <c r="H687" i="7"/>
  <c r="H68" i="7"/>
  <c r="H69" i="7"/>
  <c r="H67" i="7"/>
  <c r="T7" i="5"/>
  <c r="S7" i="5"/>
  <c r="H77" i="7"/>
  <c r="H76" i="7"/>
  <c r="H81" i="7"/>
  <c r="H80" i="7"/>
  <c r="H79" i="7"/>
  <c r="T317" i="5"/>
  <c r="S317" i="5"/>
  <c r="H85" i="7"/>
  <c r="H84" i="7"/>
  <c r="H83" i="7"/>
  <c r="H692" i="7"/>
  <c r="H693" i="7"/>
  <c r="H694" i="7"/>
  <c r="H691" i="7"/>
  <c r="H591" i="7"/>
  <c r="E590" i="7"/>
  <c r="H590" i="7"/>
  <c r="T511" i="5"/>
  <c r="S511" i="5"/>
  <c r="E407" i="7"/>
  <c r="H407" i="7" s="1"/>
  <c r="T491" i="5"/>
  <c r="S491" i="5"/>
  <c r="H249" i="7"/>
  <c r="H88" i="7"/>
  <c r="H89" i="7"/>
  <c r="H87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Angelika</author>
  </authors>
  <commentList>
    <comment ref="A1" authorId="0" shapeId="0" xr:uid="{90FE35D3-B307-4477-844F-2475D0EACE85}">
      <text>
        <r>
          <rPr>
            <b/>
            <sz val="11"/>
            <color indexed="81"/>
            <rFont val="Tahoma"/>
            <family val="2"/>
          </rPr>
          <t>Angelika:</t>
        </r>
        <r>
          <rPr>
            <sz val="11"/>
            <color indexed="81"/>
            <rFont val="Tahoma"/>
            <family val="2"/>
          </rPr>
          <t xml:space="preserve">
Data from Ty Garber march 7/2022 filename: CohoCreelSampleRates.csv; used for error checking a few values; data is not complete
</t>
        </r>
      </text>
    </comment>
  </commentList>
</comments>
</file>

<file path=xl/sharedStrings.xml><?xml version="1.0" encoding="utf-8"?>
<sst xmlns="http://schemas.openxmlformats.org/spreadsheetml/2006/main" count="8817" uniqueCount="611">
  <si>
    <t>Name</t>
  </si>
  <si>
    <t>id</t>
  </si>
  <si>
    <t>MARINE SPORT AREA  5</t>
  </si>
  <si>
    <t>MARINE SPORT AREA  6</t>
  </si>
  <si>
    <t>MARINE SPORT AREA  7</t>
  </si>
  <si>
    <t>MARINE SPORT AREA  9</t>
  </si>
  <si>
    <t>MARINE SPORT AREA 10</t>
  </si>
  <si>
    <t>MARINE SPORT AREA 11</t>
  </si>
  <si>
    <t>MARINE SPORT AREA 12</t>
  </si>
  <si>
    <t>MARINE SPORT AREA 13</t>
  </si>
  <si>
    <t>MARINE SPORT PCA 8.1</t>
  </si>
  <si>
    <t>MARINE SPORT PCA 8.2</t>
  </si>
  <si>
    <t>Fish ID</t>
  </si>
  <si>
    <t>catch_location_name</t>
  </si>
  <si>
    <t>catch_year</t>
  </si>
  <si>
    <t>TS</t>
  </si>
  <si>
    <t>Sum of number_caught</t>
  </si>
  <si>
    <t>Sum of number_sampled</t>
  </si>
  <si>
    <t>Rate</t>
  </si>
  <si>
    <t>Grand Total</t>
  </si>
  <si>
    <t>catch_sample_id</t>
  </si>
  <si>
    <t>species</t>
  </si>
  <si>
    <t>Month</t>
  </si>
  <si>
    <t>first_period</t>
  </si>
  <si>
    <t>last_period</t>
  </si>
  <si>
    <t>fishery</t>
  </si>
  <si>
    <t>catch_location_code</t>
  </si>
  <si>
    <t>number_caught</t>
  </si>
  <si>
    <t>number_sampled</t>
  </si>
  <si>
    <t>number_estimated</t>
  </si>
  <si>
    <t>mark_rate</t>
  </si>
  <si>
    <t>3M112081</t>
  </si>
  <si>
    <t>3M112082</t>
  </si>
  <si>
    <t>3M11309</t>
  </si>
  <si>
    <t>3M11410</t>
  </si>
  <si>
    <t>3M11411</t>
  </si>
  <si>
    <t>3M11413</t>
  </si>
  <si>
    <t>3M11512</t>
  </si>
  <si>
    <t>3M11105</t>
  </si>
  <si>
    <t>3M11106</t>
  </si>
  <si>
    <t>3M11107</t>
  </si>
  <si>
    <t>2020</t>
  </si>
  <si>
    <t>CRC/Creel</t>
  </si>
  <si>
    <t>13</t>
  </si>
  <si>
    <t>2020-12-31</t>
  </si>
  <si>
    <t>2020-05-07</t>
  </si>
  <si>
    <t>2020-03-24</t>
  </si>
  <si>
    <t>2020-01-01</t>
  </si>
  <si>
    <t>12</t>
  </si>
  <si>
    <t>2020-11-30</t>
  </si>
  <si>
    <t>2020-07-01</t>
  </si>
  <si>
    <t>2020-04-30</t>
  </si>
  <si>
    <t>CRC/Creel - Sub</t>
  </si>
  <si>
    <t>11</t>
  </si>
  <si>
    <t>2020-10-31</t>
  </si>
  <si>
    <t>2020-10-01</t>
  </si>
  <si>
    <t>Creel Estimates</t>
  </si>
  <si>
    <t>2020-09-30</t>
  </si>
  <si>
    <t>2020-09-28</t>
  </si>
  <si>
    <t>2020-09-27</t>
  </si>
  <si>
    <t>2020-09-21</t>
  </si>
  <si>
    <t>2020-09-20</t>
  </si>
  <si>
    <t>2020-09-14</t>
  </si>
  <si>
    <t>2020-09-13</t>
  </si>
  <si>
    <t>2020-09-07</t>
  </si>
  <si>
    <t>2020-09-06</t>
  </si>
  <si>
    <t>2020-08-31</t>
  </si>
  <si>
    <t>2020-08-30</t>
  </si>
  <si>
    <t>2020-08-24</t>
  </si>
  <si>
    <t>2020-08-23</t>
  </si>
  <si>
    <t>2020-08-17</t>
  </si>
  <si>
    <t>2020-08-16</t>
  </si>
  <si>
    <t>2020-08-10</t>
  </si>
  <si>
    <t>2020-08-09</t>
  </si>
  <si>
    <t>2020-08-03</t>
  </si>
  <si>
    <t>2020-08-02</t>
  </si>
  <si>
    <t>2020-07-27</t>
  </si>
  <si>
    <t>2020-07-26</t>
  </si>
  <si>
    <t>2020-07-20</t>
  </si>
  <si>
    <t>2020-07-19</t>
  </si>
  <si>
    <t>2020-07-13</t>
  </si>
  <si>
    <t>2020-07-12</t>
  </si>
  <si>
    <t>2020-07-06</t>
  </si>
  <si>
    <t>2020-07-05</t>
  </si>
  <si>
    <t>10</t>
  </si>
  <si>
    <t>2020-07-16</t>
  </si>
  <si>
    <t>2020-11-15</t>
  </si>
  <si>
    <t>2020-06-01</t>
  </si>
  <si>
    <t>2020-03-23</t>
  </si>
  <si>
    <t>2020-03-22</t>
  </si>
  <si>
    <t>2020-03-16</t>
  </si>
  <si>
    <t>2020-03-15</t>
  </si>
  <si>
    <t>2020-03-09</t>
  </si>
  <si>
    <t>2020-03-08</t>
  </si>
  <si>
    <t>2020-03-02</t>
  </si>
  <si>
    <t>2020-03-01</t>
  </si>
  <si>
    <t>2020-02-24</t>
  </si>
  <si>
    <t>2020-02-23</t>
  </si>
  <si>
    <t>2020-02-17</t>
  </si>
  <si>
    <t>2020-02-16</t>
  </si>
  <si>
    <t>2020-02-10</t>
  </si>
  <si>
    <t>2020-02-09</t>
  </si>
  <si>
    <t>2020-02-03</t>
  </si>
  <si>
    <t>2020-02-02</t>
  </si>
  <si>
    <t>2020-01-27</t>
  </si>
  <si>
    <t>2020-01-26</t>
  </si>
  <si>
    <t>2020-01-20</t>
  </si>
  <si>
    <t>2020-01-19</t>
  </si>
  <si>
    <t>2020-01-13</t>
  </si>
  <si>
    <t>2020-01-12</t>
  </si>
  <si>
    <t>2020-01-06</t>
  </si>
  <si>
    <t>2020-01-05</t>
  </si>
  <si>
    <t>09</t>
  </si>
  <si>
    <t>2020-08-15</t>
  </si>
  <si>
    <t>2020-02-01</t>
  </si>
  <si>
    <t>07</t>
  </si>
  <si>
    <t>2020-08-22</t>
  </si>
  <si>
    <t>2020-08-01</t>
  </si>
  <si>
    <t>2020-07-31</t>
  </si>
  <si>
    <t>06</t>
  </si>
  <si>
    <t>05</t>
  </si>
  <si>
    <t>2019</t>
  </si>
  <si>
    <t>82</t>
  </si>
  <si>
    <t>2019-09-15</t>
  </si>
  <si>
    <t>2019-08-16</t>
  </si>
  <si>
    <t>81</t>
  </si>
  <si>
    <t>2019-10-31</t>
  </si>
  <si>
    <t>2019-08-01</t>
  </si>
  <si>
    <t>2019-12-31</t>
  </si>
  <si>
    <t>2019-01-01</t>
  </si>
  <si>
    <t>2019-07-01</t>
  </si>
  <si>
    <t>2019-04-30</t>
  </si>
  <si>
    <t>2019-09-30</t>
  </si>
  <si>
    <t>2019-08-26</t>
  </si>
  <si>
    <t>2019-08-25</t>
  </si>
  <si>
    <t>2019-08-24</t>
  </si>
  <si>
    <t>2019-08-21</t>
  </si>
  <si>
    <t>2019-08-19</t>
  </si>
  <si>
    <t>2019-08-18</t>
  </si>
  <si>
    <t>2019-08-17</t>
  </si>
  <si>
    <t>2019-08-14</t>
  </si>
  <si>
    <t>2019-08-12</t>
  </si>
  <si>
    <t>2019-08-11</t>
  </si>
  <si>
    <t>2019-08-10</t>
  </si>
  <si>
    <t>2019-08-07</t>
  </si>
  <si>
    <t>2019-08-05</t>
  </si>
  <si>
    <t>2019-08-04</t>
  </si>
  <si>
    <t>2019-08-03</t>
  </si>
  <si>
    <t>2019-07-31</t>
  </si>
  <si>
    <t>2019-07-29</t>
  </si>
  <si>
    <t>2019-07-28</t>
  </si>
  <si>
    <t>2019-07-27</t>
  </si>
  <si>
    <t>2019-07-24</t>
  </si>
  <si>
    <t>2019-07-22</t>
  </si>
  <si>
    <t>2019-07-21</t>
  </si>
  <si>
    <t>2019-07-20</t>
  </si>
  <si>
    <t>2019-07-17</t>
  </si>
  <si>
    <t>2019-07-15</t>
  </si>
  <si>
    <t>2019-07-14</t>
  </si>
  <si>
    <t>2019-07-13</t>
  </si>
  <si>
    <t>2019-07-10</t>
  </si>
  <si>
    <t>2019-07-08</t>
  </si>
  <si>
    <t>2019-07-07</t>
  </si>
  <si>
    <t>2019-07-06</t>
  </si>
  <si>
    <t>2019-07-03</t>
  </si>
  <si>
    <t>2019-07-25</t>
  </si>
  <si>
    <t>2019-11-10</t>
  </si>
  <si>
    <t>2019-01-20</t>
  </si>
  <si>
    <t>2019-01-19</t>
  </si>
  <si>
    <t>2019-01-14</t>
  </si>
  <si>
    <t>2019-01-13</t>
  </si>
  <si>
    <t>2019-01-07</t>
  </si>
  <si>
    <t>2019-01-06</t>
  </si>
  <si>
    <t>2019-08-09</t>
  </si>
  <si>
    <t>2019-08-06</t>
  </si>
  <si>
    <t>2019-07-30</t>
  </si>
  <si>
    <t>2019-09-01</t>
  </si>
  <si>
    <t>2019-04-15</t>
  </si>
  <si>
    <t>2019-04-14</t>
  </si>
  <si>
    <t>2019-04-08</t>
  </si>
  <si>
    <t>2019-04-07</t>
  </si>
  <si>
    <t>2019-04-01</t>
  </si>
  <si>
    <t>2019-03-31</t>
  </si>
  <si>
    <t>2019-03-25</t>
  </si>
  <si>
    <t>2019-03-24</t>
  </si>
  <si>
    <t>2019-03-18</t>
  </si>
  <si>
    <t>2019-03-17</t>
  </si>
  <si>
    <t>2019-03-11</t>
  </si>
  <si>
    <t>2019-03-10</t>
  </si>
  <si>
    <t>2019-03-04</t>
  </si>
  <si>
    <t>2019-03-03</t>
  </si>
  <si>
    <t>2019-02-25</t>
  </si>
  <si>
    <t>2019-02-24</t>
  </si>
  <si>
    <t>2019-02-18</t>
  </si>
  <si>
    <t>2019-02-17</t>
  </si>
  <si>
    <t>2019-02-11</t>
  </si>
  <si>
    <t>2019-02-10</t>
  </si>
  <si>
    <t>2019-02-04</t>
  </si>
  <si>
    <t>2019-02-03</t>
  </si>
  <si>
    <t>2019-02-01</t>
  </si>
  <si>
    <t>2019-09-23</t>
  </si>
  <si>
    <t>2019-09-22</t>
  </si>
  <si>
    <t>2019-09-16</t>
  </si>
  <si>
    <t>2019-09-09</t>
  </si>
  <si>
    <t>2019-09-08</t>
  </si>
  <si>
    <t>2019-09-02</t>
  </si>
  <si>
    <t>2019-08-15</t>
  </si>
  <si>
    <t>2019-02-16</t>
  </si>
  <si>
    <t>2018</t>
  </si>
  <si>
    <t>2018-09-23</t>
  </si>
  <si>
    <t>2018-08-01</t>
  </si>
  <si>
    <t>2018-09-30</t>
  </si>
  <si>
    <t>2018-12-31</t>
  </si>
  <si>
    <t>2018-10-01</t>
  </si>
  <si>
    <t>2018-05-01</t>
  </si>
  <si>
    <t>2018-04-30</t>
  </si>
  <si>
    <t>2018-01-01</t>
  </si>
  <si>
    <t>2018-07-01</t>
  </si>
  <si>
    <t>2018-08-25</t>
  </si>
  <si>
    <t>2018-08-20</t>
  </si>
  <si>
    <t>2018-08-19</t>
  </si>
  <si>
    <t>2018-08-13</t>
  </si>
  <si>
    <t>2018-08-12</t>
  </si>
  <si>
    <t>2018-08-06</t>
  </si>
  <si>
    <t>2018-07-30</t>
  </si>
  <si>
    <t>2018-07-29</t>
  </si>
  <si>
    <t>2018-07-27</t>
  </si>
  <si>
    <t>2018-07-23</t>
  </si>
  <si>
    <t>2018-07-22</t>
  </si>
  <si>
    <t>2018-07-21</t>
  </si>
  <si>
    <t>2018-07-20</t>
  </si>
  <si>
    <t>2018-07-16</t>
  </si>
  <si>
    <t>2018-07-15</t>
  </si>
  <si>
    <t>2018-07-09</t>
  </si>
  <si>
    <t>2018-07-08</t>
  </si>
  <si>
    <t>2018-07-02</t>
  </si>
  <si>
    <t>2018-06-25</t>
  </si>
  <si>
    <t>2018-06-24</t>
  </si>
  <si>
    <t>2018-06-18</t>
  </si>
  <si>
    <t>2018-06-17</t>
  </si>
  <si>
    <t>2018-06-11</t>
  </si>
  <si>
    <t>2018-06-10</t>
  </si>
  <si>
    <t>2018-06-04</t>
  </si>
  <si>
    <t>2018-06-03</t>
  </si>
  <si>
    <t>2018-06-01</t>
  </si>
  <si>
    <t>2018-08-16</t>
  </si>
  <si>
    <t>2018-08-05</t>
  </si>
  <si>
    <t>2018-11-13</t>
  </si>
  <si>
    <t>2018-02-28</t>
  </si>
  <si>
    <t>2018-02-26</t>
  </si>
  <si>
    <t>2018-02-25</t>
  </si>
  <si>
    <t>2018-02-19</t>
  </si>
  <si>
    <t>2018-02-18</t>
  </si>
  <si>
    <t>2018-02-12</t>
  </si>
  <si>
    <t>2018-02-11</t>
  </si>
  <si>
    <t>2018-02-05</t>
  </si>
  <si>
    <t>2018-02-04</t>
  </si>
  <si>
    <t>2018-01-29</t>
  </si>
  <si>
    <t>2018-01-28</t>
  </si>
  <si>
    <t>2018-01-22</t>
  </si>
  <si>
    <t>2018-01-21</t>
  </si>
  <si>
    <t>2018-01-15</t>
  </si>
  <si>
    <t>2018-01-14</t>
  </si>
  <si>
    <t>2018-01-08</t>
  </si>
  <si>
    <t>2018-01-07</t>
  </si>
  <si>
    <t>2018-07-31</t>
  </si>
  <si>
    <t>2018-04-15</t>
  </si>
  <si>
    <t>2018-04-08</t>
  </si>
  <si>
    <t>2018-04-02</t>
  </si>
  <si>
    <t>2018-04-01</t>
  </si>
  <si>
    <t>2018-03-26</t>
  </si>
  <si>
    <t>2018-03-25</t>
  </si>
  <si>
    <t>2018-03-19</t>
  </si>
  <si>
    <t>2018-03-18</t>
  </si>
  <si>
    <t>2018-03-12</t>
  </si>
  <si>
    <t>2018-03-11</t>
  </si>
  <si>
    <t>2018-03-05</t>
  </si>
  <si>
    <t>2018-03-04</t>
  </si>
  <si>
    <t>2018-03-01</t>
  </si>
  <si>
    <t>2018-09-24</t>
  </si>
  <si>
    <t>2018-09-17</t>
  </si>
  <si>
    <t>2018-09-16</t>
  </si>
  <si>
    <t>2018-09-10</t>
  </si>
  <si>
    <t>2018-09-09</t>
  </si>
  <si>
    <t>2018-09-03</t>
  </si>
  <si>
    <t>2018-09-02</t>
  </si>
  <si>
    <t>2018-08-27</t>
  </si>
  <si>
    <t>2018-08-26</t>
  </si>
  <si>
    <t>2018-08-15</t>
  </si>
  <si>
    <t>2017</t>
  </si>
  <si>
    <t>2017-09-04</t>
  </si>
  <si>
    <t>2017-08-01</t>
  </si>
  <si>
    <t>2017-12-31</t>
  </si>
  <si>
    <t>2017-10-01</t>
  </si>
  <si>
    <t>2017-09-30</t>
  </si>
  <si>
    <t>2017-07-01</t>
  </si>
  <si>
    <t>2017-06-30</t>
  </si>
  <si>
    <t>2017-01-01</t>
  </si>
  <si>
    <t>2017-04-30</t>
  </si>
  <si>
    <t>2017-11-01</t>
  </si>
  <si>
    <t>2017-10-31</t>
  </si>
  <si>
    <t>2017-09-25</t>
  </si>
  <si>
    <t>2017-09-24</t>
  </si>
  <si>
    <t>2017-09-18</t>
  </si>
  <si>
    <t>2017-09-17</t>
  </si>
  <si>
    <t>2017-09-11</t>
  </si>
  <si>
    <t>2017-09-10</t>
  </si>
  <si>
    <t>2017-09-03</t>
  </si>
  <si>
    <t>2017-08-28</t>
  </si>
  <si>
    <t>2017-08-27</t>
  </si>
  <si>
    <t>2017-08-21</t>
  </si>
  <si>
    <t>2017-08-20</t>
  </si>
  <si>
    <t>2017-08-14</t>
  </si>
  <si>
    <t>2017-08-13</t>
  </si>
  <si>
    <t>2017-08-07</t>
  </si>
  <si>
    <t>2017-08-06</t>
  </si>
  <si>
    <t>2017-07-31</t>
  </si>
  <si>
    <t>2017-07-30</t>
  </si>
  <si>
    <t>2017-07-24</t>
  </si>
  <si>
    <t>2017-07-23</t>
  </si>
  <si>
    <t>2017-07-17</t>
  </si>
  <si>
    <t>2017-07-16</t>
  </si>
  <si>
    <t>2017-07-10</t>
  </si>
  <si>
    <t>2017-07-09</t>
  </si>
  <si>
    <t>2017-07-03</t>
  </si>
  <si>
    <t>2017-07-02</t>
  </si>
  <si>
    <t>2017-06-26</t>
  </si>
  <si>
    <t>2017-06-25</t>
  </si>
  <si>
    <t>2017-06-19</t>
  </si>
  <si>
    <t>2017-06-18</t>
  </si>
  <si>
    <t>2017-06-12</t>
  </si>
  <si>
    <t>2017-06-11</t>
  </si>
  <si>
    <t>2017-06-05</t>
  </si>
  <si>
    <t>2017-06-04</t>
  </si>
  <si>
    <t>2017-06-01</t>
  </si>
  <si>
    <t>2017-12-25</t>
  </si>
  <si>
    <t>2017-12-24</t>
  </si>
  <si>
    <t>2017-12-18</t>
  </si>
  <si>
    <t>2017-12-17</t>
  </si>
  <si>
    <t>2017-12-11</t>
  </si>
  <si>
    <t>2017-12-10</t>
  </si>
  <si>
    <t>2017-12-04</t>
  </si>
  <si>
    <t>2017-12-03</t>
  </si>
  <si>
    <t>2017-11-27</t>
  </si>
  <si>
    <t>2017-11-26</t>
  </si>
  <si>
    <t>2017-11-20</t>
  </si>
  <si>
    <t>2017-11-19</t>
  </si>
  <si>
    <t>2017-11-13</t>
  </si>
  <si>
    <t>2017-11-12</t>
  </si>
  <si>
    <t>2017-11-06</t>
  </si>
  <si>
    <t>2017-11-05</t>
  </si>
  <si>
    <t>2017-08-15</t>
  </si>
  <si>
    <t>2017-10-29</t>
  </si>
  <si>
    <t>2017-08-31</t>
  </si>
  <si>
    <t>2017-08-16</t>
  </si>
  <si>
    <t>2016</t>
  </si>
  <si>
    <t>2016-04-24</t>
  </si>
  <si>
    <t>2016-04-06</t>
  </si>
  <si>
    <t>2016-04-03</t>
  </si>
  <si>
    <t>2016-03-28</t>
  </si>
  <si>
    <t>2016-03-27</t>
  </si>
  <si>
    <t>2016-03-21</t>
  </si>
  <si>
    <t>2016-03-20</t>
  </si>
  <si>
    <t>2016-03-14</t>
  </si>
  <si>
    <t>2016-03-13</t>
  </si>
  <si>
    <t>2016-03-07</t>
  </si>
  <si>
    <t>2016-03-06</t>
  </si>
  <si>
    <t>2016-02-29</t>
  </si>
  <si>
    <t>2016-02-28</t>
  </si>
  <si>
    <t>2016-02-22</t>
  </si>
  <si>
    <t>2016-02-21</t>
  </si>
  <si>
    <t>2016-02-15</t>
  </si>
  <si>
    <t>2016-02-14</t>
  </si>
  <si>
    <t>2016-02-08</t>
  </si>
  <si>
    <t>2016-02-07</t>
  </si>
  <si>
    <t>2016-02-01</t>
  </si>
  <si>
    <t>2016-01-31</t>
  </si>
  <si>
    <t>2016-01-25</t>
  </si>
  <si>
    <t>2016-01-24</t>
  </si>
  <si>
    <t>2016-01-18</t>
  </si>
  <si>
    <t>2016-01-17</t>
  </si>
  <si>
    <t>2016-01-11</t>
  </si>
  <si>
    <t>2016-01-10</t>
  </si>
  <si>
    <t>2016-01-04</t>
  </si>
  <si>
    <t>2016-01-03</t>
  </si>
  <si>
    <t>2016-01-01</t>
  </si>
  <si>
    <t>2016-12-31</t>
  </si>
  <si>
    <t>2016-10-01</t>
  </si>
  <si>
    <t>2016-04-30</t>
  </si>
  <si>
    <t>2016-07-01</t>
  </si>
  <si>
    <t>2016-04-15</t>
  </si>
  <si>
    <t>2016-04-10</t>
  </si>
  <si>
    <t>2016-04-04</t>
  </si>
  <si>
    <t>2016-01-16</t>
  </si>
  <si>
    <t>2016-04-16</t>
  </si>
  <si>
    <t>2016-03-16</t>
  </si>
  <si>
    <t>2016-03-18</t>
  </si>
  <si>
    <t>2016-01-28</t>
  </si>
  <si>
    <t>2016-02-16</t>
  </si>
  <si>
    <t>2015</t>
  </si>
  <si>
    <t>2015-12-31</t>
  </si>
  <si>
    <t>2015-12-28</t>
  </si>
  <si>
    <t>2015-12-27</t>
  </si>
  <si>
    <t>2015-12-21</t>
  </si>
  <si>
    <t>2015-12-20</t>
  </si>
  <si>
    <t>2015-12-14</t>
  </si>
  <si>
    <t>2015-12-13</t>
  </si>
  <si>
    <t>2015-12-07</t>
  </si>
  <si>
    <t>2015-12-06</t>
  </si>
  <si>
    <t>2015-11-30</t>
  </si>
  <si>
    <t>2015-11-29</t>
  </si>
  <si>
    <t>2015-11-23</t>
  </si>
  <si>
    <t>2015-11-22</t>
  </si>
  <si>
    <t>2015-11-16</t>
  </si>
  <si>
    <t>2015-11-15</t>
  </si>
  <si>
    <t>2015-11-09</t>
  </si>
  <si>
    <t>2015-11-08</t>
  </si>
  <si>
    <t>2015-11-02</t>
  </si>
  <si>
    <t>2015-11-01</t>
  </si>
  <si>
    <t>2015-10-31</t>
  </si>
  <si>
    <t>2015-08-01</t>
  </si>
  <si>
    <t>2015-04-30</t>
  </si>
  <si>
    <t>2015-04-28</t>
  </si>
  <si>
    <t>2015-04-27</t>
  </si>
  <si>
    <t>2015-04-21</t>
  </si>
  <si>
    <t>2015-04-20</t>
  </si>
  <si>
    <t>2015-04-14</t>
  </si>
  <si>
    <t>2015-04-13</t>
  </si>
  <si>
    <t>2015-04-07</t>
  </si>
  <si>
    <t>2015-04-06</t>
  </si>
  <si>
    <t>2015-03-31</t>
  </si>
  <si>
    <t>2015-03-30</t>
  </si>
  <si>
    <t>2015-03-24</t>
  </si>
  <si>
    <t>2015-03-23</t>
  </si>
  <si>
    <t>2015-03-17</t>
  </si>
  <si>
    <t>2015-03-16</t>
  </si>
  <si>
    <t>2015-03-10</t>
  </si>
  <si>
    <t>2015-03-09</t>
  </si>
  <si>
    <t>2015-03-03</t>
  </si>
  <si>
    <t>2015-03-02</t>
  </si>
  <si>
    <t>2015-02-24</t>
  </si>
  <si>
    <t>2015-02-23</t>
  </si>
  <si>
    <t>2015-02-17</t>
  </si>
  <si>
    <t>2015-02-16</t>
  </si>
  <si>
    <t>2015-02-10</t>
  </si>
  <si>
    <t>2015-02-09</t>
  </si>
  <si>
    <t>2015-02-03</t>
  </si>
  <si>
    <t>2015-02-02</t>
  </si>
  <si>
    <t>2015-01-27</t>
  </si>
  <si>
    <t>2015-01-26</t>
  </si>
  <si>
    <t>2015-01-20</t>
  </si>
  <si>
    <t>2015-01-19</t>
  </si>
  <si>
    <t>2015-01-13</t>
  </si>
  <si>
    <t>2015-01-12</t>
  </si>
  <si>
    <t>2015-01-06</t>
  </si>
  <si>
    <t>2015-01-05</t>
  </si>
  <si>
    <t>2015-01-01</t>
  </si>
  <si>
    <t>2015-10-01</t>
  </si>
  <si>
    <t>2015-09-30</t>
  </si>
  <si>
    <t>2015-07-01</t>
  </si>
  <si>
    <t>2015-02-01</t>
  </si>
  <si>
    <t>2015-12-29</t>
  </si>
  <si>
    <t>2015-09-28</t>
  </si>
  <si>
    <t>2015-09-27</t>
  </si>
  <si>
    <t>2015-09-21</t>
  </si>
  <si>
    <t>2015-09-20</t>
  </si>
  <si>
    <t>2015-09-14</t>
  </si>
  <si>
    <t>2015-09-13</t>
  </si>
  <si>
    <t>2015-09-07</t>
  </si>
  <si>
    <t>2015-09-06</t>
  </si>
  <si>
    <t>2015-08-31</t>
  </si>
  <si>
    <t>2015-08-30</t>
  </si>
  <si>
    <t>2015-08-24</t>
  </si>
  <si>
    <t>2015-08-23</t>
  </si>
  <si>
    <t>2015-08-17</t>
  </si>
  <si>
    <t>2015-08-16</t>
  </si>
  <si>
    <t>2015-08-10</t>
  </si>
  <si>
    <t>2015-08-09</t>
  </si>
  <si>
    <t>2015-08-03</t>
  </si>
  <si>
    <t>2015-08-02</t>
  </si>
  <si>
    <t>2015-07-27</t>
  </si>
  <si>
    <t>2015-07-26</t>
  </si>
  <si>
    <t>2015-07-20</t>
  </si>
  <si>
    <t>2015-07-19</t>
  </si>
  <si>
    <t>2015-07-13</t>
  </si>
  <si>
    <t>2015-07-12</t>
  </si>
  <si>
    <t>2015-07-06</t>
  </si>
  <si>
    <t>2015-07-05</t>
  </si>
  <si>
    <t>2015-06-29</t>
  </si>
  <si>
    <t>2015-06-28</t>
  </si>
  <si>
    <t>2015-06-22</t>
  </si>
  <si>
    <t>2015-06-21</t>
  </si>
  <si>
    <t>2015-06-15</t>
  </si>
  <si>
    <t>2015-06-14</t>
  </si>
  <si>
    <t>2015-06-08</t>
  </si>
  <si>
    <t>2015-06-07</t>
  </si>
  <si>
    <t>2015-06-01</t>
  </si>
  <si>
    <t>2015-12-01</t>
  </si>
  <si>
    <t>2015-10-18</t>
  </si>
  <si>
    <t>2015-10-12</t>
  </si>
  <si>
    <t>2015-10-11</t>
  </si>
  <si>
    <t>2015-10-05</t>
  </si>
  <si>
    <t>2015-10-04</t>
  </si>
  <si>
    <t>2015-01-31</t>
  </si>
  <si>
    <t>2015-01-25</t>
  </si>
  <si>
    <t>2015-01-18</t>
  </si>
  <si>
    <t>2015-01-11</t>
  </si>
  <si>
    <t>2015-01-04</t>
  </si>
  <si>
    <t>2015-07-21</t>
  </si>
  <si>
    <t>2015-07-16</t>
  </si>
  <si>
    <t>2015-04-15</t>
  </si>
  <si>
    <t>2015-04-12</t>
  </si>
  <si>
    <t>2015-04-05</t>
  </si>
  <si>
    <t>2015-03-29</t>
  </si>
  <si>
    <t>2015-03-22</t>
  </si>
  <si>
    <t>2015-03-15</t>
  </si>
  <si>
    <t>2015-03-08</t>
  </si>
  <si>
    <t>2015-03-01</t>
  </si>
  <si>
    <t>2015-02-22</t>
  </si>
  <si>
    <t>2015-02-15</t>
  </si>
  <si>
    <t>2015-02-08</t>
  </si>
  <si>
    <t>2015-01-16</t>
  </si>
  <si>
    <t>2015-10-26</t>
  </si>
  <si>
    <t>2015-10-25</t>
  </si>
  <si>
    <t>2015-10-19</t>
  </si>
  <si>
    <t>2015-04-01</t>
  </si>
  <si>
    <t>2015-02-13</t>
  </si>
  <si>
    <t>2015-02-06</t>
  </si>
  <si>
    <t>2015-04-10</t>
  </si>
  <si>
    <t>2015-09-26</t>
  </si>
  <si>
    <t>2015-09-25</t>
  </si>
  <si>
    <t>2015-09-22</t>
  </si>
  <si>
    <t>2015-09-19</t>
  </si>
  <si>
    <t>2015-09-18</t>
  </si>
  <si>
    <t>2015-09-15</t>
  </si>
  <si>
    <t>2015-09-12</t>
  </si>
  <si>
    <t>2015-09-11</t>
  </si>
  <si>
    <t>coho_k</t>
  </si>
  <si>
    <t>month_end_ts</t>
  </si>
  <si>
    <t>month_start_ts</t>
  </si>
  <si>
    <t>month_end</t>
  </si>
  <si>
    <t>month_start</t>
  </si>
  <si>
    <t>day_end</t>
  </si>
  <si>
    <t>day_start</t>
  </si>
  <si>
    <t>yr</t>
  </si>
  <si>
    <t>source</t>
  </si>
  <si>
    <t>coho_um_r</t>
  </si>
  <si>
    <t>coho_ad_r</t>
  </si>
  <si>
    <t>coho_um_k</t>
  </si>
  <si>
    <t>coho_unk_k</t>
  </si>
  <si>
    <t>coho_ad_k</t>
  </si>
  <si>
    <t>catch_area_code</t>
  </si>
  <si>
    <t>end_datetime</t>
  </si>
  <si>
    <t>start_datetime</t>
  </si>
  <si>
    <t>year</t>
  </si>
  <si>
    <t>Row Labels</t>
  </si>
  <si>
    <t>Sum of coho_k</t>
  </si>
  <si>
    <t>&lt;---aggregating to the strata end date timestep</t>
  </si>
  <si>
    <t>aggregating to the strata START date timestep---&gt;</t>
  </si>
  <si>
    <t>FisheryID</t>
  </si>
  <si>
    <t>ts</t>
  </si>
  <si>
    <t>caught</t>
  </si>
  <si>
    <t>sampled</t>
  </si>
  <si>
    <t>creel sub</t>
  </si>
  <si>
    <t>sr</t>
  </si>
  <si>
    <t>sr_creel_sub</t>
  </si>
  <si>
    <t>correction</t>
  </si>
  <si>
    <t>type</t>
  </si>
  <si>
    <t>start_date</t>
  </si>
  <si>
    <t>end_date</t>
  </si>
  <si>
    <t>total_estimated_coho</t>
  </si>
  <si>
    <t>total_creeled_coho</t>
  </si>
  <si>
    <t>intensive_monitoring_source</t>
  </si>
  <si>
    <t>start</t>
  </si>
  <si>
    <t>end</t>
  </si>
  <si>
    <t>diff</t>
  </si>
  <si>
    <t>Chinook Winter 2014-2015 Report</t>
  </si>
  <si>
    <t>T1</t>
  </si>
  <si>
    <t>Chinook Winter 2015-2016 MSF Report</t>
  </si>
  <si>
    <t>Chinook Winter 2015-2016 Report</t>
  </si>
  <si>
    <t>Chinook Winter 2016-2017 MSF Report</t>
  </si>
  <si>
    <t>Chinook Winter 2016-2017 Report</t>
  </si>
  <si>
    <t>Chinook Winter 2017-2018 MSF Report</t>
  </si>
  <si>
    <t>Chinook Winter 2018-2019 MSF Report</t>
  </si>
  <si>
    <t>Chinook Winter 2018-2019 Report</t>
  </si>
  <si>
    <t>Chinook Winter 2019-2020 MSF Report</t>
  </si>
  <si>
    <t>Chinook Winter 2020-2021 MSF Report</t>
  </si>
  <si>
    <t>Chinook Winter 2017-2018 Report</t>
  </si>
  <si>
    <t>Chinook Winter 2019-2020 Report</t>
  </si>
  <si>
    <t>Chinook Summer 2015 MSF Report</t>
  </si>
  <si>
    <t>Chinook Summer 2016 MSF Report</t>
  </si>
  <si>
    <t>Chinook Summer 2017 MSF Report</t>
  </si>
  <si>
    <t>Chinook Summer 2018 MSF Report - Reran 2/14/2022 at strata level</t>
  </si>
  <si>
    <t>Summer In-Season Coho Estimates</t>
  </si>
  <si>
    <t>T2</t>
  </si>
  <si>
    <t>Chinook Summer 2019 MSF Report</t>
  </si>
  <si>
    <t>Chinook Summer 2018 MSF Report</t>
  </si>
  <si>
    <t>Chinook Summer 2020 MSF Report</t>
  </si>
  <si>
    <t>Chinook Summer 2019 MSF Report - Reran 2/14/2022 at strata level</t>
  </si>
  <si>
    <t>T3</t>
  </si>
  <si>
    <t>T4</t>
  </si>
  <si>
    <t>T5</t>
  </si>
  <si>
    <t>Sum of total_estimated_coho</t>
  </si>
  <si>
    <t>Sum of total_creeled_coho</t>
  </si>
  <si>
    <t>LU</t>
  </si>
  <si>
    <t>TS(2)</t>
  </si>
  <si>
    <t>Area</t>
  </si>
  <si>
    <t>Ty Caught</t>
  </si>
  <si>
    <t>Ty Sampled</t>
  </si>
  <si>
    <t>Ty Rate</t>
  </si>
  <si>
    <t>Ty file misses CRC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</si>
</sst>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left" indent="1"/>
    </xf>
    <xf numFmtId="166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166" fontId="0" fillId="4" borderId="0" xfId="0" applyNumberFormat="1" applyFill="1"/>
    <xf numFmtId="1" fontId="0" fillId="5" borderId="0" xfId="0" applyNumberFormat="1" applyFill="1"/>
    <xf numFmtId="166" fontId="0" fillId="5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5" name="Picture 4" descr="arrow">
          <a:extLst>
            <a:ext uri="{FF2B5EF4-FFF2-40B4-BE49-F238E27FC236}">
              <a16:creationId xmlns:a16="http://schemas.microsoft.com/office/drawing/2014/main" id="{6E521338-8EBA-4CC2-9C29-57CB5ADB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6" name="Picture 5" descr="arrow">
          <a:extLst>
            <a:ext uri="{FF2B5EF4-FFF2-40B4-BE49-F238E27FC236}">
              <a16:creationId xmlns:a16="http://schemas.microsoft.com/office/drawing/2014/main" id="{E90A0FE2-EA4E-49F3-8880-226D14F45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7" name="Picture 6" descr="arrow">
          <a:extLst>
            <a:ext uri="{FF2B5EF4-FFF2-40B4-BE49-F238E27FC236}">
              <a16:creationId xmlns:a16="http://schemas.microsoft.com/office/drawing/2014/main" id="{1658D84D-3685-47E4-AFD9-4AA4EBF0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2.590054629633" createdVersion="7" refreshedVersion="7" minRefreshableVersion="3" recordCount="1096" xr:uid="{8DE33BDE-45C0-40B5-8FB7-F926D4FCBF85}">
  <cacheSource type="worksheet">
    <worksheetSource ref="A1:O1097" sheet="catchsampledata"/>
  </cacheSource>
  <cacheFields count="15">
    <cacheField name="catch_sample_id" numFmtId="0">
      <sharedItems containsSemiMixedTypes="0" containsString="0" containsNumber="1" containsInteger="1" minValue="91734" maxValue="2226846"/>
    </cacheField>
    <cacheField name="species" numFmtId="0">
      <sharedItems containsSemiMixedTypes="0" containsString="0" containsNumber="1" containsInteger="1" minValue="2" maxValue="2"/>
    </cacheField>
    <cacheField name="catch_year" numFmtId="0">
      <sharedItems containsSemiMixedTypes="0" containsString="0" containsNumber="1" containsInteger="1" minValue="2000" maxValue="2020" count="21">
        <n v="2020"/>
        <n v="2004"/>
        <n v="2009"/>
        <n v="2007"/>
        <n v="2013"/>
        <n v="2002"/>
        <n v="2015"/>
        <n v="2003"/>
        <n v="2018"/>
        <n v="2005"/>
        <n v="2012"/>
        <n v="2019"/>
        <n v="2000"/>
        <n v="2008"/>
        <n v="2016"/>
        <n v="2001"/>
        <n v="2006"/>
        <n v="2017"/>
        <n v="2014"/>
        <n v="2010"/>
        <n v="201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irst_period" numFmtId="0">
      <sharedItems containsNonDate="0" containsString="0" containsBlank="1"/>
    </cacheField>
    <cacheField name="last_period" numFmtId="0">
      <sharedItems containsNonDate="0" containsString="0" containsBlank="1"/>
    </cacheField>
    <cacheField name="fishery" numFmtId="0">
      <sharedItems containsSemiMixedTypes="0" containsString="0" containsNumber="1" containsInteger="1" minValue="45" maxValue="45"/>
    </cacheField>
    <cacheField name="catch_location_code" numFmtId="0">
      <sharedItems/>
    </cacheField>
    <cacheField name="number_caught" numFmtId="0">
      <sharedItems containsString="0" containsBlank="1" containsNumber="1" containsInteger="1" minValue="0" maxValue="54134"/>
    </cacheField>
    <cacheField name="number_sampled" numFmtId="0">
      <sharedItems containsSemiMixedTypes="0" containsString="0" containsNumber="1" containsInteger="1" minValue="0" maxValue="8472"/>
    </cacheField>
    <cacheField name="number_estimated" numFmtId="0">
      <sharedItems containsString="0" containsBlank="1" containsNumber="1" minValue="1" maxValue="249"/>
    </cacheField>
    <cacheField name="mark_rate" numFmtId="0">
      <sharedItems containsString="0" containsBlank="1" containsNumber="1" minValue="0" maxValue="1"/>
    </cacheField>
    <cacheField name="catch_location_name" numFmtId="0">
      <sharedItems count="10">
        <s v="MARINE SPORT PCA 8.1"/>
        <s v="MARINE SPORT PCA 8.2"/>
        <s v="MARINE SPORT AREA  9"/>
        <s v="MARINE SPORT AREA 10"/>
        <s v="MARINE SPORT AREA 11"/>
        <s v="MARINE SPORT AREA 13"/>
        <s v="MARINE SPORT AREA 12"/>
        <s v="MARINE SPORT AREA  5"/>
        <s v="MARINE SPORT AREA  6"/>
        <s v="MARINE SPORT AREA  7"/>
      </sharedItems>
    </cacheField>
    <cacheField name="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ish ID" numFmtId="0">
      <sharedItems containsSemiMixedTypes="0" containsString="0" containsNumber="1" containsInteger="1" minValue="91" maxValue="152" count="10">
        <n v="106"/>
        <n v="115"/>
        <n v="107"/>
        <n v="118"/>
        <n v="129"/>
        <n v="136"/>
        <n v="152"/>
        <n v="91"/>
        <n v="92"/>
        <n v="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erbach, Dan A (DFW)" refreshedDate="44624.472366666669" createdVersion="7" refreshedVersion="7" minRefreshableVersion="3" recordCount="535" xr:uid="{228C036C-A70B-45B3-9803-9CDF3214FF7D}">
  <cacheSource type="worksheet">
    <worksheetSource ref="A2:R536" sheet="vw_ests_latest"/>
  </cacheSource>
  <cacheFields count="18">
    <cacheField name="year" numFmtId="0">
      <sharedItems containsSemiMixedTypes="0" containsString="0" containsNumber="1" containsInteger="1" minValue="2015" maxValue="2020"/>
    </cacheField>
    <cacheField name="start_datetime" numFmtId="0">
      <sharedItems/>
    </cacheField>
    <cacheField name="end_datetime" numFmtId="0">
      <sharedItems/>
    </cacheField>
    <cacheField name="catch_area_code" numFmtId="0">
      <sharedItems count="10">
        <s v="05"/>
        <s v="06"/>
        <s v="07"/>
        <s v="09"/>
        <s v="10"/>
        <s v="11"/>
        <s v="12"/>
        <s v="13"/>
        <s v="81"/>
        <s v="82"/>
      </sharedItems>
    </cacheField>
    <cacheField name="coho_ad_k" numFmtId="0">
      <sharedItems containsSemiMixedTypes="0" containsString="0" containsNumber="1" containsInteger="1" minValue="0" maxValue="18422"/>
    </cacheField>
    <cacheField name="coho_unk_k" numFmtId="0">
      <sharedItems containsSemiMixedTypes="0" containsString="0" containsNumber="1" containsInteger="1" minValue="0" maxValue="4746"/>
    </cacheField>
    <cacheField name="coho_um_k" numFmtId="0">
      <sharedItems containsSemiMixedTypes="0" containsString="0" containsNumber="1" containsInteger="1" minValue="0" maxValue="22213"/>
    </cacheField>
    <cacheField name="coho_ad_r" numFmtId="0">
      <sharedItems containsSemiMixedTypes="0" containsString="0" containsNumber="1" minValue="0" maxValue="12400.28480607934"/>
    </cacheField>
    <cacheField name="coho_um_r" numFmtId="0">
      <sharedItems containsSemiMixedTypes="0" containsString="0" containsNumber="1" minValue="0" maxValue="12762.74852239394"/>
    </cacheField>
    <cacheField name="source" numFmtId="0">
      <sharedItems/>
    </cacheField>
    <cacheField name="yr" numFmtId="0">
      <sharedItems count="6">
        <s v="2015"/>
        <s v="2016"/>
        <s v="2017"/>
        <s v="2018"/>
        <s v="2019"/>
        <s v="2020"/>
      </sharedItems>
    </cacheField>
    <cacheField name="day_start" numFmtId="165">
      <sharedItems containsSemiMixedTypes="0" containsNonDate="0" containsDate="1" containsString="0" minDate="2015-01-01T00:00:00" maxDate="2020-10-02T00:00:00"/>
    </cacheField>
    <cacheField name="day_end" numFmtId="165">
      <sharedItems containsSemiMixedTypes="0" containsNonDate="0" containsDate="1" containsString="0" minDate="2015-01-04T00:00:00" maxDate="2021-01-01T00:00:00"/>
    </cacheField>
    <cacheField name="month_start" numFmtId="0">
      <sharedItems containsSemiMixedTypes="0" containsString="0" containsNumber="1" containsInteger="1" minValue="1" maxValue="12"/>
    </cacheField>
    <cacheField name="month_end" numFmtId="0">
      <sharedItems containsSemiMixedTypes="0" containsString="0" containsNumber="1" containsInteger="1" minValue="1" maxValue="12"/>
    </cacheField>
    <cacheField name="month_start_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onth_end_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ho_k" numFmtId="0">
      <sharedItems containsSemiMixedTypes="0" containsString="0" containsNumber="1" containsInteger="1" minValue="0" maxValue="45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8.486432523147" createdVersion="7" refreshedVersion="7" minRefreshableVersion="3" recordCount="780" xr:uid="{C513A4EC-60B1-4DDD-91C6-540E2D6B4F4A}">
  <cacheSource type="worksheet">
    <worksheetSource ref="A1:K781" sheet="CohoCreelSampleRates"/>
  </cacheSource>
  <cacheFields count="11">
    <cacheField name="catch_area_code" numFmtId="0">
      <sharedItems containsSemiMixedTypes="0" containsString="0" containsNumber="1" containsInteger="1" minValue="5" maxValue="82" count="8">
        <n v="6"/>
        <n v="7"/>
        <n v="10"/>
        <n v="81"/>
        <n v="82"/>
        <n v="9"/>
        <n v="11"/>
        <n v="5"/>
      </sharedItems>
    </cacheField>
    <cacheField name="start_date" numFmtId="14">
      <sharedItems containsSemiMixedTypes="0" containsNonDate="0" containsDate="1" containsString="0" minDate="2015-01-01T00:00:00" maxDate="2021-09-28T00:00:00"/>
    </cacheField>
    <cacheField name="end_date" numFmtId="14">
      <sharedItems containsSemiMixedTypes="0" containsNonDate="0" containsDate="1" containsString="0" minDate="2015-01-04T00:00:00" maxDate="2021-10-01T00:00:00"/>
    </cacheField>
    <cacheField name="total_estimated_coho" numFmtId="0">
      <sharedItems containsSemiMixedTypes="0" containsString="0" containsNumber="1" minValue="0" maxValue="6476"/>
    </cacheField>
    <cacheField name="total_creeled_coho" numFmtId="0">
      <sharedItems containsSemiMixedTypes="0" containsString="0" containsNumber="1" minValue="0" maxValue="1132"/>
    </cacheField>
    <cacheField name="intensive_monitoring_source" numFmtId="0">
      <sharedItems/>
    </cacheField>
    <cacheField name="Month" numFmtId="0">
      <sharedItems count="5">
        <s v="T1"/>
        <s v="T2"/>
        <s v="T3"/>
        <s v="T4"/>
        <s v="T5"/>
      </sharedItems>
    </cacheField>
    <cacheField name="start" numFmtId="0">
      <sharedItems containsSemiMixedTypes="0" containsString="0" containsNumber="1" containsInteger="1" minValue="1" maxValue="12"/>
    </cacheField>
    <cacheField name="end" numFmtId="0">
      <sharedItems containsSemiMixedTypes="0" containsString="0" containsNumber="1" containsInteger="1" minValue="1" maxValue="12"/>
    </cacheField>
    <cacheField name="diff" numFmtId="0">
      <sharedItems containsSemiMixedTypes="0" containsString="0" containsNumber="1" containsInteger="1" minValue="-1" maxValue="0"/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8.491049421296" createdVersion="7" refreshedVersion="7" minRefreshableVersion="3" recordCount="858" xr:uid="{5FA09788-B9B0-45CE-8B99-38804B3A7A09}">
  <cacheSource type="worksheet">
    <worksheetSource ref="A1:J859" sheet="creel_est_subs"/>
  </cacheSource>
  <cacheFields count="10">
    <cacheField name="FisheryID" numFmtId="0">
      <sharedItems containsSemiMixedTypes="0" containsString="0" containsNumber="1" containsInteger="1" minValue="91" maxValue="152"/>
    </cacheField>
    <cacheField name="catch_location_name" numFmtId="0">
      <sharedItems count="10">
        <s v="MARINE SPORT AREA  5"/>
        <s v="MARINE SPORT AREA  6"/>
        <s v="MARINE SPORT AREA  7"/>
        <s v="MARINE SPORT PCA 8.1"/>
        <s v="MARINE SPORT AREA  9"/>
        <s v="MARINE SPORT PCA 8.2"/>
        <s v="MARINE SPORT AREA 10"/>
        <s v="MARINE SPORT AREA 11"/>
        <s v="MARINE SPORT AREA 13"/>
        <s v="MARINE SPORT AREA 12"/>
      </sharedItems>
    </cacheField>
    <cacheField name="year" numFmtId="0">
      <sharedItems containsSemiMixedTypes="0" containsString="0" containsNumber="1" containsInteger="1" minValue="2000" maxValue="2020"/>
    </cacheField>
    <cacheField name="ts" numFmtId="0">
      <sharedItems containsSemiMixedTypes="0" containsString="0" containsNumber="1" containsInteger="1" minValue="1" maxValue="5"/>
    </cacheField>
    <cacheField name="caught" numFmtId="0">
      <sharedItems containsString="0" containsBlank="1" containsNumber="1" containsInteger="1" minValue="0" maxValue="54134"/>
    </cacheField>
    <cacheField name="sampled" numFmtId="0">
      <sharedItems containsSemiMixedTypes="0" containsString="0" containsNumber="1" containsInteger="1" minValue="0" maxValue="8472"/>
    </cacheField>
    <cacheField name="sr" numFmtId="0">
      <sharedItems containsMixedTypes="1" containsNumber="1" minValue="0" maxValue="1"/>
    </cacheField>
    <cacheField name="sr_creel_sub" numFmtId="0">
      <sharedItems containsBlank="1" containsMixedTypes="1" containsNumber="1" minValue="0.10207715133531158" maxValue="0.5865102639296188"/>
    </cacheField>
    <cacheField name="type" numFmtId="0">
      <sharedItems containsBlank="1"/>
    </cacheField>
    <cacheField name="Area" numFmtId="0">
      <sharedItems containsSemiMixedTypes="0" containsString="0" containsNumber="1" containsInteger="1" minValue="5" maxValue="82" count="10">
        <n v="5"/>
        <n v="6"/>
        <n v="7"/>
        <n v="81"/>
        <n v="9"/>
        <n v="82"/>
        <n v="10"/>
        <n v="11"/>
        <n v="13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n v="157132"/>
    <n v="2"/>
    <x v="0"/>
    <x v="0"/>
    <m/>
    <m/>
    <n v="45"/>
    <s v="3M112081"/>
    <n v="9"/>
    <n v="0"/>
    <m/>
    <m/>
    <x v="0"/>
    <x v="0"/>
    <x v="0"/>
  </r>
  <r>
    <n v="94784"/>
    <n v="2"/>
    <x v="1"/>
    <x v="0"/>
    <m/>
    <m/>
    <n v="45"/>
    <s v="3M112082"/>
    <n v="4"/>
    <n v="0"/>
    <m/>
    <m/>
    <x v="1"/>
    <x v="0"/>
    <x v="1"/>
  </r>
  <r>
    <n v="110778"/>
    <n v="2"/>
    <x v="2"/>
    <x v="0"/>
    <m/>
    <m/>
    <n v="45"/>
    <s v="3M11309"/>
    <n v="4"/>
    <n v="1"/>
    <n v="4"/>
    <n v="1"/>
    <x v="2"/>
    <x v="0"/>
    <x v="2"/>
  </r>
  <r>
    <n v="104873"/>
    <n v="2"/>
    <x v="3"/>
    <x v="0"/>
    <m/>
    <m/>
    <n v="45"/>
    <s v="3M11309"/>
    <n v="5"/>
    <n v="2"/>
    <n v="2.5"/>
    <n v="1"/>
    <x v="2"/>
    <x v="0"/>
    <x v="2"/>
  </r>
  <r>
    <n v="127535"/>
    <n v="2"/>
    <x v="4"/>
    <x v="0"/>
    <m/>
    <m/>
    <n v="45"/>
    <s v="3M11309"/>
    <m/>
    <n v="1"/>
    <m/>
    <n v="0"/>
    <x v="2"/>
    <x v="0"/>
    <x v="2"/>
  </r>
  <r>
    <n v="2172600"/>
    <n v="2"/>
    <x v="5"/>
    <x v="0"/>
    <m/>
    <m/>
    <n v="45"/>
    <s v="3M11410"/>
    <n v="13"/>
    <n v="0"/>
    <m/>
    <m/>
    <x v="3"/>
    <x v="0"/>
    <x v="3"/>
  </r>
  <r>
    <n v="110785"/>
    <n v="2"/>
    <x v="2"/>
    <x v="0"/>
    <m/>
    <m/>
    <n v="45"/>
    <s v="3M11410"/>
    <n v="5"/>
    <n v="3"/>
    <n v="1.67"/>
    <n v="0.66700000000000004"/>
    <x v="3"/>
    <x v="0"/>
    <x v="3"/>
  </r>
  <r>
    <n v="137632"/>
    <n v="2"/>
    <x v="6"/>
    <x v="0"/>
    <m/>
    <m/>
    <n v="45"/>
    <s v="3M11410"/>
    <n v="13"/>
    <n v="1"/>
    <n v="13"/>
    <n v="1"/>
    <x v="3"/>
    <x v="0"/>
    <x v="3"/>
  </r>
  <r>
    <n v="1673001"/>
    <n v="2"/>
    <x v="7"/>
    <x v="0"/>
    <m/>
    <m/>
    <n v="45"/>
    <s v="3M11410"/>
    <n v="13"/>
    <n v="3"/>
    <n v="4.33"/>
    <n v="1"/>
    <x v="3"/>
    <x v="0"/>
    <x v="3"/>
  </r>
  <r>
    <n v="149989"/>
    <n v="2"/>
    <x v="8"/>
    <x v="0"/>
    <m/>
    <m/>
    <n v="45"/>
    <s v="3M11410"/>
    <n v="19"/>
    <n v="2"/>
    <n v="9.5"/>
    <n v="1"/>
    <x v="3"/>
    <x v="0"/>
    <x v="3"/>
  </r>
  <r>
    <n v="95911"/>
    <n v="2"/>
    <x v="9"/>
    <x v="0"/>
    <m/>
    <m/>
    <n v="45"/>
    <s v="3M11410"/>
    <n v="4"/>
    <n v="1"/>
    <n v="4"/>
    <n v="1"/>
    <x v="3"/>
    <x v="0"/>
    <x v="3"/>
  </r>
  <r>
    <n v="123039"/>
    <n v="2"/>
    <x v="10"/>
    <x v="0"/>
    <m/>
    <m/>
    <n v="45"/>
    <s v="3M11410"/>
    <m/>
    <n v="1"/>
    <m/>
    <n v="1"/>
    <x v="3"/>
    <x v="0"/>
    <x v="3"/>
  </r>
  <r>
    <n v="153484"/>
    <n v="2"/>
    <x v="11"/>
    <x v="0"/>
    <m/>
    <m/>
    <n v="45"/>
    <s v="3M11410"/>
    <n v="26"/>
    <n v="7"/>
    <n v="3.71"/>
    <n v="0.85699999999999998"/>
    <x v="3"/>
    <x v="0"/>
    <x v="3"/>
  </r>
  <r>
    <n v="963392"/>
    <n v="2"/>
    <x v="12"/>
    <x v="0"/>
    <m/>
    <m/>
    <n v="45"/>
    <s v="3M11411"/>
    <n v="0"/>
    <n v="1"/>
    <m/>
    <n v="0"/>
    <x v="4"/>
    <x v="0"/>
    <x v="4"/>
  </r>
  <r>
    <n v="107142"/>
    <n v="2"/>
    <x v="13"/>
    <x v="0"/>
    <m/>
    <m/>
    <n v="45"/>
    <s v="3M11411"/>
    <n v="5"/>
    <n v="0"/>
    <m/>
    <m/>
    <x v="4"/>
    <x v="0"/>
    <x v="4"/>
  </r>
  <r>
    <n v="141628"/>
    <n v="2"/>
    <x v="14"/>
    <x v="0"/>
    <m/>
    <m/>
    <n v="45"/>
    <s v="3M11411"/>
    <n v="15"/>
    <n v="0"/>
    <m/>
    <m/>
    <x v="4"/>
    <x v="0"/>
    <x v="4"/>
  </r>
  <r>
    <n v="149996"/>
    <n v="2"/>
    <x v="8"/>
    <x v="0"/>
    <m/>
    <m/>
    <n v="45"/>
    <s v="3M11411"/>
    <n v="8"/>
    <n v="1"/>
    <n v="8"/>
    <n v="1"/>
    <x v="4"/>
    <x v="0"/>
    <x v="4"/>
  </r>
  <r>
    <n v="1271829"/>
    <n v="2"/>
    <x v="5"/>
    <x v="0"/>
    <m/>
    <m/>
    <n v="45"/>
    <s v="3M11411"/>
    <n v="5"/>
    <n v="0"/>
    <m/>
    <m/>
    <x v="4"/>
    <x v="0"/>
    <x v="4"/>
  </r>
  <r>
    <n v="95917"/>
    <n v="2"/>
    <x v="9"/>
    <x v="0"/>
    <m/>
    <m/>
    <n v="45"/>
    <s v="3M11411"/>
    <n v="4"/>
    <n v="0"/>
    <m/>
    <m/>
    <x v="4"/>
    <x v="0"/>
    <x v="4"/>
  </r>
  <r>
    <n v="94803"/>
    <n v="2"/>
    <x v="1"/>
    <x v="0"/>
    <m/>
    <m/>
    <n v="45"/>
    <s v="3M11411"/>
    <n v="4"/>
    <n v="0"/>
    <m/>
    <m/>
    <x v="4"/>
    <x v="0"/>
    <x v="4"/>
  </r>
  <r>
    <n v="1673013"/>
    <n v="2"/>
    <x v="7"/>
    <x v="0"/>
    <m/>
    <m/>
    <n v="45"/>
    <s v="3M11411"/>
    <n v="5"/>
    <n v="2"/>
    <n v="2.5"/>
    <n v="0.5"/>
    <x v="4"/>
    <x v="0"/>
    <x v="4"/>
  </r>
  <r>
    <n v="102747"/>
    <n v="2"/>
    <x v="3"/>
    <x v="0"/>
    <m/>
    <m/>
    <n v="45"/>
    <s v="3M11413"/>
    <n v="30"/>
    <n v="20"/>
    <n v="1.5"/>
    <n v="0.6"/>
    <x v="5"/>
    <x v="0"/>
    <x v="5"/>
  </r>
  <r>
    <n v="141635"/>
    <n v="2"/>
    <x v="14"/>
    <x v="0"/>
    <m/>
    <m/>
    <n v="45"/>
    <s v="3M11413"/>
    <n v="6"/>
    <n v="3"/>
    <n v="2"/>
    <n v="1"/>
    <x v="5"/>
    <x v="0"/>
    <x v="5"/>
  </r>
  <r>
    <n v="110797"/>
    <n v="2"/>
    <x v="2"/>
    <x v="0"/>
    <m/>
    <m/>
    <n v="45"/>
    <s v="3M11413"/>
    <n v="49"/>
    <n v="18"/>
    <n v="2.72"/>
    <n v="0.94399999999999995"/>
    <x v="5"/>
    <x v="0"/>
    <x v="5"/>
  </r>
  <r>
    <n v="150007"/>
    <n v="2"/>
    <x v="8"/>
    <x v="0"/>
    <m/>
    <m/>
    <n v="45"/>
    <s v="3M11413"/>
    <n v="106"/>
    <n v="11"/>
    <n v="9.64"/>
    <n v="0.90900000000000003"/>
    <x v="5"/>
    <x v="0"/>
    <x v="5"/>
  </r>
  <r>
    <n v="1118825"/>
    <n v="2"/>
    <x v="15"/>
    <x v="0"/>
    <m/>
    <m/>
    <n v="45"/>
    <s v="3M11413"/>
    <n v="7"/>
    <n v="0"/>
    <m/>
    <m/>
    <x v="5"/>
    <x v="0"/>
    <x v="5"/>
  </r>
  <r>
    <n v="95924"/>
    <n v="2"/>
    <x v="9"/>
    <x v="0"/>
    <m/>
    <m/>
    <n v="45"/>
    <s v="3M11413"/>
    <n v="21"/>
    <n v="18"/>
    <n v="1.17"/>
    <n v="0.5"/>
    <x v="5"/>
    <x v="0"/>
    <x v="5"/>
  </r>
  <r>
    <n v="99608"/>
    <n v="2"/>
    <x v="16"/>
    <x v="0"/>
    <m/>
    <m/>
    <n v="45"/>
    <s v="3M11413"/>
    <n v="12"/>
    <n v="6"/>
    <n v="2"/>
    <n v="0.5"/>
    <x v="5"/>
    <x v="0"/>
    <x v="5"/>
  </r>
  <r>
    <n v="127558"/>
    <n v="2"/>
    <x v="4"/>
    <x v="0"/>
    <m/>
    <m/>
    <n v="45"/>
    <s v="3M11413"/>
    <n v="16"/>
    <n v="1"/>
    <n v="16"/>
    <n v="1"/>
    <x v="5"/>
    <x v="0"/>
    <x v="5"/>
  </r>
  <r>
    <n v="157153"/>
    <n v="2"/>
    <x v="0"/>
    <x v="0"/>
    <m/>
    <m/>
    <n v="45"/>
    <s v="3M11413"/>
    <n v="9"/>
    <n v="0"/>
    <m/>
    <m/>
    <x v="5"/>
    <x v="0"/>
    <x v="5"/>
  </r>
  <r>
    <n v="153501"/>
    <n v="2"/>
    <x v="11"/>
    <x v="0"/>
    <m/>
    <m/>
    <n v="45"/>
    <s v="3M11413"/>
    <n v="42"/>
    <n v="1"/>
    <n v="42"/>
    <n v="1"/>
    <x v="5"/>
    <x v="0"/>
    <x v="5"/>
  </r>
  <r>
    <n v="110803"/>
    <n v="2"/>
    <x v="2"/>
    <x v="0"/>
    <m/>
    <m/>
    <n v="45"/>
    <s v="3M11512"/>
    <n v="5"/>
    <n v="0"/>
    <m/>
    <m/>
    <x v="6"/>
    <x v="0"/>
    <x v="6"/>
  </r>
  <r>
    <n v="150017"/>
    <n v="2"/>
    <x v="8"/>
    <x v="0"/>
    <m/>
    <m/>
    <n v="45"/>
    <s v="3M11512"/>
    <m/>
    <n v="2"/>
    <m/>
    <n v="1"/>
    <x v="6"/>
    <x v="0"/>
    <x v="6"/>
  </r>
  <r>
    <n v="141606"/>
    <n v="2"/>
    <x v="14"/>
    <x v="1"/>
    <m/>
    <m/>
    <n v="45"/>
    <s v="3M11105"/>
    <n v="4"/>
    <n v="1"/>
    <n v="4"/>
    <n v="0"/>
    <x v="7"/>
    <x v="0"/>
    <x v="7"/>
  </r>
  <r>
    <n v="1722643"/>
    <n v="2"/>
    <x v="15"/>
    <x v="1"/>
    <m/>
    <m/>
    <n v="45"/>
    <s v="3M11106"/>
    <n v="245"/>
    <n v="0"/>
    <m/>
    <m/>
    <x v="8"/>
    <x v="0"/>
    <x v="8"/>
  </r>
  <r>
    <n v="99309"/>
    <n v="2"/>
    <x v="16"/>
    <x v="1"/>
    <m/>
    <m/>
    <n v="45"/>
    <s v="3M112082"/>
    <n v="1"/>
    <n v="1"/>
    <n v="1"/>
    <n v="0"/>
    <x v="1"/>
    <x v="0"/>
    <x v="1"/>
  </r>
  <r>
    <n v="1271814"/>
    <n v="2"/>
    <x v="5"/>
    <x v="1"/>
    <m/>
    <m/>
    <n v="45"/>
    <s v="3M112082"/>
    <n v="10"/>
    <n v="3"/>
    <n v="3.33"/>
    <n v="0"/>
    <x v="1"/>
    <x v="0"/>
    <x v="1"/>
  </r>
  <r>
    <n v="1672994"/>
    <n v="2"/>
    <x v="7"/>
    <x v="1"/>
    <m/>
    <m/>
    <n v="45"/>
    <s v="3M112082"/>
    <n v="2"/>
    <n v="1"/>
    <n v="2"/>
    <n v="0"/>
    <x v="1"/>
    <x v="0"/>
    <x v="1"/>
  </r>
  <r>
    <n v="98146"/>
    <n v="2"/>
    <x v="9"/>
    <x v="1"/>
    <m/>
    <m/>
    <n v="45"/>
    <s v="3M112082"/>
    <n v="1"/>
    <n v="0"/>
    <m/>
    <m/>
    <x v="1"/>
    <x v="0"/>
    <x v="1"/>
  </r>
  <r>
    <n v="1271820"/>
    <n v="2"/>
    <x v="5"/>
    <x v="1"/>
    <m/>
    <m/>
    <n v="45"/>
    <s v="3M11309"/>
    <n v="16"/>
    <n v="0"/>
    <m/>
    <m/>
    <x v="2"/>
    <x v="0"/>
    <x v="2"/>
  </r>
  <r>
    <n v="1118863"/>
    <n v="2"/>
    <x v="15"/>
    <x v="1"/>
    <m/>
    <m/>
    <n v="45"/>
    <s v="3M11309"/>
    <n v="3"/>
    <n v="0"/>
    <m/>
    <m/>
    <x v="2"/>
    <x v="0"/>
    <x v="2"/>
  </r>
  <r>
    <n v="1673136"/>
    <n v="2"/>
    <x v="7"/>
    <x v="1"/>
    <m/>
    <m/>
    <n v="45"/>
    <s v="3M11309"/>
    <n v="4"/>
    <n v="1"/>
    <n v="4"/>
    <n v="1"/>
    <x v="2"/>
    <x v="0"/>
    <x v="2"/>
  </r>
  <r>
    <n v="98152"/>
    <n v="2"/>
    <x v="9"/>
    <x v="1"/>
    <m/>
    <m/>
    <n v="45"/>
    <s v="3M11309"/>
    <n v="4"/>
    <n v="1"/>
    <n v="4"/>
    <n v="1"/>
    <x v="2"/>
    <x v="0"/>
    <x v="2"/>
  </r>
  <r>
    <n v="963326"/>
    <n v="2"/>
    <x v="12"/>
    <x v="1"/>
    <m/>
    <m/>
    <n v="45"/>
    <s v="3M11410"/>
    <n v="3"/>
    <n v="2"/>
    <n v="1.5"/>
    <n v="0"/>
    <x v="3"/>
    <x v="0"/>
    <x v="3"/>
  </r>
  <r>
    <n v="104880"/>
    <n v="2"/>
    <x v="3"/>
    <x v="1"/>
    <m/>
    <m/>
    <n v="45"/>
    <s v="3M11410"/>
    <n v="5"/>
    <n v="0"/>
    <m/>
    <m/>
    <x v="3"/>
    <x v="0"/>
    <x v="3"/>
  </r>
  <r>
    <n v="1118778"/>
    <n v="2"/>
    <x v="15"/>
    <x v="1"/>
    <m/>
    <m/>
    <n v="45"/>
    <s v="3M11410"/>
    <n v="5"/>
    <n v="1"/>
    <n v="5"/>
    <n v="0"/>
    <x v="3"/>
    <x v="0"/>
    <x v="3"/>
  </r>
  <r>
    <n v="99593"/>
    <n v="2"/>
    <x v="16"/>
    <x v="1"/>
    <m/>
    <m/>
    <n v="45"/>
    <s v="3M11410"/>
    <n v="5"/>
    <n v="0"/>
    <m/>
    <m/>
    <x v="3"/>
    <x v="0"/>
    <x v="3"/>
  </r>
  <r>
    <n v="1271830"/>
    <n v="2"/>
    <x v="5"/>
    <x v="1"/>
    <m/>
    <m/>
    <n v="45"/>
    <s v="3M11411"/>
    <n v="12"/>
    <n v="3"/>
    <n v="4"/>
    <n v="0.33300000000000002"/>
    <x v="4"/>
    <x v="0"/>
    <x v="4"/>
  </r>
  <r>
    <n v="963365"/>
    <n v="2"/>
    <x v="12"/>
    <x v="1"/>
    <m/>
    <m/>
    <n v="45"/>
    <s v="3M11411"/>
    <n v="4"/>
    <n v="0"/>
    <m/>
    <m/>
    <x v="4"/>
    <x v="0"/>
    <x v="4"/>
  </r>
  <r>
    <n v="141629"/>
    <n v="2"/>
    <x v="14"/>
    <x v="1"/>
    <m/>
    <m/>
    <n v="45"/>
    <s v="3M11411"/>
    <n v="10"/>
    <n v="1"/>
    <n v="10"/>
    <n v="1"/>
    <x v="4"/>
    <x v="0"/>
    <x v="4"/>
  </r>
  <r>
    <n v="149997"/>
    <n v="2"/>
    <x v="8"/>
    <x v="1"/>
    <m/>
    <m/>
    <n v="45"/>
    <s v="3M11411"/>
    <n v="5"/>
    <n v="1"/>
    <n v="5"/>
    <n v="1"/>
    <x v="4"/>
    <x v="0"/>
    <x v="4"/>
  </r>
  <r>
    <n v="1118802"/>
    <n v="2"/>
    <x v="15"/>
    <x v="1"/>
    <m/>
    <m/>
    <n v="45"/>
    <s v="3M11411"/>
    <n v="3"/>
    <n v="0"/>
    <m/>
    <m/>
    <x v="4"/>
    <x v="0"/>
    <x v="4"/>
  </r>
  <r>
    <n v="123046"/>
    <n v="2"/>
    <x v="10"/>
    <x v="1"/>
    <m/>
    <m/>
    <n v="45"/>
    <s v="3M11411"/>
    <m/>
    <n v="1"/>
    <m/>
    <n v="1"/>
    <x v="4"/>
    <x v="0"/>
    <x v="4"/>
  </r>
  <r>
    <n v="102748"/>
    <n v="2"/>
    <x v="3"/>
    <x v="1"/>
    <m/>
    <m/>
    <n v="45"/>
    <s v="3M11413"/>
    <n v="35"/>
    <n v="1"/>
    <n v="35"/>
    <n v="1"/>
    <x v="5"/>
    <x v="0"/>
    <x v="5"/>
  </r>
  <r>
    <n v="963367"/>
    <n v="2"/>
    <x v="12"/>
    <x v="1"/>
    <m/>
    <m/>
    <n v="45"/>
    <s v="3M11413"/>
    <n v="8"/>
    <n v="0"/>
    <m/>
    <m/>
    <x v="5"/>
    <x v="0"/>
    <x v="5"/>
  </r>
  <r>
    <n v="2172601"/>
    <n v="2"/>
    <x v="5"/>
    <x v="1"/>
    <m/>
    <m/>
    <n v="45"/>
    <s v="3M11413"/>
    <n v="9"/>
    <n v="0"/>
    <m/>
    <m/>
    <x v="5"/>
    <x v="0"/>
    <x v="5"/>
  </r>
  <r>
    <n v="141636"/>
    <n v="2"/>
    <x v="14"/>
    <x v="1"/>
    <m/>
    <m/>
    <n v="45"/>
    <s v="3M11413"/>
    <n v="8"/>
    <n v="2"/>
    <n v="4"/>
    <n v="1"/>
    <x v="5"/>
    <x v="0"/>
    <x v="5"/>
  </r>
  <r>
    <n v="150008"/>
    <n v="2"/>
    <x v="8"/>
    <x v="1"/>
    <m/>
    <m/>
    <n v="45"/>
    <s v="3M11413"/>
    <n v="96"/>
    <n v="14"/>
    <n v="6.86"/>
    <n v="1"/>
    <x v="5"/>
    <x v="0"/>
    <x v="5"/>
  </r>
  <r>
    <n v="1118826"/>
    <n v="2"/>
    <x v="15"/>
    <x v="1"/>
    <m/>
    <m/>
    <n v="45"/>
    <s v="3M11413"/>
    <n v="10"/>
    <n v="0"/>
    <m/>
    <m/>
    <x v="5"/>
    <x v="0"/>
    <x v="5"/>
  </r>
  <r>
    <n v="95925"/>
    <n v="2"/>
    <x v="9"/>
    <x v="1"/>
    <m/>
    <m/>
    <n v="45"/>
    <s v="3M11413"/>
    <n v="10"/>
    <n v="4"/>
    <n v="2.5"/>
    <n v="0.75"/>
    <x v="5"/>
    <x v="0"/>
    <x v="5"/>
  </r>
  <r>
    <n v="2226846"/>
    <n v="2"/>
    <x v="7"/>
    <x v="1"/>
    <m/>
    <m/>
    <n v="45"/>
    <s v="3M11413"/>
    <n v="9"/>
    <n v="0"/>
    <m/>
    <m/>
    <x v="5"/>
    <x v="0"/>
    <x v="5"/>
  </r>
  <r>
    <n v="99609"/>
    <n v="2"/>
    <x v="16"/>
    <x v="1"/>
    <m/>
    <m/>
    <n v="45"/>
    <s v="3M11413"/>
    <n v="7"/>
    <n v="1"/>
    <n v="7"/>
    <n v="1"/>
    <x v="5"/>
    <x v="0"/>
    <x v="5"/>
  </r>
  <r>
    <n v="127559"/>
    <n v="2"/>
    <x v="4"/>
    <x v="1"/>
    <m/>
    <m/>
    <n v="45"/>
    <s v="3M11413"/>
    <m/>
    <n v="3"/>
    <m/>
    <n v="1"/>
    <x v="5"/>
    <x v="0"/>
    <x v="5"/>
  </r>
  <r>
    <n v="123053"/>
    <n v="2"/>
    <x v="10"/>
    <x v="1"/>
    <m/>
    <m/>
    <n v="45"/>
    <s v="3M11413"/>
    <m/>
    <n v="1"/>
    <m/>
    <n v="1"/>
    <x v="5"/>
    <x v="0"/>
    <x v="5"/>
  </r>
  <r>
    <n v="144926"/>
    <n v="2"/>
    <x v="17"/>
    <x v="1"/>
    <m/>
    <m/>
    <n v="45"/>
    <s v="3M11413"/>
    <n v="81"/>
    <n v="9"/>
    <n v="9"/>
    <n v="1"/>
    <x v="5"/>
    <x v="0"/>
    <x v="5"/>
  </r>
  <r>
    <n v="153502"/>
    <n v="2"/>
    <x v="11"/>
    <x v="1"/>
    <m/>
    <m/>
    <n v="45"/>
    <s v="3M11413"/>
    <n v="41"/>
    <n v="1"/>
    <n v="41"/>
    <n v="1"/>
    <x v="5"/>
    <x v="0"/>
    <x v="5"/>
  </r>
  <r>
    <n v="150018"/>
    <n v="2"/>
    <x v="8"/>
    <x v="1"/>
    <m/>
    <m/>
    <n v="45"/>
    <s v="3M11512"/>
    <n v="5"/>
    <n v="0"/>
    <m/>
    <m/>
    <x v="6"/>
    <x v="0"/>
    <x v="6"/>
  </r>
  <r>
    <n v="963391"/>
    <n v="2"/>
    <x v="12"/>
    <x v="2"/>
    <m/>
    <m/>
    <n v="45"/>
    <s v="3M11107"/>
    <n v="2"/>
    <n v="1"/>
    <n v="2"/>
    <n v="0"/>
    <x v="9"/>
    <x v="0"/>
    <x v="9"/>
  </r>
  <r>
    <n v="99304"/>
    <n v="2"/>
    <x v="16"/>
    <x v="2"/>
    <m/>
    <m/>
    <n v="45"/>
    <s v="3M112081"/>
    <n v="2"/>
    <n v="1"/>
    <n v="2"/>
    <n v="0"/>
    <x v="0"/>
    <x v="0"/>
    <x v="0"/>
  </r>
  <r>
    <n v="1271815"/>
    <n v="2"/>
    <x v="5"/>
    <x v="2"/>
    <m/>
    <m/>
    <n v="45"/>
    <s v="3M112082"/>
    <n v="4"/>
    <n v="1"/>
    <n v="4"/>
    <n v="1"/>
    <x v="1"/>
    <x v="0"/>
    <x v="1"/>
  </r>
  <r>
    <n v="98147"/>
    <n v="2"/>
    <x v="9"/>
    <x v="2"/>
    <m/>
    <m/>
    <n v="45"/>
    <s v="3M112082"/>
    <n v="2"/>
    <n v="1"/>
    <n v="2"/>
    <n v="1"/>
    <x v="1"/>
    <x v="0"/>
    <x v="1"/>
  </r>
  <r>
    <n v="2172599"/>
    <n v="2"/>
    <x v="5"/>
    <x v="2"/>
    <m/>
    <m/>
    <n v="45"/>
    <s v="3M11309"/>
    <n v="82"/>
    <n v="0"/>
    <m/>
    <m/>
    <x v="2"/>
    <x v="0"/>
    <x v="2"/>
  </r>
  <r>
    <n v="104874"/>
    <n v="2"/>
    <x v="3"/>
    <x v="2"/>
    <m/>
    <m/>
    <n v="45"/>
    <s v="3M11309"/>
    <n v="4"/>
    <n v="1"/>
    <n v="4"/>
    <n v="0"/>
    <x v="2"/>
    <x v="0"/>
    <x v="2"/>
  </r>
  <r>
    <n v="1118755"/>
    <n v="2"/>
    <x v="15"/>
    <x v="2"/>
    <m/>
    <m/>
    <n v="45"/>
    <s v="3M11309"/>
    <n v="5"/>
    <n v="1"/>
    <n v="5"/>
    <n v="0"/>
    <x v="2"/>
    <x v="0"/>
    <x v="2"/>
  </r>
  <r>
    <n v="1672999"/>
    <n v="2"/>
    <x v="7"/>
    <x v="2"/>
    <m/>
    <m/>
    <n v="45"/>
    <s v="3M11309"/>
    <n v="82"/>
    <n v="0"/>
    <m/>
    <m/>
    <x v="2"/>
    <x v="0"/>
    <x v="2"/>
  </r>
  <r>
    <n v="149981"/>
    <n v="2"/>
    <x v="8"/>
    <x v="2"/>
    <m/>
    <m/>
    <n v="45"/>
    <s v="3M11309"/>
    <n v="3"/>
    <n v="0"/>
    <m/>
    <m/>
    <x v="2"/>
    <x v="0"/>
    <x v="2"/>
  </r>
  <r>
    <n v="127536"/>
    <n v="2"/>
    <x v="4"/>
    <x v="2"/>
    <m/>
    <m/>
    <n v="45"/>
    <s v="3M11309"/>
    <n v="5"/>
    <n v="1"/>
    <n v="5"/>
    <n v="1"/>
    <x v="2"/>
    <x v="0"/>
    <x v="2"/>
  </r>
  <r>
    <n v="963353"/>
    <n v="2"/>
    <x v="12"/>
    <x v="2"/>
    <m/>
    <m/>
    <n v="45"/>
    <s v="3M11410"/>
    <n v="1"/>
    <n v="0"/>
    <m/>
    <m/>
    <x v="3"/>
    <x v="0"/>
    <x v="3"/>
  </r>
  <r>
    <n v="1673004"/>
    <n v="2"/>
    <x v="7"/>
    <x v="2"/>
    <m/>
    <m/>
    <n v="45"/>
    <s v="3M11410"/>
    <n v="10"/>
    <n v="0"/>
    <m/>
    <m/>
    <x v="3"/>
    <x v="0"/>
    <x v="3"/>
  </r>
  <r>
    <n v="1118779"/>
    <n v="2"/>
    <x v="15"/>
    <x v="2"/>
    <m/>
    <m/>
    <n v="45"/>
    <s v="3M11410"/>
    <n v="3"/>
    <n v="0"/>
    <m/>
    <m/>
    <x v="3"/>
    <x v="0"/>
    <x v="3"/>
  </r>
  <r>
    <n v="1271825"/>
    <n v="2"/>
    <x v="5"/>
    <x v="2"/>
    <m/>
    <m/>
    <n v="45"/>
    <s v="3M11410"/>
    <n v="14"/>
    <n v="2"/>
    <n v="7"/>
    <n v="0.5"/>
    <x v="3"/>
    <x v="0"/>
    <x v="3"/>
  </r>
  <r>
    <n v="99594"/>
    <n v="2"/>
    <x v="16"/>
    <x v="2"/>
    <m/>
    <m/>
    <n v="45"/>
    <s v="3M11410"/>
    <n v="6"/>
    <n v="0"/>
    <m/>
    <m/>
    <x v="3"/>
    <x v="0"/>
    <x v="3"/>
  </r>
  <r>
    <n v="127546"/>
    <n v="2"/>
    <x v="4"/>
    <x v="2"/>
    <m/>
    <m/>
    <n v="45"/>
    <s v="3M11410"/>
    <n v="6"/>
    <n v="0"/>
    <m/>
    <m/>
    <x v="3"/>
    <x v="0"/>
    <x v="3"/>
  </r>
  <r>
    <n v="157140"/>
    <n v="2"/>
    <x v="0"/>
    <x v="2"/>
    <m/>
    <m/>
    <n v="45"/>
    <s v="3M11410"/>
    <m/>
    <n v="1"/>
    <m/>
    <n v="1"/>
    <x v="3"/>
    <x v="0"/>
    <x v="3"/>
  </r>
  <r>
    <n v="1271831"/>
    <n v="2"/>
    <x v="5"/>
    <x v="2"/>
    <m/>
    <m/>
    <n v="45"/>
    <s v="3M11411"/>
    <n v="12"/>
    <n v="1"/>
    <n v="12"/>
    <n v="1"/>
    <x v="4"/>
    <x v="0"/>
    <x v="4"/>
  </r>
  <r>
    <n v="963366"/>
    <n v="2"/>
    <x v="12"/>
    <x v="2"/>
    <m/>
    <m/>
    <n v="45"/>
    <s v="3M11411"/>
    <n v="2"/>
    <n v="0"/>
    <m/>
    <m/>
    <x v="4"/>
    <x v="0"/>
    <x v="4"/>
  </r>
  <r>
    <n v="149998"/>
    <n v="2"/>
    <x v="8"/>
    <x v="2"/>
    <m/>
    <m/>
    <n v="45"/>
    <s v="3M11411"/>
    <n v="2"/>
    <n v="1"/>
    <n v="2"/>
    <n v="1"/>
    <x v="4"/>
    <x v="0"/>
    <x v="4"/>
  </r>
  <r>
    <n v="1118803"/>
    <n v="2"/>
    <x v="15"/>
    <x v="2"/>
    <m/>
    <m/>
    <n v="45"/>
    <s v="3M11411"/>
    <n v="4"/>
    <n v="1"/>
    <n v="4"/>
    <n v="1"/>
    <x v="4"/>
    <x v="0"/>
    <x v="4"/>
  </r>
  <r>
    <n v="153494"/>
    <n v="2"/>
    <x v="11"/>
    <x v="2"/>
    <m/>
    <m/>
    <n v="45"/>
    <s v="3M11411"/>
    <n v="2"/>
    <n v="1"/>
    <n v="2"/>
    <n v="0"/>
    <x v="4"/>
    <x v="0"/>
    <x v="4"/>
  </r>
  <r>
    <n v="102749"/>
    <n v="2"/>
    <x v="3"/>
    <x v="2"/>
    <m/>
    <m/>
    <n v="45"/>
    <s v="3M11413"/>
    <n v="16"/>
    <n v="1"/>
    <n v="16"/>
    <n v="1"/>
    <x v="5"/>
    <x v="0"/>
    <x v="5"/>
  </r>
  <r>
    <n v="963368"/>
    <n v="2"/>
    <x v="12"/>
    <x v="2"/>
    <m/>
    <m/>
    <n v="45"/>
    <s v="3M11413"/>
    <n v="16"/>
    <n v="1"/>
    <n v="16"/>
    <n v="1"/>
    <x v="5"/>
    <x v="0"/>
    <x v="5"/>
  </r>
  <r>
    <n v="141637"/>
    <n v="2"/>
    <x v="14"/>
    <x v="2"/>
    <m/>
    <m/>
    <n v="45"/>
    <s v="3M11413"/>
    <n v="38"/>
    <n v="4"/>
    <n v="9.5"/>
    <n v="1"/>
    <x v="5"/>
    <x v="0"/>
    <x v="5"/>
  </r>
  <r>
    <n v="110798"/>
    <n v="2"/>
    <x v="2"/>
    <x v="2"/>
    <m/>
    <m/>
    <n v="45"/>
    <s v="3M11413"/>
    <n v="7"/>
    <n v="0"/>
    <m/>
    <m/>
    <x v="5"/>
    <x v="0"/>
    <x v="5"/>
  </r>
  <r>
    <n v="150009"/>
    <n v="2"/>
    <x v="8"/>
    <x v="2"/>
    <m/>
    <m/>
    <n v="45"/>
    <s v="3M11413"/>
    <n v="50"/>
    <n v="0"/>
    <m/>
    <m/>
    <x v="5"/>
    <x v="0"/>
    <x v="5"/>
  </r>
  <r>
    <n v="1118827"/>
    <n v="2"/>
    <x v="15"/>
    <x v="2"/>
    <m/>
    <m/>
    <n v="45"/>
    <s v="3M11413"/>
    <n v="9"/>
    <n v="4"/>
    <n v="2.25"/>
    <n v="1"/>
    <x v="5"/>
    <x v="0"/>
    <x v="5"/>
  </r>
  <r>
    <n v="91918"/>
    <n v="2"/>
    <x v="1"/>
    <x v="2"/>
    <m/>
    <m/>
    <n v="45"/>
    <s v="3M11413"/>
    <n v="9"/>
    <n v="0"/>
    <m/>
    <m/>
    <x v="5"/>
    <x v="0"/>
    <x v="5"/>
  </r>
  <r>
    <n v="95926"/>
    <n v="2"/>
    <x v="9"/>
    <x v="2"/>
    <m/>
    <m/>
    <n v="45"/>
    <s v="3M11413"/>
    <n v="9"/>
    <n v="0"/>
    <m/>
    <m/>
    <x v="5"/>
    <x v="0"/>
    <x v="5"/>
  </r>
  <r>
    <n v="157154"/>
    <n v="2"/>
    <x v="0"/>
    <x v="2"/>
    <m/>
    <m/>
    <n v="45"/>
    <s v="3M11413"/>
    <m/>
    <n v="1"/>
    <m/>
    <n v="1"/>
    <x v="5"/>
    <x v="0"/>
    <x v="5"/>
  </r>
  <r>
    <n v="144927"/>
    <n v="2"/>
    <x v="17"/>
    <x v="2"/>
    <m/>
    <m/>
    <n v="45"/>
    <s v="3M11413"/>
    <n v="161"/>
    <n v="9"/>
    <n v="17.89"/>
    <n v="1"/>
    <x v="5"/>
    <x v="0"/>
    <x v="5"/>
  </r>
  <r>
    <n v="133886"/>
    <n v="2"/>
    <x v="18"/>
    <x v="3"/>
    <m/>
    <m/>
    <n v="45"/>
    <s v="3M11105"/>
    <n v="11"/>
    <n v="1"/>
    <n v="11"/>
    <n v="0"/>
    <x v="7"/>
    <x v="0"/>
    <x v="7"/>
  </r>
  <r>
    <n v="144888"/>
    <n v="2"/>
    <x v="17"/>
    <x v="3"/>
    <m/>
    <m/>
    <n v="45"/>
    <s v="3M11105"/>
    <m/>
    <n v="2"/>
    <m/>
    <n v="1"/>
    <x v="7"/>
    <x v="0"/>
    <x v="7"/>
  </r>
  <r>
    <n v="153459"/>
    <n v="2"/>
    <x v="11"/>
    <x v="3"/>
    <m/>
    <m/>
    <n v="45"/>
    <s v="3M11105"/>
    <n v="26"/>
    <n v="4"/>
    <n v="6.5"/>
    <n v="1"/>
    <x v="7"/>
    <x v="0"/>
    <x v="7"/>
  </r>
  <r>
    <n v="157121"/>
    <n v="2"/>
    <x v="0"/>
    <x v="3"/>
    <m/>
    <m/>
    <n v="45"/>
    <s v="3M11106"/>
    <n v="21"/>
    <n v="0"/>
    <m/>
    <m/>
    <x v="8"/>
    <x v="0"/>
    <x v="8"/>
  </r>
  <r>
    <n v="99310"/>
    <n v="2"/>
    <x v="16"/>
    <x v="3"/>
    <m/>
    <m/>
    <n v="45"/>
    <s v="3M112082"/>
    <n v="4"/>
    <n v="2"/>
    <n v="2"/>
    <n v="0"/>
    <x v="1"/>
    <x v="0"/>
    <x v="1"/>
  </r>
  <r>
    <n v="1271730"/>
    <n v="2"/>
    <x v="5"/>
    <x v="3"/>
    <m/>
    <m/>
    <n v="45"/>
    <s v="3M11309"/>
    <n v="18"/>
    <n v="2"/>
    <n v="9"/>
    <n v="1"/>
    <x v="2"/>
    <x v="0"/>
    <x v="2"/>
  </r>
  <r>
    <n v="110779"/>
    <n v="2"/>
    <x v="2"/>
    <x v="3"/>
    <m/>
    <m/>
    <n v="45"/>
    <s v="3M11309"/>
    <n v="3"/>
    <n v="1"/>
    <n v="3"/>
    <n v="0"/>
    <x v="2"/>
    <x v="0"/>
    <x v="2"/>
  </r>
  <r>
    <n v="137624"/>
    <n v="2"/>
    <x v="6"/>
    <x v="3"/>
    <m/>
    <m/>
    <n v="45"/>
    <s v="3M11309"/>
    <n v="8"/>
    <n v="2"/>
    <n v="4"/>
    <n v="0.5"/>
    <x v="2"/>
    <x v="0"/>
    <x v="2"/>
  </r>
  <r>
    <n v="127537"/>
    <n v="2"/>
    <x v="4"/>
    <x v="3"/>
    <m/>
    <m/>
    <n v="45"/>
    <s v="3M11309"/>
    <n v="5"/>
    <n v="0"/>
    <m/>
    <m/>
    <x v="2"/>
    <x v="0"/>
    <x v="2"/>
  </r>
  <r>
    <n v="963371"/>
    <n v="2"/>
    <x v="12"/>
    <x v="3"/>
    <m/>
    <m/>
    <n v="45"/>
    <s v="3M11410"/>
    <n v="53"/>
    <n v="0"/>
    <m/>
    <m/>
    <x v="3"/>
    <x v="0"/>
    <x v="3"/>
  </r>
  <r>
    <n v="113551"/>
    <n v="2"/>
    <x v="19"/>
    <x v="3"/>
    <m/>
    <m/>
    <n v="45"/>
    <s v="3M11410"/>
    <n v="5"/>
    <n v="0"/>
    <m/>
    <m/>
    <x v="3"/>
    <x v="0"/>
    <x v="3"/>
  </r>
  <r>
    <n v="94795"/>
    <n v="2"/>
    <x v="1"/>
    <x v="3"/>
    <m/>
    <m/>
    <n v="45"/>
    <s v="3M11410"/>
    <n v="4"/>
    <n v="0"/>
    <m/>
    <m/>
    <x v="3"/>
    <x v="0"/>
    <x v="3"/>
  </r>
  <r>
    <n v="1673082"/>
    <n v="2"/>
    <x v="7"/>
    <x v="3"/>
    <m/>
    <m/>
    <n v="45"/>
    <s v="3M11410"/>
    <n v="4"/>
    <n v="0"/>
    <m/>
    <m/>
    <x v="3"/>
    <x v="0"/>
    <x v="3"/>
  </r>
  <r>
    <n v="119693"/>
    <n v="2"/>
    <x v="20"/>
    <x v="3"/>
    <m/>
    <m/>
    <n v="45"/>
    <s v="3M11410"/>
    <n v="13"/>
    <n v="0"/>
    <m/>
    <m/>
    <x v="3"/>
    <x v="0"/>
    <x v="3"/>
  </r>
  <r>
    <n v="963372"/>
    <n v="2"/>
    <x v="12"/>
    <x v="3"/>
    <m/>
    <m/>
    <n v="45"/>
    <s v="3M11411"/>
    <n v="2"/>
    <n v="0"/>
    <m/>
    <m/>
    <x v="4"/>
    <x v="0"/>
    <x v="4"/>
  </r>
  <r>
    <n v="149999"/>
    <n v="2"/>
    <x v="8"/>
    <x v="3"/>
    <m/>
    <m/>
    <n v="45"/>
    <s v="3M11411"/>
    <n v="4"/>
    <n v="1"/>
    <n v="4"/>
    <n v="1"/>
    <x v="4"/>
    <x v="0"/>
    <x v="4"/>
  </r>
  <r>
    <n v="1673129"/>
    <n v="2"/>
    <x v="7"/>
    <x v="3"/>
    <m/>
    <m/>
    <n v="45"/>
    <s v="3M11411"/>
    <n v="4"/>
    <n v="0"/>
    <m/>
    <m/>
    <x v="4"/>
    <x v="0"/>
    <x v="4"/>
  </r>
  <r>
    <n v="1271789"/>
    <n v="2"/>
    <x v="5"/>
    <x v="3"/>
    <m/>
    <m/>
    <n v="45"/>
    <s v="3M11413"/>
    <n v="13"/>
    <n v="3"/>
    <n v="4.33"/>
    <n v="0.66600000000000004"/>
    <x v="5"/>
    <x v="0"/>
    <x v="5"/>
  </r>
  <r>
    <n v="102750"/>
    <n v="2"/>
    <x v="3"/>
    <x v="3"/>
    <m/>
    <m/>
    <n v="45"/>
    <s v="3M11413"/>
    <n v="17"/>
    <n v="1"/>
    <n v="16"/>
    <n v="1"/>
    <x v="5"/>
    <x v="0"/>
    <x v="5"/>
  </r>
  <r>
    <n v="963385"/>
    <n v="2"/>
    <x v="12"/>
    <x v="3"/>
    <m/>
    <m/>
    <n v="45"/>
    <s v="3M11413"/>
    <n v="11"/>
    <n v="0"/>
    <m/>
    <m/>
    <x v="5"/>
    <x v="0"/>
    <x v="5"/>
  </r>
  <r>
    <n v="141638"/>
    <n v="2"/>
    <x v="14"/>
    <x v="3"/>
    <m/>
    <m/>
    <n v="45"/>
    <s v="3M11413"/>
    <n v="10"/>
    <n v="1"/>
    <n v="10"/>
    <n v="1"/>
    <x v="5"/>
    <x v="0"/>
    <x v="5"/>
  </r>
  <r>
    <n v="150010"/>
    <n v="2"/>
    <x v="8"/>
    <x v="3"/>
    <m/>
    <m/>
    <n v="45"/>
    <s v="3M11413"/>
    <n v="20"/>
    <n v="4"/>
    <n v="5"/>
    <n v="1"/>
    <x v="5"/>
    <x v="0"/>
    <x v="5"/>
  </r>
  <r>
    <n v="1118828"/>
    <n v="2"/>
    <x v="15"/>
    <x v="3"/>
    <m/>
    <m/>
    <n v="45"/>
    <s v="3M11413"/>
    <n v="43"/>
    <n v="2"/>
    <n v="21.5"/>
    <n v="1"/>
    <x v="5"/>
    <x v="0"/>
    <x v="5"/>
  </r>
  <r>
    <n v="99610"/>
    <n v="2"/>
    <x v="16"/>
    <x v="3"/>
    <m/>
    <m/>
    <n v="45"/>
    <s v="3M11413"/>
    <n v="3"/>
    <n v="1"/>
    <n v="3"/>
    <n v="1"/>
    <x v="5"/>
    <x v="0"/>
    <x v="5"/>
  </r>
  <r>
    <n v="119705"/>
    <n v="2"/>
    <x v="20"/>
    <x v="3"/>
    <m/>
    <m/>
    <n v="45"/>
    <s v="3M11413"/>
    <n v="6"/>
    <n v="0"/>
    <m/>
    <m/>
    <x v="5"/>
    <x v="0"/>
    <x v="5"/>
  </r>
  <r>
    <n v="144928"/>
    <n v="2"/>
    <x v="17"/>
    <x v="3"/>
    <m/>
    <m/>
    <n v="45"/>
    <s v="3M11413"/>
    <n v="67"/>
    <n v="25"/>
    <n v="2.68"/>
    <n v="1"/>
    <x v="5"/>
    <x v="0"/>
    <x v="5"/>
  </r>
  <r>
    <n v="1471692"/>
    <n v="2"/>
    <x v="12"/>
    <x v="3"/>
    <m/>
    <m/>
    <n v="45"/>
    <s v="3M11512"/>
    <n v="6"/>
    <n v="0"/>
    <m/>
    <m/>
    <x v="6"/>
    <x v="0"/>
    <x v="6"/>
  </r>
  <r>
    <n v="963620"/>
    <n v="2"/>
    <x v="12"/>
    <x v="4"/>
    <m/>
    <m/>
    <n v="45"/>
    <s v="3M11105"/>
    <n v="2"/>
    <n v="0"/>
    <m/>
    <m/>
    <x v="7"/>
    <x v="0"/>
    <x v="7"/>
  </r>
  <r>
    <n v="137595"/>
    <n v="2"/>
    <x v="6"/>
    <x v="4"/>
    <m/>
    <m/>
    <n v="45"/>
    <s v="3M11105"/>
    <n v="100"/>
    <n v="0"/>
    <m/>
    <m/>
    <x v="7"/>
    <x v="0"/>
    <x v="7"/>
  </r>
  <r>
    <n v="1118650"/>
    <n v="2"/>
    <x v="15"/>
    <x v="4"/>
    <m/>
    <m/>
    <n v="45"/>
    <s v="3M11105"/>
    <n v="20"/>
    <n v="0"/>
    <m/>
    <m/>
    <x v="7"/>
    <x v="0"/>
    <x v="7"/>
  </r>
  <r>
    <n v="127506"/>
    <n v="2"/>
    <x v="4"/>
    <x v="4"/>
    <m/>
    <m/>
    <n v="45"/>
    <s v="3M11105"/>
    <n v="7"/>
    <n v="0"/>
    <m/>
    <m/>
    <x v="7"/>
    <x v="0"/>
    <x v="7"/>
  </r>
  <r>
    <n v="137625"/>
    <n v="2"/>
    <x v="6"/>
    <x v="4"/>
    <m/>
    <m/>
    <n v="45"/>
    <s v="3M11309"/>
    <n v="15"/>
    <n v="0"/>
    <m/>
    <m/>
    <x v="2"/>
    <x v="0"/>
    <x v="2"/>
  </r>
  <r>
    <n v="127538"/>
    <n v="2"/>
    <x v="4"/>
    <x v="4"/>
    <m/>
    <m/>
    <n v="45"/>
    <s v="3M11309"/>
    <n v="5"/>
    <n v="0"/>
    <m/>
    <m/>
    <x v="2"/>
    <x v="0"/>
    <x v="2"/>
  </r>
  <r>
    <n v="123033"/>
    <n v="2"/>
    <x v="10"/>
    <x v="4"/>
    <m/>
    <m/>
    <n v="45"/>
    <s v="3M11309"/>
    <n v="20"/>
    <n v="0"/>
    <m/>
    <m/>
    <x v="2"/>
    <x v="0"/>
    <x v="2"/>
  </r>
  <r>
    <n v="157134"/>
    <n v="2"/>
    <x v="0"/>
    <x v="4"/>
    <m/>
    <m/>
    <n v="45"/>
    <s v="3M11309"/>
    <n v="10"/>
    <n v="0"/>
    <m/>
    <m/>
    <x v="2"/>
    <x v="0"/>
    <x v="2"/>
  </r>
  <r>
    <n v="1271747"/>
    <n v="2"/>
    <x v="5"/>
    <x v="4"/>
    <m/>
    <m/>
    <n v="45"/>
    <s v="3M11410"/>
    <n v="4"/>
    <n v="0"/>
    <m/>
    <m/>
    <x v="3"/>
    <x v="0"/>
    <x v="3"/>
  </r>
  <r>
    <n v="963363"/>
    <n v="2"/>
    <x v="12"/>
    <x v="4"/>
    <m/>
    <m/>
    <n v="45"/>
    <s v="3M11410"/>
    <n v="5"/>
    <n v="0"/>
    <m/>
    <m/>
    <x v="3"/>
    <x v="0"/>
    <x v="3"/>
  </r>
  <r>
    <n v="149990"/>
    <n v="2"/>
    <x v="8"/>
    <x v="4"/>
    <m/>
    <m/>
    <n v="45"/>
    <s v="3M11410"/>
    <n v="17"/>
    <n v="3"/>
    <n v="5.67"/>
    <n v="1"/>
    <x v="3"/>
    <x v="0"/>
    <x v="3"/>
  </r>
  <r>
    <n v="1673084"/>
    <n v="2"/>
    <x v="7"/>
    <x v="4"/>
    <m/>
    <m/>
    <n v="45"/>
    <s v="3M11410"/>
    <n v="4"/>
    <n v="0"/>
    <m/>
    <m/>
    <x v="3"/>
    <x v="0"/>
    <x v="3"/>
  </r>
  <r>
    <n v="144910"/>
    <n v="2"/>
    <x v="17"/>
    <x v="4"/>
    <m/>
    <m/>
    <n v="45"/>
    <s v="3M11410"/>
    <n v="8"/>
    <n v="0"/>
    <m/>
    <m/>
    <x v="3"/>
    <x v="0"/>
    <x v="3"/>
  </r>
  <r>
    <n v="153485"/>
    <n v="2"/>
    <x v="11"/>
    <x v="4"/>
    <m/>
    <m/>
    <n v="45"/>
    <s v="3M11410"/>
    <n v="36"/>
    <n v="14"/>
    <n v="2.57"/>
    <n v="0.85699999999999998"/>
    <x v="3"/>
    <x v="0"/>
    <x v="3"/>
  </r>
  <r>
    <n v="95918"/>
    <n v="2"/>
    <x v="9"/>
    <x v="4"/>
    <m/>
    <m/>
    <n v="45"/>
    <s v="3M11411"/>
    <n v="4"/>
    <n v="0"/>
    <m/>
    <m/>
    <x v="4"/>
    <x v="0"/>
    <x v="4"/>
  </r>
  <r>
    <n v="1673097"/>
    <n v="2"/>
    <x v="7"/>
    <x v="4"/>
    <m/>
    <m/>
    <n v="45"/>
    <s v="3M11411"/>
    <n v="3"/>
    <n v="1"/>
    <n v="3"/>
    <n v="1"/>
    <x v="4"/>
    <x v="0"/>
    <x v="4"/>
  </r>
  <r>
    <n v="119700"/>
    <n v="2"/>
    <x v="20"/>
    <x v="4"/>
    <m/>
    <m/>
    <n v="45"/>
    <s v="3M11411"/>
    <n v="6"/>
    <n v="0"/>
    <m/>
    <m/>
    <x v="4"/>
    <x v="0"/>
    <x v="4"/>
  </r>
  <r>
    <n v="1271790"/>
    <n v="2"/>
    <x v="5"/>
    <x v="4"/>
    <m/>
    <m/>
    <n v="45"/>
    <s v="3M11413"/>
    <n v="3"/>
    <n v="1"/>
    <n v="3"/>
    <n v="0"/>
    <x v="5"/>
    <x v="0"/>
    <x v="5"/>
  </r>
  <r>
    <n v="102751"/>
    <n v="2"/>
    <x v="3"/>
    <x v="4"/>
    <m/>
    <m/>
    <n v="45"/>
    <s v="3M11413"/>
    <n v="13"/>
    <n v="1"/>
    <n v="12"/>
    <n v="1"/>
    <x v="5"/>
    <x v="0"/>
    <x v="5"/>
  </r>
  <r>
    <n v="963335"/>
    <n v="2"/>
    <x v="12"/>
    <x v="4"/>
    <m/>
    <m/>
    <n v="45"/>
    <s v="3M11413"/>
    <n v="27"/>
    <n v="2"/>
    <n v="13.5"/>
    <n v="0.5"/>
    <x v="5"/>
    <x v="0"/>
    <x v="5"/>
  </r>
  <r>
    <n v="1118829"/>
    <n v="2"/>
    <x v="15"/>
    <x v="4"/>
    <m/>
    <m/>
    <n v="45"/>
    <s v="3M11413"/>
    <n v="68"/>
    <n v="5"/>
    <n v="13.6"/>
    <n v="1"/>
    <x v="5"/>
    <x v="0"/>
    <x v="5"/>
  </r>
  <r>
    <n v="95927"/>
    <n v="2"/>
    <x v="9"/>
    <x v="4"/>
    <m/>
    <m/>
    <n v="45"/>
    <s v="3M11413"/>
    <n v="9"/>
    <n v="3"/>
    <n v="3"/>
    <n v="1"/>
    <x v="5"/>
    <x v="0"/>
    <x v="5"/>
  </r>
  <r>
    <n v="144929"/>
    <n v="2"/>
    <x v="17"/>
    <x v="4"/>
    <m/>
    <m/>
    <n v="45"/>
    <s v="3M11413"/>
    <n v="48"/>
    <n v="6"/>
    <n v="8"/>
    <n v="0.83299999999999996"/>
    <x v="5"/>
    <x v="0"/>
    <x v="5"/>
  </r>
  <r>
    <n v="963625"/>
    <n v="2"/>
    <x v="12"/>
    <x v="4"/>
    <m/>
    <m/>
    <n v="45"/>
    <s v="3M11512"/>
    <n v="6"/>
    <n v="0"/>
    <m/>
    <m/>
    <x v="6"/>
    <x v="0"/>
    <x v="6"/>
  </r>
  <r>
    <n v="1118651"/>
    <n v="2"/>
    <x v="15"/>
    <x v="5"/>
    <m/>
    <m/>
    <n v="45"/>
    <s v="3M11105"/>
    <n v="526"/>
    <n v="129"/>
    <n v="4.08"/>
    <n v="0.80600000000000005"/>
    <x v="7"/>
    <x v="0"/>
    <x v="7"/>
  </r>
  <r>
    <n v="149959"/>
    <n v="2"/>
    <x v="8"/>
    <x v="5"/>
    <m/>
    <m/>
    <n v="45"/>
    <s v="3M11105"/>
    <m/>
    <n v="8"/>
    <m/>
    <n v="1"/>
    <x v="7"/>
    <x v="0"/>
    <x v="7"/>
  </r>
  <r>
    <n v="104713"/>
    <n v="2"/>
    <x v="3"/>
    <x v="5"/>
    <m/>
    <m/>
    <n v="45"/>
    <s v="3M11105"/>
    <n v="78"/>
    <n v="45"/>
    <n v="2.76"/>
    <n v="0.95599999999999996"/>
    <x v="7"/>
    <x v="0"/>
    <x v="7"/>
  </r>
  <r>
    <n v="127507"/>
    <n v="2"/>
    <x v="4"/>
    <x v="5"/>
    <m/>
    <m/>
    <n v="45"/>
    <s v="3M11105"/>
    <n v="15"/>
    <n v="0"/>
    <m/>
    <m/>
    <x v="7"/>
    <x v="0"/>
    <x v="7"/>
  </r>
  <r>
    <n v="1118670"/>
    <n v="2"/>
    <x v="15"/>
    <x v="5"/>
    <m/>
    <m/>
    <n v="45"/>
    <s v="3M11106"/>
    <n v="10"/>
    <n v="0"/>
    <m/>
    <m/>
    <x v="8"/>
    <x v="0"/>
    <x v="8"/>
  </r>
  <r>
    <n v="127513"/>
    <n v="2"/>
    <x v="4"/>
    <x v="5"/>
    <m/>
    <m/>
    <n v="45"/>
    <s v="3M11106"/>
    <n v="5"/>
    <n v="0"/>
    <m/>
    <m/>
    <x v="8"/>
    <x v="0"/>
    <x v="8"/>
  </r>
  <r>
    <n v="157122"/>
    <n v="2"/>
    <x v="0"/>
    <x v="5"/>
    <m/>
    <m/>
    <n v="45"/>
    <s v="3M11106"/>
    <n v="11"/>
    <n v="0"/>
    <m/>
    <m/>
    <x v="8"/>
    <x v="0"/>
    <x v="8"/>
  </r>
  <r>
    <n v="137607"/>
    <n v="2"/>
    <x v="6"/>
    <x v="5"/>
    <m/>
    <m/>
    <n v="45"/>
    <s v="3M11107"/>
    <n v="15"/>
    <n v="0"/>
    <m/>
    <m/>
    <x v="9"/>
    <x v="0"/>
    <x v="9"/>
  </r>
  <r>
    <n v="1118692"/>
    <n v="2"/>
    <x v="15"/>
    <x v="5"/>
    <m/>
    <m/>
    <n v="45"/>
    <s v="3M11107"/>
    <n v="19"/>
    <n v="0"/>
    <m/>
    <m/>
    <x v="9"/>
    <x v="0"/>
    <x v="9"/>
  </r>
  <r>
    <n v="127520"/>
    <n v="2"/>
    <x v="4"/>
    <x v="5"/>
    <m/>
    <m/>
    <n v="45"/>
    <s v="3M11107"/>
    <n v="10"/>
    <n v="0"/>
    <m/>
    <m/>
    <x v="9"/>
    <x v="0"/>
    <x v="9"/>
  </r>
  <r>
    <n v="137613"/>
    <n v="2"/>
    <x v="6"/>
    <x v="5"/>
    <m/>
    <m/>
    <n v="45"/>
    <s v="3M112081"/>
    <n v="15"/>
    <n v="0"/>
    <m/>
    <m/>
    <x v="0"/>
    <x v="0"/>
    <x v="0"/>
  </r>
  <r>
    <n v="127525"/>
    <n v="2"/>
    <x v="4"/>
    <x v="5"/>
    <m/>
    <m/>
    <n v="45"/>
    <s v="3M112081"/>
    <n v="5"/>
    <n v="0"/>
    <m/>
    <m/>
    <x v="0"/>
    <x v="0"/>
    <x v="0"/>
  </r>
  <r>
    <n v="2172598"/>
    <n v="2"/>
    <x v="5"/>
    <x v="5"/>
    <m/>
    <m/>
    <n v="45"/>
    <s v="3M112082"/>
    <n v="24"/>
    <n v="0"/>
    <m/>
    <m/>
    <x v="1"/>
    <x v="0"/>
    <x v="1"/>
  </r>
  <r>
    <n v="137618"/>
    <n v="2"/>
    <x v="6"/>
    <x v="5"/>
    <m/>
    <m/>
    <n v="45"/>
    <s v="3M112082"/>
    <n v="2"/>
    <n v="1"/>
    <n v="2"/>
    <n v="0"/>
    <x v="1"/>
    <x v="0"/>
    <x v="1"/>
  </r>
  <r>
    <n v="1118736"/>
    <n v="2"/>
    <x v="15"/>
    <x v="5"/>
    <m/>
    <m/>
    <n v="45"/>
    <s v="3M112082"/>
    <n v="1"/>
    <n v="0"/>
    <m/>
    <m/>
    <x v="1"/>
    <x v="0"/>
    <x v="1"/>
  </r>
  <r>
    <n v="1673060"/>
    <n v="2"/>
    <x v="7"/>
    <x v="5"/>
    <m/>
    <m/>
    <n v="45"/>
    <s v="3M112082"/>
    <n v="4"/>
    <n v="0"/>
    <m/>
    <m/>
    <x v="1"/>
    <x v="0"/>
    <x v="1"/>
  </r>
  <r>
    <n v="123027"/>
    <n v="2"/>
    <x v="10"/>
    <x v="5"/>
    <m/>
    <m/>
    <n v="45"/>
    <s v="3M112082"/>
    <n v="14"/>
    <n v="0"/>
    <m/>
    <m/>
    <x v="1"/>
    <x v="0"/>
    <x v="1"/>
  </r>
  <r>
    <n v="1271732"/>
    <n v="2"/>
    <x v="5"/>
    <x v="5"/>
    <m/>
    <m/>
    <n v="45"/>
    <s v="3M11309"/>
    <n v="7"/>
    <n v="1"/>
    <n v="7"/>
    <n v="0"/>
    <x v="2"/>
    <x v="0"/>
    <x v="2"/>
  </r>
  <r>
    <n v="113546"/>
    <n v="2"/>
    <x v="19"/>
    <x v="5"/>
    <m/>
    <m/>
    <n v="45"/>
    <s v="3M11309"/>
    <n v="5"/>
    <n v="0"/>
    <m/>
    <m/>
    <x v="2"/>
    <x v="0"/>
    <x v="2"/>
  </r>
  <r>
    <n v="137626"/>
    <n v="2"/>
    <x v="6"/>
    <x v="5"/>
    <m/>
    <m/>
    <n v="45"/>
    <s v="3M11309"/>
    <n v="23"/>
    <n v="0"/>
    <m/>
    <m/>
    <x v="2"/>
    <x v="0"/>
    <x v="2"/>
  </r>
  <r>
    <n v="1673072"/>
    <n v="2"/>
    <x v="7"/>
    <x v="5"/>
    <m/>
    <m/>
    <n v="45"/>
    <s v="3M11309"/>
    <n v="17"/>
    <n v="0"/>
    <m/>
    <m/>
    <x v="2"/>
    <x v="0"/>
    <x v="2"/>
  </r>
  <r>
    <n v="127539"/>
    <n v="2"/>
    <x v="4"/>
    <x v="5"/>
    <m/>
    <m/>
    <n v="45"/>
    <s v="3M11309"/>
    <n v="20"/>
    <n v="0"/>
    <m/>
    <m/>
    <x v="2"/>
    <x v="0"/>
    <x v="2"/>
  </r>
  <r>
    <n v="153478"/>
    <n v="2"/>
    <x v="11"/>
    <x v="5"/>
    <m/>
    <m/>
    <n v="45"/>
    <s v="3M11309"/>
    <n v="36"/>
    <n v="0"/>
    <m/>
    <m/>
    <x v="2"/>
    <x v="0"/>
    <x v="2"/>
  </r>
  <r>
    <n v="963370"/>
    <n v="2"/>
    <x v="12"/>
    <x v="5"/>
    <m/>
    <m/>
    <n v="45"/>
    <s v="3M11410"/>
    <n v="74"/>
    <n v="0"/>
    <m/>
    <m/>
    <x v="3"/>
    <x v="0"/>
    <x v="3"/>
  </r>
  <r>
    <n v="137633"/>
    <n v="2"/>
    <x v="6"/>
    <x v="5"/>
    <m/>
    <m/>
    <n v="45"/>
    <s v="3M11410"/>
    <n v="8"/>
    <n v="0"/>
    <m/>
    <m/>
    <x v="3"/>
    <x v="0"/>
    <x v="3"/>
  </r>
  <r>
    <n v="104882"/>
    <n v="2"/>
    <x v="3"/>
    <x v="5"/>
    <m/>
    <m/>
    <n v="45"/>
    <s v="3M11410"/>
    <n v="153"/>
    <n v="33"/>
    <n v="4.6399999999999997"/>
    <n v="0.45500000000000002"/>
    <x v="3"/>
    <x v="0"/>
    <x v="3"/>
  </r>
  <r>
    <n v="1118782"/>
    <n v="2"/>
    <x v="15"/>
    <x v="5"/>
    <m/>
    <m/>
    <n v="45"/>
    <s v="3M11410"/>
    <n v="57"/>
    <n v="8"/>
    <n v="7.13"/>
    <n v="0.249"/>
    <x v="3"/>
    <x v="0"/>
    <x v="3"/>
  </r>
  <r>
    <n v="94796"/>
    <n v="2"/>
    <x v="1"/>
    <x v="5"/>
    <m/>
    <m/>
    <n v="45"/>
    <s v="3M11410"/>
    <n v="4"/>
    <n v="0"/>
    <m/>
    <m/>
    <x v="3"/>
    <x v="0"/>
    <x v="3"/>
  </r>
  <r>
    <n v="1673086"/>
    <n v="2"/>
    <x v="7"/>
    <x v="5"/>
    <m/>
    <m/>
    <n v="45"/>
    <s v="3M11410"/>
    <n v="13"/>
    <n v="0"/>
    <m/>
    <m/>
    <x v="3"/>
    <x v="0"/>
    <x v="3"/>
  </r>
  <r>
    <n v="149991"/>
    <n v="2"/>
    <x v="8"/>
    <x v="5"/>
    <m/>
    <m/>
    <n v="45"/>
    <s v="3M11410"/>
    <n v="2497"/>
    <n v="426"/>
    <n v="5.98"/>
    <n v="0.70799999999999996"/>
    <x v="3"/>
    <x v="0"/>
    <x v="3"/>
  </r>
  <r>
    <n v="99595"/>
    <n v="2"/>
    <x v="16"/>
    <x v="5"/>
    <m/>
    <m/>
    <n v="45"/>
    <s v="3M11410"/>
    <n v="10"/>
    <n v="0"/>
    <m/>
    <m/>
    <x v="3"/>
    <x v="0"/>
    <x v="3"/>
  </r>
  <r>
    <n v="127547"/>
    <n v="2"/>
    <x v="4"/>
    <x v="5"/>
    <m/>
    <m/>
    <n v="45"/>
    <s v="3M11410"/>
    <n v="10"/>
    <n v="0"/>
    <m/>
    <m/>
    <x v="3"/>
    <x v="0"/>
    <x v="3"/>
  </r>
  <r>
    <n v="157141"/>
    <n v="2"/>
    <x v="0"/>
    <x v="5"/>
    <m/>
    <m/>
    <n v="45"/>
    <s v="3M11410"/>
    <n v="4196"/>
    <n v="360"/>
    <n v="12.83"/>
    <n v="0.57299999999999995"/>
    <x v="3"/>
    <x v="0"/>
    <x v="3"/>
  </r>
  <r>
    <n v="144911"/>
    <n v="2"/>
    <x v="17"/>
    <x v="5"/>
    <m/>
    <m/>
    <n v="45"/>
    <s v="3M11410"/>
    <n v="8"/>
    <n v="0"/>
    <m/>
    <m/>
    <x v="3"/>
    <x v="0"/>
    <x v="3"/>
  </r>
  <r>
    <n v="153486"/>
    <n v="2"/>
    <x v="11"/>
    <x v="5"/>
    <m/>
    <m/>
    <n v="45"/>
    <s v="3M11410"/>
    <n v="7273"/>
    <n v="1638"/>
    <n v="4.4800000000000004"/>
    <n v="0.56899999999999995"/>
    <x v="3"/>
    <x v="0"/>
    <x v="3"/>
  </r>
  <r>
    <n v="1271765"/>
    <n v="2"/>
    <x v="5"/>
    <x v="5"/>
    <m/>
    <m/>
    <n v="45"/>
    <s v="3M11411"/>
    <n v="9"/>
    <n v="0"/>
    <m/>
    <m/>
    <x v="4"/>
    <x v="0"/>
    <x v="4"/>
  </r>
  <r>
    <n v="963356"/>
    <n v="2"/>
    <x v="12"/>
    <x v="5"/>
    <m/>
    <m/>
    <n v="45"/>
    <s v="3M11411"/>
    <n v="17"/>
    <n v="4"/>
    <n v="4.25"/>
    <n v="0.25"/>
    <x v="4"/>
    <x v="0"/>
    <x v="4"/>
  </r>
  <r>
    <n v="107143"/>
    <n v="2"/>
    <x v="13"/>
    <x v="5"/>
    <m/>
    <m/>
    <n v="45"/>
    <s v="3M11411"/>
    <n v="16"/>
    <n v="7"/>
    <n v="2.29"/>
    <n v="0.71399999999999997"/>
    <x v="4"/>
    <x v="0"/>
    <x v="4"/>
  </r>
  <r>
    <n v="117964"/>
    <n v="2"/>
    <x v="19"/>
    <x v="5"/>
    <m/>
    <m/>
    <n v="45"/>
    <s v="3M11411"/>
    <n v="7"/>
    <n v="0"/>
    <m/>
    <m/>
    <x v="4"/>
    <x v="0"/>
    <x v="4"/>
  </r>
  <r>
    <n v="110792"/>
    <n v="2"/>
    <x v="2"/>
    <x v="5"/>
    <m/>
    <m/>
    <n v="45"/>
    <s v="3M11411"/>
    <n v="14"/>
    <n v="5"/>
    <n v="2.8"/>
    <n v="0.6"/>
    <x v="4"/>
    <x v="0"/>
    <x v="4"/>
  </r>
  <r>
    <n v="137638"/>
    <n v="2"/>
    <x v="6"/>
    <x v="5"/>
    <m/>
    <m/>
    <n v="45"/>
    <s v="3M11411"/>
    <n v="9"/>
    <n v="2"/>
    <n v="4.5"/>
    <n v="1"/>
    <x v="4"/>
    <x v="0"/>
    <x v="4"/>
  </r>
  <r>
    <n v="150000"/>
    <n v="2"/>
    <x v="8"/>
    <x v="5"/>
    <m/>
    <m/>
    <n v="45"/>
    <s v="3M11411"/>
    <n v="27"/>
    <n v="8"/>
    <n v="3.38"/>
    <n v="1"/>
    <x v="4"/>
    <x v="0"/>
    <x v="4"/>
  </r>
  <r>
    <n v="1118806"/>
    <n v="2"/>
    <x v="15"/>
    <x v="5"/>
    <m/>
    <m/>
    <n v="45"/>
    <s v="3M11411"/>
    <n v="72"/>
    <n v="14"/>
    <n v="5.14"/>
    <n v="0.5"/>
    <x v="4"/>
    <x v="0"/>
    <x v="4"/>
  </r>
  <r>
    <n v="91734"/>
    <n v="2"/>
    <x v="1"/>
    <x v="5"/>
    <m/>
    <m/>
    <n v="45"/>
    <s v="3M11411"/>
    <n v="19"/>
    <n v="6"/>
    <n v="3.17"/>
    <n v="0.41699999999999998"/>
    <x v="4"/>
    <x v="0"/>
    <x v="4"/>
  </r>
  <r>
    <n v="95919"/>
    <n v="2"/>
    <x v="9"/>
    <x v="5"/>
    <m/>
    <m/>
    <n v="45"/>
    <s v="3M11411"/>
    <n v="19"/>
    <n v="4"/>
    <n v="4.75"/>
    <n v="1"/>
    <x v="4"/>
    <x v="0"/>
    <x v="4"/>
  </r>
  <r>
    <n v="1673099"/>
    <n v="2"/>
    <x v="7"/>
    <x v="5"/>
    <m/>
    <m/>
    <n v="45"/>
    <s v="3M11411"/>
    <n v="38"/>
    <n v="10"/>
    <n v="3.8"/>
    <n v="0.59899999999999998"/>
    <x v="4"/>
    <x v="0"/>
    <x v="4"/>
  </r>
  <r>
    <n v="104888"/>
    <n v="2"/>
    <x v="3"/>
    <x v="5"/>
    <m/>
    <m/>
    <n v="45"/>
    <s v="3M11411"/>
    <n v="55"/>
    <n v="26"/>
    <n v="3.81"/>
    <n v="0.76900000000000002"/>
    <x v="4"/>
    <x v="0"/>
    <x v="4"/>
  </r>
  <r>
    <n v="99602"/>
    <n v="2"/>
    <x v="16"/>
    <x v="5"/>
    <m/>
    <m/>
    <n v="45"/>
    <s v="3M11411"/>
    <n v="11"/>
    <n v="5"/>
    <n v="2.2000000000000002"/>
    <n v="0.4"/>
    <x v="4"/>
    <x v="0"/>
    <x v="4"/>
  </r>
  <r>
    <n v="127552"/>
    <n v="2"/>
    <x v="4"/>
    <x v="5"/>
    <m/>
    <m/>
    <n v="45"/>
    <s v="3M11411"/>
    <n v="35"/>
    <n v="7"/>
    <n v="5"/>
    <n v="1"/>
    <x v="4"/>
    <x v="0"/>
    <x v="4"/>
  </r>
  <r>
    <n v="144918"/>
    <n v="2"/>
    <x v="17"/>
    <x v="5"/>
    <m/>
    <m/>
    <n v="45"/>
    <s v="3M11411"/>
    <n v="12"/>
    <n v="2"/>
    <n v="6"/>
    <n v="0.5"/>
    <x v="4"/>
    <x v="0"/>
    <x v="4"/>
  </r>
  <r>
    <n v="153495"/>
    <n v="2"/>
    <x v="11"/>
    <x v="5"/>
    <m/>
    <m/>
    <n v="45"/>
    <s v="3M11411"/>
    <n v="9"/>
    <n v="0"/>
    <m/>
    <m/>
    <x v="4"/>
    <x v="0"/>
    <x v="4"/>
  </r>
  <r>
    <n v="1271791"/>
    <n v="2"/>
    <x v="5"/>
    <x v="5"/>
    <m/>
    <m/>
    <n v="45"/>
    <s v="3M11413"/>
    <m/>
    <n v="1"/>
    <m/>
    <n v="0"/>
    <x v="5"/>
    <x v="0"/>
    <x v="5"/>
  </r>
  <r>
    <n v="102752"/>
    <n v="2"/>
    <x v="3"/>
    <x v="5"/>
    <m/>
    <m/>
    <n v="45"/>
    <s v="3M11413"/>
    <n v="55"/>
    <n v="24"/>
    <n v="2.29"/>
    <n v="0.95799999999999996"/>
    <x v="5"/>
    <x v="0"/>
    <x v="5"/>
  </r>
  <r>
    <n v="963336"/>
    <n v="2"/>
    <x v="12"/>
    <x v="5"/>
    <m/>
    <m/>
    <n v="45"/>
    <s v="3M11413"/>
    <n v="25"/>
    <n v="5"/>
    <n v="5"/>
    <n v="1"/>
    <x v="5"/>
    <x v="0"/>
    <x v="5"/>
  </r>
  <r>
    <n v="110799"/>
    <n v="2"/>
    <x v="2"/>
    <x v="5"/>
    <m/>
    <m/>
    <n v="45"/>
    <s v="3M11413"/>
    <n v="17"/>
    <n v="3"/>
    <n v="5.67"/>
    <n v="1"/>
    <x v="5"/>
    <x v="0"/>
    <x v="5"/>
  </r>
  <r>
    <n v="1118830"/>
    <n v="2"/>
    <x v="15"/>
    <x v="5"/>
    <m/>
    <m/>
    <n v="45"/>
    <s v="3M11413"/>
    <n v="60"/>
    <n v="21"/>
    <n v="2.86"/>
    <n v="0.85699999999999998"/>
    <x v="5"/>
    <x v="0"/>
    <x v="5"/>
  </r>
  <r>
    <n v="91919"/>
    <n v="2"/>
    <x v="1"/>
    <x v="5"/>
    <m/>
    <m/>
    <n v="45"/>
    <s v="3M11413"/>
    <n v="9"/>
    <n v="0"/>
    <m/>
    <m/>
    <x v="5"/>
    <x v="0"/>
    <x v="5"/>
  </r>
  <r>
    <n v="1673121"/>
    <n v="2"/>
    <x v="7"/>
    <x v="5"/>
    <m/>
    <m/>
    <n v="45"/>
    <s v="3M11413"/>
    <n v="13"/>
    <n v="0"/>
    <m/>
    <m/>
    <x v="5"/>
    <x v="0"/>
    <x v="5"/>
  </r>
  <r>
    <n v="119706"/>
    <n v="2"/>
    <x v="20"/>
    <x v="5"/>
    <m/>
    <m/>
    <n v="45"/>
    <s v="3M11413"/>
    <n v="6"/>
    <n v="0"/>
    <m/>
    <m/>
    <x v="5"/>
    <x v="0"/>
    <x v="5"/>
  </r>
  <r>
    <n v="153503"/>
    <n v="2"/>
    <x v="11"/>
    <x v="5"/>
    <m/>
    <m/>
    <n v="45"/>
    <s v="3M11413"/>
    <n v="4"/>
    <n v="1"/>
    <n v="4"/>
    <n v="1"/>
    <x v="5"/>
    <x v="0"/>
    <x v="5"/>
  </r>
  <r>
    <n v="137647"/>
    <n v="2"/>
    <x v="6"/>
    <x v="5"/>
    <m/>
    <m/>
    <n v="45"/>
    <s v="3M11512"/>
    <n v="8"/>
    <n v="0"/>
    <m/>
    <m/>
    <x v="6"/>
    <x v="0"/>
    <x v="6"/>
  </r>
  <r>
    <n v="1118854"/>
    <n v="2"/>
    <x v="15"/>
    <x v="5"/>
    <m/>
    <m/>
    <n v="45"/>
    <s v="3M11512"/>
    <n v="0"/>
    <n v="1"/>
    <m/>
    <n v="1"/>
    <x v="6"/>
    <x v="0"/>
    <x v="6"/>
  </r>
  <r>
    <n v="153509"/>
    <n v="2"/>
    <x v="11"/>
    <x v="5"/>
    <m/>
    <m/>
    <n v="45"/>
    <s v="3M11512"/>
    <n v="9"/>
    <n v="0"/>
    <m/>
    <m/>
    <x v="6"/>
    <x v="0"/>
    <x v="6"/>
  </r>
  <r>
    <n v="1271667"/>
    <n v="2"/>
    <x v="5"/>
    <x v="6"/>
    <m/>
    <m/>
    <n v="45"/>
    <s v="3M11105"/>
    <n v="2023"/>
    <n v="506"/>
    <n v="4.13"/>
    <n v="0.97"/>
    <x v="7"/>
    <x v="1"/>
    <x v="7"/>
  </r>
  <r>
    <n v="99294"/>
    <n v="2"/>
    <x v="16"/>
    <x v="6"/>
    <m/>
    <m/>
    <n v="45"/>
    <s v="3M11105"/>
    <n v="887"/>
    <n v="227"/>
    <n v="4.18"/>
    <n v="0.98199999999999998"/>
    <x v="7"/>
    <x v="1"/>
    <x v="7"/>
  </r>
  <r>
    <n v="1118652"/>
    <n v="2"/>
    <x v="15"/>
    <x v="6"/>
    <m/>
    <m/>
    <n v="45"/>
    <s v="3M11105"/>
    <n v="10925"/>
    <n v="2595"/>
    <n v="4.25"/>
    <n v="0.96"/>
    <x v="7"/>
    <x v="1"/>
    <x v="7"/>
  </r>
  <r>
    <n v="141607"/>
    <n v="2"/>
    <x v="14"/>
    <x v="6"/>
    <m/>
    <m/>
    <n v="45"/>
    <s v="3M11105"/>
    <n v="8"/>
    <n v="8"/>
    <n v="1"/>
    <n v="1"/>
    <x v="7"/>
    <x v="1"/>
    <x v="7"/>
  </r>
  <r>
    <n v="107107"/>
    <n v="2"/>
    <x v="13"/>
    <x v="6"/>
    <m/>
    <m/>
    <n v="45"/>
    <s v="3M11105"/>
    <n v="4"/>
    <n v="1"/>
    <n v="4"/>
    <n v="1"/>
    <x v="7"/>
    <x v="1"/>
    <x v="7"/>
  </r>
  <r>
    <n v="113525"/>
    <n v="2"/>
    <x v="19"/>
    <x v="6"/>
    <m/>
    <m/>
    <n v="45"/>
    <s v="3M11105"/>
    <n v="245"/>
    <n v="91"/>
    <n v="2.69"/>
    <n v="0.97799999999999998"/>
    <x v="7"/>
    <x v="1"/>
    <x v="7"/>
  </r>
  <r>
    <n v="110757"/>
    <n v="2"/>
    <x v="2"/>
    <x v="6"/>
    <m/>
    <m/>
    <n v="45"/>
    <s v="3M11105"/>
    <n v="5695"/>
    <n v="2368"/>
    <n v="2.5"/>
    <n v="0.98099999999999998"/>
    <x v="7"/>
    <x v="1"/>
    <x v="7"/>
  </r>
  <r>
    <n v="133888"/>
    <n v="2"/>
    <x v="18"/>
    <x v="6"/>
    <m/>
    <m/>
    <n v="45"/>
    <s v="3M11105"/>
    <n v="4415"/>
    <n v="1717"/>
    <n v="2.57"/>
    <n v="0.998"/>
    <x v="7"/>
    <x v="1"/>
    <x v="7"/>
  </r>
  <r>
    <n v="137596"/>
    <n v="2"/>
    <x v="6"/>
    <x v="6"/>
    <m/>
    <m/>
    <n v="45"/>
    <s v="3M11105"/>
    <n v="3635"/>
    <n v="611"/>
    <n v="5.95"/>
    <n v="0.97399999999999998"/>
    <x v="7"/>
    <x v="1"/>
    <x v="7"/>
  </r>
  <r>
    <n v="93948"/>
    <n v="2"/>
    <x v="1"/>
    <x v="6"/>
    <m/>
    <m/>
    <n v="45"/>
    <s v="3M11105"/>
    <n v="6018"/>
    <n v="1583"/>
    <n v="3.84"/>
    <n v="0.99399999999999999"/>
    <x v="7"/>
    <x v="1"/>
    <x v="7"/>
  </r>
  <r>
    <n v="97656"/>
    <n v="2"/>
    <x v="9"/>
    <x v="6"/>
    <m/>
    <m/>
    <n v="45"/>
    <s v="3M11105"/>
    <n v="3434"/>
    <n v="949"/>
    <n v="3.66"/>
    <n v="0.96399999999999997"/>
    <x v="7"/>
    <x v="1"/>
    <x v="7"/>
  </r>
  <r>
    <n v="1673018"/>
    <n v="2"/>
    <x v="7"/>
    <x v="6"/>
    <m/>
    <m/>
    <n v="45"/>
    <s v="3M11105"/>
    <n v="5565"/>
    <n v="1387"/>
    <n v="4.26"/>
    <n v="0.97499999999999998"/>
    <x v="7"/>
    <x v="1"/>
    <x v="7"/>
  </r>
  <r>
    <n v="149960"/>
    <n v="2"/>
    <x v="8"/>
    <x v="6"/>
    <m/>
    <m/>
    <n v="45"/>
    <s v="3M11105"/>
    <n v="448"/>
    <n v="200"/>
    <n v="2.2400000000000002"/>
    <n v="0.995"/>
    <x v="7"/>
    <x v="1"/>
    <x v="7"/>
  </r>
  <r>
    <n v="104714"/>
    <n v="2"/>
    <x v="3"/>
    <x v="6"/>
    <m/>
    <m/>
    <n v="45"/>
    <s v="3M11105"/>
    <n v="2607"/>
    <n v="716"/>
    <n v="4.42"/>
    <n v="0.92200000000000004"/>
    <x v="7"/>
    <x v="1"/>
    <x v="7"/>
  </r>
  <r>
    <n v="127508"/>
    <n v="2"/>
    <x v="4"/>
    <x v="6"/>
    <m/>
    <m/>
    <n v="45"/>
    <s v="3M11105"/>
    <n v="3662"/>
    <n v="1280"/>
    <n v="2.96"/>
    <n v="0.96099999999999997"/>
    <x v="7"/>
    <x v="1"/>
    <x v="7"/>
  </r>
  <r>
    <n v="119664"/>
    <n v="2"/>
    <x v="20"/>
    <x v="6"/>
    <m/>
    <m/>
    <n v="45"/>
    <s v="3M11105"/>
    <n v="2208"/>
    <n v="626"/>
    <n v="3.63"/>
    <n v="0.96599999999999997"/>
    <x v="7"/>
    <x v="1"/>
    <x v="7"/>
  </r>
  <r>
    <n v="123007"/>
    <n v="2"/>
    <x v="10"/>
    <x v="6"/>
    <m/>
    <m/>
    <n v="45"/>
    <s v="3M11105"/>
    <n v="6897"/>
    <n v="1574"/>
    <n v="4.41"/>
    <n v="0.98899999999999999"/>
    <x v="7"/>
    <x v="1"/>
    <x v="7"/>
  </r>
  <r>
    <n v="157115"/>
    <n v="2"/>
    <x v="0"/>
    <x v="6"/>
    <m/>
    <m/>
    <n v="45"/>
    <s v="3M11105"/>
    <n v="2775"/>
    <n v="488"/>
    <n v="5.8"/>
    <n v="0.97099999999999997"/>
    <x v="7"/>
    <x v="1"/>
    <x v="7"/>
  </r>
  <r>
    <n v="144891"/>
    <n v="2"/>
    <x v="17"/>
    <x v="6"/>
    <m/>
    <m/>
    <n v="45"/>
    <s v="3M11105"/>
    <n v="252"/>
    <n v="75"/>
    <n v="3.36"/>
    <n v="0.98699999999999999"/>
    <x v="7"/>
    <x v="1"/>
    <x v="7"/>
  </r>
  <r>
    <n v="153460"/>
    <n v="2"/>
    <x v="11"/>
    <x v="6"/>
    <m/>
    <m/>
    <n v="45"/>
    <s v="3M11105"/>
    <n v="1346"/>
    <n v="326"/>
    <n v="4.13"/>
    <n v="0.97499999999999998"/>
    <x v="7"/>
    <x v="1"/>
    <x v="7"/>
  </r>
  <r>
    <n v="1118671"/>
    <n v="2"/>
    <x v="15"/>
    <x v="6"/>
    <m/>
    <m/>
    <n v="45"/>
    <s v="3M11106"/>
    <n v="239"/>
    <n v="78"/>
    <n v="3.06"/>
    <n v="0.97399999999999998"/>
    <x v="8"/>
    <x v="1"/>
    <x v="8"/>
  </r>
  <r>
    <n v="963376"/>
    <n v="2"/>
    <x v="12"/>
    <x v="6"/>
    <m/>
    <m/>
    <n v="45"/>
    <s v="3M11106"/>
    <n v="42"/>
    <n v="0"/>
    <m/>
    <m/>
    <x v="8"/>
    <x v="1"/>
    <x v="8"/>
  </r>
  <r>
    <n v="141609"/>
    <n v="2"/>
    <x v="14"/>
    <x v="6"/>
    <m/>
    <m/>
    <n v="45"/>
    <s v="3M11106"/>
    <n v="5"/>
    <n v="1"/>
    <n v="5"/>
    <n v="1"/>
    <x v="8"/>
    <x v="1"/>
    <x v="8"/>
  </r>
  <r>
    <n v="110763"/>
    <n v="2"/>
    <x v="2"/>
    <x v="6"/>
    <m/>
    <m/>
    <n v="45"/>
    <s v="3M11106"/>
    <n v="85"/>
    <n v="16"/>
    <n v="5.31"/>
    <n v="0.875"/>
    <x v="8"/>
    <x v="1"/>
    <x v="8"/>
  </r>
  <r>
    <n v="133895"/>
    <n v="2"/>
    <x v="18"/>
    <x v="6"/>
    <m/>
    <m/>
    <n v="45"/>
    <s v="3M11106"/>
    <n v="374"/>
    <n v="93"/>
    <n v="4.0199999999999996"/>
    <n v="0.97799999999999998"/>
    <x v="8"/>
    <x v="1"/>
    <x v="8"/>
  </r>
  <r>
    <n v="137602"/>
    <n v="2"/>
    <x v="6"/>
    <x v="6"/>
    <m/>
    <m/>
    <n v="45"/>
    <s v="3M11106"/>
    <n v="9"/>
    <n v="5"/>
    <n v="1.8"/>
    <n v="1"/>
    <x v="8"/>
    <x v="1"/>
    <x v="8"/>
  </r>
  <r>
    <n v="93953"/>
    <n v="2"/>
    <x v="1"/>
    <x v="6"/>
    <m/>
    <m/>
    <n v="45"/>
    <s v="3M11106"/>
    <n v="5"/>
    <n v="5"/>
    <n v="2"/>
    <n v="1"/>
    <x v="8"/>
    <x v="1"/>
    <x v="8"/>
  </r>
  <r>
    <n v="1271679"/>
    <n v="2"/>
    <x v="5"/>
    <x v="6"/>
    <m/>
    <m/>
    <n v="45"/>
    <s v="3M11106"/>
    <n v="43"/>
    <n v="0"/>
    <m/>
    <m/>
    <x v="8"/>
    <x v="1"/>
    <x v="8"/>
  </r>
  <r>
    <n v="1673028"/>
    <n v="2"/>
    <x v="7"/>
    <x v="6"/>
    <m/>
    <m/>
    <n v="45"/>
    <s v="3M11106"/>
    <n v="81"/>
    <n v="35"/>
    <n v="2.31"/>
    <n v="1"/>
    <x v="8"/>
    <x v="1"/>
    <x v="8"/>
  </r>
  <r>
    <n v="149963"/>
    <n v="2"/>
    <x v="8"/>
    <x v="6"/>
    <m/>
    <m/>
    <n v="45"/>
    <s v="3M11106"/>
    <n v="22"/>
    <n v="4"/>
    <n v="5.5"/>
    <n v="1"/>
    <x v="8"/>
    <x v="1"/>
    <x v="8"/>
  </r>
  <r>
    <n v="98054"/>
    <n v="2"/>
    <x v="9"/>
    <x v="6"/>
    <m/>
    <m/>
    <n v="45"/>
    <s v="3M11106"/>
    <n v="5"/>
    <n v="3"/>
    <n v="1.67"/>
    <n v="1"/>
    <x v="8"/>
    <x v="1"/>
    <x v="8"/>
  </r>
  <r>
    <n v="104718"/>
    <n v="2"/>
    <x v="3"/>
    <x v="6"/>
    <m/>
    <m/>
    <n v="45"/>
    <s v="3M11106"/>
    <n v="48"/>
    <n v="13"/>
    <n v="2.54"/>
    <n v="1"/>
    <x v="8"/>
    <x v="1"/>
    <x v="8"/>
  </r>
  <r>
    <n v="127514"/>
    <n v="2"/>
    <x v="4"/>
    <x v="6"/>
    <m/>
    <m/>
    <n v="45"/>
    <s v="3M11106"/>
    <n v="316"/>
    <n v="187"/>
    <n v="1.69"/>
    <n v="0.93600000000000005"/>
    <x v="8"/>
    <x v="1"/>
    <x v="8"/>
  </r>
  <r>
    <n v="119672"/>
    <n v="2"/>
    <x v="20"/>
    <x v="6"/>
    <m/>
    <m/>
    <n v="45"/>
    <s v="3M11106"/>
    <n v="24"/>
    <n v="7"/>
    <n v="3.43"/>
    <n v="0.85699999999999998"/>
    <x v="8"/>
    <x v="1"/>
    <x v="8"/>
  </r>
  <r>
    <n v="123014"/>
    <n v="2"/>
    <x v="10"/>
    <x v="6"/>
    <m/>
    <m/>
    <n v="45"/>
    <s v="3M11106"/>
    <n v="174"/>
    <n v="57"/>
    <n v="3.05"/>
    <n v="0.96499999999999997"/>
    <x v="8"/>
    <x v="1"/>
    <x v="8"/>
  </r>
  <r>
    <n v="157123"/>
    <n v="2"/>
    <x v="0"/>
    <x v="6"/>
    <m/>
    <m/>
    <n v="45"/>
    <s v="3M11106"/>
    <n v="97"/>
    <n v="26"/>
    <n v="3.73"/>
    <n v="1"/>
    <x v="8"/>
    <x v="1"/>
    <x v="8"/>
  </r>
  <r>
    <n v="144895"/>
    <n v="2"/>
    <x v="17"/>
    <x v="6"/>
    <m/>
    <m/>
    <n v="45"/>
    <s v="3M11106"/>
    <n v="16"/>
    <n v="4"/>
    <n v="4"/>
    <n v="0.75"/>
    <x v="8"/>
    <x v="1"/>
    <x v="8"/>
  </r>
  <r>
    <n v="153464"/>
    <n v="2"/>
    <x v="11"/>
    <x v="6"/>
    <m/>
    <m/>
    <n v="45"/>
    <s v="3M11106"/>
    <n v="17"/>
    <n v="4"/>
    <n v="4.25"/>
    <n v="1"/>
    <x v="8"/>
    <x v="1"/>
    <x v="8"/>
  </r>
  <r>
    <n v="1118693"/>
    <n v="2"/>
    <x v="15"/>
    <x v="6"/>
    <m/>
    <m/>
    <n v="45"/>
    <s v="3M11107"/>
    <n v="261"/>
    <n v="18"/>
    <n v="14.5"/>
    <n v="0.66600000000000004"/>
    <x v="9"/>
    <x v="1"/>
    <x v="9"/>
  </r>
  <r>
    <n v="141613"/>
    <n v="2"/>
    <x v="14"/>
    <x v="6"/>
    <m/>
    <m/>
    <n v="45"/>
    <s v="3M11107"/>
    <n v="1"/>
    <n v="1"/>
    <n v="1"/>
    <n v="1"/>
    <x v="9"/>
    <x v="1"/>
    <x v="9"/>
  </r>
  <r>
    <n v="107115"/>
    <n v="2"/>
    <x v="13"/>
    <x v="6"/>
    <m/>
    <m/>
    <n v="45"/>
    <s v="3M11107"/>
    <n v="111"/>
    <n v="29"/>
    <n v="3.83"/>
    <n v="0.72399999999999998"/>
    <x v="9"/>
    <x v="1"/>
    <x v="9"/>
  </r>
  <r>
    <n v="113534"/>
    <n v="2"/>
    <x v="19"/>
    <x v="6"/>
    <m/>
    <m/>
    <n v="45"/>
    <s v="3M11107"/>
    <n v="8"/>
    <n v="1"/>
    <n v="8"/>
    <n v="0"/>
    <x v="9"/>
    <x v="1"/>
    <x v="9"/>
  </r>
  <r>
    <n v="110768"/>
    <n v="2"/>
    <x v="2"/>
    <x v="6"/>
    <m/>
    <m/>
    <n v="45"/>
    <s v="3M11107"/>
    <n v="158"/>
    <n v="31"/>
    <n v="5.0999999999999996"/>
    <n v="0.64500000000000002"/>
    <x v="9"/>
    <x v="1"/>
    <x v="9"/>
  </r>
  <r>
    <n v="133899"/>
    <n v="2"/>
    <x v="18"/>
    <x v="6"/>
    <m/>
    <m/>
    <n v="45"/>
    <s v="3M11107"/>
    <m/>
    <n v="1"/>
    <m/>
    <n v="1"/>
    <x v="9"/>
    <x v="1"/>
    <x v="9"/>
  </r>
  <r>
    <n v="137608"/>
    <n v="2"/>
    <x v="6"/>
    <x v="6"/>
    <m/>
    <m/>
    <n v="45"/>
    <s v="3M11107"/>
    <n v="7"/>
    <n v="4"/>
    <n v="1.75"/>
    <n v="0.75"/>
    <x v="9"/>
    <x v="1"/>
    <x v="9"/>
  </r>
  <r>
    <n v="93957"/>
    <n v="2"/>
    <x v="1"/>
    <x v="6"/>
    <m/>
    <m/>
    <n v="45"/>
    <s v="3M11107"/>
    <n v="24"/>
    <n v="2"/>
    <n v="12"/>
    <n v="1"/>
    <x v="9"/>
    <x v="1"/>
    <x v="9"/>
  </r>
  <r>
    <n v="1673142"/>
    <n v="2"/>
    <x v="7"/>
    <x v="6"/>
    <m/>
    <m/>
    <n v="45"/>
    <s v="3M11107"/>
    <n v="20"/>
    <n v="3"/>
    <n v="6.67"/>
    <n v="0.33300000000000002"/>
    <x v="9"/>
    <x v="1"/>
    <x v="9"/>
  </r>
  <r>
    <n v="149967"/>
    <n v="2"/>
    <x v="8"/>
    <x v="6"/>
    <m/>
    <m/>
    <n v="45"/>
    <s v="3M11107"/>
    <n v="20"/>
    <n v="7"/>
    <n v="2.86"/>
    <n v="0.71399999999999997"/>
    <x v="9"/>
    <x v="1"/>
    <x v="9"/>
  </r>
  <r>
    <n v="98137"/>
    <n v="2"/>
    <x v="9"/>
    <x v="6"/>
    <m/>
    <m/>
    <n v="45"/>
    <s v="3M11107"/>
    <n v="35"/>
    <n v="6"/>
    <n v="5.83"/>
    <n v="0.33300000000000002"/>
    <x v="9"/>
    <x v="1"/>
    <x v="9"/>
  </r>
  <r>
    <n v="104723"/>
    <n v="2"/>
    <x v="3"/>
    <x v="6"/>
    <m/>
    <m/>
    <n v="45"/>
    <s v="3M11107"/>
    <n v="90"/>
    <n v="21"/>
    <n v="4.29"/>
    <n v="0.42899999999999999"/>
    <x v="9"/>
    <x v="1"/>
    <x v="9"/>
  </r>
  <r>
    <n v="127521"/>
    <n v="2"/>
    <x v="4"/>
    <x v="6"/>
    <m/>
    <m/>
    <n v="45"/>
    <s v="3M11107"/>
    <n v="309"/>
    <n v="89"/>
    <n v="3.47"/>
    <n v="0.67400000000000004"/>
    <x v="9"/>
    <x v="1"/>
    <x v="9"/>
  </r>
  <r>
    <n v="123018"/>
    <n v="2"/>
    <x v="10"/>
    <x v="6"/>
    <m/>
    <m/>
    <n v="45"/>
    <s v="3M11107"/>
    <n v="11"/>
    <n v="1"/>
    <n v="11"/>
    <n v="0"/>
    <x v="9"/>
    <x v="1"/>
    <x v="9"/>
  </r>
  <r>
    <n v="119677"/>
    <n v="2"/>
    <x v="20"/>
    <x v="6"/>
    <m/>
    <m/>
    <n v="45"/>
    <s v="3M11107"/>
    <n v="36"/>
    <n v="8"/>
    <n v="4.5"/>
    <n v="0.375"/>
    <x v="9"/>
    <x v="1"/>
    <x v="9"/>
  </r>
  <r>
    <n v="157127"/>
    <n v="2"/>
    <x v="0"/>
    <x v="6"/>
    <m/>
    <m/>
    <n v="45"/>
    <s v="3M11107"/>
    <n v="42"/>
    <n v="6"/>
    <n v="7"/>
    <n v="0.66700000000000004"/>
    <x v="9"/>
    <x v="1"/>
    <x v="9"/>
  </r>
  <r>
    <n v="153468"/>
    <n v="2"/>
    <x v="11"/>
    <x v="6"/>
    <m/>
    <m/>
    <n v="45"/>
    <s v="3M11107"/>
    <n v="79"/>
    <n v="13"/>
    <n v="6.08"/>
    <n v="0.23100000000000001"/>
    <x v="9"/>
    <x v="1"/>
    <x v="9"/>
  </r>
  <r>
    <n v="1271704"/>
    <n v="2"/>
    <x v="5"/>
    <x v="6"/>
    <m/>
    <m/>
    <n v="45"/>
    <s v="3M112081"/>
    <n v="12"/>
    <n v="1"/>
    <n v="12"/>
    <n v="0"/>
    <x v="0"/>
    <x v="1"/>
    <x v="0"/>
  </r>
  <r>
    <n v="107119"/>
    <n v="2"/>
    <x v="13"/>
    <x v="6"/>
    <m/>
    <m/>
    <n v="45"/>
    <s v="3M112081"/>
    <n v="27"/>
    <n v="0"/>
    <m/>
    <m/>
    <x v="0"/>
    <x v="1"/>
    <x v="0"/>
  </r>
  <r>
    <n v="136474"/>
    <n v="2"/>
    <x v="18"/>
    <x v="6"/>
    <m/>
    <m/>
    <n v="45"/>
    <s v="3M112081"/>
    <n v="7"/>
    <n v="0"/>
    <m/>
    <m/>
    <x v="0"/>
    <x v="1"/>
    <x v="0"/>
  </r>
  <r>
    <n v="137614"/>
    <n v="2"/>
    <x v="6"/>
    <x v="6"/>
    <m/>
    <m/>
    <n v="45"/>
    <s v="3M112081"/>
    <n v="38"/>
    <n v="0"/>
    <m/>
    <m/>
    <x v="0"/>
    <x v="1"/>
    <x v="0"/>
  </r>
  <r>
    <n v="1118716"/>
    <n v="2"/>
    <x v="15"/>
    <x v="6"/>
    <m/>
    <m/>
    <n v="45"/>
    <s v="3M112081"/>
    <n v="19"/>
    <n v="4"/>
    <n v="4.75"/>
    <n v="0"/>
    <x v="0"/>
    <x v="1"/>
    <x v="0"/>
  </r>
  <r>
    <n v="1673050"/>
    <n v="2"/>
    <x v="7"/>
    <x v="6"/>
    <m/>
    <m/>
    <n v="45"/>
    <s v="3M112081"/>
    <n v="20"/>
    <n v="11"/>
    <n v="1.82"/>
    <n v="0.09"/>
    <x v="0"/>
    <x v="1"/>
    <x v="0"/>
  </r>
  <r>
    <n v="149973"/>
    <n v="2"/>
    <x v="8"/>
    <x v="6"/>
    <m/>
    <m/>
    <n v="45"/>
    <s v="3M112081"/>
    <n v="8"/>
    <n v="2"/>
    <n v="4"/>
    <n v="0.5"/>
    <x v="0"/>
    <x v="1"/>
    <x v="0"/>
  </r>
  <r>
    <n v="98141"/>
    <n v="2"/>
    <x v="9"/>
    <x v="6"/>
    <m/>
    <m/>
    <n v="45"/>
    <s v="3M112081"/>
    <n v="4"/>
    <n v="0"/>
    <m/>
    <m/>
    <x v="0"/>
    <x v="1"/>
    <x v="0"/>
  </r>
  <r>
    <n v="127526"/>
    <n v="2"/>
    <x v="4"/>
    <x v="6"/>
    <m/>
    <m/>
    <n v="45"/>
    <s v="3M112081"/>
    <n v="5"/>
    <n v="1"/>
    <n v="5"/>
    <n v="1"/>
    <x v="0"/>
    <x v="1"/>
    <x v="0"/>
  </r>
  <r>
    <n v="123022"/>
    <n v="2"/>
    <x v="10"/>
    <x v="6"/>
    <m/>
    <m/>
    <n v="45"/>
    <s v="3M112081"/>
    <n v="7"/>
    <n v="0"/>
    <m/>
    <m/>
    <x v="0"/>
    <x v="1"/>
    <x v="0"/>
  </r>
  <r>
    <n v="119681"/>
    <n v="2"/>
    <x v="20"/>
    <x v="6"/>
    <m/>
    <m/>
    <n v="45"/>
    <s v="3M112081"/>
    <n v="2"/>
    <n v="0"/>
    <m/>
    <m/>
    <x v="0"/>
    <x v="1"/>
    <x v="0"/>
  </r>
  <r>
    <n v="1271717"/>
    <n v="2"/>
    <x v="5"/>
    <x v="6"/>
    <m/>
    <m/>
    <n v="45"/>
    <s v="3M112082"/>
    <n v="44"/>
    <n v="9"/>
    <n v="4.8899999999999997"/>
    <n v="0.55500000000000005"/>
    <x v="1"/>
    <x v="1"/>
    <x v="1"/>
  </r>
  <r>
    <n v="99311"/>
    <n v="2"/>
    <x v="16"/>
    <x v="6"/>
    <m/>
    <m/>
    <n v="45"/>
    <s v="3M112082"/>
    <n v="12"/>
    <n v="2"/>
    <n v="6"/>
    <n v="0"/>
    <x v="1"/>
    <x v="1"/>
    <x v="1"/>
  </r>
  <r>
    <n v="1118737"/>
    <n v="2"/>
    <x v="15"/>
    <x v="6"/>
    <m/>
    <m/>
    <n v="45"/>
    <s v="3M112082"/>
    <n v="189"/>
    <n v="38"/>
    <n v="4.97"/>
    <n v="0.26300000000000001"/>
    <x v="1"/>
    <x v="1"/>
    <x v="1"/>
  </r>
  <r>
    <n v="963319"/>
    <n v="2"/>
    <x v="12"/>
    <x v="6"/>
    <m/>
    <m/>
    <n v="45"/>
    <s v="3M112082"/>
    <n v="83"/>
    <n v="0"/>
    <m/>
    <m/>
    <x v="1"/>
    <x v="1"/>
    <x v="1"/>
  </r>
  <r>
    <n v="110774"/>
    <n v="2"/>
    <x v="2"/>
    <x v="6"/>
    <m/>
    <m/>
    <n v="45"/>
    <s v="3M112082"/>
    <n v="21"/>
    <n v="3"/>
    <n v="7"/>
    <n v="0.33300000000000002"/>
    <x v="1"/>
    <x v="1"/>
    <x v="1"/>
  </r>
  <r>
    <n v="133906"/>
    <n v="2"/>
    <x v="18"/>
    <x v="6"/>
    <m/>
    <m/>
    <n v="45"/>
    <s v="3M112082"/>
    <m/>
    <n v="1"/>
    <m/>
    <n v="1"/>
    <x v="1"/>
    <x v="1"/>
    <x v="1"/>
  </r>
  <r>
    <n v="137619"/>
    <n v="2"/>
    <x v="6"/>
    <x v="6"/>
    <m/>
    <m/>
    <n v="45"/>
    <s v="3M112082"/>
    <m/>
    <n v="4"/>
    <m/>
    <n v="0.5"/>
    <x v="1"/>
    <x v="1"/>
    <x v="1"/>
  </r>
  <r>
    <n v="94785"/>
    <n v="2"/>
    <x v="1"/>
    <x v="6"/>
    <m/>
    <m/>
    <n v="45"/>
    <s v="3M112082"/>
    <n v="41"/>
    <n v="12"/>
    <n v="3.42"/>
    <n v="0.16700000000000001"/>
    <x v="1"/>
    <x v="1"/>
    <x v="1"/>
  </r>
  <r>
    <n v="1673062"/>
    <n v="2"/>
    <x v="7"/>
    <x v="6"/>
    <m/>
    <m/>
    <n v="45"/>
    <s v="3M112082"/>
    <n v="168"/>
    <n v="52"/>
    <n v="3.23"/>
    <n v="0.38400000000000001"/>
    <x v="1"/>
    <x v="1"/>
    <x v="1"/>
  </r>
  <r>
    <n v="149976"/>
    <n v="2"/>
    <x v="8"/>
    <x v="6"/>
    <m/>
    <m/>
    <n v="45"/>
    <s v="3M112082"/>
    <n v="15"/>
    <n v="15"/>
    <n v="1"/>
    <n v="0.66700000000000004"/>
    <x v="1"/>
    <x v="1"/>
    <x v="1"/>
  </r>
  <r>
    <n v="98148"/>
    <n v="2"/>
    <x v="9"/>
    <x v="6"/>
    <m/>
    <m/>
    <n v="45"/>
    <s v="3M112082"/>
    <n v="5"/>
    <n v="2"/>
    <n v="2.5"/>
    <n v="0"/>
    <x v="1"/>
    <x v="1"/>
    <x v="1"/>
  </r>
  <r>
    <n v="104869"/>
    <n v="2"/>
    <x v="3"/>
    <x v="6"/>
    <m/>
    <m/>
    <n v="45"/>
    <s v="3M112082"/>
    <n v="56"/>
    <n v="34"/>
    <n v="1.65"/>
    <n v="0.14699999999999999"/>
    <x v="1"/>
    <x v="1"/>
    <x v="1"/>
  </r>
  <r>
    <n v="127530"/>
    <n v="2"/>
    <x v="4"/>
    <x v="6"/>
    <m/>
    <m/>
    <n v="45"/>
    <s v="3M112082"/>
    <n v="47"/>
    <n v="8"/>
    <n v="5.88"/>
    <n v="0.75"/>
    <x v="1"/>
    <x v="1"/>
    <x v="1"/>
  </r>
  <r>
    <n v="123028"/>
    <n v="2"/>
    <x v="10"/>
    <x v="6"/>
    <m/>
    <m/>
    <n v="45"/>
    <s v="3M112082"/>
    <n v="13"/>
    <n v="0"/>
    <m/>
    <m/>
    <x v="1"/>
    <x v="1"/>
    <x v="1"/>
  </r>
  <r>
    <n v="144903"/>
    <n v="2"/>
    <x v="17"/>
    <x v="6"/>
    <m/>
    <m/>
    <n v="45"/>
    <s v="3M112082"/>
    <n v="2"/>
    <n v="1"/>
    <n v="2"/>
    <n v="1"/>
    <x v="1"/>
    <x v="1"/>
    <x v="1"/>
  </r>
  <r>
    <n v="1271733"/>
    <n v="2"/>
    <x v="5"/>
    <x v="6"/>
    <m/>
    <m/>
    <n v="45"/>
    <s v="3M11309"/>
    <n v="582"/>
    <n v="54"/>
    <n v="10.78"/>
    <n v="0.53700000000000003"/>
    <x v="2"/>
    <x v="1"/>
    <x v="2"/>
  </r>
  <r>
    <n v="107128"/>
    <n v="2"/>
    <x v="13"/>
    <x v="6"/>
    <m/>
    <m/>
    <n v="45"/>
    <s v="3M11309"/>
    <n v="342"/>
    <n v="167"/>
    <n v="2.29"/>
    <n v="0.96399999999999997"/>
    <x v="2"/>
    <x v="1"/>
    <x v="2"/>
  </r>
  <r>
    <n v="113547"/>
    <n v="2"/>
    <x v="19"/>
    <x v="6"/>
    <m/>
    <m/>
    <n v="45"/>
    <s v="3M11309"/>
    <n v="48"/>
    <n v="18"/>
    <n v="2.67"/>
    <n v="0.66700000000000004"/>
    <x v="2"/>
    <x v="1"/>
    <x v="2"/>
  </r>
  <r>
    <n v="141620"/>
    <n v="2"/>
    <x v="14"/>
    <x v="6"/>
    <m/>
    <m/>
    <n v="45"/>
    <s v="3M11309"/>
    <n v="22"/>
    <n v="7"/>
    <n v="3.14"/>
    <n v="0.85699999999999998"/>
    <x v="2"/>
    <x v="1"/>
    <x v="2"/>
  </r>
  <r>
    <n v="110780"/>
    <n v="2"/>
    <x v="2"/>
    <x v="6"/>
    <m/>
    <m/>
    <n v="45"/>
    <s v="3M11309"/>
    <n v="301"/>
    <n v="102"/>
    <n v="2.95"/>
    <n v="0.52"/>
    <x v="2"/>
    <x v="1"/>
    <x v="2"/>
  </r>
  <r>
    <n v="133912"/>
    <n v="2"/>
    <x v="18"/>
    <x v="6"/>
    <m/>
    <m/>
    <n v="45"/>
    <s v="3M11309"/>
    <n v="305"/>
    <n v="62"/>
    <n v="4.92"/>
    <n v="0.64500000000000002"/>
    <x v="2"/>
    <x v="1"/>
    <x v="2"/>
  </r>
  <r>
    <n v="137627"/>
    <n v="2"/>
    <x v="6"/>
    <x v="6"/>
    <m/>
    <m/>
    <n v="45"/>
    <s v="3M11309"/>
    <n v="1312"/>
    <n v="155"/>
    <n v="8.4600000000000009"/>
    <n v="0.56799999999999995"/>
    <x v="2"/>
    <x v="1"/>
    <x v="2"/>
  </r>
  <r>
    <n v="104875"/>
    <n v="2"/>
    <x v="3"/>
    <x v="6"/>
    <m/>
    <m/>
    <n v="45"/>
    <s v="3M11309"/>
    <n v="1886"/>
    <n v="869"/>
    <n v="3.68"/>
    <n v="0.63500000000000001"/>
    <x v="2"/>
    <x v="1"/>
    <x v="2"/>
  </r>
  <r>
    <n v="1118759"/>
    <n v="2"/>
    <x v="15"/>
    <x v="6"/>
    <m/>
    <m/>
    <n v="45"/>
    <s v="3M11309"/>
    <n v="1468"/>
    <n v="53"/>
    <n v="27.7"/>
    <n v="0.52800000000000002"/>
    <x v="2"/>
    <x v="1"/>
    <x v="2"/>
  </r>
  <r>
    <n v="94790"/>
    <n v="2"/>
    <x v="1"/>
    <x v="6"/>
    <m/>
    <m/>
    <n v="45"/>
    <s v="3M11309"/>
    <n v="339"/>
    <n v="15"/>
    <n v="22.6"/>
    <n v="0.33300000000000002"/>
    <x v="2"/>
    <x v="1"/>
    <x v="2"/>
  </r>
  <r>
    <n v="1673074"/>
    <n v="2"/>
    <x v="7"/>
    <x v="6"/>
    <m/>
    <m/>
    <n v="45"/>
    <s v="3M11309"/>
    <n v="1149"/>
    <n v="111"/>
    <n v="10.35"/>
    <n v="0.24299999999999999"/>
    <x v="2"/>
    <x v="1"/>
    <x v="2"/>
  </r>
  <r>
    <n v="149984"/>
    <n v="2"/>
    <x v="8"/>
    <x v="6"/>
    <m/>
    <m/>
    <n v="45"/>
    <s v="3M11309"/>
    <n v="602"/>
    <n v="162"/>
    <n v="3.72"/>
    <n v="0.96299999999999997"/>
    <x v="2"/>
    <x v="1"/>
    <x v="2"/>
  </r>
  <r>
    <n v="99395"/>
    <n v="2"/>
    <x v="16"/>
    <x v="6"/>
    <m/>
    <m/>
    <n v="45"/>
    <s v="3M11309"/>
    <n v="690"/>
    <n v="111"/>
    <n v="6.22"/>
    <n v="0.432"/>
    <x v="2"/>
    <x v="1"/>
    <x v="2"/>
  </r>
  <r>
    <n v="127540"/>
    <n v="2"/>
    <x v="4"/>
    <x v="6"/>
    <m/>
    <m/>
    <n v="45"/>
    <s v="3M11309"/>
    <n v="1229"/>
    <n v="357"/>
    <n v="3.78"/>
    <n v="0.65500000000000003"/>
    <x v="2"/>
    <x v="1"/>
    <x v="2"/>
  </r>
  <r>
    <n v="123034"/>
    <n v="2"/>
    <x v="10"/>
    <x v="6"/>
    <m/>
    <m/>
    <n v="45"/>
    <s v="3M11309"/>
    <n v="607"/>
    <n v="34"/>
    <n v="17.850000000000001"/>
    <n v="0.55900000000000005"/>
    <x v="2"/>
    <x v="1"/>
    <x v="2"/>
  </r>
  <r>
    <n v="119688"/>
    <n v="2"/>
    <x v="20"/>
    <x v="6"/>
    <m/>
    <m/>
    <n v="45"/>
    <s v="3M11309"/>
    <n v="768"/>
    <n v="158"/>
    <n v="4.8600000000000003"/>
    <n v="0.56999999999999995"/>
    <x v="2"/>
    <x v="1"/>
    <x v="2"/>
  </r>
  <r>
    <n v="157136"/>
    <n v="2"/>
    <x v="0"/>
    <x v="6"/>
    <m/>
    <m/>
    <n v="45"/>
    <s v="3M11309"/>
    <n v="1747"/>
    <n v="232"/>
    <n v="7.53"/>
    <n v="0.92600000000000005"/>
    <x v="2"/>
    <x v="1"/>
    <x v="2"/>
  </r>
  <r>
    <n v="144906"/>
    <n v="2"/>
    <x v="17"/>
    <x v="6"/>
    <m/>
    <m/>
    <n v="45"/>
    <s v="3M11309"/>
    <n v="543"/>
    <n v="222"/>
    <n v="2.4500000000000002"/>
    <n v="0.95899999999999996"/>
    <x v="2"/>
    <x v="1"/>
    <x v="2"/>
  </r>
  <r>
    <n v="153479"/>
    <n v="2"/>
    <x v="11"/>
    <x v="6"/>
    <m/>
    <m/>
    <n v="45"/>
    <s v="3M11309"/>
    <n v="954"/>
    <n v="193"/>
    <n v="4.9400000000000004"/>
    <n v="0.95699999999999996"/>
    <x v="2"/>
    <x v="1"/>
    <x v="2"/>
  </r>
  <r>
    <n v="1271749"/>
    <n v="2"/>
    <x v="5"/>
    <x v="6"/>
    <m/>
    <m/>
    <n v="45"/>
    <s v="3M11410"/>
    <n v="1179"/>
    <n v="392"/>
    <n v="3.28"/>
    <n v="0.65800000000000003"/>
    <x v="3"/>
    <x v="1"/>
    <x v="3"/>
  </r>
  <r>
    <n v="963327"/>
    <n v="2"/>
    <x v="12"/>
    <x v="6"/>
    <m/>
    <m/>
    <n v="45"/>
    <s v="3M11410"/>
    <n v="2638"/>
    <n v="232"/>
    <n v="11.37"/>
    <n v="0.35699999999999998"/>
    <x v="3"/>
    <x v="1"/>
    <x v="3"/>
  </r>
  <r>
    <n v="107135"/>
    <n v="2"/>
    <x v="13"/>
    <x v="6"/>
    <m/>
    <m/>
    <n v="45"/>
    <s v="3M11410"/>
    <n v="779"/>
    <n v="343"/>
    <n v="2.88"/>
    <n v="0.71699999999999997"/>
    <x v="3"/>
    <x v="1"/>
    <x v="3"/>
  </r>
  <r>
    <n v="141624"/>
    <n v="2"/>
    <x v="14"/>
    <x v="6"/>
    <m/>
    <m/>
    <n v="45"/>
    <s v="3M11410"/>
    <n v="21"/>
    <n v="8"/>
    <n v="2.63"/>
    <n v="0.375"/>
    <x v="3"/>
    <x v="1"/>
    <x v="3"/>
  </r>
  <r>
    <n v="113552"/>
    <n v="2"/>
    <x v="19"/>
    <x v="6"/>
    <m/>
    <m/>
    <n v="45"/>
    <s v="3M11410"/>
    <n v="227"/>
    <n v="85"/>
    <n v="2.67"/>
    <n v="0.50600000000000001"/>
    <x v="3"/>
    <x v="1"/>
    <x v="3"/>
  </r>
  <r>
    <n v="110787"/>
    <n v="2"/>
    <x v="2"/>
    <x v="6"/>
    <m/>
    <m/>
    <n v="45"/>
    <s v="3M11410"/>
    <n v="800"/>
    <n v="349"/>
    <n v="2.29"/>
    <n v="0.50700000000000001"/>
    <x v="3"/>
    <x v="1"/>
    <x v="3"/>
  </r>
  <r>
    <n v="133918"/>
    <n v="2"/>
    <x v="18"/>
    <x v="6"/>
    <m/>
    <m/>
    <n v="45"/>
    <s v="3M11410"/>
    <n v="561"/>
    <n v="143"/>
    <n v="3.92"/>
    <n v="0.51"/>
    <x v="3"/>
    <x v="1"/>
    <x v="3"/>
  </r>
  <r>
    <n v="137634"/>
    <n v="2"/>
    <x v="6"/>
    <x v="6"/>
    <m/>
    <m/>
    <n v="45"/>
    <s v="3M11410"/>
    <n v="2317"/>
    <n v="162"/>
    <n v="14.3"/>
    <n v="0.57999999999999996"/>
    <x v="3"/>
    <x v="1"/>
    <x v="3"/>
  </r>
  <r>
    <n v="104883"/>
    <n v="2"/>
    <x v="3"/>
    <x v="6"/>
    <m/>
    <m/>
    <n v="45"/>
    <s v="3M11410"/>
    <n v="1685"/>
    <n v="548"/>
    <n v="3.03"/>
    <n v="0.54200000000000004"/>
    <x v="3"/>
    <x v="1"/>
    <x v="3"/>
  </r>
  <r>
    <n v="1118783"/>
    <n v="2"/>
    <x v="15"/>
    <x v="6"/>
    <m/>
    <m/>
    <n v="45"/>
    <s v="3M11410"/>
    <n v="2096"/>
    <n v="840"/>
    <n v="2.5"/>
    <n v="0.38500000000000001"/>
    <x v="3"/>
    <x v="1"/>
    <x v="3"/>
  </r>
  <r>
    <n v="94797"/>
    <n v="2"/>
    <x v="1"/>
    <x v="6"/>
    <m/>
    <m/>
    <n v="45"/>
    <s v="3M11410"/>
    <n v="1020"/>
    <n v="378"/>
    <n v="2.7"/>
    <n v="0.38100000000000001"/>
    <x v="3"/>
    <x v="1"/>
    <x v="3"/>
  </r>
  <r>
    <n v="1673150"/>
    <n v="2"/>
    <x v="7"/>
    <x v="6"/>
    <m/>
    <m/>
    <n v="45"/>
    <s v="3M11410"/>
    <n v="1099"/>
    <n v="559"/>
    <n v="1.99"/>
    <n v="0.46500000000000002"/>
    <x v="3"/>
    <x v="1"/>
    <x v="3"/>
  </r>
  <r>
    <n v="149992"/>
    <n v="2"/>
    <x v="8"/>
    <x v="6"/>
    <m/>
    <m/>
    <n v="45"/>
    <s v="3M11410"/>
    <n v="5175"/>
    <n v="1273"/>
    <n v="4.18"/>
    <n v="0.73499999999999999"/>
    <x v="3"/>
    <x v="1"/>
    <x v="3"/>
  </r>
  <r>
    <n v="95912"/>
    <n v="2"/>
    <x v="9"/>
    <x v="6"/>
    <m/>
    <m/>
    <n v="45"/>
    <s v="3M11410"/>
    <n v="931"/>
    <n v="337"/>
    <n v="2.83"/>
    <n v="0.5"/>
    <x v="3"/>
    <x v="1"/>
    <x v="3"/>
  </r>
  <r>
    <n v="99596"/>
    <n v="2"/>
    <x v="16"/>
    <x v="6"/>
    <m/>
    <m/>
    <n v="45"/>
    <s v="3M11410"/>
    <n v="2486"/>
    <n v="963"/>
    <n v="2.58"/>
    <n v="0.45500000000000002"/>
    <x v="3"/>
    <x v="1"/>
    <x v="3"/>
  </r>
  <r>
    <n v="127548"/>
    <n v="2"/>
    <x v="4"/>
    <x v="6"/>
    <m/>
    <m/>
    <n v="45"/>
    <s v="3M11410"/>
    <n v="2145"/>
    <n v="693"/>
    <n v="3.1"/>
    <n v="0.61499999999999999"/>
    <x v="3"/>
    <x v="1"/>
    <x v="3"/>
  </r>
  <r>
    <n v="123040"/>
    <n v="2"/>
    <x v="10"/>
    <x v="6"/>
    <m/>
    <m/>
    <n v="45"/>
    <s v="3M11410"/>
    <n v="896"/>
    <n v="170"/>
    <n v="5.27"/>
    <n v="0.5"/>
    <x v="3"/>
    <x v="1"/>
    <x v="3"/>
  </r>
  <r>
    <n v="119694"/>
    <n v="2"/>
    <x v="20"/>
    <x v="6"/>
    <m/>
    <m/>
    <n v="45"/>
    <s v="3M11410"/>
    <n v="1679"/>
    <n v="471"/>
    <n v="3.56"/>
    <n v="0.63100000000000001"/>
    <x v="3"/>
    <x v="1"/>
    <x v="3"/>
  </r>
  <r>
    <n v="157142"/>
    <n v="2"/>
    <x v="0"/>
    <x v="6"/>
    <m/>
    <m/>
    <n v="45"/>
    <s v="3M11410"/>
    <n v="6396"/>
    <n v="1184"/>
    <n v="5.4"/>
    <n v="0.55700000000000005"/>
    <x v="3"/>
    <x v="1"/>
    <x v="3"/>
  </r>
  <r>
    <n v="144912"/>
    <n v="2"/>
    <x v="17"/>
    <x v="6"/>
    <m/>
    <m/>
    <n v="45"/>
    <s v="3M11410"/>
    <n v="2152"/>
    <n v="292"/>
    <n v="7.57"/>
    <n v="0.97599999999999998"/>
    <x v="3"/>
    <x v="1"/>
    <x v="3"/>
  </r>
  <r>
    <n v="153487"/>
    <n v="2"/>
    <x v="11"/>
    <x v="6"/>
    <m/>
    <m/>
    <n v="45"/>
    <s v="3M11410"/>
    <n v="6291"/>
    <n v="916"/>
    <n v="6.97"/>
    <n v="0.61199999999999999"/>
    <x v="3"/>
    <x v="1"/>
    <x v="3"/>
  </r>
  <r>
    <n v="107144"/>
    <n v="2"/>
    <x v="13"/>
    <x v="6"/>
    <m/>
    <m/>
    <n v="45"/>
    <s v="3M11411"/>
    <n v="459"/>
    <n v="177"/>
    <n v="2.59"/>
    <n v="0.72899999999999998"/>
    <x v="4"/>
    <x v="1"/>
    <x v="4"/>
  </r>
  <r>
    <n v="141630"/>
    <n v="2"/>
    <x v="14"/>
    <x v="6"/>
    <m/>
    <m/>
    <n v="45"/>
    <s v="3M11411"/>
    <n v="12"/>
    <n v="2"/>
    <n v="6"/>
    <n v="0.5"/>
    <x v="4"/>
    <x v="1"/>
    <x v="4"/>
  </r>
  <r>
    <n v="113557"/>
    <n v="2"/>
    <x v="19"/>
    <x v="6"/>
    <m/>
    <m/>
    <n v="45"/>
    <s v="3M11411"/>
    <n v="23"/>
    <n v="7"/>
    <n v="3.29"/>
    <n v="0.28599999999999998"/>
    <x v="4"/>
    <x v="1"/>
    <x v="4"/>
  </r>
  <r>
    <n v="110793"/>
    <n v="2"/>
    <x v="2"/>
    <x v="6"/>
    <m/>
    <m/>
    <n v="45"/>
    <s v="3M11411"/>
    <n v="338"/>
    <n v="120"/>
    <n v="2.82"/>
    <n v="0.59199999999999997"/>
    <x v="4"/>
    <x v="1"/>
    <x v="4"/>
  </r>
  <r>
    <n v="133924"/>
    <n v="2"/>
    <x v="18"/>
    <x v="6"/>
    <m/>
    <m/>
    <n v="45"/>
    <s v="3M11411"/>
    <n v="10"/>
    <n v="7"/>
    <n v="1.43"/>
    <n v="0.71399999999999997"/>
    <x v="4"/>
    <x v="1"/>
    <x v="4"/>
  </r>
  <r>
    <n v="137639"/>
    <n v="2"/>
    <x v="6"/>
    <x v="6"/>
    <m/>
    <m/>
    <n v="45"/>
    <s v="3M11411"/>
    <n v="23"/>
    <n v="8"/>
    <n v="2.88"/>
    <n v="0.875"/>
    <x v="4"/>
    <x v="1"/>
    <x v="4"/>
  </r>
  <r>
    <n v="150001"/>
    <n v="2"/>
    <x v="8"/>
    <x v="6"/>
    <m/>
    <m/>
    <n v="45"/>
    <s v="3M11411"/>
    <n v="210"/>
    <n v="86"/>
    <n v="2.44"/>
    <n v="0.72099999999999997"/>
    <x v="4"/>
    <x v="1"/>
    <x v="4"/>
  </r>
  <r>
    <n v="963332"/>
    <n v="2"/>
    <x v="12"/>
    <x v="6"/>
    <m/>
    <m/>
    <n v="45"/>
    <s v="3M11411"/>
    <n v="1504"/>
    <n v="260"/>
    <n v="5.78"/>
    <n v="0.44600000000000001"/>
    <x v="4"/>
    <x v="1"/>
    <x v="4"/>
  </r>
  <r>
    <n v="1118807"/>
    <n v="2"/>
    <x v="15"/>
    <x v="6"/>
    <m/>
    <m/>
    <n v="45"/>
    <s v="3M11411"/>
    <n v="1188"/>
    <n v="211"/>
    <n v="5.63"/>
    <n v="0.55900000000000005"/>
    <x v="4"/>
    <x v="1"/>
    <x v="4"/>
  </r>
  <r>
    <n v="91913"/>
    <n v="2"/>
    <x v="1"/>
    <x v="6"/>
    <m/>
    <m/>
    <n v="45"/>
    <s v="3M11411"/>
    <n v="503"/>
    <n v="86"/>
    <n v="6.38"/>
    <n v="0.48799999999999999"/>
    <x v="4"/>
    <x v="1"/>
    <x v="4"/>
  </r>
  <r>
    <n v="95920"/>
    <n v="2"/>
    <x v="9"/>
    <x v="6"/>
    <m/>
    <m/>
    <n v="45"/>
    <s v="3M11411"/>
    <n v="552"/>
    <n v="122"/>
    <n v="4.5199999999999996"/>
    <n v="0.50800000000000001"/>
    <x v="4"/>
    <x v="1"/>
    <x v="4"/>
  </r>
  <r>
    <n v="101997"/>
    <n v="2"/>
    <x v="3"/>
    <x v="6"/>
    <m/>
    <m/>
    <n v="45"/>
    <s v="3M11411"/>
    <n v="1171"/>
    <n v="301"/>
    <n v="3.87"/>
    <n v="0.66800000000000004"/>
    <x v="4"/>
    <x v="1"/>
    <x v="4"/>
  </r>
  <r>
    <n v="1673100"/>
    <n v="2"/>
    <x v="7"/>
    <x v="6"/>
    <m/>
    <m/>
    <n v="45"/>
    <s v="3M11411"/>
    <n v="243"/>
    <n v="51"/>
    <n v="4.76"/>
    <n v="0.35199999999999998"/>
    <x v="4"/>
    <x v="1"/>
    <x v="4"/>
  </r>
  <r>
    <n v="1271766"/>
    <n v="2"/>
    <x v="5"/>
    <x v="6"/>
    <m/>
    <m/>
    <n v="45"/>
    <s v="3M11411"/>
    <n v="349"/>
    <n v="92"/>
    <n v="3.79"/>
    <n v="0.69499999999999995"/>
    <x v="4"/>
    <x v="1"/>
    <x v="4"/>
  </r>
  <r>
    <n v="99603"/>
    <n v="2"/>
    <x v="16"/>
    <x v="6"/>
    <m/>
    <m/>
    <n v="45"/>
    <s v="3M11411"/>
    <n v="539"/>
    <n v="91"/>
    <n v="11.11"/>
    <n v="0.39600000000000002"/>
    <x v="4"/>
    <x v="1"/>
    <x v="4"/>
  </r>
  <r>
    <n v="127553"/>
    <n v="2"/>
    <x v="4"/>
    <x v="6"/>
    <m/>
    <m/>
    <n v="45"/>
    <s v="3M11411"/>
    <n v="196"/>
    <n v="49"/>
    <n v="4"/>
    <n v="0.55100000000000005"/>
    <x v="4"/>
    <x v="1"/>
    <x v="4"/>
  </r>
  <r>
    <n v="123047"/>
    <n v="2"/>
    <x v="10"/>
    <x v="6"/>
    <m/>
    <m/>
    <n v="45"/>
    <s v="3M11411"/>
    <n v="85"/>
    <n v="26"/>
    <n v="3.27"/>
    <n v="0.73099999999999998"/>
    <x v="4"/>
    <x v="1"/>
    <x v="4"/>
  </r>
  <r>
    <n v="119701"/>
    <n v="2"/>
    <x v="20"/>
    <x v="6"/>
    <m/>
    <m/>
    <n v="45"/>
    <s v="3M11411"/>
    <n v="176"/>
    <n v="46"/>
    <n v="4.59"/>
    <n v="0.54300000000000004"/>
    <x v="4"/>
    <x v="1"/>
    <x v="4"/>
  </r>
  <r>
    <n v="157148"/>
    <n v="2"/>
    <x v="0"/>
    <x v="6"/>
    <m/>
    <m/>
    <n v="45"/>
    <s v="3M11411"/>
    <n v="544"/>
    <n v="91"/>
    <n v="5.98"/>
    <n v="0.747"/>
    <x v="4"/>
    <x v="1"/>
    <x v="4"/>
  </r>
  <r>
    <n v="144919"/>
    <n v="2"/>
    <x v="17"/>
    <x v="6"/>
    <m/>
    <m/>
    <n v="45"/>
    <s v="3M11411"/>
    <n v="492"/>
    <n v="149"/>
    <n v="3.77"/>
    <n v="0.76300000000000001"/>
    <x v="4"/>
    <x v="1"/>
    <x v="4"/>
  </r>
  <r>
    <n v="153496"/>
    <n v="2"/>
    <x v="11"/>
    <x v="6"/>
    <m/>
    <m/>
    <n v="45"/>
    <s v="3M11411"/>
    <n v="394"/>
    <n v="124"/>
    <n v="3.18"/>
    <n v="0.71499999999999997"/>
    <x v="4"/>
    <x v="1"/>
    <x v="4"/>
  </r>
  <r>
    <n v="102753"/>
    <n v="2"/>
    <x v="3"/>
    <x v="6"/>
    <m/>
    <m/>
    <n v="45"/>
    <s v="3M11413"/>
    <n v="190"/>
    <n v="36"/>
    <n v="5.28"/>
    <n v="0.91700000000000004"/>
    <x v="5"/>
    <x v="1"/>
    <x v="5"/>
  </r>
  <r>
    <n v="963337"/>
    <n v="2"/>
    <x v="12"/>
    <x v="6"/>
    <m/>
    <m/>
    <n v="45"/>
    <s v="3M11413"/>
    <n v="275"/>
    <n v="80"/>
    <n v="3.44"/>
    <n v="0.51200000000000001"/>
    <x v="5"/>
    <x v="1"/>
    <x v="5"/>
  </r>
  <r>
    <n v="107149"/>
    <n v="2"/>
    <x v="13"/>
    <x v="6"/>
    <m/>
    <m/>
    <n v="45"/>
    <s v="3M11413"/>
    <n v="81"/>
    <n v="10"/>
    <n v="8.1"/>
    <n v="0.8"/>
    <x v="5"/>
    <x v="1"/>
    <x v="5"/>
  </r>
  <r>
    <n v="113561"/>
    <n v="2"/>
    <x v="19"/>
    <x v="6"/>
    <m/>
    <m/>
    <n v="45"/>
    <s v="3M11413"/>
    <n v="5"/>
    <n v="0"/>
    <m/>
    <m/>
    <x v="5"/>
    <x v="1"/>
    <x v="5"/>
  </r>
  <r>
    <n v="150011"/>
    <n v="2"/>
    <x v="8"/>
    <x v="6"/>
    <m/>
    <m/>
    <n v="45"/>
    <s v="3M11413"/>
    <n v="34"/>
    <n v="5"/>
    <n v="6.8"/>
    <n v="1"/>
    <x v="5"/>
    <x v="1"/>
    <x v="5"/>
  </r>
  <r>
    <n v="1118831"/>
    <n v="2"/>
    <x v="15"/>
    <x v="6"/>
    <m/>
    <m/>
    <n v="45"/>
    <s v="3M11413"/>
    <n v="105"/>
    <n v="8"/>
    <n v="13.13"/>
    <n v="1"/>
    <x v="5"/>
    <x v="1"/>
    <x v="5"/>
  </r>
  <r>
    <n v="1271792"/>
    <n v="2"/>
    <x v="5"/>
    <x v="6"/>
    <m/>
    <m/>
    <n v="45"/>
    <s v="3M11413"/>
    <n v="60"/>
    <n v="5"/>
    <n v="12"/>
    <n v="0.8"/>
    <x v="5"/>
    <x v="1"/>
    <x v="5"/>
  </r>
  <r>
    <n v="91920"/>
    <n v="2"/>
    <x v="1"/>
    <x v="6"/>
    <m/>
    <m/>
    <n v="45"/>
    <s v="3M11413"/>
    <n v="28"/>
    <n v="2"/>
    <n v="14"/>
    <n v="1"/>
    <x v="5"/>
    <x v="1"/>
    <x v="5"/>
  </r>
  <r>
    <n v="95928"/>
    <n v="2"/>
    <x v="9"/>
    <x v="6"/>
    <m/>
    <m/>
    <n v="45"/>
    <s v="3M11413"/>
    <n v="68"/>
    <n v="14"/>
    <n v="4.8600000000000003"/>
    <n v="0.78600000000000003"/>
    <x v="5"/>
    <x v="1"/>
    <x v="5"/>
  </r>
  <r>
    <n v="99611"/>
    <n v="2"/>
    <x v="16"/>
    <x v="6"/>
    <m/>
    <m/>
    <n v="45"/>
    <s v="3M11413"/>
    <n v="102"/>
    <n v="8"/>
    <n v="12.75"/>
    <n v="0.75"/>
    <x v="5"/>
    <x v="1"/>
    <x v="5"/>
  </r>
  <r>
    <n v="127560"/>
    <n v="2"/>
    <x v="4"/>
    <x v="6"/>
    <m/>
    <m/>
    <n v="45"/>
    <s v="3M11413"/>
    <n v="23"/>
    <n v="1"/>
    <n v="23"/>
    <n v="1"/>
    <x v="5"/>
    <x v="1"/>
    <x v="5"/>
  </r>
  <r>
    <n v="119707"/>
    <n v="2"/>
    <x v="20"/>
    <x v="6"/>
    <m/>
    <m/>
    <n v="45"/>
    <s v="3M11413"/>
    <n v="4"/>
    <n v="2"/>
    <n v="2"/>
    <n v="0"/>
    <x v="5"/>
    <x v="1"/>
    <x v="5"/>
  </r>
  <r>
    <n v="157155"/>
    <n v="2"/>
    <x v="0"/>
    <x v="6"/>
    <m/>
    <m/>
    <n v="45"/>
    <s v="3M11413"/>
    <n v="20"/>
    <n v="2"/>
    <n v="10"/>
    <n v="1"/>
    <x v="5"/>
    <x v="1"/>
    <x v="5"/>
  </r>
  <r>
    <n v="144930"/>
    <n v="2"/>
    <x v="17"/>
    <x v="6"/>
    <m/>
    <m/>
    <n v="45"/>
    <s v="3M11413"/>
    <n v="129"/>
    <n v="8"/>
    <n v="16.13"/>
    <n v="0.82499999999999996"/>
    <x v="5"/>
    <x v="1"/>
    <x v="5"/>
  </r>
  <r>
    <n v="153504"/>
    <n v="2"/>
    <x v="11"/>
    <x v="6"/>
    <m/>
    <m/>
    <n v="45"/>
    <s v="3M11413"/>
    <n v="21"/>
    <n v="4"/>
    <n v="5.25"/>
    <n v="1"/>
    <x v="5"/>
    <x v="1"/>
    <x v="5"/>
  </r>
  <r>
    <n v="102757"/>
    <n v="2"/>
    <x v="3"/>
    <x v="6"/>
    <m/>
    <m/>
    <n v="45"/>
    <s v="3M11512"/>
    <n v="51"/>
    <n v="12"/>
    <n v="4.25"/>
    <n v="0.16700000000000001"/>
    <x v="6"/>
    <x v="1"/>
    <x v="6"/>
  </r>
  <r>
    <n v="107154"/>
    <n v="2"/>
    <x v="13"/>
    <x v="6"/>
    <m/>
    <m/>
    <n v="45"/>
    <s v="3M11512"/>
    <n v="6"/>
    <n v="1"/>
    <n v="6"/>
    <n v="1"/>
    <x v="6"/>
    <x v="1"/>
    <x v="6"/>
  </r>
  <r>
    <n v="113565"/>
    <n v="2"/>
    <x v="19"/>
    <x v="6"/>
    <m/>
    <m/>
    <n v="45"/>
    <s v="3M11512"/>
    <n v="5"/>
    <n v="0"/>
    <m/>
    <m/>
    <x v="6"/>
    <x v="1"/>
    <x v="6"/>
  </r>
  <r>
    <n v="1118855"/>
    <n v="2"/>
    <x v="15"/>
    <x v="6"/>
    <m/>
    <m/>
    <n v="45"/>
    <s v="3M11512"/>
    <n v="16"/>
    <n v="1"/>
    <n v="16"/>
    <n v="0"/>
    <x v="6"/>
    <x v="1"/>
    <x v="6"/>
  </r>
  <r>
    <n v="95933"/>
    <n v="2"/>
    <x v="9"/>
    <x v="6"/>
    <m/>
    <m/>
    <n v="45"/>
    <s v="3M11512"/>
    <n v="9"/>
    <n v="1"/>
    <n v="9"/>
    <n v="0"/>
    <x v="6"/>
    <x v="1"/>
    <x v="6"/>
  </r>
  <r>
    <n v="100490"/>
    <n v="2"/>
    <x v="16"/>
    <x v="6"/>
    <m/>
    <m/>
    <n v="45"/>
    <s v="3M11512"/>
    <n v="14"/>
    <n v="3"/>
    <n v="4.67"/>
    <n v="0.33300000000000002"/>
    <x v="6"/>
    <x v="1"/>
    <x v="6"/>
  </r>
  <r>
    <n v="1118653"/>
    <n v="2"/>
    <x v="15"/>
    <x v="7"/>
    <m/>
    <m/>
    <n v="45"/>
    <s v="3M11105"/>
    <n v="17439"/>
    <n v="3436"/>
    <n v="5.12"/>
    <n v="0.747"/>
    <x v="7"/>
    <x v="2"/>
    <x v="7"/>
  </r>
  <r>
    <n v="1271668"/>
    <n v="2"/>
    <x v="5"/>
    <x v="7"/>
    <m/>
    <m/>
    <n v="45"/>
    <s v="3M11105"/>
    <n v="11796"/>
    <n v="2716"/>
    <n v="4.3600000000000003"/>
    <n v="0.997"/>
    <x v="7"/>
    <x v="2"/>
    <x v="7"/>
  </r>
  <r>
    <n v="99295"/>
    <n v="2"/>
    <x v="16"/>
    <x v="7"/>
    <m/>
    <m/>
    <n v="45"/>
    <s v="3M11105"/>
    <n v="336"/>
    <n v="113"/>
    <n v="3.17"/>
    <n v="1"/>
    <x v="7"/>
    <x v="2"/>
    <x v="7"/>
  </r>
  <r>
    <n v="963308"/>
    <n v="2"/>
    <x v="12"/>
    <x v="7"/>
    <m/>
    <m/>
    <n v="45"/>
    <s v="3M11105"/>
    <n v="5906"/>
    <n v="1059"/>
    <n v="5.58"/>
    <n v="0.995"/>
    <x v="7"/>
    <x v="2"/>
    <x v="7"/>
  </r>
  <r>
    <n v="141608"/>
    <n v="2"/>
    <x v="14"/>
    <x v="7"/>
    <m/>
    <m/>
    <n v="45"/>
    <s v="3M11105"/>
    <n v="16"/>
    <n v="6"/>
    <n v="2.67"/>
    <n v="1"/>
    <x v="7"/>
    <x v="2"/>
    <x v="7"/>
  </r>
  <r>
    <n v="107108"/>
    <n v="2"/>
    <x v="13"/>
    <x v="7"/>
    <m/>
    <m/>
    <n v="45"/>
    <s v="3M11105"/>
    <n v="4467"/>
    <n v="1220"/>
    <n v="3.75"/>
    <n v="0.99399999999999999"/>
    <x v="7"/>
    <x v="2"/>
    <x v="7"/>
  </r>
  <r>
    <n v="113526"/>
    <n v="2"/>
    <x v="19"/>
    <x v="7"/>
    <m/>
    <m/>
    <n v="45"/>
    <s v="3M11105"/>
    <n v="934"/>
    <n v="436"/>
    <n v="2.27"/>
    <n v="0.98399999999999999"/>
    <x v="7"/>
    <x v="2"/>
    <x v="7"/>
  </r>
  <r>
    <n v="110758"/>
    <n v="2"/>
    <x v="2"/>
    <x v="7"/>
    <m/>
    <m/>
    <n v="45"/>
    <s v="3M11105"/>
    <n v="8306"/>
    <n v="2920"/>
    <n v="2.9"/>
    <n v="0.98599999999999999"/>
    <x v="7"/>
    <x v="2"/>
    <x v="7"/>
  </r>
  <r>
    <n v="133891"/>
    <n v="2"/>
    <x v="18"/>
    <x v="7"/>
    <m/>
    <m/>
    <n v="45"/>
    <s v="3M11105"/>
    <n v="10517"/>
    <n v="2934"/>
    <n v="3.6"/>
    <n v="0.995"/>
    <x v="7"/>
    <x v="2"/>
    <x v="7"/>
  </r>
  <r>
    <n v="137597"/>
    <n v="2"/>
    <x v="6"/>
    <x v="7"/>
    <m/>
    <m/>
    <n v="45"/>
    <s v="3M11105"/>
    <n v="16941"/>
    <n v="2730"/>
    <n v="6.21"/>
    <n v="0.98599999999999999"/>
    <x v="7"/>
    <x v="2"/>
    <x v="7"/>
  </r>
  <r>
    <n v="93949"/>
    <n v="2"/>
    <x v="1"/>
    <x v="7"/>
    <m/>
    <m/>
    <n v="45"/>
    <s v="3M11105"/>
    <n v="12183"/>
    <n v="2924"/>
    <n v="4.17"/>
    <n v="0.999"/>
    <x v="7"/>
    <x v="2"/>
    <x v="7"/>
  </r>
  <r>
    <n v="97657"/>
    <n v="2"/>
    <x v="9"/>
    <x v="7"/>
    <m/>
    <m/>
    <n v="45"/>
    <s v="3M11105"/>
    <n v="7082"/>
    <n v="1864"/>
    <n v="3.82"/>
    <n v="0.96499999999999997"/>
    <x v="7"/>
    <x v="2"/>
    <x v="7"/>
  </r>
  <r>
    <n v="149961"/>
    <n v="2"/>
    <x v="8"/>
    <x v="7"/>
    <m/>
    <m/>
    <n v="45"/>
    <s v="3M11105"/>
    <n v="3981"/>
    <n v="1772"/>
    <n v="2.31"/>
    <n v="0.998"/>
    <x v="7"/>
    <x v="2"/>
    <x v="7"/>
  </r>
  <r>
    <n v="1673019"/>
    <n v="2"/>
    <x v="7"/>
    <x v="7"/>
    <m/>
    <m/>
    <n v="45"/>
    <s v="3M11105"/>
    <n v="9685"/>
    <n v="1991"/>
    <n v="4.93"/>
    <n v="0.95499999999999996"/>
    <x v="7"/>
    <x v="2"/>
    <x v="7"/>
  </r>
  <r>
    <n v="104715"/>
    <n v="2"/>
    <x v="3"/>
    <x v="7"/>
    <m/>
    <m/>
    <n v="45"/>
    <s v="3M11105"/>
    <n v="6770"/>
    <n v="1606"/>
    <n v="5.79"/>
    <n v="0.95099999999999996"/>
    <x v="7"/>
    <x v="2"/>
    <x v="7"/>
  </r>
  <r>
    <n v="127509"/>
    <n v="2"/>
    <x v="4"/>
    <x v="7"/>
    <m/>
    <m/>
    <n v="45"/>
    <s v="3M11105"/>
    <n v="6942"/>
    <n v="2074"/>
    <n v="3.38"/>
    <n v="0.99"/>
    <x v="7"/>
    <x v="2"/>
    <x v="7"/>
  </r>
  <r>
    <n v="119667"/>
    <n v="2"/>
    <x v="20"/>
    <x v="7"/>
    <m/>
    <m/>
    <n v="45"/>
    <s v="3M11105"/>
    <n v="4248"/>
    <n v="1196"/>
    <n v="3.55"/>
    <n v="0.98499999999999999"/>
    <x v="7"/>
    <x v="2"/>
    <x v="7"/>
  </r>
  <r>
    <n v="123008"/>
    <n v="2"/>
    <x v="10"/>
    <x v="7"/>
    <m/>
    <m/>
    <n v="45"/>
    <s v="3M11105"/>
    <n v="6846"/>
    <n v="1925"/>
    <n v="3.6"/>
    <n v="0.997"/>
    <x v="7"/>
    <x v="2"/>
    <x v="7"/>
  </r>
  <r>
    <n v="157117"/>
    <n v="2"/>
    <x v="0"/>
    <x v="7"/>
    <m/>
    <m/>
    <n v="45"/>
    <s v="3M11105"/>
    <n v="9406"/>
    <n v="1988"/>
    <n v="4.7300000000000004"/>
    <n v="0.998"/>
    <x v="7"/>
    <x v="2"/>
    <x v="7"/>
  </r>
  <r>
    <n v="144892"/>
    <n v="2"/>
    <x v="17"/>
    <x v="7"/>
    <m/>
    <m/>
    <n v="45"/>
    <s v="3M11105"/>
    <n v="4432"/>
    <n v="437"/>
    <n v="10.26"/>
    <n v="0.96299999999999997"/>
    <x v="7"/>
    <x v="2"/>
    <x v="7"/>
  </r>
  <r>
    <n v="153461"/>
    <n v="2"/>
    <x v="11"/>
    <x v="7"/>
    <m/>
    <m/>
    <n v="45"/>
    <s v="3M11105"/>
    <n v="4941"/>
    <n v="1133"/>
    <n v="4.3899999999999997"/>
    <n v="0.98499999999999999"/>
    <x v="7"/>
    <x v="2"/>
    <x v="7"/>
  </r>
  <r>
    <n v="1118672"/>
    <n v="2"/>
    <x v="15"/>
    <x v="7"/>
    <m/>
    <m/>
    <n v="45"/>
    <s v="3M11106"/>
    <n v="1492"/>
    <n v="540"/>
    <n v="2.76"/>
    <n v="0.93100000000000005"/>
    <x v="8"/>
    <x v="2"/>
    <x v="8"/>
  </r>
  <r>
    <n v="99298"/>
    <n v="2"/>
    <x v="16"/>
    <x v="7"/>
    <m/>
    <m/>
    <n v="45"/>
    <s v="3M11106"/>
    <n v="5"/>
    <n v="1"/>
    <n v="5"/>
    <n v="1"/>
    <x v="8"/>
    <x v="2"/>
    <x v="8"/>
  </r>
  <r>
    <n v="963311"/>
    <n v="2"/>
    <x v="12"/>
    <x v="7"/>
    <m/>
    <m/>
    <n v="45"/>
    <s v="3M11106"/>
    <n v="407"/>
    <n v="5"/>
    <n v="81.400000000000006"/>
    <n v="0.6"/>
    <x v="8"/>
    <x v="2"/>
    <x v="8"/>
  </r>
  <r>
    <n v="141610"/>
    <n v="2"/>
    <x v="14"/>
    <x v="7"/>
    <m/>
    <m/>
    <n v="45"/>
    <s v="3M11106"/>
    <n v="7"/>
    <n v="1"/>
    <n v="7"/>
    <n v="1"/>
    <x v="8"/>
    <x v="2"/>
    <x v="8"/>
  </r>
  <r>
    <n v="107111"/>
    <n v="2"/>
    <x v="13"/>
    <x v="7"/>
    <m/>
    <m/>
    <n v="45"/>
    <s v="3M11106"/>
    <n v="108"/>
    <n v="25"/>
    <n v="5.4"/>
    <n v="1"/>
    <x v="8"/>
    <x v="2"/>
    <x v="8"/>
  </r>
  <r>
    <n v="113530"/>
    <n v="2"/>
    <x v="19"/>
    <x v="7"/>
    <m/>
    <m/>
    <n v="45"/>
    <s v="3M11106"/>
    <n v="67"/>
    <n v="6"/>
    <n v="11.17"/>
    <n v="1"/>
    <x v="8"/>
    <x v="2"/>
    <x v="8"/>
  </r>
  <r>
    <n v="110764"/>
    <n v="2"/>
    <x v="2"/>
    <x v="7"/>
    <m/>
    <m/>
    <n v="45"/>
    <s v="3M11106"/>
    <n v="522"/>
    <n v="121"/>
    <n v="4.3099999999999996"/>
    <n v="0.97499999999999998"/>
    <x v="8"/>
    <x v="2"/>
    <x v="8"/>
  </r>
  <r>
    <n v="133896"/>
    <n v="2"/>
    <x v="18"/>
    <x v="7"/>
    <m/>
    <m/>
    <n v="45"/>
    <s v="3M11106"/>
    <n v="591"/>
    <n v="189"/>
    <n v="3.13"/>
    <n v="0.995"/>
    <x v="8"/>
    <x v="2"/>
    <x v="8"/>
  </r>
  <r>
    <n v="137603"/>
    <n v="2"/>
    <x v="6"/>
    <x v="7"/>
    <m/>
    <m/>
    <n v="45"/>
    <s v="3M11106"/>
    <n v="421"/>
    <n v="71"/>
    <n v="7.41"/>
    <n v="0.90100000000000002"/>
    <x v="8"/>
    <x v="2"/>
    <x v="8"/>
  </r>
  <r>
    <n v="93954"/>
    <n v="2"/>
    <x v="1"/>
    <x v="7"/>
    <m/>
    <m/>
    <n v="45"/>
    <s v="3M11106"/>
    <n v="275"/>
    <n v="63"/>
    <n v="4.37"/>
    <n v="1"/>
    <x v="8"/>
    <x v="2"/>
    <x v="8"/>
  </r>
  <r>
    <n v="1271680"/>
    <n v="2"/>
    <x v="5"/>
    <x v="7"/>
    <m/>
    <m/>
    <n v="45"/>
    <s v="3M11106"/>
    <n v="281"/>
    <n v="36"/>
    <n v="7.81"/>
    <n v="1"/>
    <x v="8"/>
    <x v="2"/>
    <x v="8"/>
  </r>
  <r>
    <n v="1673030"/>
    <n v="2"/>
    <x v="7"/>
    <x v="7"/>
    <m/>
    <m/>
    <n v="45"/>
    <s v="3M11106"/>
    <n v="280"/>
    <n v="98"/>
    <n v="2.86"/>
    <n v="0.91800000000000004"/>
    <x v="8"/>
    <x v="2"/>
    <x v="8"/>
  </r>
  <r>
    <n v="149964"/>
    <n v="2"/>
    <x v="8"/>
    <x v="7"/>
    <m/>
    <m/>
    <n v="45"/>
    <s v="3M11106"/>
    <n v="409"/>
    <n v="61"/>
    <n v="6.7"/>
    <n v="0.91800000000000004"/>
    <x v="8"/>
    <x v="2"/>
    <x v="8"/>
  </r>
  <r>
    <n v="98134"/>
    <n v="2"/>
    <x v="9"/>
    <x v="7"/>
    <m/>
    <m/>
    <n v="45"/>
    <s v="3M11106"/>
    <n v="107"/>
    <n v="52"/>
    <n v="2.06"/>
    <n v="0.98099999999999998"/>
    <x v="8"/>
    <x v="2"/>
    <x v="8"/>
  </r>
  <r>
    <n v="104719"/>
    <n v="2"/>
    <x v="3"/>
    <x v="7"/>
    <m/>
    <m/>
    <n v="45"/>
    <s v="3M11106"/>
    <n v="234"/>
    <n v="42"/>
    <n v="5.79"/>
    <n v="0.88100000000000001"/>
    <x v="8"/>
    <x v="2"/>
    <x v="8"/>
  </r>
  <r>
    <n v="127515"/>
    <n v="2"/>
    <x v="4"/>
    <x v="7"/>
    <m/>
    <m/>
    <n v="45"/>
    <s v="3M11106"/>
    <n v="1145"/>
    <n v="433"/>
    <n v="2.64"/>
    <n v="0.97499999999999998"/>
    <x v="8"/>
    <x v="2"/>
    <x v="8"/>
  </r>
  <r>
    <n v="123015"/>
    <n v="2"/>
    <x v="10"/>
    <x v="7"/>
    <m/>
    <m/>
    <n v="45"/>
    <s v="3M11106"/>
    <n v="892"/>
    <n v="252"/>
    <n v="3.54"/>
    <n v="0.98"/>
    <x v="8"/>
    <x v="2"/>
    <x v="8"/>
  </r>
  <r>
    <n v="119673"/>
    <n v="2"/>
    <x v="20"/>
    <x v="7"/>
    <m/>
    <m/>
    <n v="45"/>
    <s v="3M11106"/>
    <n v="423"/>
    <n v="92"/>
    <n v="5.37"/>
    <n v="0.96699999999999997"/>
    <x v="8"/>
    <x v="2"/>
    <x v="8"/>
  </r>
  <r>
    <n v="157124"/>
    <n v="2"/>
    <x v="0"/>
    <x v="7"/>
    <m/>
    <m/>
    <n v="45"/>
    <s v="3M11106"/>
    <n v="787"/>
    <n v="183"/>
    <n v="4.3"/>
    <n v="0.98899999999999999"/>
    <x v="8"/>
    <x v="2"/>
    <x v="8"/>
  </r>
  <r>
    <n v="153465"/>
    <n v="2"/>
    <x v="11"/>
    <x v="7"/>
    <m/>
    <m/>
    <n v="45"/>
    <s v="3M11106"/>
    <n v="500"/>
    <n v="99"/>
    <n v="5.05"/>
    <n v="0.96"/>
    <x v="8"/>
    <x v="2"/>
    <x v="8"/>
  </r>
  <r>
    <n v="1271695"/>
    <n v="2"/>
    <x v="5"/>
    <x v="7"/>
    <m/>
    <m/>
    <n v="45"/>
    <s v="3M11107"/>
    <n v="711"/>
    <n v="96"/>
    <n v="7.41"/>
    <n v="0.81200000000000006"/>
    <x v="9"/>
    <x v="2"/>
    <x v="9"/>
  </r>
  <r>
    <n v="99301"/>
    <n v="2"/>
    <x v="16"/>
    <x v="7"/>
    <m/>
    <m/>
    <n v="45"/>
    <s v="3M11107"/>
    <n v="78"/>
    <n v="11"/>
    <n v="7.09"/>
    <n v="0.81799999999999995"/>
    <x v="9"/>
    <x v="2"/>
    <x v="9"/>
  </r>
  <r>
    <n v="1118694"/>
    <n v="2"/>
    <x v="15"/>
    <x v="7"/>
    <m/>
    <m/>
    <n v="45"/>
    <s v="3M11107"/>
    <n v="1345"/>
    <n v="166"/>
    <n v="8.1"/>
    <n v="0.84899999999999998"/>
    <x v="9"/>
    <x v="2"/>
    <x v="9"/>
  </r>
  <r>
    <n v="963313"/>
    <n v="2"/>
    <x v="12"/>
    <x v="7"/>
    <m/>
    <m/>
    <n v="45"/>
    <s v="3M11107"/>
    <n v="163"/>
    <n v="18"/>
    <n v="9.06"/>
    <n v="0.16600000000000001"/>
    <x v="9"/>
    <x v="2"/>
    <x v="9"/>
  </r>
  <r>
    <n v="107116"/>
    <n v="2"/>
    <x v="13"/>
    <x v="7"/>
    <m/>
    <m/>
    <n v="45"/>
    <s v="3M11107"/>
    <n v="45"/>
    <n v="8"/>
    <n v="5.63"/>
    <n v="0.75"/>
    <x v="9"/>
    <x v="2"/>
    <x v="9"/>
  </r>
  <r>
    <n v="113535"/>
    <n v="2"/>
    <x v="19"/>
    <x v="7"/>
    <m/>
    <m/>
    <n v="45"/>
    <s v="3M11107"/>
    <n v="43"/>
    <n v="11"/>
    <n v="3.91"/>
    <n v="1"/>
    <x v="9"/>
    <x v="2"/>
    <x v="9"/>
  </r>
  <r>
    <n v="110769"/>
    <n v="2"/>
    <x v="2"/>
    <x v="7"/>
    <m/>
    <m/>
    <n v="45"/>
    <s v="3M11107"/>
    <n v="128"/>
    <n v="27"/>
    <n v="4.74"/>
    <n v="0.59299999999999997"/>
    <x v="9"/>
    <x v="2"/>
    <x v="9"/>
  </r>
  <r>
    <n v="133900"/>
    <n v="2"/>
    <x v="18"/>
    <x v="7"/>
    <m/>
    <m/>
    <n v="45"/>
    <s v="3M11107"/>
    <n v="263"/>
    <n v="15"/>
    <n v="17.53"/>
    <n v="0.93300000000000005"/>
    <x v="9"/>
    <x v="2"/>
    <x v="9"/>
  </r>
  <r>
    <n v="137609"/>
    <n v="2"/>
    <x v="6"/>
    <x v="7"/>
    <m/>
    <m/>
    <n v="45"/>
    <s v="3M11107"/>
    <n v="232"/>
    <n v="33"/>
    <n v="7.03"/>
    <n v="0.875"/>
    <x v="9"/>
    <x v="2"/>
    <x v="9"/>
  </r>
  <r>
    <n v="93958"/>
    <n v="2"/>
    <x v="1"/>
    <x v="7"/>
    <m/>
    <m/>
    <n v="45"/>
    <s v="3M11107"/>
    <n v="23"/>
    <n v="4"/>
    <n v="5.75"/>
    <n v="0.5"/>
    <x v="9"/>
    <x v="2"/>
    <x v="9"/>
  </r>
  <r>
    <n v="149968"/>
    <n v="2"/>
    <x v="8"/>
    <x v="7"/>
    <m/>
    <m/>
    <n v="45"/>
    <s v="3M11107"/>
    <n v="1139"/>
    <n v="170"/>
    <n v="6.7"/>
    <n v="0.28399999999999997"/>
    <x v="9"/>
    <x v="2"/>
    <x v="9"/>
  </r>
  <r>
    <n v="1673041"/>
    <n v="2"/>
    <x v="7"/>
    <x v="7"/>
    <m/>
    <m/>
    <n v="45"/>
    <s v="3M11107"/>
    <n v="257"/>
    <n v="36"/>
    <n v="7.14"/>
    <n v="0.80500000000000005"/>
    <x v="9"/>
    <x v="2"/>
    <x v="9"/>
  </r>
  <r>
    <n v="98138"/>
    <n v="2"/>
    <x v="9"/>
    <x v="7"/>
    <m/>
    <m/>
    <n v="45"/>
    <s v="3M11107"/>
    <n v="71"/>
    <n v="10"/>
    <n v="7.1"/>
    <n v="0.6"/>
    <x v="9"/>
    <x v="2"/>
    <x v="9"/>
  </r>
  <r>
    <n v="104724"/>
    <n v="2"/>
    <x v="3"/>
    <x v="7"/>
    <m/>
    <m/>
    <n v="45"/>
    <s v="3M11107"/>
    <n v="35"/>
    <n v="9"/>
    <n v="3.89"/>
    <n v="1"/>
    <x v="9"/>
    <x v="2"/>
    <x v="9"/>
  </r>
  <r>
    <n v="127522"/>
    <n v="2"/>
    <x v="4"/>
    <x v="7"/>
    <m/>
    <m/>
    <n v="45"/>
    <s v="3M11107"/>
    <n v="517"/>
    <n v="90"/>
    <n v="5.74"/>
    <n v="0.74399999999999999"/>
    <x v="9"/>
    <x v="2"/>
    <x v="9"/>
  </r>
  <r>
    <n v="123019"/>
    <n v="2"/>
    <x v="10"/>
    <x v="7"/>
    <m/>
    <m/>
    <n v="45"/>
    <s v="3M11107"/>
    <n v="113"/>
    <n v="13"/>
    <n v="8.69"/>
    <n v="0.84599999999999997"/>
    <x v="9"/>
    <x v="2"/>
    <x v="9"/>
  </r>
  <r>
    <n v="119678"/>
    <n v="2"/>
    <x v="20"/>
    <x v="7"/>
    <m/>
    <m/>
    <n v="45"/>
    <s v="3M11107"/>
    <n v="226"/>
    <n v="43"/>
    <n v="5.26"/>
    <n v="0.67400000000000004"/>
    <x v="9"/>
    <x v="2"/>
    <x v="9"/>
  </r>
  <r>
    <n v="157128"/>
    <n v="2"/>
    <x v="0"/>
    <x v="7"/>
    <m/>
    <m/>
    <n v="45"/>
    <s v="3M11107"/>
    <n v="1319"/>
    <n v="244"/>
    <n v="5.41"/>
    <n v="0.59099999999999997"/>
    <x v="9"/>
    <x v="2"/>
    <x v="9"/>
  </r>
  <r>
    <n v="144898"/>
    <n v="2"/>
    <x v="17"/>
    <x v="7"/>
    <m/>
    <m/>
    <n v="45"/>
    <s v="3M11107"/>
    <n v="6"/>
    <n v="1"/>
    <n v="6"/>
    <n v="1"/>
    <x v="9"/>
    <x v="2"/>
    <x v="9"/>
  </r>
  <r>
    <n v="153469"/>
    <n v="2"/>
    <x v="11"/>
    <x v="7"/>
    <m/>
    <m/>
    <n v="45"/>
    <s v="3M11107"/>
    <n v="96"/>
    <n v="9"/>
    <n v="10.67"/>
    <n v="0.44400000000000001"/>
    <x v="9"/>
    <x v="2"/>
    <x v="9"/>
  </r>
  <r>
    <n v="1271705"/>
    <n v="2"/>
    <x v="5"/>
    <x v="7"/>
    <m/>
    <m/>
    <n v="45"/>
    <s v="3M112081"/>
    <n v="187"/>
    <n v="32"/>
    <n v="5.84"/>
    <n v="0.40600000000000003"/>
    <x v="0"/>
    <x v="2"/>
    <x v="0"/>
  </r>
  <r>
    <n v="99305"/>
    <n v="2"/>
    <x v="16"/>
    <x v="7"/>
    <m/>
    <m/>
    <n v="45"/>
    <s v="3M112081"/>
    <n v="26"/>
    <n v="3"/>
    <n v="8.67"/>
    <n v="0.66700000000000004"/>
    <x v="0"/>
    <x v="2"/>
    <x v="0"/>
  </r>
  <r>
    <n v="107120"/>
    <n v="2"/>
    <x v="13"/>
    <x v="7"/>
    <m/>
    <m/>
    <n v="45"/>
    <s v="3M112081"/>
    <n v="54"/>
    <n v="2"/>
    <n v="27"/>
    <n v="0.5"/>
    <x v="0"/>
    <x v="2"/>
    <x v="0"/>
  </r>
  <r>
    <n v="113539"/>
    <n v="2"/>
    <x v="19"/>
    <x v="7"/>
    <m/>
    <m/>
    <n v="45"/>
    <s v="3M112081"/>
    <n v="52"/>
    <n v="25"/>
    <n v="2.08"/>
    <n v="0.24"/>
    <x v="0"/>
    <x v="2"/>
    <x v="0"/>
  </r>
  <r>
    <n v="110772"/>
    <n v="2"/>
    <x v="2"/>
    <x v="7"/>
    <m/>
    <m/>
    <n v="45"/>
    <s v="3M112081"/>
    <n v="68"/>
    <n v="14"/>
    <n v="4.8600000000000003"/>
    <n v="0.14299999999999999"/>
    <x v="0"/>
    <x v="2"/>
    <x v="0"/>
  </r>
  <r>
    <n v="133903"/>
    <n v="2"/>
    <x v="18"/>
    <x v="7"/>
    <m/>
    <m/>
    <n v="45"/>
    <s v="3M112081"/>
    <n v="390"/>
    <n v="70"/>
    <n v="5.57"/>
    <n v="0.371"/>
    <x v="0"/>
    <x v="2"/>
    <x v="0"/>
  </r>
  <r>
    <n v="137615"/>
    <n v="2"/>
    <x v="6"/>
    <x v="7"/>
    <m/>
    <m/>
    <n v="45"/>
    <s v="3M112081"/>
    <n v="629"/>
    <n v="41"/>
    <n v="15.34"/>
    <n v="0.39"/>
    <x v="0"/>
    <x v="2"/>
    <x v="0"/>
  </r>
  <r>
    <n v="1118717"/>
    <n v="2"/>
    <x v="15"/>
    <x v="7"/>
    <m/>
    <m/>
    <n v="45"/>
    <s v="3M112081"/>
    <n v="495"/>
    <n v="120"/>
    <n v="4.13"/>
    <n v="0.249"/>
    <x v="0"/>
    <x v="2"/>
    <x v="0"/>
  </r>
  <r>
    <n v="93961"/>
    <n v="2"/>
    <x v="1"/>
    <x v="7"/>
    <m/>
    <m/>
    <n v="45"/>
    <s v="3M112081"/>
    <n v="149"/>
    <n v="34"/>
    <n v="4.38"/>
    <n v="0.32400000000000001"/>
    <x v="0"/>
    <x v="2"/>
    <x v="0"/>
  </r>
  <r>
    <n v="1673144"/>
    <n v="2"/>
    <x v="7"/>
    <x v="7"/>
    <m/>
    <m/>
    <n v="45"/>
    <s v="3M112081"/>
    <n v="335"/>
    <n v="54"/>
    <n v="6.2"/>
    <n v="0.111"/>
    <x v="0"/>
    <x v="2"/>
    <x v="0"/>
  </r>
  <r>
    <n v="149974"/>
    <n v="2"/>
    <x v="8"/>
    <x v="7"/>
    <m/>
    <m/>
    <n v="45"/>
    <s v="3M112081"/>
    <n v="175"/>
    <n v="39"/>
    <n v="4.49"/>
    <n v="0.26300000000000001"/>
    <x v="0"/>
    <x v="2"/>
    <x v="0"/>
  </r>
  <r>
    <n v="98142"/>
    <n v="2"/>
    <x v="9"/>
    <x v="7"/>
    <m/>
    <m/>
    <n v="45"/>
    <s v="3M112081"/>
    <n v="94"/>
    <n v="37"/>
    <n v="2.54"/>
    <n v="0.27"/>
    <x v="0"/>
    <x v="2"/>
    <x v="0"/>
  </r>
  <r>
    <n v="104867"/>
    <n v="2"/>
    <x v="3"/>
    <x v="7"/>
    <m/>
    <m/>
    <n v="45"/>
    <s v="3M112081"/>
    <n v="241"/>
    <n v="10"/>
    <n v="23.3"/>
    <n v="0.6"/>
    <x v="0"/>
    <x v="2"/>
    <x v="0"/>
  </r>
  <r>
    <n v="127527"/>
    <n v="2"/>
    <x v="4"/>
    <x v="7"/>
    <m/>
    <m/>
    <n v="45"/>
    <s v="3M112081"/>
    <n v="408"/>
    <n v="39"/>
    <n v="10.46"/>
    <n v="0.35899999999999999"/>
    <x v="0"/>
    <x v="2"/>
    <x v="0"/>
  </r>
  <r>
    <n v="123023"/>
    <n v="2"/>
    <x v="10"/>
    <x v="7"/>
    <m/>
    <m/>
    <n v="45"/>
    <s v="3M112081"/>
    <n v="135"/>
    <n v="33"/>
    <n v="4.09"/>
    <n v="9.0999999999999998E-2"/>
    <x v="0"/>
    <x v="2"/>
    <x v="0"/>
  </r>
  <r>
    <n v="119682"/>
    <n v="2"/>
    <x v="20"/>
    <x v="7"/>
    <m/>
    <m/>
    <n v="45"/>
    <s v="3M112081"/>
    <n v="145"/>
    <n v="16"/>
    <n v="9.06"/>
    <n v="0.25"/>
    <x v="0"/>
    <x v="2"/>
    <x v="0"/>
  </r>
  <r>
    <n v="153472"/>
    <n v="2"/>
    <x v="11"/>
    <x v="7"/>
    <m/>
    <m/>
    <n v="45"/>
    <s v="3M112081"/>
    <n v="296"/>
    <n v="22"/>
    <n v="13.45"/>
    <n v="0.13600000000000001"/>
    <x v="0"/>
    <x v="2"/>
    <x v="0"/>
  </r>
  <r>
    <n v="99312"/>
    <n v="2"/>
    <x v="16"/>
    <x v="7"/>
    <m/>
    <m/>
    <n v="45"/>
    <s v="3M112082"/>
    <n v="187"/>
    <n v="44"/>
    <n v="4.25"/>
    <n v="0.432"/>
    <x v="1"/>
    <x v="2"/>
    <x v="1"/>
  </r>
  <r>
    <n v="1118738"/>
    <n v="2"/>
    <x v="15"/>
    <x v="7"/>
    <m/>
    <m/>
    <n v="45"/>
    <s v="3M112082"/>
    <n v="2823"/>
    <n v="311"/>
    <n v="9.08"/>
    <n v="0.35499999999999998"/>
    <x v="1"/>
    <x v="2"/>
    <x v="1"/>
  </r>
  <r>
    <n v="107123"/>
    <n v="2"/>
    <x v="13"/>
    <x v="7"/>
    <m/>
    <m/>
    <n v="45"/>
    <s v="3M112082"/>
    <n v="167"/>
    <n v="43"/>
    <n v="3.88"/>
    <n v="0.51200000000000001"/>
    <x v="1"/>
    <x v="2"/>
    <x v="1"/>
  </r>
  <r>
    <n v="113543"/>
    <n v="2"/>
    <x v="19"/>
    <x v="7"/>
    <m/>
    <m/>
    <n v="45"/>
    <s v="3M112082"/>
    <n v="45"/>
    <n v="9"/>
    <n v="5"/>
    <n v="0.44400000000000001"/>
    <x v="1"/>
    <x v="2"/>
    <x v="1"/>
  </r>
  <r>
    <n v="110775"/>
    <n v="2"/>
    <x v="2"/>
    <x v="7"/>
    <m/>
    <m/>
    <n v="45"/>
    <s v="3M112082"/>
    <n v="260"/>
    <n v="123"/>
    <n v="2.11"/>
    <n v="0.19500000000000001"/>
    <x v="1"/>
    <x v="2"/>
    <x v="1"/>
  </r>
  <r>
    <n v="133907"/>
    <n v="2"/>
    <x v="18"/>
    <x v="7"/>
    <m/>
    <m/>
    <n v="45"/>
    <s v="3M112082"/>
    <n v="307"/>
    <n v="35"/>
    <n v="8.77"/>
    <n v="0.42899999999999999"/>
    <x v="1"/>
    <x v="2"/>
    <x v="1"/>
  </r>
  <r>
    <n v="137620"/>
    <n v="2"/>
    <x v="6"/>
    <x v="7"/>
    <m/>
    <m/>
    <n v="45"/>
    <s v="3M112082"/>
    <n v="483"/>
    <n v="188"/>
    <n v="2.57"/>
    <n v="0.5"/>
    <x v="1"/>
    <x v="2"/>
    <x v="1"/>
  </r>
  <r>
    <n v="963320"/>
    <n v="2"/>
    <x v="12"/>
    <x v="7"/>
    <m/>
    <m/>
    <n v="45"/>
    <s v="3M112082"/>
    <n v="198"/>
    <n v="36"/>
    <n v="5.5"/>
    <n v="0.19400000000000001"/>
    <x v="1"/>
    <x v="2"/>
    <x v="1"/>
  </r>
  <r>
    <n v="94786"/>
    <n v="2"/>
    <x v="1"/>
    <x v="7"/>
    <m/>
    <m/>
    <n v="45"/>
    <s v="3M112082"/>
    <n v="783"/>
    <n v="292"/>
    <n v="2.68"/>
    <n v="0.223"/>
    <x v="1"/>
    <x v="2"/>
    <x v="1"/>
  </r>
  <r>
    <n v="1271718"/>
    <n v="2"/>
    <x v="5"/>
    <x v="7"/>
    <m/>
    <m/>
    <n v="45"/>
    <s v="3M112082"/>
    <n v="432"/>
    <n v="111"/>
    <n v="3.89"/>
    <n v="0.20899999999999999"/>
    <x v="1"/>
    <x v="2"/>
    <x v="1"/>
  </r>
  <r>
    <n v="1673063"/>
    <n v="2"/>
    <x v="7"/>
    <x v="7"/>
    <m/>
    <m/>
    <n v="45"/>
    <s v="3M112082"/>
    <n v="1128"/>
    <n v="341"/>
    <n v="3.31"/>
    <n v="0.129"/>
    <x v="1"/>
    <x v="2"/>
    <x v="1"/>
  </r>
  <r>
    <n v="149977"/>
    <n v="2"/>
    <x v="8"/>
    <x v="7"/>
    <m/>
    <m/>
    <n v="45"/>
    <s v="3M112082"/>
    <n v="790"/>
    <n v="337"/>
    <n v="2.34"/>
    <n v="0.439"/>
    <x v="1"/>
    <x v="2"/>
    <x v="1"/>
  </r>
  <r>
    <n v="98149"/>
    <n v="2"/>
    <x v="9"/>
    <x v="7"/>
    <m/>
    <m/>
    <n v="45"/>
    <s v="3M112082"/>
    <n v="370"/>
    <n v="276"/>
    <n v="1.45"/>
    <n v="0.14099999999999999"/>
    <x v="1"/>
    <x v="2"/>
    <x v="1"/>
  </r>
  <r>
    <n v="104870"/>
    <n v="2"/>
    <x v="3"/>
    <x v="7"/>
    <m/>
    <m/>
    <n v="45"/>
    <s v="3M112082"/>
    <n v="434"/>
    <n v="181"/>
    <n v="2.4"/>
    <n v="0.33700000000000002"/>
    <x v="1"/>
    <x v="2"/>
    <x v="1"/>
  </r>
  <r>
    <n v="127531"/>
    <n v="2"/>
    <x v="4"/>
    <x v="7"/>
    <m/>
    <m/>
    <n v="45"/>
    <s v="3M112082"/>
    <n v="583"/>
    <n v="366"/>
    <n v="1.59"/>
    <n v="0.36099999999999999"/>
    <x v="1"/>
    <x v="2"/>
    <x v="1"/>
  </r>
  <r>
    <n v="123029"/>
    <n v="2"/>
    <x v="10"/>
    <x v="7"/>
    <m/>
    <m/>
    <n v="45"/>
    <s v="3M112082"/>
    <n v="593"/>
    <n v="148"/>
    <n v="4.01"/>
    <n v="0.42599999999999999"/>
    <x v="1"/>
    <x v="2"/>
    <x v="1"/>
  </r>
  <r>
    <n v="119685"/>
    <n v="2"/>
    <x v="20"/>
    <x v="7"/>
    <m/>
    <m/>
    <n v="45"/>
    <s v="3M112082"/>
    <n v="478"/>
    <n v="221"/>
    <n v="2.16"/>
    <n v="0.19900000000000001"/>
    <x v="1"/>
    <x v="2"/>
    <x v="1"/>
  </r>
  <r>
    <n v="144904"/>
    <n v="2"/>
    <x v="17"/>
    <x v="7"/>
    <m/>
    <m/>
    <n v="45"/>
    <s v="3M112082"/>
    <n v="75"/>
    <n v="13"/>
    <n v="8.65"/>
    <n v="0.92300000000000004"/>
    <x v="1"/>
    <x v="2"/>
    <x v="1"/>
  </r>
  <r>
    <n v="153475"/>
    <n v="2"/>
    <x v="11"/>
    <x v="7"/>
    <m/>
    <m/>
    <n v="45"/>
    <s v="3M112082"/>
    <n v="134"/>
    <n v="80"/>
    <n v="1.68"/>
    <n v="0.77500000000000002"/>
    <x v="1"/>
    <x v="2"/>
    <x v="1"/>
  </r>
  <r>
    <n v="1271734"/>
    <n v="2"/>
    <x v="5"/>
    <x v="7"/>
    <m/>
    <m/>
    <n v="45"/>
    <s v="3M11309"/>
    <n v="2145"/>
    <n v="430"/>
    <n v="4.99"/>
    <n v="0.33700000000000002"/>
    <x v="2"/>
    <x v="2"/>
    <x v="2"/>
  </r>
  <r>
    <n v="1118760"/>
    <n v="2"/>
    <x v="15"/>
    <x v="7"/>
    <m/>
    <m/>
    <n v="45"/>
    <s v="3M11309"/>
    <n v="15554"/>
    <n v="887"/>
    <n v="17.54"/>
    <n v="0.65900000000000003"/>
    <x v="2"/>
    <x v="2"/>
    <x v="2"/>
  </r>
  <r>
    <n v="963359"/>
    <n v="2"/>
    <x v="12"/>
    <x v="7"/>
    <m/>
    <m/>
    <n v="45"/>
    <s v="3M11309"/>
    <n v="56"/>
    <n v="4"/>
    <n v="14"/>
    <n v="0"/>
    <x v="2"/>
    <x v="2"/>
    <x v="2"/>
  </r>
  <r>
    <n v="107129"/>
    <n v="2"/>
    <x v="13"/>
    <x v="7"/>
    <m/>
    <m/>
    <n v="45"/>
    <s v="3M11309"/>
    <n v="496"/>
    <n v="69"/>
    <n v="7.19"/>
    <n v="0.94199999999999995"/>
    <x v="2"/>
    <x v="2"/>
    <x v="2"/>
  </r>
  <r>
    <n v="113548"/>
    <n v="2"/>
    <x v="19"/>
    <x v="7"/>
    <m/>
    <m/>
    <n v="45"/>
    <s v="3M11309"/>
    <n v="288"/>
    <n v="113"/>
    <n v="2.5499999999999998"/>
    <n v="0.61099999999999999"/>
    <x v="2"/>
    <x v="2"/>
    <x v="2"/>
  </r>
  <r>
    <n v="110781"/>
    <n v="2"/>
    <x v="2"/>
    <x v="7"/>
    <m/>
    <m/>
    <n v="45"/>
    <s v="3M11309"/>
    <n v="1418"/>
    <n v="412"/>
    <n v="3.66"/>
    <n v="0.42499999999999999"/>
    <x v="2"/>
    <x v="2"/>
    <x v="2"/>
  </r>
  <r>
    <n v="133913"/>
    <n v="2"/>
    <x v="18"/>
    <x v="7"/>
    <m/>
    <m/>
    <n v="45"/>
    <s v="3M11309"/>
    <n v="2497"/>
    <n v="341"/>
    <n v="7.32"/>
    <n v="0.59799999999999998"/>
    <x v="2"/>
    <x v="2"/>
    <x v="2"/>
  </r>
  <r>
    <n v="137628"/>
    <n v="2"/>
    <x v="6"/>
    <x v="7"/>
    <m/>
    <m/>
    <n v="45"/>
    <s v="3M11309"/>
    <n v="3091"/>
    <n v="326"/>
    <n v="9.8000000000000007"/>
    <n v="0.54300000000000004"/>
    <x v="2"/>
    <x v="2"/>
    <x v="2"/>
  </r>
  <r>
    <n v="104876"/>
    <n v="2"/>
    <x v="3"/>
    <x v="7"/>
    <m/>
    <m/>
    <n v="45"/>
    <s v="3M11309"/>
    <n v="2054"/>
    <n v="236"/>
    <n v="8.6999999999999993"/>
    <n v="0.56799999999999995"/>
    <x v="2"/>
    <x v="2"/>
    <x v="2"/>
  </r>
  <r>
    <n v="94791"/>
    <n v="2"/>
    <x v="1"/>
    <x v="7"/>
    <m/>
    <m/>
    <n v="45"/>
    <s v="3M11309"/>
    <n v="2969"/>
    <n v="374"/>
    <n v="7.94"/>
    <n v="0.40100000000000002"/>
    <x v="2"/>
    <x v="2"/>
    <x v="2"/>
  </r>
  <r>
    <n v="1673075"/>
    <n v="2"/>
    <x v="7"/>
    <x v="7"/>
    <m/>
    <m/>
    <n v="45"/>
    <s v="3M11309"/>
    <n v="3562"/>
    <n v="288"/>
    <n v="13.13"/>
    <n v="0.33600000000000002"/>
    <x v="2"/>
    <x v="2"/>
    <x v="2"/>
  </r>
  <r>
    <n v="149986"/>
    <n v="2"/>
    <x v="8"/>
    <x v="7"/>
    <m/>
    <m/>
    <n v="45"/>
    <s v="3M11309"/>
    <n v="2033"/>
    <n v="92"/>
    <n v="22.1"/>
    <n v="0.97799999999999998"/>
    <x v="2"/>
    <x v="2"/>
    <x v="2"/>
  </r>
  <r>
    <n v="98153"/>
    <n v="2"/>
    <x v="9"/>
    <x v="7"/>
    <m/>
    <m/>
    <n v="45"/>
    <s v="3M11309"/>
    <n v="2055"/>
    <n v="225"/>
    <n v="9.1300000000000008"/>
    <n v="0.61299999999999999"/>
    <x v="2"/>
    <x v="2"/>
    <x v="2"/>
  </r>
  <r>
    <n v="99590"/>
    <n v="2"/>
    <x v="16"/>
    <x v="7"/>
    <m/>
    <m/>
    <n v="45"/>
    <s v="3M11309"/>
    <n v="914"/>
    <n v="107"/>
    <n v="8.5399999999999991"/>
    <n v="0.46700000000000003"/>
    <x v="2"/>
    <x v="2"/>
    <x v="2"/>
  </r>
  <r>
    <n v="127541"/>
    <n v="2"/>
    <x v="4"/>
    <x v="7"/>
    <m/>
    <m/>
    <n v="45"/>
    <s v="3M11309"/>
    <n v="5598"/>
    <n v="615"/>
    <n v="9.2799999999999994"/>
    <n v="0.53300000000000003"/>
    <x v="2"/>
    <x v="2"/>
    <x v="2"/>
  </r>
  <r>
    <n v="123035"/>
    <n v="2"/>
    <x v="10"/>
    <x v="7"/>
    <m/>
    <m/>
    <n v="45"/>
    <s v="3M11309"/>
    <n v="4311"/>
    <n v="476"/>
    <n v="9.39"/>
    <n v="0.52300000000000002"/>
    <x v="2"/>
    <x v="2"/>
    <x v="2"/>
  </r>
  <r>
    <n v="119689"/>
    <n v="2"/>
    <x v="20"/>
    <x v="7"/>
    <m/>
    <m/>
    <n v="45"/>
    <s v="3M11309"/>
    <n v="2702"/>
    <n v="377"/>
    <n v="7.17"/>
    <n v="0.371"/>
    <x v="2"/>
    <x v="2"/>
    <x v="2"/>
  </r>
  <r>
    <n v="157137"/>
    <n v="2"/>
    <x v="0"/>
    <x v="7"/>
    <m/>
    <m/>
    <n v="45"/>
    <s v="3M11309"/>
    <n v="1877"/>
    <n v="235"/>
    <n v="7.99"/>
    <n v="0.95599999999999996"/>
    <x v="2"/>
    <x v="2"/>
    <x v="2"/>
  </r>
  <r>
    <n v="144907"/>
    <n v="2"/>
    <x v="17"/>
    <x v="7"/>
    <m/>
    <m/>
    <n v="45"/>
    <s v="3M11309"/>
    <n v="2804"/>
    <n v="301"/>
    <n v="9.32"/>
    <n v="0.96"/>
    <x v="2"/>
    <x v="2"/>
    <x v="2"/>
  </r>
  <r>
    <n v="153480"/>
    <n v="2"/>
    <x v="11"/>
    <x v="7"/>
    <m/>
    <m/>
    <n v="45"/>
    <s v="3M11309"/>
    <n v="879"/>
    <n v="130"/>
    <n v="6.76"/>
    <n v="0.90700000000000003"/>
    <x v="2"/>
    <x v="2"/>
    <x v="2"/>
  </r>
  <r>
    <n v="1118784"/>
    <n v="2"/>
    <x v="15"/>
    <x v="7"/>
    <m/>
    <m/>
    <n v="45"/>
    <s v="3M11410"/>
    <n v="5956"/>
    <n v="1715"/>
    <n v="3.5"/>
    <n v="0.55500000000000005"/>
    <x v="3"/>
    <x v="2"/>
    <x v="3"/>
  </r>
  <r>
    <n v="963328"/>
    <n v="2"/>
    <x v="12"/>
    <x v="7"/>
    <m/>
    <m/>
    <n v="45"/>
    <s v="3M11410"/>
    <n v="3404"/>
    <n v="1140"/>
    <n v="3.09"/>
    <n v="0.42599999999999999"/>
    <x v="3"/>
    <x v="2"/>
    <x v="3"/>
  </r>
  <r>
    <n v="1271750"/>
    <n v="2"/>
    <x v="5"/>
    <x v="7"/>
    <m/>
    <m/>
    <n v="45"/>
    <s v="3M11410"/>
    <n v="1837"/>
    <n v="539"/>
    <n v="3.63"/>
    <n v="0.61099999999999999"/>
    <x v="3"/>
    <x v="2"/>
    <x v="3"/>
  </r>
  <r>
    <n v="107137"/>
    <n v="2"/>
    <x v="13"/>
    <x v="7"/>
    <m/>
    <m/>
    <n v="45"/>
    <s v="3M11410"/>
    <n v="1011"/>
    <n v="436"/>
    <n v="2.42"/>
    <n v="0.65800000000000003"/>
    <x v="3"/>
    <x v="2"/>
    <x v="3"/>
  </r>
  <r>
    <n v="141625"/>
    <n v="2"/>
    <x v="14"/>
    <x v="7"/>
    <m/>
    <m/>
    <n v="45"/>
    <s v="3M11410"/>
    <n v="14"/>
    <n v="5"/>
    <n v="2.8"/>
    <n v="0.8"/>
    <x v="3"/>
    <x v="2"/>
    <x v="3"/>
  </r>
  <r>
    <n v="113553"/>
    <n v="2"/>
    <x v="19"/>
    <x v="7"/>
    <m/>
    <m/>
    <n v="45"/>
    <s v="3M11410"/>
    <n v="707"/>
    <n v="287"/>
    <n v="2.46"/>
    <n v="0.65900000000000003"/>
    <x v="3"/>
    <x v="2"/>
    <x v="3"/>
  </r>
  <r>
    <n v="110788"/>
    <n v="2"/>
    <x v="2"/>
    <x v="7"/>
    <m/>
    <m/>
    <n v="45"/>
    <s v="3M11410"/>
    <n v="1629"/>
    <n v="659"/>
    <n v="2.54"/>
    <n v="0.59"/>
    <x v="3"/>
    <x v="2"/>
    <x v="3"/>
  </r>
  <r>
    <n v="133919"/>
    <n v="2"/>
    <x v="18"/>
    <x v="7"/>
    <m/>
    <m/>
    <n v="45"/>
    <s v="3M11410"/>
    <n v="1511"/>
    <n v="381"/>
    <n v="3.97"/>
    <n v="0.68"/>
    <x v="3"/>
    <x v="2"/>
    <x v="3"/>
  </r>
  <r>
    <n v="137635"/>
    <n v="2"/>
    <x v="6"/>
    <x v="7"/>
    <m/>
    <m/>
    <n v="45"/>
    <s v="3M11410"/>
    <n v="2056"/>
    <n v="561"/>
    <n v="3.76"/>
    <n v="0.60199999999999998"/>
    <x v="3"/>
    <x v="2"/>
    <x v="3"/>
  </r>
  <r>
    <n v="104884"/>
    <n v="2"/>
    <x v="3"/>
    <x v="7"/>
    <m/>
    <m/>
    <n v="45"/>
    <s v="3M11410"/>
    <n v="1888"/>
    <n v="395"/>
    <n v="4.78"/>
    <n v="0.59199999999999997"/>
    <x v="3"/>
    <x v="2"/>
    <x v="3"/>
  </r>
  <r>
    <n v="94798"/>
    <n v="2"/>
    <x v="1"/>
    <x v="7"/>
    <m/>
    <m/>
    <n v="45"/>
    <s v="3M11410"/>
    <n v="1853"/>
    <n v="829"/>
    <n v="2.2599999999999998"/>
    <n v="0.46600000000000003"/>
    <x v="3"/>
    <x v="2"/>
    <x v="3"/>
  </r>
  <r>
    <n v="1673089"/>
    <n v="2"/>
    <x v="7"/>
    <x v="7"/>
    <m/>
    <m/>
    <n v="45"/>
    <s v="3M11410"/>
    <n v="2793"/>
    <n v="851"/>
    <n v="3.32"/>
    <n v="0.44500000000000001"/>
    <x v="3"/>
    <x v="2"/>
    <x v="3"/>
  </r>
  <r>
    <n v="149993"/>
    <n v="2"/>
    <x v="8"/>
    <x v="7"/>
    <m/>
    <m/>
    <n v="45"/>
    <s v="3M11410"/>
    <n v="4578"/>
    <n v="1547"/>
    <n v="3"/>
    <n v="0.72"/>
    <x v="3"/>
    <x v="2"/>
    <x v="3"/>
  </r>
  <r>
    <n v="95913"/>
    <n v="2"/>
    <x v="9"/>
    <x v="7"/>
    <m/>
    <m/>
    <n v="45"/>
    <s v="3M11410"/>
    <n v="1245"/>
    <n v="367"/>
    <n v="3.47"/>
    <n v="0.53400000000000003"/>
    <x v="3"/>
    <x v="2"/>
    <x v="3"/>
  </r>
  <r>
    <n v="99597"/>
    <n v="2"/>
    <x v="16"/>
    <x v="7"/>
    <m/>
    <m/>
    <n v="45"/>
    <s v="3M11410"/>
    <n v="2090"/>
    <n v="703"/>
    <n v="2.97"/>
    <n v="0.42699999999999999"/>
    <x v="3"/>
    <x v="2"/>
    <x v="3"/>
  </r>
  <r>
    <n v="127549"/>
    <n v="2"/>
    <x v="4"/>
    <x v="7"/>
    <m/>
    <m/>
    <n v="45"/>
    <s v="3M11410"/>
    <n v="4018"/>
    <n v="1343"/>
    <n v="3.02"/>
    <n v="0.755"/>
    <x v="3"/>
    <x v="2"/>
    <x v="3"/>
  </r>
  <r>
    <n v="123041"/>
    <n v="2"/>
    <x v="10"/>
    <x v="7"/>
    <m/>
    <m/>
    <n v="45"/>
    <s v="3M11410"/>
    <n v="3087"/>
    <n v="855"/>
    <n v="3.67"/>
    <n v="0.52300000000000002"/>
    <x v="3"/>
    <x v="2"/>
    <x v="3"/>
  </r>
  <r>
    <n v="119695"/>
    <n v="2"/>
    <x v="20"/>
    <x v="7"/>
    <m/>
    <m/>
    <n v="45"/>
    <s v="3M11410"/>
    <n v="3588"/>
    <n v="1052"/>
    <n v="3.47"/>
    <n v="0.61599999999999999"/>
    <x v="3"/>
    <x v="2"/>
    <x v="3"/>
  </r>
  <r>
    <n v="157143"/>
    <n v="2"/>
    <x v="0"/>
    <x v="7"/>
    <m/>
    <m/>
    <n v="45"/>
    <s v="3M11410"/>
    <n v="6028"/>
    <n v="2051"/>
    <n v="3.02"/>
    <n v="0.53700000000000003"/>
    <x v="3"/>
    <x v="2"/>
    <x v="3"/>
  </r>
  <r>
    <n v="144913"/>
    <n v="2"/>
    <x v="17"/>
    <x v="7"/>
    <m/>
    <m/>
    <n v="45"/>
    <s v="3M11410"/>
    <n v="1936"/>
    <n v="472"/>
    <n v="4.16"/>
    <n v="0.97199999999999998"/>
    <x v="3"/>
    <x v="2"/>
    <x v="3"/>
  </r>
  <r>
    <n v="153489"/>
    <n v="2"/>
    <x v="11"/>
    <x v="7"/>
    <m/>
    <m/>
    <n v="45"/>
    <s v="3M11410"/>
    <n v="3658"/>
    <n v="1204"/>
    <n v="3.07"/>
    <n v="0.66900000000000004"/>
    <x v="3"/>
    <x v="2"/>
    <x v="3"/>
  </r>
  <r>
    <n v="1271767"/>
    <n v="2"/>
    <x v="5"/>
    <x v="7"/>
    <m/>
    <m/>
    <n v="45"/>
    <s v="3M11411"/>
    <n v="539"/>
    <n v="125"/>
    <n v="4.92"/>
    <n v="0.67100000000000004"/>
    <x v="4"/>
    <x v="2"/>
    <x v="4"/>
  </r>
  <r>
    <n v="102744"/>
    <n v="2"/>
    <x v="3"/>
    <x v="7"/>
    <m/>
    <m/>
    <n v="45"/>
    <s v="3M11411"/>
    <n v="1740"/>
    <n v="452"/>
    <n v="4.1500000000000004"/>
    <n v="0.65500000000000003"/>
    <x v="4"/>
    <x v="2"/>
    <x v="4"/>
  </r>
  <r>
    <n v="1118808"/>
    <n v="2"/>
    <x v="15"/>
    <x v="7"/>
    <m/>
    <m/>
    <n v="45"/>
    <s v="3M11411"/>
    <n v="5681"/>
    <n v="1208"/>
    <n v="4.88"/>
    <n v="0.72099999999999997"/>
    <x v="4"/>
    <x v="2"/>
    <x v="4"/>
  </r>
  <r>
    <n v="963333"/>
    <n v="2"/>
    <x v="12"/>
    <x v="7"/>
    <m/>
    <m/>
    <n v="45"/>
    <s v="3M11411"/>
    <n v="1314"/>
    <n v="241"/>
    <n v="5.45"/>
    <n v="0.49299999999999999"/>
    <x v="4"/>
    <x v="2"/>
    <x v="4"/>
  </r>
  <r>
    <n v="107146"/>
    <n v="2"/>
    <x v="13"/>
    <x v="7"/>
    <m/>
    <m/>
    <n v="45"/>
    <s v="3M11411"/>
    <n v="589"/>
    <n v="226"/>
    <n v="2.87"/>
    <n v="0.72599999999999998"/>
    <x v="4"/>
    <x v="2"/>
    <x v="4"/>
  </r>
  <r>
    <n v="141631"/>
    <n v="2"/>
    <x v="14"/>
    <x v="7"/>
    <m/>
    <m/>
    <n v="45"/>
    <s v="3M11411"/>
    <n v="36"/>
    <n v="5"/>
    <n v="7.2"/>
    <n v="0.6"/>
    <x v="4"/>
    <x v="2"/>
    <x v="4"/>
  </r>
  <r>
    <n v="113558"/>
    <n v="2"/>
    <x v="19"/>
    <x v="7"/>
    <m/>
    <m/>
    <n v="45"/>
    <s v="3M11411"/>
    <n v="156"/>
    <n v="59"/>
    <n v="2.64"/>
    <n v="0.746"/>
    <x v="4"/>
    <x v="2"/>
    <x v="4"/>
  </r>
  <r>
    <n v="110794"/>
    <n v="2"/>
    <x v="2"/>
    <x v="7"/>
    <m/>
    <m/>
    <n v="45"/>
    <s v="3M11411"/>
    <n v="429"/>
    <n v="106"/>
    <n v="4.42"/>
    <n v="0.623"/>
    <x v="4"/>
    <x v="2"/>
    <x v="4"/>
  </r>
  <r>
    <n v="133925"/>
    <n v="2"/>
    <x v="18"/>
    <x v="7"/>
    <m/>
    <m/>
    <n v="45"/>
    <s v="3M11411"/>
    <n v="363"/>
    <n v="61"/>
    <n v="5.95"/>
    <n v="0.83599999999999997"/>
    <x v="4"/>
    <x v="2"/>
    <x v="4"/>
  </r>
  <r>
    <n v="137640"/>
    <n v="2"/>
    <x v="6"/>
    <x v="7"/>
    <m/>
    <m/>
    <n v="45"/>
    <s v="3M11411"/>
    <n v="674"/>
    <n v="107"/>
    <n v="6.3"/>
    <n v="0.58899999999999997"/>
    <x v="4"/>
    <x v="2"/>
    <x v="4"/>
  </r>
  <r>
    <n v="150003"/>
    <n v="2"/>
    <x v="8"/>
    <x v="7"/>
    <m/>
    <m/>
    <n v="45"/>
    <s v="3M11411"/>
    <n v="1365"/>
    <n v="552"/>
    <n v="2.52"/>
    <n v="0.69799999999999995"/>
    <x v="4"/>
    <x v="2"/>
    <x v="4"/>
  </r>
  <r>
    <n v="91914"/>
    <n v="2"/>
    <x v="1"/>
    <x v="7"/>
    <m/>
    <m/>
    <n v="45"/>
    <s v="3M11411"/>
    <n v="2384"/>
    <n v="475"/>
    <n v="5.24"/>
    <n v="0.64600000000000002"/>
    <x v="4"/>
    <x v="2"/>
    <x v="4"/>
  </r>
  <r>
    <n v="95921"/>
    <n v="2"/>
    <x v="9"/>
    <x v="7"/>
    <m/>
    <m/>
    <n v="45"/>
    <s v="3M11411"/>
    <n v="814"/>
    <n v="137"/>
    <n v="6.27"/>
    <n v="0.59099999999999997"/>
    <x v="4"/>
    <x v="2"/>
    <x v="4"/>
  </r>
  <r>
    <n v="1673102"/>
    <n v="2"/>
    <x v="7"/>
    <x v="7"/>
    <m/>
    <m/>
    <n v="45"/>
    <s v="3M11411"/>
    <n v="2056"/>
    <n v="403"/>
    <n v="5.0999999999999996"/>
    <n v="0.54300000000000004"/>
    <x v="4"/>
    <x v="2"/>
    <x v="4"/>
  </r>
  <r>
    <n v="99604"/>
    <n v="2"/>
    <x v="16"/>
    <x v="7"/>
    <m/>
    <m/>
    <n v="45"/>
    <s v="3M11411"/>
    <n v="1215"/>
    <n v="142"/>
    <n v="8.56"/>
    <n v="0.50700000000000001"/>
    <x v="4"/>
    <x v="2"/>
    <x v="4"/>
  </r>
  <r>
    <n v="127554"/>
    <n v="2"/>
    <x v="4"/>
    <x v="7"/>
    <m/>
    <m/>
    <n v="45"/>
    <s v="3M11411"/>
    <n v="491"/>
    <n v="122"/>
    <n v="4.5999999999999996"/>
    <n v="0.71299999999999997"/>
    <x v="4"/>
    <x v="2"/>
    <x v="4"/>
  </r>
  <r>
    <n v="123048"/>
    <n v="2"/>
    <x v="10"/>
    <x v="7"/>
    <m/>
    <m/>
    <n v="45"/>
    <s v="3M11411"/>
    <n v="1125"/>
    <n v="218"/>
    <n v="5.16"/>
    <n v="0.53700000000000003"/>
    <x v="4"/>
    <x v="2"/>
    <x v="4"/>
  </r>
  <r>
    <n v="119702"/>
    <n v="2"/>
    <x v="20"/>
    <x v="7"/>
    <m/>
    <m/>
    <n v="45"/>
    <s v="3M11411"/>
    <n v="553"/>
    <n v="114"/>
    <n v="4.8499999999999996"/>
    <n v="0.52600000000000002"/>
    <x v="4"/>
    <x v="2"/>
    <x v="4"/>
  </r>
  <r>
    <n v="157149"/>
    <n v="2"/>
    <x v="0"/>
    <x v="7"/>
    <m/>
    <m/>
    <n v="45"/>
    <s v="3M11411"/>
    <n v="1600"/>
    <n v="243"/>
    <n v="6.58"/>
    <n v="0.71799999999999997"/>
    <x v="4"/>
    <x v="2"/>
    <x v="4"/>
  </r>
  <r>
    <n v="144920"/>
    <n v="2"/>
    <x v="17"/>
    <x v="7"/>
    <m/>
    <m/>
    <n v="45"/>
    <s v="3M11411"/>
    <n v="1226"/>
    <n v="300"/>
    <n v="4.09"/>
    <n v="0.76500000000000001"/>
    <x v="4"/>
    <x v="2"/>
    <x v="4"/>
  </r>
  <r>
    <n v="153498"/>
    <n v="2"/>
    <x v="11"/>
    <x v="7"/>
    <m/>
    <m/>
    <n v="45"/>
    <s v="3M11411"/>
    <n v="1228"/>
    <n v="270"/>
    <n v="4.91"/>
    <n v="0.59499999999999997"/>
    <x v="4"/>
    <x v="2"/>
    <x v="4"/>
  </r>
  <r>
    <n v="102754"/>
    <n v="2"/>
    <x v="3"/>
    <x v="7"/>
    <m/>
    <m/>
    <n v="45"/>
    <s v="3M11413"/>
    <n v="118"/>
    <n v="13"/>
    <n v="9.08"/>
    <n v="0.84599999999999997"/>
    <x v="5"/>
    <x v="2"/>
    <x v="5"/>
  </r>
  <r>
    <n v="963338"/>
    <n v="2"/>
    <x v="12"/>
    <x v="7"/>
    <m/>
    <m/>
    <n v="45"/>
    <s v="3M11413"/>
    <n v="184"/>
    <n v="29"/>
    <n v="6.34"/>
    <n v="0.72399999999999998"/>
    <x v="5"/>
    <x v="2"/>
    <x v="5"/>
  </r>
  <r>
    <n v="1271793"/>
    <n v="2"/>
    <x v="5"/>
    <x v="7"/>
    <m/>
    <m/>
    <n v="45"/>
    <s v="3M11413"/>
    <n v="40"/>
    <n v="6"/>
    <n v="6.67"/>
    <n v="0.83299999999999996"/>
    <x v="5"/>
    <x v="2"/>
    <x v="5"/>
  </r>
  <r>
    <n v="107150"/>
    <n v="2"/>
    <x v="13"/>
    <x v="7"/>
    <m/>
    <m/>
    <n v="45"/>
    <s v="3M11413"/>
    <n v="45"/>
    <n v="6"/>
    <n v="7.5"/>
    <n v="0.83299999999999996"/>
    <x v="5"/>
    <x v="2"/>
    <x v="5"/>
  </r>
  <r>
    <n v="141639"/>
    <n v="2"/>
    <x v="14"/>
    <x v="7"/>
    <m/>
    <m/>
    <n v="45"/>
    <s v="3M11413"/>
    <n v="14"/>
    <n v="1"/>
    <n v="14"/>
    <n v="1"/>
    <x v="5"/>
    <x v="2"/>
    <x v="5"/>
  </r>
  <r>
    <n v="110800"/>
    <n v="2"/>
    <x v="2"/>
    <x v="7"/>
    <m/>
    <m/>
    <n v="45"/>
    <s v="3M11413"/>
    <n v="43"/>
    <n v="2"/>
    <n v="21.5"/>
    <n v="1"/>
    <x v="5"/>
    <x v="2"/>
    <x v="5"/>
  </r>
  <r>
    <n v="137644"/>
    <n v="2"/>
    <x v="6"/>
    <x v="7"/>
    <m/>
    <m/>
    <n v="45"/>
    <s v="3M11413"/>
    <n v="22"/>
    <n v="1"/>
    <n v="22"/>
    <n v="1"/>
    <x v="5"/>
    <x v="2"/>
    <x v="5"/>
  </r>
  <r>
    <n v="150012"/>
    <n v="2"/>
    <x v="8"/>
    <x v="7"/>
    <m/>
    <m/>
    <n v="45"/>
    <s v="3M11413"/>
    <n v="45"/>
    <n v="18"/>
    <n v="2.5"/>
    <n v="0.88900000000000001"/>
    <x v="5"/>
    <x v="2"/>
    <x v="5"/>
  </r>
  <r>
    <n v="1118832"/>
    <n v="2"/>
    <x v="15"/>
    <x v="7"/>
    <m/>
    <m/>
    <n v="45"/>
    <s v="3M11413"/>
    <n v="62"/>
    <n v="5"/>
    <n v="12.4"/>
    <n v="0.6"/>
    <x v="5"/>
    <x v="2"/>
    <x v="5"/>
  </r>
  <r>
    <n v="91921"/>
    <n v="2"/>
    <x v="1"/>
    <x v="7"/>
    <m/>
    <m/>
    <n v="45"/>
    <s v="3M11413"/>
    <n v="34"/>
    <n v="9"/>
    <n v="3.78"/>
    <n v="0.88900000000000001"/>
    <x v="5"/>
    <x v="2"/>
    <x v="5"/>
  </r>
  <r>
    <n v="95929"/>
    <n v="2"/>
    <x v="9"/>
    <x v="7"/>
    <m/>
    <m/>
    <n v="45"/>
    <s v="3M11413"/>
    <n v="129"/>
    <n v="23"/>
    <n v="5.61"/>
    <n v="0.73899999999999999"/>
    <x v="5"/>
    <x v="2"/>
    <x v="5"/>
  </r>
  <r>
    <n v="1673124"/>
    <n v="2"/>
    <x v="7"/>
    <x v="7"/>
    <m/>
    <m/>
    <n v="45"/>
    <s v="3M11413"/>
    <n v="61"/>
    <n v="4"/>
    <n v="15.25"/>
    <n v="0"/>
    <x v="5"/>
    <x v="2"/>
    <x v="5"/>
  </r>
  <r>
    <n v="99612"/>
    <n v="2"/>
    <x v="16"/>
    <x v="7"/>
    <m/>
    <m/>
    <n v="45"/>
    <s v="3M11413"/>
    <n v="60"/>
    <n v="9"/>
    <n v="6.67"/>
    <n v="1"/>
    <x v="5"/>
    <x v="2"/>
    <x v="5"/>
  </r>
  <r>
    <n v="127561"/>
    <n v="2"/>
    <x v="4"/>
    <x v="7"/>
    <m/>
    <m/>
    <n v="45"/>
    <s v="3M11413"/>
    <n v="11"/>
    <n v="3"/>
    <n v="3.67"/>
    <n v="1"/>
    <x v="5"/>
    <x v="2"/>
    <x v="5"/>
  </r>
  <r>
    <n v="123054"/>
    <n v="2"/>
    <x v="10"/>
    <x v="7"/>
    <m/>
    <m/>
    <n v="45"/>
    <s v="3M11413"/>
    <n v="22"/>
    <n v="2"/>
    <n v="11"/>
    <n v="1"/>
    <x v="5"/>
    <x v="2"/>
    <x v="5"/>
  </r>
  <r>
    <n v="157156"/>
    <n v="2"/>
    <x v="0"/>
    <x v="7"/>
    <m/>
    <m/>
    <n v="45"/>
    <s v="3M11413"/>
    <n v="55"/>
    <n v="8"/>
    <n v="6.88"/>
    <n v="1"/>
    <x v="5"/>
    <x v="2"/>
    <x v="5"/>
  </r>
  <r>
    <n v="144931"/>
    <n v="2"/>
    <x v="17"/>
    <x v="7"/>
    <m/>
    <m/>
    <n v="45"/>
    <s v="3M11413"/>
    <n v="86"/>
    <n v="9"/>
    <n v="9.56"/>
    <n v="1"/>
    <x v="5"/>
    <x v="2"/>
    <x v="5"/>
  </r>
  <r>
    <n v="153505"/>
    <n v="2"/>
    <x v="11"/>
    <x v="7"/>
    <m/>
    <m/>
    <n v="45"/>
    <s v="3M11413"/>
    <n v="104"/>
    <n v="21"/>
    <n v="4.95"/>
    <n v="1"/>
    <x v="5"/>
    <x v="2"/>
    <x v="5"/>
  </r>
  <r>
    <n v="1271778"/>
    <n v="2"/>
    <x v="5"/>
    <x v="7"/>
    <m/>
    <m/>
    <n v="45"/>
    <s v="3M11512"/>
    <n v="781"/>
    <n v="99"/>
    <n v="7.89"/>
    <n v="0.82799999999999996"/>
    <x v="6"/>
    <x v="2"/>
    <x v="6"/>
  </r>
  <r>
    <n v="102758"/>
    <n v="2"/>
    <x v="3"/>
    <x v="7"/>
    <m/>
    <m/>
    <n v="45"/>
    <s v="3M11512"/>
    <n v="242"/>
    <n v="21"/>
    <n v="11.52"/>
    <n v="0.47599999999999998"/>
    <x v="6"/>
    <x v="2"/>
    <x v="6"/>
  </r>
  <r>
    <n v="107155"/>
    <n v="2"/>
    <x v="13"/>
    <x v="7"/>
    <m/>
    <m/>
    <n v="45"/>
    <s v="3M11512"/>
    <n v="83"/>
    <n v="12"/>
    <n v="9.2200000000000006"/>
    <n v="0.83299999999999996"/>
    <x v="6"/>
    <x v="2"/>
    <x v="6"/>
  </r>
  <r>
    <n v="141642"/>
    <n v="2"/>
    <x v="14"/>
    <x v="7"/>
    <m/>
    <m/>
    <n v="45"/>
    <s v="3M11512"/>
    <n v="1298"/>
    <n v="93"/>
    <n v="13.96"/>
    <n v="0.83699999999999997"/>
    <x v="6"/>
    <x v="2"/>
    <x v="6"/>
  </r>
  <r>
    <n v="113566"/>
    <n v="2"/>
    <x v="19"/>
    <x v="7"/>
    <m/>
    <m/>
    <n v="45"/>
    <s v="3M11512"/>
    <n v="36"/>
    <n v="0"/>
    <m/>
    <m/>
    <x v="6"/>
    <x v="2"/>
    <x v="6"/>
  </r>
  <r>
    <n v="110804"/>
    <n v="2"/>
    <x v="2"/>
    <x v="7"/>
    <m/>
    <m/>
    <n v="45"/>
    <s v="3M11512"/>
    <n v="118"/>
    <n v="13"/>
    <n v="9.08"/>
    <n v="0.76900000000000002"/>
    <x v="6"/>
    <x v="2"/>
    <x v="6"/>
  </r>
  <r>
    <n v="133931"/>
    <n v="2"/>
    <x v="18"/>
    <x v="7"/>
    <m/>
    <m/>
    <n v="45"/>
    <s v="3M11512"/>
    <n v="66"/>
    <n v="1"/>
    <n v="66"/>
    <n v="1"/>
    <x v="6"/>
    <x v="2"/>
    <x v="6"/>
  </r>
  <r>
    <n v="137648"/>
    <n v="2"/>
    <x v="6"/>
    <x v="7"/>
    <m/>
    <m/>
    <n v="45"/>
    <s v="3M11512"/>
    <m/>
    <n v="2"/>
    <m/>
    <n v="0.5"/>
    <x v="6"/>
    <x v="2"/>
    <x v="6"/>
  </r>
  <r>
    <n v="137653"/>
    <n v="2"/>
    <x v="6"/>
    <x v="7"/>
    <m/>
    <m/>
    <n v="45"/>
    <s v="3M11512"/>
    <n v="289"/>
    <n v="0"/>
    <m/>
    <m/>
    <x v="6"/>
    <x v="2"/>
    <x v="6"/>
  </r>
  <r>
    <n v="150019"/>
    <n v="2"/>
    <x v="8"/>
    <x v="7"/>
    <m/>
    <m/>
    <n v="45"/>
    <s v="3M11512"/>
    <n v="91"/>
    <n v="9"/>
    <n v="10.11"/>
    <n v="0.88900000000000001"/>
    <x v="6"/>
    <x v="2"/>
    <x v="6"/>
  </r>
  <r>
    <n v="1118856"/>
    <n v="2"/>
    <x v="15"/>
    <x v="7"/>
    <m/>
    <m/>
    <n v="45"/>
    <s v="3M11512"/>
    <n v="1467"/>
    <n v="158"/>
    <n v="9.2799999999999994"/>
    <n v="0.60699999999999998"/>
    <x v="6"/>
    <x v="2"/>
    <x v="6"/>
  </r>
  <r>
    <n v="91925"/>
    <n v="2"/>
    <x v="1"/>
    <x v="7"/>
    <m/>
    <m/>
    <n v="45"/>
    <s v="3M11512"/>
    <n v="867"/>
    <n v="235"/>
    <n v="3.99"/>
    <n v="0.80400000000000005"/>
    <x v="6"/>
    <x v="2"/>
    <x v="6"/>
  </r>
  <r>
    <n v="100491"/>
    <n v="2"/>
    <x v="16"/>
    <x v="7"/>
    <m/>
    <m/>
    <n v="45"/>
    <s v="3M11512"/>
    <n v="9"/>
    <n v="1"/>
    <n v="9"/>
    <n v="1"/>
    <x v="6"/>
    <x v="2"/>
    <x v="6"/>
  </r>
  <r>
    <n v="1673155"/>
    <n v="2"/>
    <x v="7"/>
    <x v="7"/>
    <m/>
    <m/>
    <n v="45"/>
    <s v="3M11512"/>
    <n v="221"/>
    <n v="30"/>
    <n v="7.37"/>
    <n v="0.39900000000000002"/>
    <x v="6"/>
    <x v="2"/>
    <x v="6"/>
  </r>
  <r>
    <n v="96014"/>
    <n v="2"/>
    <x v="9"/>
    <x v="7"/>
    <m/>
    <m/>
    <n v="45"/>
    <s v="3M11512"/>
    <n v="557"/>
    <n v="42"/>
    <n v="13.26"/>
    <n v="0.5"/>
    <x v="6"/>
    <x v="2"/>
    <x v="6"/>
  </r>
  <r>
    <n v="127564"/>
    <n v="2"/>
    <x v="4"/>
    <x v="7"/>
    <m/>
    <m/>
    <n v="45"/>
    <s v="3M11512"/>
    <n v="1224"/>
    <n v="167"/>
    <n v="7.51"/>
    <n v="0.89200000000000002"/>
    <x v="6"/>
    <x v="2"/>
    <x v="6"/>
  </r>
  <r>
    <n v="123058"/>
    <n v="2"/>
    <x v="10"/>
    <x v="7"/>
    <m/>
    <m/>
    <n v="45"/>
    <s v="3M11512"/>
    <n v="309"/>
    <n v="23"/>
    <n v="13.43"/>
    <n v="0.87"/>
    <x v="6"/>
    <x v="2"/>
    <x v="6"/>
  </r>
  <r>
    <n v="122803"/>
    <n v="2"/>
    <x v="20"/>
    <x v="7"/>
    <m/>
    <m/>
    <n v="45"/>
    <s v="3M11512"/>
    <n v="520"/>
    <n v="0"/>
    <m/>
    <m/>
    <x v="6"/>
    <x v="2"/>
    <x v="6"/>
  </r>
  <r>
    <n v="119711"/>
    <n v="2"/>
    <x v="20"/>
    <x v="7"/>
    <m/>
    <m/>
    <n v="45"/>
    <s v="3M11512"/>
    <m/>
    <n v="9"/>
    <m/>
    <n v="0.77800000000000002"/>
    <x v="6"/>
    <x v="2"/>
    <x v="6"/>
  </r>
  <r>
    <n v="157160"/>
    <n v="2"/>
    <x v="0"/>
    <x v="7"/>
    <m/>
    <m/>
    <n v="45"/>
    <s v="3M11512"/>
    <n v="701"/>
    <n v="39"/>
    <n v="17.97"/>
    <n v="0.92300000000000004"/>
    <x v="6"/>
    <x v="2"/>
    <x v="6"/>
  </r>
  <r>
    <n v="144935"/>
    <n v="2"/>
    <x v="17"/>
    <x v="7"/>
    <m/>
    <m/>
    <n v="45"/>
    <s v="3M11512"/>
    <n v="888"/>
    <n v="61"/>
    <n v="14.56"/>
    <n v="0.86899999999999999"/>
    <x v="6"/>
    <x v="2"/>
    <x v="6"/>
  </r>
  <r>
    <n v="153510"/>
    <n v="2"/>
    <x v="11"/>
    <x v="7"/>
    <m/>
    <m/>
    <n v="45"/>
    <s v="3M11512"/>
    <n v="278"/>
    <n v="19"/>
    <n v="14.63"/>
    <n v="0.73699999999999999"/>
    <x v="6"/>
    <x v="2"/>
    <x v="6"/>
  </r>
  <r>
    <n v="1271669"/>
    <n v="2"/>
    <x v="5"/>
    <x v="8"/>
    <m/>
    <m/>
    <n v="45"/>
    <s v="3M11105"/>
    <n v="13651"/>
    <n v="4347"/>
    <n v="3.19"/>
    <n v="0.997"/>
    <x v="7"/>
    <x v="3"/>
    <x v="7"/>
  </r>
  <r>
    <n v="99296"/>
    <n v="2"/>
    <x v="16"/>
    <x v="8"/>
    <m/>
    <m/>
    <n v="45"/>
    <s v="3M11105"/>
    <n v="8138"/>
    <n v="1927"/>
    <n v="4.3099999999999996"/>
    <n v="0.996"/>
    <x v="7"/>
    <x v="3"/>
    <x v="7"/>
  </r>
  <r>
    <n v="963351"/>
    <n v="2"/>
    <x v="12"/>
    <x v="8"/>
    <m/>
    <m/>
    <n v="45"/>
    <s v="3M11105"/>
    <n v="21958"/>
    <n v="3769"/>
    <n v="5.83"/>
    <n v="0.996"/>
    <x v="7"/>
    <x v="3"/>
    <x v="7"/>
  </r>
  <r>
    <n v="107109"/>
    <n v="2"/>
    <x v="13"/>
    <x v="8"/>
    <m/>
    <m/>
    <n v="45"/>
    <s v="3M11105"/>
    <n v="6192"/>
    <n v="1845"/>
    <n v="3.43"/>
    <n v="0.46"/>
    <x v="7"/>
    <x v="3"/>
    <x v="7"/>
  </r>
  <r>
    <n v="113527"/>
    <n v="2"/>
    <x v="19"/>
    <x v="8"/>
    <m/>
    <m/>
    <n v="45"/>
    <s v="3M11105"/>
    <n v="9698"/>
    <n v="2789"/>
    <n v="3.61"/>
    <n v="0.36"/>
    <x v="7"/>
    <x v="3"/>
    <x v="7"/>
  </r>
  <r>
    <n v="110759"/>
    <n v="2"/>
    <x v="2"/>
    <x v="8"/>
    <m/>
    <m/>
    <n v="45"/>
    <s v="3M11105"/>
    <n v="12297"/>
    <n v="4337"/>
    <n v="2.86"/>
    <n v="0.503"/>
    <x v="7"/>
    <x v="3"/>
    <x v="7"/>
  </r>
  <r>
    <n v="133892"/>
    <n v="2"/>
    <x v="18"/>
    <x v="8"/>
    <m/>
    <m/>
    <n v="45"/>
    <s v="3M11105"/>
    <n v="31465"/>
    <n v="4834"/>
    <n v="6.55"/>
    <n v="0.57899999999999996"/>
    <x v="7"/>
    <x v="3"/>
    <x v="7"/>
  </r>
  <r>
    <n v="137598"/>
    <n v="2"/>
    <x v="6"/>
    <x v="8"/>
    <m/>
    <m/>
    <n v="45"/>
    <s v="3M11105"/>
    <n v="30921"/>
    <n v="4632"/>
    <n v="6.72"/>
    <n v="0.51700000000000002"/>
    <x v="7"/>
    <x v="3"/>
    <x v="7"/>
  </r>
  <r>
    <n v="93950"/>
    <n v="2"/>
    <x v="1"/>
    <x v="8"/>
    <m/>
    <m/>
    <n v="45"/>
    <s v="3M11105"/>
    <n v="22890"/>
    <n v="5010"/>
    <n v="4.59"/>
    <n v="0.997"/>
    <x v="7"/>
    <x v="3"/>
    <x v="7"/>
  </r>
  <r>
    <n v="1118654"/>
    <n v="2"/>
    <x v="15"/>
    <x v="8"/>
    <m/>
    <m/>
    <n v="45"/>
    <s v="3M11105"/>
    <n v="38112"/>
    <n v="8472"/>
    <n v="4.63"/>
    <n v="0.32400000000000001"/>
    <x v="7"/>
    <x v="3"/>
    <x v="7"/>
  </r>
  <r>
    <n v="97658"/>
    <n v="2"/>
    <x v="9"/>
    <x v="8"/>
    <m/>
    <m/>
    <n v="45"/>
    <s v="3M11105"/>
    <n v="14837"/>
    <n v="4110"/>
    <n v="3.61"/>
    <n v="0.99299999999999999"/>
    <x v="7"/>
    <x v="3"/>
    <x v="7"/>
  </r>
  <r>
    <n v="1673021"/>
    <n v="2"/>
    <x v="7"/>
    <x v="8"/>
    <m/>
    <m/>
    <n v="45"/>
    <s v="3M11105"/>
    <n v="22567"/>
    <n v="4891"/>
    <n v="4.66"/>
    <n v="0.99099999999999999"/>
    <x v="7"/>
    <x v="3"/>
    <x v="7"/>
  </r>
  <r>
    <n v="149962"/>
    <n v="2"/>
    <x v="8"/>
    <x v="8"/>
    <m/>
    <m/>
    <n v="45"/>
    <s v="3M11105"/>
    <n v="18440"/>
    <n v="2214"/>
    <n v="8.43"/>
    <n v="0.98599999999999999"/>
    <x v="7"/>
    <x v="3"/>
    <x v="7"/>
  </r>
  <r>
    <n v="104716"/>
    <n v="2"/>
    <x v="3"/>
    <x v="8"/>
    <m/>
    <m/>
    <n v="45"/>
    <s v="3M11105"/>
    <n v="23186"/>
    <n v="7297"/>
    <n v="4.17"/>
    <n v="0.44400000000000001"/>
    <x v="7"/>
    <x v="3"/>
    <x v="7"/>
  </r>
  <r>
    <n v="127510"/>
    <n v="2"/>
    <x v="4"/>
    <x v="8"/>
    <m/>
    <m/>
    <n v="45"/>
    <s v="3M11105"/>
    <n v="28374"/>
    <n v="6927"/>
    <n v="4.13"/>
    <n v="0.32500000000000001"/>
    <x v="7"/>
    <x v="3"/>
    <x v="7"/>
  </r>
  <r>
    <n v="119668"/>
    <n v="2"/>
    <x v="20"/>
    <x v="8"/>
    <m/>
    <m/>
    <n v="45"/>
    <s v="3M11105"/>
    <n v="16912"/>
    <n v="3581"/>
    <n v="4.83"/>
    <n v="0.45500000000000002"/>
    <x v="7"/>
    <x v="3"/>
    <x v="7"/>
  </r>
  <r>
    <n v="123009"/>
    <n v="2"/>
    <x v="10"/>
    <x v="8"/>
    <m/>
    <m/>
    <n v="45"/>
    <s v="3M11105"/>
    <n v="54134"/>
    <n v="8221"/>
    <n v="6.6"/>
    <n v="0.54200000000000004"/>
    <x v="7"/>
    <x v="3"/>
    <x v="7"/>
  </r>
  <r>
    <n v="157119"/>
    <n v="2"/>
    <x v="0"/>
    <x v="8"/>
    <m/>
    <m/>
    <n v="45"/>
    <s v="3M11105"/>
    <n v="24435"/>
    <n v="3037"/>
    <n v="8.09"/>
    <n v="0.98599999999999999"/>
    <x v="7"/>
    <x v="3"/>
    <x v="7"/>
  </r>
  <r>
    <n v="144894"/>
    <n v="2"/>
    <x v="17"/>
    <x v="8"/>
    <m/>
    <m/>
    <n v="45"/>
    <s v="3M11105"/>
    <n v="195"/>
    <n v="195"/>
    <n v="1"/>
    <n v="1"/>
    <x v="7"/>
    <x v="3"/>
    <x v="7"/>
  </r>
  <r>
    <n v="153462"/>
    <n v="2"/>
    <x v="11"/>
    <x v="8"/>
    <m/>
    <m/>
    <n v="45"/>
    <s v="3M11105"/>
    <n v="19691"/>
    <n v="2317"/>
    <n v="8.57"/>
    <n v="0.996"/>
    <x v="7"/>
    <x v="3"/>
    <x v="7"/>
  </r>
  <r>
    <n v="99299"/>
    <n v="2"/>
    <x v="16"/>
    <x v="8"/>
    <m/>
    <m/>
    <n v="45"/>
    <s v="3M11106"/>
    <n v="148"/>
    <n v="51"/>
    <n v="2.9"/>
    <n v="0.98"/>
    <x v="8"/>
    <x v="3"/>
    <x v="8"/>
  </r>
  <r>
    <n v="1118673"/>
    <n v="2"/>
    <x v="15"/>
    <x v="8"/>
    <m/>
    <m/>
    <n v="45"/>
    <s v="3M11106"/>
    <n v="1806"/>
    <n v="637"/>
    <n v="2.84"/>
    <n v="0.94"/>
    <x v="8"/>
    <x v="3"/>
    <x v="8"/>
  </r>
  <r>
    <n v="963312"/>
    <n v="2"/>
    <x v="12"/>
    <x v="8"/>
    <m/>
    <m/>
    <n v="45"/>
    <s v="3M11106"/>
    <n v="2147"/>
    <n v="683"/>
    <n v="3.14"/>
    <n v="0.997"/>
    <x v="8"/>
    <x v="3"/>
    <x v="8"/>
  </r>
  <r>
    <n v="107112"/>
    <n v="2"/>
    <x v="13"/>
    <x v="8"/>
    <m/>
    <m/>
    <n v="45"/>
    <s v="3M11106"/>
    <n v="99"/>
    <n v="24"/>
    <n v="4.13"/>
    <n v="1"/>
    <x v="8"/>
    <x v="3"/>
    <x v="8"/>
  </r>
  <r>
    <n v="113531"/>
    <n v="2"/>
    <x v="19"/>
    <x v="8"/>
    <m/>
    <m/>
    <n v="45"/>
    <s v="3M11106"/>
    <n v="145"/>
    <n v="27"/>
    <n v="5.37"/>
    <n v="0.96299999999999997"/>
    <x v="8"/>
    <x v="3"/>
    <x v="8"/>
  </r>
  <r>
    <n v="110765"/>
    <n v="2"/>
    <x v="2"/>
    <x v="8"/>
    <m/>
    <m/>
    <n v="45"/>
    <s v="3M11106"/>
    <n v="2420"/>
    <n v="434"/>
    <n v="5.58"/>
    <n v="0.96099999999999997"/>
    <x v="8"/>
    <x v="3"/>
    <x v="8"/>
  </r>
  <r>
    <n v="133897"/>
    <n v="2"/>
    <x v="18"/>
    <x v="8"/>
    <m/>
    <m/>
    <n v="45"/>
    <s v="3M11106"/>
    <n v="7323"/>
    <n v="1481"/>
    <n v="4.9400000000000004"/>
    <n v="0.995"/>
    <x v="8"/>
    <x v="3"/>
    <x v="8"/>
  </r>
  <r>
    <n v="137604"/>
    <n v="2"/>
    <x v="6"/>
    <x v="8"/>
    <m/>
    <m/>
    <n v="45"/>
    <s v="3M11106"/>
    <n v="3650"/>
    <n v="545"/>
    <n v="6.7"/>
    <n v="0.95399999999999996"/>
    <x v="8"/>
    <x v="3"/>
    <x v="8"/>
  </r>
  <r>
    <n v="93955"/>
    <n v="2"/>
    <x v="1"/>
    <x v="8"/>
    <m/>
    <m/>
    <n v="45"/>
    <s v="3M11106"/>
    <n v="1066"/>
    <n v="312"/>
    <n v="3.42"/>
    <n v="0.98699999999999999"/>
    <x v="8"/>
    <x v="3"/>
    <x v="8"/>
  </r>
  <r>
    <n v="1673031"/>
    <n v="2"/>
    <x v="7"/>
    <x v="8"/>
    <m/>
    <m/>
    <n v="45"/>
    <s v="3M11106"/>
    <n v="2113"/>
    <n v="592"/>
    <n v="3.57"/>
    <n v="0.99099999999999999"/>
    <x v="8"/>
    <x v="3"/>
    <x v="8"/>
  </r>
  <r>
    <n v="1271681"/>
    <n v="2"/>
    <x v="5"/>
    <x v="8"/>
    <m/>
    <m/>
    <n v="45"/>
    <s v="3M11106"/>
    <n v="713"/>
    <n v="171"/>
    <n v="4.37"/>
    <n v="0.98799999999999999"/>
    <x v="8"/>
    <x v="3"/>
    <x v="8"/>
  </r>
  <r>
    <n v="149965"/>
    <n v="2"/>
    <x v="8"/>
    <x v="8"/>
    <m/>
    <m/>
    <n v="45"/>
    <s v="3M11106"/>
    <n v="4652"/>
    <n v="270"/>
    <n v="17.23"/>
    <n v="0.98899999999999999"/>
    <x v="8"/>
    <x v="3"/>
    <x v="8"/>
  </r>
  <r>
    <n v="98135"/>
    <n v="2"/>
    <x v="9"/>
    <x v="8"/>
    <m/>
    <m/>
    <n v="45"/>
    <s v="3M11106"/>
    <n v="736"/>
    <n v="238"/>
    <n v="3.09"/>
    <n v="0.996"/>
    <x v="8"/>
    <x v="3"/>
    <x v="8"/>
  </r>
  <r>
    <n v="104720"/>
    <n v="2"/>
    <x v="3"/>
    <x v="8"/>
    <m/>
    <m/>
    <n v="45"/>
    <s v="3M11106"/>
    <n v="573"/>
    <n v="126"/>
    <n v="6.83"/>
    <n v="1"/>
    <x v="8"/>
    <x v="3"/>
    <x v="8"/>
  </r>
  <r>
    <n v="127516"/>
    <n v="2"/>
    <x v="4"/>
    <x v="8"/>
    <m/>
    <m/>
    <n v="45"/>
    <s v="3M11106"/>
    <n v="2813"/>
    <n v="335"/>
    <n v="8.4"/>
    <n v="0.997"/>
    <x v="8"/>
    <x v="3"/>
    <x v="8"/>
  </r>
  <r>
    <n v="123016"/>
    <n v="2"/>
    <x v="10"/>
    <x v="8"/>
    <m/>
    <m/>
    <n v="45"/>
    <s v="3M11106"/>
    <n v="4167"/>
    <n v="984"/>
    <n v="4.29"/>
    <n v="0.99"/>
    <x v="8"/>
    <x v="3"/>
    <x v="8"/>
  </r>
  <r>
    <n v="119674"/>
    <n v="2"/>
    <x v="20"/>
    <x v="8"/>
    <m/>
    <m/>
    <n v="45"/>
    <s v="3M11106"/>
    <n v="957"/>
    <n v="181"/>
    <n v="5.29"/>
    <n v="0.98899999999999999"/>
    <x v="8"/>
    <x v="3"/>
    <x v="8"/>
  </r>
  <r>
    <n v="157125"/>
    <n v="2"/>
    <x v="0"/>
    <x v="8"/>
    <m/>
    <m/>
    <n v="45"/>
    <s v="3M11106"/>
    <n v="4009"/>
    <n v="689"/>
    <n v="5.96"/>
    <n v="0.98799999999999999"/>
    <x v="8"/>
    <x v="3"/>
    <x v="8"/>
  </r>
  <r>
    <n v="153466"/>
    <n v="2"/>
    <x v="11"/>
    <x v="8"/>
    <m/>
    <m/>
    <n v="45"/>
    <s v="3M11106"/>
    <n v="3016"/>
    <n v="430"/>
    <n v="7.01"/>
    <n v="0.98399999999999999"/>
    <x v="8"/>
    <x v="3"/>
    <x v="8"/>
  </r>
  <r>
    <n v="99302"/>
    <n v="2"/>
    <x v="16"/>
    <x v="8"/>
    <m/>
    <m/>
    <n v="45"/>
    <s v="3M11107"/>
    <n v="52"/>
    <n v="6"/>
    <n v="8.67"/>
    <n v="0.66700000000000004"/>
    <x v="9"/>
    <x v="3"/>
    <x v="9"/>
  </r>
  <r>
    <n v="963314"/>
    <n v="2"/>
    <x v="12"/>
    <x v="8"/>
    <m/>
    <m/>
    <n v="45"/>
    <s v="3M11107"/>
    <n v="1102"/>
    <n v="154"/>
    <n v="7.95"/>
    <n v="0.253"/>
    <x v="9"/>
    <x v="3"/>
    <x v="9"/>
  </r>
  <r>
    <n v="1271696"/>
    <n v="2"/>
    <x v="5"/>
    <x v="8"/>
    <m/>
    <m/>
    <n v="45"/>
    <s v="3M11107"/>
    <n v="1061"/>
    <n v="169"/>
    <n v="6.28"/>
    <n v="0.91700000000000004"/>
    <x v="9"/>
    <x v="3"/>
    <x v="9"/>
  </r>
  <r>
    <n v="141614"/>
    <n v="2"/>
    <x v="14"/>
    <x v="8"/>
    <m/>
    <m/>
    <n v="45"/>
    <s v="3M11107"/>
    <n v="17"/>
    <n v="2"/>
    <n v="8.5"/>
    <n v="1"/>
    <x v="9"/>
    <x v="3"/>
    <x v="9"/>
  </r>
  <r>
    <n v="107117"/>
    <n v="2"/>
    <x v="13"/>
    <x v="8"/>
    <m/>
    <m/>
    <n v="45"/>
    <s v="3M11107"/>
    <n v="57"/>
    <n v="13"/>
    <n v="4.38"/>
    <n v="0.92300000000000004"/>
    <x v="9"/>
    <x v="3"/>
    <x v="9"/>
  </r>
  <r>
    <n v="113536"/>
    <n v="2"/>
    <x v="19"/>
    <x v="8"/>
    <m/>
    <m/>
    <n v="45"/>
    <s v="3M11107"/>
    <n v="80"/>
    <n v="15"/>
    <n v="5.33"/>
    <n v="0.86699999999999999"/>
    <x v="9"/>
    <x v="3"/>
    <x v="9"/>
  </r>
  <r>
    <n v="110770"/>
    <n v="2"/>
    <x v="2"/>
    <x v="8"/>
    <m/>
    <m/>
    <n v="45"/>
    <s v="3M11107"/>
    <n v="480"/>
    <n v="84"/>
    <n v="5.71"/>
    <n v="0.90500000000000003"/>
    <x v="9"/>
    <x v="3"/>
    <x v="9"/>
  </r>
  <r>
    <n v="133901"/>
    <n v="2"/>
    <x v="18"/>
    <x v="8"/>
    <m/>
    <m/>
    <n v="45"/>
    <s v="3M11107"/>
    <n v="1183"/>
    <n v="126"/>
    <n v="9.39"/>
    <n v="0.95199999999999996"/>
    <x v="9"/>
    <x v="3"/>
    <x v="9"/>
  </r>
  <r>
    <n v="137610"/>
    <n v="2"/>
    <x v="6"/>
    <x v="8"/>
    <m/>
    <m/>
    <n v="45"/>
    <s v="3M11107"/>
    <n v="1763"/>
    <n v="211"/>
    <n v="8.36"/>
    <n v="0.92400000000000004"/>
    <x v="9"/>
    <x v="3"/>
    <x v="9"/>
  </r>
  <r>
    <n v="93959"/>
    <n v="2"/>
    <x v="1"/>
    <x v="8"/>
    <m/>
    <m/>
    <n v="45"/>
    <s v="3M11107"/>
    <n v="410"/>
    <n v="49"/>
    <n v="8.3699999999999992"/>
    <n v="0.89800000000000002"/>
    <x v="9"/>
    <x v="3"/>
    <x v="9"/>
  </r>
  <r>
    <n v="1118695"/>
    <n v="2"/>
    <x v="15"/>
    <x v="8"/>
    <m/>
    <m/>
    <n v="45"/>
    <s v="3M11107"/>
    <n v="1611"/>
    <n v="243"/>
    <n v="7.07"/>
    <n v="0.78100000000000003"/>
    <x v="9"/>
    <x v="3"/>
    <x v="9"/>
  </r>
  <r>
    <n v="1673043"/>
    <n v="2"/>
    <x v="7"/>
    <x v="8"/>
    <m/>
    <m/>
    <n v="45"/>
    <s v="3M11107"/>
    <n v="661"/>
    <n v="89"/>
    <n v="7.43"/>
    <n v="0.77500000000000002"/>
    <x v="9"/>
    <x v="3"/>
    <x v="9"/>
  </r>
  <r>
    <n v="149969"/>
    <n v="2"/>
    <x v="8"/>
    <x v="8"/>
    <m/>
    <m/>
    <n v="45"/>
    <s v="3M11107"/>
    <n v="3605"/>
    <n v="436"/>
    <n v="8.27"/>
    <n v="0.28899999999999998"/>
    <x v="9"/>
    <x v="3"/>
    <x v="9"/>
  </r>
  <r>
    <n v="98139"/>
    <n v="2"/>
    <x v="9"/>
    <x v="8"/>
    <m/>
    <m/>
    <n v="45"/>
    <s v="3M11107"/>
    <n v="312"/>
    <n v="37"/>
    <n v="8.43"/>
    <n v="0.78400000000000003"/>
    <x v="9"/>
    <x v="3"/>
    <x v="9"/>
  </r>
  <r>
    <n v="104725"/>
    <n v="2"/>
    <x v="3"/>
    <x v="8"/>
    <m/>
    <m/>
    <n v="45"/>
    <s v="3M11107"/>
    <n v="265"/>
    <n v="38"/>
    <n v="6.97"/>
    <n v="0.68400000000000005"/>
    <x v="9"/>
    <x v="3"/>
    <x v="9"/>
  </r>
  <r>
    <n v="127523"/>
    <n v="2"/>
    <x v="4"/>
    <x v="8"/>
    <m/>
    <m/>
    <n v="45"/>
    <s v="3M11107"/>
    <n v="780"/>
    <n v="125"/>
    <n v="6.24"/>
    <n v="0.89600000000000002"/>
    <x v="9"/>
    <x v="3"/>
    <x v="9"/>
  </r>
  <r>
    <n v="123020"/>
    <n v="2"/>
    <x v="10"/>
    <x v="8"/>
    <m/>
    <m/>
    <n v="45"/>
    <s v="3M11107"/>
    <n v="429"/>
    <n v="70"/>
    <n v="6.13"/>
    <n v="0.94299999999999995"/>
    <x v="9"/>
    <x v="3"/>
    <x v="9"/>
  </r>
  <r>
    <n v="119679"/>
    <n v="2"/>
    <x v="20"/>
    <x v="8"/>
    <m/>
    <m/>
    <n v="45"/>
    <s v="3M11107"/>
    <n v="233"/>
    <n v="51"/>
    <n v="4.57"/>
    <n v="0.88200000000000001"/>
    <x v="9"/>
    <x v="3"/>
    <x v="9"/>
  </r>
  <r>
    <n v="157129"/>
    <n v="2"/>
    <x v="0"/>
    <x v="8"/>
    <m/>
    <m/>
    <n v="45"/>
    <s v="3M11107"/>
    <n v="6847"/>
    <n v="1060"/>
    <n v="6.46"/>
    <n v="0.307"/>
    <x v="9"/>
    <x v="3"/>
    <x v="9"/>
  </r>
  <r>
    <n v="144899"/>
    <n v="2"/>
    <x v="17"/>
    <x v="8"/>
    <m/>
    <m/>
    <n v="45"/>
    <s v="3M11107"/>
    <n v="49"/>
    <n v="6"/>
    <n v="8.17"/>
    <n v="0.83299999999999996"/>
    <x v="9"/>
    <x v="3"/>
    <x v="9"/>
  </r>
  <r>
    <n v="153470"/>
    <n v="2"/>
    <x v="11"/>
    <x v="8"/>
    <m/>
    <m/>
    <n v="45"/>
    <s v="3M11107"/>
    <n v="5600"/>
    <n v="498"/>
    <n v="11.24"/>
    <n v="0.255"/>
    <x v="9"/>
    <x v="3"/>
    <x v="9"/>
  </r>
  <r>
    <n v="1271706"/>
    <n v="2"/>
    <x v="5"/>
    <x v="8"/>
    <m/>
    <m/>
    <n v="45"/>
    <s v="3M112081"/>
    <n v="392"/>
    <n v="140"/>
    <n v="2.8"/>
    <n v="0.42099999999999999"/>
    <x v="0"/>
    <x v="3"/>
    <x v="0"/>
  </r>
  <r>
    <n v="99306"/>
    <n v="2"/>
    <x v="16"/>
    <x v="8"/>
    <m/>
    <m/>
    <n v="45"/>
    <s v="3M112081"/>
    <n v="61"/>
    <n v="7"/>
    <n v="8.7100000000000009"/>
    <n v="0.57099999999999995"/>
    <x v="0"/>
    <x v="3"/>
    <x v="0"/>
  </r>
  <r>
    <n v="963318"/>
    <n v="2"/>
    <x v="12"/>
    <x v="8"/>
    <m/>
    <m/>
    <n v="45"/>
    <s v="3M112081"/>
    <n v="570"/>
    <n v="128"/>
    <n v="5.57"/>
    <n v="0.24199999999999999"/>
    <x v="0"/>
    <x v="3"/>
    <x v="0"/>
  </r>
  <r>
    <n v="108756"/>
    <n v="2"/>
    <x v="13"/>
    <x v="8"/>
    <m/>
    <m/>
    <n v="45"/>
    <s v="3M112081"/>
    <n v="65"/>
    <n v="0"/>
    <m/>
    <m/>
    <x v="0"/>
    <x v="3"/>
    <x v="0"/>
  </r>
  <r>
    <n v="107121"/>
    <n v="2"/>
    <x v="13"/>
    <x v="8"/>
    <m/>
    <m/>
    <n v="45"/>
    <s v="3M112081"/>
    <m/>
    <n v="1"/>
    <m/>
    <n v="1"/>
    <x v="0"/>
    <x v="3"/>
    <x v="0"/>
  </r>
  <r>
    <n v="113540"/>
    <n v="2"/>
    <x v="19"/>
    <x v="8"/>
    <m/>
    <m/>
    <n v="45"/>
    <s v="3M112081"/>
    <n v="47"/>
    <n v="24"/>
    <n v="1.96"/>
    <n v="0.16700000000000001"/>
    <x v="0"/>
    <x v="3"/>
    <x v="0"/>
  </r>
  <r>
    <n v="110773"/>
    <n v="2"/>
    <x v="2"/>
    <x v="8"/>
    <m/>
    <m/>
    <n v="45"/>
    <s v="3M112081"/>
    <n v="692"/>
    <n v="105"/>
    <n v="6.59"/>
    <n v="0.46700000000000003"/>
    <x v="0"/>
    <x v="3"/>
    <x v="0"/>
  </r>
  <r>
    <n v="133904"/>
    <n v="2"/>
    <x v="18"/>
    <x v="8"/>
    <m/>
    <m/>
    <n v="45"/>
    <s v="3M112081"/>
    <n v="2220"/>
    <n v="289"/>
    <n v="7.68"/>
    <n v="0.33"/>
    <x v="0"/>
    <x v="3"/>
    <x v="0"/>
  </r>
  <r>
    <n v="137616"/>
    <n v="2"/>
    <x v="6"/>
    <x v="8"/>
    <m/>
    <m/>
    <n v="45"/>
    <s v="3M112081"/>
    <n v="2977"/>
    <n v="263"/>
    <n v="11.32"/>
    <n v="0.45600000000000002"/>
    <x v="0"/>
    <x v="3"/>
    <x v="0"/>
  </r>
  <r>
    <n v="94657"/>
    <n v="2"/>
    <x v="1"/>
    <x v="8"/>
    <m/>
    <m/>
    <n v="45"/>
    <s v="3M112081"/>
    <n v="297"/>
    <n v="62"/>
    <n v="4.79"/>
    <n v="0.5"/>
    <x v="0"/>
    <x v="3"/>
    <x v="0"/>
  </r>
  <r>
    <n v="1118718"/>
    <n v="2"/>
    <x v="15"/>
    <x v="8"/>
    <m/>
    <m/>
    <n v="45"/>
    <s v="3M112081"/>
    <n v="1804"/>
    <n v="308"/>
    <n v="5.86"/>
    <n v="0.29499999999999998"/>
    <x v="0"/>
    <x v="3"/>
    <x v="0"/>
  </r>
  <r>
    <n v="1673053"/>
    <n v="2"/>
    <x v="7"/>
    <x v="8"/>
    <m/>
    <m/>
    <n v="45"/>
    <s v="3M112081"/>
    <n v="632"/>
    <n v="119"/>
    <n v="5.31"/>
    <n v="0.36099999999999999"/>
    <x v="0"/>
    <x v="3"/>
    <x v="0"/>
  </r>
  <r>
    <n v="149975"/>
    <n v="2"/>
    <x v="8"/>
    <x v="8"/>
    <m/>
    <m/>
    <n v="45"/>
    <s v="3M112081"/>
    <n v="1007"/>
    <n v="163"/>
    <n v="6.18"/>
    <n v="0.30199999999999999"/>
    <x v="0"/>
    <x v="3"/>
    <x v="0"/>
  </r>
  <r>
    <n v="98143"/>
    <n v="2"/>
    <x v="9"/>
    <x v="8"/>
    <m/>
    <m/>
    <n v="45"/>
    <s v="3M112081"/>
    <n v="360"/>
    <n v="145"/>
    <n v="2.48"/>
    <n v="0.503"/>
    <x v="0"/>
    <x v="3"/>
    <x v="0"/>
  </r>
  <r>
    <n v="104868"/>
    <n v="2"/>
    <x v="3"/>
    <x v="8"/>
    <m/>
    <m/>
    <n v="45"/>
    <s v="3M112081"/>
    <n v="359"/>
    <n v="44"/>
    <n v="8.16"/>
    <n v="0.59099999999999997"/>
    <x v="0"/>
    <x v="3"/>
    <x v="0"/>
  </r>
  <r>
    <n v="127528"/>
    <n v="2"/>
    <x v="4"/>
    <x v="8"/>
    <m/>
    <m/>
    <n v="45"/>
    <s v="3M112081"/>
    <n v="1651"/>
    <n v="255"/>
    <n v="8.6300000000000008"/>
    <n v="0.29399999999999998"/>
    <x v="0"/>
    <x v="3"/>
    <x v="0"/>
  </r>
  <r>
    <n v="123024"/>
    <n v="2"/>
    <x v="10"/>
    <x v="8"/>
    <m/>
    <m/>
    <n v="45"/>
    <s v="3M112081"/>
    <n v="1502"/>
    <n v="369"/>
    <n v="4.07"/>
    <n v="0.36899999999999999"/>
    <x v="0"/>
    <x v="3"/>
    <x v="0"/>
  </r>
  <r>
    <n v="119683"/>
    <n v="2"/>
    <x v="20"/>
    <x v="8"/>
    <m/>
    <m/>
    <n v="45"/>
    <s v="3M112081"/>
    <n v="545"/>
    <n v="54"/>
    <n v="10.09"/>
    <n v="0.5"/>
    <x v="0"/>
    <x v="3"/>
    <x v="0"/>
  </r>
  <r>
    <n v="153473"/>
    <n v="2"/>
    <x v="11"/>
    <x v="8"/>
    <m/>
    <m/>
    <n v="45"/>
    <s v="3M112081"/>
    <n v="1558"/>
    <n v="174"/>
    <n v="8.9499999999999993"/>
    <n v="0.25900000000000001"/>
    <x v="0"/>
    <x v="3"/>
    <x v="0"/>
  </r>
  <r>
    <n v="99313"/>
    <n v="2"/>
    <x v="16"/>
    <x v="8"/>
    <m/>
    <m/>
    <n v="45"/>
    <s v="3M112082"/>
    <n v="433"/>
    <n v="136"/>
    <n v="3.98"/>
    <n v="0.35299999999999998"/>
    <x v="1"/>
    <x v="3"/>
    <x v="1"/>
  </r>
  <r>
    <n v="963321"/>
    <n v="2"/>
    <x v="12"/>
    <x v="8"/>
    <m/>
    <m/>
    <n v="45"/>
    <s v="3M112082"/>
    <n v="6711"/>
    <n v="1350"/>
    <n v="5.14"/>
    <n v="0.23499999999999999"/>
    <x v="1"/>
    <x v="3"/>
    <x v="1"/>
  </r>
  <r>
    <n v="107124"/>
    <n v="2"/>
    <x v="13"/>
    <x v="8"/>
    <m/>
    <m/>
    <n v="45"/>
    <s v="3M112082"/>
    <n v="461"/>
    <n v="123"/>
    <n v="4.58"/>
    <n v="0.47199999999999998"/>
    <x v="1"/>
    <x v="3"/>
    <x v="1"/>
  </r>
  <r>
    <n v="113544"/>
    <n v="2"/>
    <x v="19"/>
    <x v="8"/>
    <m/>
    <m/>
    <n v="45"/>
    <s v="3M112082"/>
    <n v="454"/>
    <n v="152"/>
    <n v="2.99"/>
    <n v="0.23"/>
    <x v="1"/>
    <x v="3"/>
    <x v="1"/>
  </r>
  <r>
    <n v="141618"/>
    <n v="2"/>
    <x v="14"/>
    <x v="8"/>
    <m/>
    <m/>
    <n v="45"/>
    <s v="3M112082"/>
    <n v="32"/>
    <n v="1"/>
    <n v="32"/>
    <n v="1"/>
    <x v="1"/>
    <x v="3"/>
    <x v="1"/>
  </r>
  <r>
    <n v="110776"/>
    <n v="2"/>
    <x v="2"/>
    <x v="8"/>
    <m/>
    <m/>
    <n v="45"/>
    <s v="3M112082"/>
    <n v="5519"/>
    <n v="1033"/>
    <n v="5.77"/>
    <n v="0.3"/>
    <x v="1"/>
    <x v="3"/>
    <x v="1"/>
  </r>
  <r>
    <n v="133908"/>
    <n v="2"/>
    <x v="18"/>
    <x v="8"/>
    <m/>
    <m/>
    <n v="45"/>
    <s v="3M112082"/>
    <n v="6543"/>
    <n v="1247"/>
    <n v="5.31"/>
    <n v="0.51900000000000002"/>
    <x v="1"/>
    <x v="3"/>
    <x v="1"/>
  </r>
  <r>
    <n v="137621"/>
    <n v="2"/>
    <x v="6"/>
    <x v="8"/>
    <m/>
    <m/>
    <n v="45"/>
    <s v="3M112082"/>
    <n v="5778"/>
    <n v="1463"/>
    <n v="4.0599999999999996"/>
    <n v="0.433"/>
    <x v="1"/>
    <x v="3"/>
    <x v="1"/>
  </r>
  <r>
    <n v="1118739"/>
    <n v="2"/>
    <x v="15"/>
    <x v="8"/>
    <m/>
    <m/>
    <n v="45"/>
    <s v="3M112082"/>
    <n v="15651"/>
    <n v="1972"/>
    <n v="8.14"/>
    <n v="0.185"/>
    <x v="1"/>
    <x v="3"/>
    <x v="1"/>
  </r>
  <r>
    <n v="1271719"/>
    <n v="2"/>
    <x v="5"/>
    <x v="8"/>
    <m/>
    <m/>
    <n v="45"/>
    <s v="3M112082"/>
    <n v="4032"/>
    <n v="811"/>
    <n v="4.97"/>
    <n v="0.27300000000000002"/>
    <x v="1"/>
    <x v="3"/>
    <x v="1"/>
  </r>
  <r>
    <n v="94787"/>
    <n v="2"/>
    <x v="1"/>
    <x v="8"/>
    <m/>
    <m/>
    <n v="45"/>
    <s v="3M112082"/>
    <n v="3884"/>
    <n v="1002"/>
    <n v="3.91"/>
    <n v="0.314"/>
    <x v="1"/>
    <x v="3"/>
    <x v="1"/>
  </r>
  <r>
    <n v="1673065"/>
    <n v="2"/>
    <x v="7"/>
    <x v="8"/>
    <m/>
    <m/>
    <n v="45"/>
    <s v="3M112082"/>
    <n v="5800"/>
    <n v="1095"/>
    <n v="5.39"/>
    <n v="0.315"/>
    <x v="1"/>
    <x v="3"/>
    <x v="1"/>
  </r>
  <r>
    <n v="149978"/>
    <n v="2"/>
    <x v="8"/>
    <x v="8"/>
    <m/>
    <m/>
    <n v="45"/>
    <s v="3M112082"/>
    <n v="8869"/>
    <n v="1533"/>
    <n v="5.79"/>
    <n v="0.43099999999999999"/>
    <x v="1"/>
    <x v="3"/>
    <x v="1"/>
  </r>
  <r>
    <n v="98150"/>
    <n v="2"/>
    <x v="9"/>
    <x v="8"/>
    <m/>
    <m/>
    <n v="45"/>
    <s v="3M112082"/>
    <n v="2369"/>
    <n v="707"/>
    <n v="3.44"/>
    <n v="0.29799999999999999"/>
    <x v="1"/>
    <x v="3"/>
    <x v="1"/>
  </r>
  <r>
    <n v="104871"/>
    <n v="2"/>
    <x v="3"/>
    <x v="8"/>
    <m/>
    <m/>
    <n v="45"/>
    <s v="3M112082"/>
    <n v="3514"/>
    <n v="614"/>
    <n v="6.01"/>
    <n v="0.308"/>
    <x v="1"/>
    <x v="3"/>
    <x v="1"/>
  </r>
  <r>
    <n v="127532"/>
    <n v="2"/>
    <x v="4"/>
    <x v="8"/>
    <m/>
    <m/>
    <n v="45"/>
    <s v="3M112082"/>
    <n v="5963"/>
    <n v="1323"/>
    <n v="4.58"/>
    <n v="0.32900000000000001"/>
    <x v="1"/>
    <x v="3"/>
    <x v="1"/>
  </r>
  <r>
    <n v="123030"/>
    <n v="2"/>
    <x v="10"/>
    <x v="8"/>
    <m/>
    <m/>
    <n v="45"/>
    <s v="3M112082"/>
    <n v="9687"/>
    <n v="1515"/>
    <n v="6.75"/>
    <n v="0.29499999999999998"/>
    <x v="1"/>
    <x v="3"/>
    <x v="1"/>
  </r>
  <r>
    <n v="119686"/>
    <n v="2"/>
    <x v="20"/>
    <x v="8"/>
    <m/>
    <m/>
    <n v="45"/>
    <s v="3M112082"/>
    <n v="2958"/>
    <n v="660"/>
    <n v="4.71"/>
    <n v="0.26100000000000001"/>
    <x v="1"/>
    <x v="3"/>
    <x v="1"/>
  </r>
  <r>
    <n v="157133"/>
    <n v="2"/>
    <x v="0"/>
    <x v="8"/>
    <m/>
    <m/>
    <n v="45"/>
    <s v="3M112082"/>
    <n v="10"/>
    <n v="1"/>
    <n v="10"/>
    <n v="1"/>
    <x v="1"/>
    <x v="3"/>
    <x v="1"/>
  </r>
  <r>
    <n v="144905"/>
    <n v="2"/>
    <x v="17"/>
    <x v="8"/>
    <m/>
    <m/>
    <n v="45"/>
    <s v="3M112082"/>
    <n v="104"/>
    <n v="4"/>
    <n v="26"/>
    <n v="0.75"/>
    <x v="1"/>
    <x v="3"/>
    <x v="1"/>
  </r>
  <r>
    <n v="153476"/>
    <n v="2"/>
    <x v="11"/>
    <x v="8"/>
    <m/>
    <m/>
    <n v="45"/>
    <s v="3M112082"/>
    <n v="414"/>
    <n v="123"/>
    <n v="3.37"/>
    <n v="0.90900000000000003"/>
    <x v="1"/>
    <x v="3"/>
    <x v="1"/>
  </r>
  <r>
    <n v="963324"/>
    <n v="2"/>
    <x v="12"/>
    <x v="8"/>
    <m/>
    <m/>
    <n v="45"/>
    <s v="3M11309"/>
    <n v="6339"/>
    <n v="850"/>
    <n v="7.46"/>
    <n v="0.36899999999999999"/>
    <x v="2"/>
    <x v="3"/>
    <x v="2"/>
  </r>
  <r>
    <n v="107130"/>
    <n v="2"/>
    <x v="13"/>
    <x v="8"/>
    <m/>
    <m/>
    <n v="45"/>
    <s v="3M11309"/>
    <n v="863"/>
    <n v="89"/>
    <n v="14.54"/>
    <n v="0.64"/>
    <x v="2"/>
    <x v="3"/>
    <x v="2"/>
  </r>
  <r>
    <n v="113549"/>
    <n v="2"/>
    <x v="19"/>
    <x v="8"/>
    <m/>
    <m/>
    <n v="45"/>
    <s v="3M11309"/>
    <n v="1451"/>
    <n v="205"/>
    <n v="7.08"/>
    <n v="0.40500000000000003"/>
    <x v="2"/>
    <x v="3"/>
    <x v="2"/>
  </r>
  <r>
    <n v="110782"/>
    <n v="2"/>
    <x v="2"/>
    <x v="8"/>
    <m/>
    <m/>
    <n v="45"/>
    <s v="3M11309"/>
    <n v="15311"/>
    <n v="1633"/>
    <n v="10.06"/>
    <n v="0.42499999999999999"/>
    <x v="2"/>
    <x v="3"/>
    <x v="2"/>
  </r>
  <r>
    <n v="133914"/>
    <n v="2"/>
    <x v="18"/>
    <x v="8"/>
    <m/>
    <m/>
    <n v="45"/>
    <s v="3M11309"/>
    <n v="23011"/>
    <n v="2855"/>
    <n v="8.2899999999999991"/>
    <n v="0.57099999999999995"/>
    <x v="2"/>
    <x v="3"/>
    <x v="2"/>
  </r>
  <r>
    <n v="137629"/>
    <n v="2"/>
    <x v="6"/>
    <x v="8"/>
    <m/>
    <m/>
    <n v="45"/>
    <s v="3M11309"/>
    <n v="32702"/>
    <n v="2761"/>
    <n v="11.99"/>
    <n v="0.45200000000000001"/>
    <x v="2"/>
    <x v="3"/>
    <x v="2"/>
  </r>
  <r>
    <n v="104877"/>
    <n v="2"/>
    <x v="3"/>
    <x v="8"/>
    <m/>
    <m/>
    <n v="45"/>
    <s v="3M11309"/>
    <n v="7198"/>
    <n v="668"/>
    <n v="11.3"/>
    <n v="0.41899999999999998"/>
    <x v="2"/>
    <x v="3"/>
    <x v="2"/>
  </r>
  <r>
    <n v="1118761"/>
    <n v="2"/>
    <x v="15"/>
    <x v="8"/>
    <m/>
    <m/>
    <n v="45"/>
    <s v="3M11309"/>
    <n v="26850"/>
    <n v="1883"/>
    <n v="14.46"/>
    <n v="0.35199999999999998"/>
    <x v="2"/>
    <x v="3"/>
    <x v="2"/>
  </r>
  <r>
    <n v="1271735"/>
    <n v="2"/>
    <x v="5"/>
    <x v="8"/>
    <m/>
    <m/>
    <n v="45"/>
    <s v="3M11309"/>
    <n v="6062"/>
    <n v="935"/>
    <n v="6.62"/>
    <n v="0.45700000000000002"/>
    <x v="2"/>
    <x v="3"/>
    <x v="2"/>
  </r>
  <r>
    <n v="94792"/>
    <n v="2"/>
    <x v="1"/>
    <x v="8"/>
    <m/>
    <m/>
    <n v="45"/>
    <s v="3M11309"/>
    <n v="7501"/>
    <n v="982"/>
    <n v="7.71"/>
    <n v="0.38100000000000001"/>
    <x v="2"/>
    <x v="3"/>
    <x v="2"/>
  </r>
  <r>
    <n v="1673077"/>
    <n v="2"/>
    <x v="7"/>
    <x v="8"/>
    <m/>
    <m/>
    <n v="45"/>
    <s v="3M11309"/>
    <n v="11472"/>
    <n v="1693"/>
    <n v="7.11"/>
    <n v="0.47199999999999998"/>
    <x v="2"/>
    <x v="3"/>
    <x v="2"/>
  </r>
  <r>
    <n v="149987"/>
    <n v="2"/>
    <x v="8"/>
    <x v="8"/>
    <m/>
    <m/>
    <n v="45"/>
    <s v="3M11309"/>
    <n v="3468"/>
    <n v="136"/>
    <n v="25.5"/>
    <n v="0.91900000000000004"/>
    <x v="2"/>
    <x v="3"/>
    <x v="2"/>
  </r>
  <r>
    <n v="98154"/>
    <n v="2"/>
    <x v="9"/>
    <x v="8"/>
    <m/>
    <m/>
    <n v="45"/>
    <s v="3M11309"/>
    <n v="6695"/>
    <n v="825"/>
    <n v="8.33"/>
    <n v="0.51500000000000001"/>
    <x v="2"/>
    <x v="3"/>
    <x v="2"/>
  </r>
  <r>
    <n v="99591"/>
    <n v="2"/>
    <x v="16"/>
    <x v="8"/>
    <m/>
    <m/>
    <n v="45"/>
    <s v="3M11309"/>
    <n v="1820"/>
    <n v="416"/>
    <n v="4.7300000000000004"/>
    <n v="0.35099999999999998"/>
    <x v="2"/>
    <x v="3"/>
    <x v="2"/>
  </r>
  <r>
    <n v="127542"/>
    <n v="2"/>
    <x v="4"/>
    <x v="8"/>
    <m/>
    <m/>
    <n v="45"/>
    <s v="3M11309"/>
    <n v="19827"/>
    <n v="1951"/>
    <n v="10.24"/>
    <n v="0.41299999999999998"/>
    <x v="2"/>
    <x v="3"/>
    <x v="2"/>
  </r>
  <r>
    <n v="123036"/>
    <n v="2"/>
    <x v="10"/>
    <x v="8"/>
    <m/>
    <m/>
    <n v="45"/>
    <s v="3M11309"/>
    <n v="33660"/>
    <n v="2629"/>
    <n v="13.12"/>
    <n v="0.39400000000000002"/>
    <x v="2"/>
    <x v="3"/>
    <x v="2"/>
  </r>
  <r>
    <n v="119690"/>
    <n v="2"/>
    <x v="20"/>
    <x v="8"/>
    <m/>
    <m/>
    <n v="45"/>
    <s v="3M11309"/>
    <n v="9680"/>
    <n v="895"/>
    <n v="11.42"/>
    <n v="0.38"/>
    <x v="2"/>
    <x v="3"/>
    <x v="2"/>
  </r>
  <r>
    <n v="157138"/>
    <n v="2"/>
    <x v="0"/>
    <x v="8"/>
    <m/>
    <m/>
    <n v="45"/>
    <s v="3M11309"/>
    <n v="2529"/>
    <n v="121"/>
    <n v="20.9"/>
    <n v="0.95799999999999996"/>
    <x v="2"/>
    <x v="3"/>
    <x v="2"/>
  </r>
  <r>
    <n v="144908"/>
    <n v="2"/>
    <x v="17"/>
    <x v="8"/>
    <m/>
    <m/>
    <n v="45"/>
    <s v="3M11309"/>
    <n v="804"/>
    <n v="54"/>
    <n v="14.89"/>
    <n v="0.96299999999999997"/>
    <x v="2"/>
    <x v="3"/>
    <x v="2"/>
  </r>
  <r>
    <n v="153481"/>
    <n v="2"/>
    <x v="11"/>
    <x v="8"/>
    <m/>
    <m/>
    <n v="45"/>
    <s v="3M11309"/>
    <n v="5882"/>
    <n v="206"/>
    <n v="28.55"/>
    <n v="0.96099999999999997"/>
    <x v="2"/>
    <x v="3"/>
    <x v="2"/>
  </r>
  <r>
    <n v="1118785"/>
    <n v="2"/>
    <x v="15"/>
    <x v="8"/>
    <m/>
    <m/>
    <n v="45"/>
    <s v="3M11410"/>
    <n v="10200"/>
    <n v="2983"/>
    <n v="3.46"/>
    <n v="0.47699999999999998"/>
    <x v="3"/>
    <x v="3"/>
    <x v="3"/>
  </r>
  <r>
    <n v="963329"/>
    <n v="2"/>
    <x v="12"/>
    <x v="8"/>
    <m/>
    <m/>
    <n v="45"/>
    <s v="3M11410"/>
    <n v="3832"/>
    <n v="1003"/>
    <n v="3.97"/>
    <n v="0.6"/>
    <x v="3"/>
    <x v="3"/>
    <x v="3"/>
  </r>
  <r>
    <n v="107138"/>
    <n v="2"/>
    <x v="13"/>
    <x v="8"/>
    <m/>
    <m/>
    <n v="45"/>
    <s v="3M11410"/>
    <n v="2227"/>
    <n v="659"/>
    <n v="3.96"/>
    <n v="0.628"/>
    <x v="3"/>
    <x v="3"/>
    <x v="3"/>
  </r>
  <r>
    <n v="141626"/>
    <n v="2"/>
    <x v="14"/>
    <x v="8"/>
    <m/>
    <m/>
    <n v="45"/>
    <s v="3M11410"/>
    <n v="34"/>
    <n v="0"/>
    <m/>
    <m/>
    <x v="3"/>
    <x v="3"/>
    <x v="3"/>
  </r>
  <r>
    <n v="113554"/>
    <n v="2"/>
    <x v="19"/>
    <x v="8"/>
    <m/>
    <m/>
    <n v="45"/>
    <s v="3M11410"/>
    <n v="1251"/>
    <n v="391"/>
    <n v="3.31"/>
    <n v="0.71599999999999997"/>
    <x v="3"/>
    <x v="3"/>
    <x v="3"/>
  </r>
  <r>
    <n v="110789"/>
    <n v="2"/>
    <x v="2"/>
    <x v="8"/>
    <m/>
    <m/>
    <n v="45"/>
    <s v="3M11410"/>
    <n v="8994"/>
    <n v="2179"/>
    <n v="4.2699999999999996"/>
    <n v="0.66200000000000003"/>
    <x v="3"/>
    <x v="3"/>
    <x v="3"/>
  </r>
  <r>
    <n v="133920"/>
    <n v="2"/>
    <x v="18"/>
    <x v="8"/>
    <m/>
    <m/>
    <n v="45"/>
    <s v="3M11410"/>
    <n v="7744"/>
    <n v="2699"/>
    <n v="2.99"/>
    <n v="0.77500000000000002"/>
    <x v="3"/>
    <x v="3"/>
    <x v="3"/>
  </r>
  <r>
    <n v="137636"/>
    <n v="2"/>
    <x v="6"/>
    <x v="8"/>
    <m/>
    <m/>
    <n v="45"/>
    <s v="3M11410"/>
    <n v="9939"/>
    <n v="2730"/>
    <n v="3.69"/>
    <n v="0.61599999999999999"/>
    <x v="3"/>
    <x v="3"/>
    <x v="3"/>
  </r>
  <r>
    <n v="104885"/>
    <n v="2"/>
    <x v="3"/>
    <x v="8"/>
    <m/>
    <m/>
    <n v="45"/>
    <s v="3M11410"/>
    <n v="2437"/>
    <n v="545"/>
    <n v="4.47"/>
    <n v="0.66600000000000004"/>
    <x v="3"/>
    <x v="3"/>
    <x v="3"/>
  </r>
  <r>
    <n v="1271751"/>
    <n v="2"/>
    <x v="5"/>
    <x v="8"/>
    <m/>
    <m/>
    <n v="45"/>
    <s v="3M11410"/>
    <n v="3358"/>
    <n v="1409"/>
    <n v="2.46"/>
    <n v="0.72499999999999998"/>
    <x v="3"/>
    <x v="3"/>
    <x v="3"/>
  </r>
  <r>
    <n v="94799"/>
    <n v="2"/>
    <x v="1"/>
    <x v="8"/>
    <m/>
    <m/>
    <n v="45"/>
    <s v="3M11410"/>
    <n v="5503"/>
    <n v="1775"/>
    <n v="3.16"/>
    <n v="0.46600000000000003"/>
    <x v="3"/>
    <x v="3"/>
    <x v="3"/>
  </r>
  <r>
    <n v="1673091"/>
    <n v="2"/>
    <x v="7"/>
    <x v="8"/>
    <m/>
    <m/>
    <n v="45"/>
    <s v="3M11410"/>
    <n v="5168"/>
    <n v="2484"/>
    <n v="2.19"/>
    <n v="0.68700000000000006"/>
    <x v="3"/>
    <x v="3"/>
    <x v="3"/>
  </r>
  <r>
    <n v="149994"/>
    <n v="2"/>
    <x v="8"/>
    <x v="8"/>
    <m/>
    <m/>
    <n v="45"/>
    <s v="3M11410"/>
    <n v="13258"/>
    <n v="2432"/>
    <n v="5.57"/>
    <n v="0.78300000000000003"/>
    <x v="3"/>
    <x v="3"/>
    <x v="3"/>
  </r>
  <r>
    <n v="95914"/>
    <n v="2"/>
    <x v="9"/>
    <x v="8"/>
    <m/>
    <m/>
    <n v="45"/>
    <s v="3M11410"/>
    <n v="3666"/>
    <n v="938"/>
    <n v="3.96"/>
    <n v="0.56100000000000005"/>
    <x v="3"/>
    <x v="3"/>
    <x v="3"/>
  </r>
  <r>
    <n v="99598"/>
    <n v="2"/>
    <x v="16"/>
    <x v="8"/>
    <m/>
    <m/>
    <n v="45"/>
    <s v="3M11410"/>
    <n v="1528"/>
    <n v="448"/>
    <n v="3.53"/>
    <n v="0.47799999999999998"/>
    <x v="3"/>
    <x v="3"/>
    <x v="3"/>
  </r>
  <r>
    <n v="127550"/>
    <n v="2"/>
    <x v="4"/>
    <x v="8"/>
    <m/>
    <m/>
    <n v="45"/>
    <s v="3M11410"/>
    <n v="6854"/>
    <n v="1565"/>
    <n v="4.38"/>
    <n v="0.71099999999999997"/>
    <x v="3"/>
    <x v="3"/>
    <x v="3"/>
  </r>
  <r>
    <n v="123042"/>
    <n v="2"/>
    <x v="10"/>
    <x v="8"/>
    <m/>
    <m/>
    <n v="45"/>
    <s v="3M11410"/>
    <n v="15533"/>
    <n v="3986"/>
    <n v="3.91"/>
    <n v="0.63500000000000001"/>
    <x v="3"/>
    <x v="3"/>
    <x v="3"/>
  </r>
  <r>
    <n v="119696"/>
    <n v="2"/>
    <x v="20"/>
    <x v="8"/>
    <m/>
    <m/>
    <n v="45"/>
    <s v="3M11410"/>
    <n v="7651"/>
    <n v="1197"/>
    <n v="6.81"/>
    <n v="0.66200000000000003"/>
    <x v="3"/>
    <x v="3"/>
    <x v="3"/>
  </r>
  <r>
    <n v="157145"/>
    <n v="2"/>
    <x v="0"/>
    <x v="8"/>
    <m/>
    <m/>
    <n v="45"/>
    <s v="3M11410"/>
    <n v="13773"/>
    <n v="3292"/>
    <n v="4.18"/>
    <n v="0.54300000000000004"/>
    <x v="3"/>
    <x v="3"/>
    <x v="3"/>
  </r>
  <r>
    <n v="144914"/>
    <n v="2"/>
    <x v="17"/>
    <x v="8"/>
    <m/>
    <m/>
    <n v="45"/>
    <s v="3M11410"/>
    <n v="14783"/>
    <n v="2816"/>
    <n v="5.28"/>
    <n v="0.99399999999999999"/>
    <x v="3"/>
    <x v="3"/>
    <x v="3"/>
  </r>
  <r>
    <n v="153490"/>
    <n v="2"/>
    <x v="11"/>
    <x v="8"/>
    <m/>
    <m/>
    <n v="45"/>
    <s v="3M11410"/>
    <n v="11313"/>
    <n v="2982"/>
    <n v="3.86"/>
    <n v="0.65100000000000002"/>
    <x v="3"/>
    <x v="3"/>
    <x v="3"/>
  </r>
  <r>
    <n v="102745"/>
    <n v="2"/>
    <x v="3"/>
    <x v="8"/>
    <m/>
    <m/>
    <n v="45"/>
    <s v="3M11411"/>
    <n v="1075"/>
    <n v="309"/>
    <n v="5.38"/>
    <n v="0.71199999999999997"/>
    <x v="4"/>
    <x v="3"/>
    <x v="4"/>
  </r>
  <r>
    <n v="1118809"/>
    <n v="2"/>
    <x v="15"/>
    <x v="8"/>
    <m/>
    <m/>
    <n v="45"/>
    <s v="3M11411"/>
    <n v="4916"/>
    <n v="805"/>
    <n v="7.39"/>
    <n v="0.749"/>
    <x v="4"/>
    <x v="3"/>
    <x v="4"/>
  </r>
  <r>
    <n v="107147"/>
    <n v="2"/>
    <x v="13"/>
    <x v="8"/>
    <m/>
    <m/>
    <n v="45"/>
    <s v="3M11411"/>
    <n v="539"/>
    <n v="109"/>
    <n v="4.9400000000000004"/>
    <n v="0.69699999999999995"/>
    <x v="4"/>
    <x v="3"/>
    <x v="4"/>
  </r>
  <r>
    <n v="113559"/>
    <n v="2"/>
    <x v="19"/>
    <x v="8"/>
    <m/>
    <m/>
    <n v="45"/>
    <s v="3M11411"/>
    <n v="122"/>
    <n v="56"/>
    <n v="2.1800000000000002"/>
    <n v="0.83899999999999997"/>
    <x v="4"/>
    <x v="3"/>
    <x v="4"/>
  </r>
  <r>
    <n v="110795"/>
    <n v="2"/>
    <x v="2"/>
    <x v="8"/>
    <m/>
    <m/>
    <n v="45"/>
    <s v="3M11411"/>
    <n v="1812"/>
    <n v="582"/>
    <n v="3.5"/>
    <n v="0.68899999999999995"/>
    <x v="4"/>
    <x v="3"/>
    <x v="4"/>
  </r>
  <r>
    <n v="133926"/>
    <n v="2"/>
    <x v="18"/>
    <x v="8"/>
    <m/>
    <m/>
    <n v="45"/>
    <s v="3M11411"/>
    <n v="758"/>
    <n v="216"/>
    <n v="3.51"/>
    <n v="0.53200000000000003"/>
    <x v="4"/>
    <x v="3"/>
    <x v="4"/>
  </r>
  <r>
    <n v="137641"/>
    <n v="2"/>
    <x v="6"/>
    <x v="8"/>
    <m/>
    <m/>
    <n v="45"/>
    <s v="3M11411"/>
    <n v="2104"/>
    <n v="298"/>
    <n v="7.46"/>
    <n v="0.64"/>
    <x v="4"/>
    <x v="3"/>
    <x v="4"/>
  </r>
  <r>
    <n v="150004"/>
    <n v="2"/>
    <x v="8"/>
    <x v="8"/>
    <m/>
    <m/>
    <n v="45"/>
    <s v="3M11411"/>
    <n v="3807"/>
    <n v="893"/>
    <n v="4.49"/>
    <n v="0.76100000000000001"/>
    <x v="4"/>
    <x v="3"/>
    <x v="4"/>
  </r>
  <r>
    <n v="963334"/>
    <n v="2"/>
    <x v="12"/>
    <x v="8"/>
    <m/>
    <m/>
    <n v="45"/>
    <s v="3M11411"/>
    <n v="2388"/>
    <n v="490"/>
    <n v="4.87"/>
    <n v="0.67300000000000004"/>
    <x v="4"/>
    <x v="3"/>
    <x v="4"/>
  </r>
  <r>
    <n v="91915"/>
    <n v="2"/>
    <x v="1"/>
    <x v="8"/>
    <m/>
    <m/>
    <n v="45"/>
    <s v="3M11411"/>
    <n v="2440"/>
    <n v="411"/>
    <n v="6.21"/>
    <n v="0.64"/>
    <x v="4"/>
    <x v="3"/>
    <x v="4"/>
  </r>
  <r>
    <n v="95922"/>
    <n v="2"/>
    <x v="9"/>
    <x v="8"/>
    <m/>
    <m/>
    <n v="45"/>
    <s v="3M11411"/>
    <n v="1327"/>
    <n v="211"/>
    <n v="6.29"/>
    <n v="0.72499999999999998"/>
    <x v="4"/>
    <x v="3"/>
    <x v="4"/>
  </r>
  <r>
    <n v="1271768"/>
    <n v="2"/>
    <x v="5"/>
    <x v="8"/>
    <m/>
    <m/>
    <n v="45"/>
    <s v="3M11411"/>
    <n v="1126"/>
    <n v="219"/>
    <n v="5.14"/>
    <n v="0.74399999999999999"/>
    <x v="4"/>
    <x v="3"/>
    <x v="4"/>
  </r>
  <r>
    <n v="1673154"/>
    <n v="2"/>
    <x v="7"/>
    <x v="8"/>
    <m/>
    <m/>
    <n v="45"/>
    <s v="3M11411"/>
    <n v="2690"/>
    <n v="679"/>
    <n v="3.96"/>
    <n v="0.70499999999999996"/>
    <x v="4"/>
    <x v="3"/>
    <x v="4"/>
  </r>
  <r>
    <n v="99605"/>
    <n v="2"/>
    <x v="16"/>
    <x v="8"/>
    <m/>
    <m/>
    <n v="45"/>
    <s v="3M11411"/>
    <n v="734"/>
    <n v="88"/>
    <n v="8.34"/>
    <n v="0.64800000000000002"/>
    <x v="4"/>
    <x v="3"/>
    <x v="4"/>
  </r>
  <r>
    <n v="127555"/>
    <n v="2"/>
    <x v="4"/>
    <x v="8"/>
    <m/>
    <m/>
    <n v="45"/>
    <s v="3M11411"/>
    <n v="240"/>
    <n v="79"/>
    <n v="3.04"/>
    <n v="0.78500000000000003"/>
    <x v="4"/>
    <x v="3"/>
    <x v="4"/>
  </r>
  <r>
    <n v="123051"/>
    <n v="2"/>
    <x v="10"/>
    <x v="8"/>
    <m/>
    <m/>
    <n v="45"/>
    <s v="3M11411"/>
    <n v="6580"/>
    <n v="1346"/>
    <n v="4.9800000000000004"/>
    <n v="0.60499999999999998"/>
    <x v="4"/>
    <x v="3"/>
    <x v="4"/>
  </r>
  <r>
    <n v="119703"/>
    <n v="2"/>
    <x v="20"/>
    <x v="8"/>
    <m/>
    <m/>
    <n v="45"/>
    <s v="3M11411"/>
    <n v="1477"/>
    <n v="143"/>
    <n v="10.33"/>
    <n v="0.69899999999999995"/>
    <x v="4"/>
    <x v="3"/>
    <x v="4"/>
  </r>
  <r>
    <n v="157150"/>
    <n v="2"/>
    <x v="0"/>
    <x v="8"/>
    <m/>
    <m/>
    <n v="45"/>
    <s v="3M11411"/>
    <n v="1806"/>
    <n v="264"/>
    <n v="7.13"/>
    <n v="0.80700000000000005"/>
    <x v="4"/>
    <x v="3"/>
    <x v="4"/>
  </r>
  <r>
    <n v="144923"/>
    <n v="2"/>
    <x v="17"/>
    <x v="8"/>
    <m/>
    <m/>
    <n v="45"/>
    <s v="3M11411"/>
    <n v="1428"/>
    <n v="470"/>
    <n v="3.04"/>
    <n v="0.78300000000000003"/>
    <x v="4"/>
    <x v="3"/>
    <x v="4"/>
  </r>
  <r>
    <n v="153499"/>
    <n v="2"/>
    <x v="11"/>
    <x v="8"/>
    <m/>
    <m/>
    <n v="45"/>
    <s v="3M11411"/>
    <n v="1294"/>
    <n v="172"/>
    <n v="7.52"/>
    <n v="0.59899999999999998"/>
    <x v="4"/>
    <x v="3"/>
    <x v="4"/>
  </r>
  <r>
    <n v="100035"/>
    <n v="2"/>
    <x v="16"/>
    <x v="8"/>
    <m/>
    <m/>
    <n v="45"/>
    <s v="3M11413"/>
    <n v="75"/>
    <n v="8"/>
    <n v="9.3800000000000008"/>
    <n v="0.875"/>
    <x v="5"/>
    <x v="3"/>
    <x v="5"/>
  </r>
  <r>
    <n v="1118833"/>
    <n v="2"/>
    <x v="15"/>
    <x v="8"/>
    <m/>
    <m/>
    <n v="45"/>
    <s v="3M11413"/>
    <n v="1157"/>
    <n v="90"/>
    <n v="12.86"/>
    <n v="0.91100000000000003"/>
    <x v="5"/>
    <x v="3"/>
    <x v="5"/>
  </r>
  <r>
    <n v="963339"/>
    <n v="2"/>
    <x v="12"/>
    <x v="8"/>
    <m/>
    <m/>
    <n v="45"/>
    <s v="3M11413"/>
    <n v="1099"/>
    <n v="222"/>
    <n v="4.95"/>
    <n v="0.86399999999999999"/>
    <x v="5"/>
    <x v="3"/>
    <x v="5"/>
  </r>
  <r>
    <n v="102755"/>
    <n v="2"/>
    <x v="3"/>
    <x v="8"/>
    <m/>
    <m/>
    <n v="45"/>
    <s v="3M11413"/>
    <n v="421"/>
    <n v="19"/>
    <n v="22.16"/>
    <n v="1"/>
    <x v="5"/>
    <x v="3"/>
    <x v="5"/>
  </r>
  <r>
    <n v="1271794"/>
    <n v="2"/>
    <x v="5"/>
    <x v="8"/>
    <m/>
    <m/>
    <n v="45"/>
    <s v="3M11413"/>
    <n v="506"/>
    <n v="53"/>
    <n v="9.5500000000000007"/>
    <n v="0.96199999999999997"/>
    <x v="5"/>
    <x v="3"/>
    <x v="5"/>
  </r>
  <r>
    <n v="107151"/>
    <n v="2"/>
    <x v="13"/>
    <x v="8"/>
    <m/>
    <m/>
    <n v="45"/>
    <s v="3M11413"/>
    <n v="410"/>
    <n v="63"/>
    <n v="8.68"/>
    <n v="0.96799999999999997"/>
    <x v="5"/>
    <x v="3"/>
    <x v="5"/>
  </r>
  <r>
    <n v="141640"/>
    <n v="2"/>
    <x v="14"/>
    <x v="8"/>
    <m/>
    <m/>
    <n v="45"/>
    <s v="3M11413"/>
    <m/>
    <n v="2"/>
    <m/>
    <n v="1"/>
    <x v="5"/>
    <x v="3"/>
    <x v="5"/>
  </r>
  <r>
    <n v="113562"/>
    <n v="2"/>
    <x v="19"/>
    <x v="8"/>
    <m/>
    <m/>
    <n v="45"/>
    <s v="3M11413"/>
    <n v="10"/>
    <n v="0"/>
    <m/>
    <m/>
    <x v="5"/>
    <x v="3"/>
    <x v="5"/>
  </r>
  <r>
    <n v="110801"/>
    <n v="2"/>
    <x v="2"/>
    <x v="8"/>
    <m/>
    <m/>
    <n v="45"/>
    <s v="3M11413"/>
    <n v="126"/>
    <n v="10"/>
    <n v="12.6"/>
    <n v="0.9"/>
    <x v="5"/>
    <x v="3"/>
    <x v="5"/>
  </r>
  <r>
    <n v="133929"/>
    <n v="2"/>
    <x v="18"/>
    <x v="8"/>
    <m/>
    <m/>
    <n v="45"/>
    <s v="3M11413"/>
    <n v="92"/>
    <n v="4"/>
    <n v="23"/>
    <n v="1"/>
    <x v="5"/>
    <x v="3"/>
    <x v="5"/>
  </r>
  <r>
    <n v="137645"/>
    <n v="2"/>
    <x v="6"/>
    <x v="8"/>
    <m/>
    <m/>
    <n v="45"/>
    <s v="3M11413"/>
    <n v="132"/>
    <n v="14"/>
    <n v="9.43"/>
    <n v="0.92900000000000005"/>
    <x v="5"/>
    <x v="3"/>
    <x v="5"/>
  </r>
  <r>
    <n v="150013"/>
    <n v="2"/>
    <x v="8"/>
    <x v="8"/>
    <m/>
    <m/>
    <n v="45"/>
    <s v="3M11413"/>
    <n v="219"/>
    <n v="13"/>
    <n v="16.850000000000001"/>
    <n v="1"/>
    <x v="5"/>
    <x v="3"/>
    <x v="5"/>
  </r>
  <r>
    <n v="91922"/>
    <n v="2"/>
    <x v="1"/>
    <x v="8"/>
    <m/>
    <m/>
    <n v="45"/>
    <s v="3M11413"/>
    <n v="493"/>
    <n v="101"/>
    <n v="5.29"/>
    <n v="0.96"/>
    <x v="5"/>
    <x v="3"/>
    <x v="5"/>
  </r>
  <r>
    <n v="95930"/>
    <n v="2"/>
    <x v="9"/>
    <x v="8"/>
    <m/>
    <m/>
    <n v="45"/>
    <s v="3M11413"/>
    <n v="667"/>
    <n v="161"/>
    <n v="4.1399999999999997"/>
    <n v="0.98799999999999999"/>
    <x v="5"/>
    <x v="3"/>
    <x v="5"/>
  </r>
  <r>
    <n v="1673132"/>
    <n v="2"/>
    <x v="7"/>
    <x v="8"/>
    <m/>
    <m/>
    <n v="45"/>
    <s v="3M11413"/>
    <n v="486"/>
    <n v="159"/>
    <n v="3.06"/>
    <n v="0.98099999999999998"/>
    <x v="5"/>
    <x v="3"/>
    <x v="5"/>
  </r>
  <r>
    <n v="127562"/>
    <n v="2"/>
    <x v="4"/>
    <x v="8"/>
    <m/>
    <m/>
    <n v="45"/>
    <s v="3M11413"/>
    <n v="58"/>
    <n v="2"/>
    <n v="29"/>
    <n v="1"/>
    <x v="5"/>
    <x v="3"/>
    <x v="5"/>
  </r>
  <r>
    <n v="123055"/>
    <n v="2"/>
    <x v="10"/>
    <x v="8"/>
    <m/>
    <m/>
    <n v="45"/>
    <s v="3M11413"/>
    <n v="458"/>
    <n v="140"/>
    <n v="3.27"/>
    <n v="0.96399999999999997"/>
    <x v="5"/>
    <x v="3"/>
    <x v="5"/>
  </r>
  <r>
    <n v="119708"/>
    <n v="2"/>
    <x v="20"/>
    <x v="8"/>
    <m/>
    <m/>
    <n v="45"/>
    <s v="3M11413"/>
    <n v="126"/>
    <n v="27"/>
    <n v="4.67"/>
    <n v="1"/>
    <x v="5"/>
    <x v="3"/>
    <x v="5"/>
  </r>
  <r>
    <n v="157157"/>
    <n v="2"/>
    <x v="0"/>
    <x v="8"/>
    <m/>
    <m/>
    <n v="45"/>
    <s v="3M11413"/>
    <n v="150"/>
    <n v="7"/>
    <n v="21.43"/>
    <n v="0.71399999999999997"/>
    <x v="5"/>
    <x v="3"/>
    <x v="5"/>
  </r>
  <r>
    <n v="144932"/>
    <n v="2"/>
    <x v="17"/>
    <x v="8"/>
    <m/>
    <m/>
    <n v="45"/>
    <s v="3M11413"/>
    <n v="263"/>
    <n v="20"/>
    <n v="13.15"/>
    <n v="1"/>
    <x v="5"/>
    <x v="3"/>
    <x v="5"/>
  </r>
  <r>
    <n v="153506"/>
    <n v="2"/>
    <x v="11"/>
    <x v="8"/>
    <m/>
    <m/>
    <n v="45"/>
    <s v="3M11413"/>
    <n v="185"/>
    <n v="20"/>
    <n v="9.25"/>
    <n v="1"/>
    <x v="5"/>
    <x v="3"/>
    <x v="5"/>
  </r>
  <r>
    <n v="1271779"/>
    <n v="2"/>
    <x v="5"/>
    <x v="8"/>
    <m/>
    <m/>
    <n v="45"/>
    <s v="3M11512"/>
    <n v="1388"/>
    <n v="89"/>
    <n v="18.18"/>
    <n v="0.77500000000000002"/>
    <x v="6"/>
    <x v="3"/>
    <x v="6"/>
  </r>
  <r>
    <n v="133940"/>
    <n v="2"/>
    <x v="18"/>
    <x v="8"/>
    <m/>
    <m/>
    <n v="45"/>
    <s v="3M11512"/>
    <n v="1252"/>
    <n v="0"/>
    <m/>
    <m/>
    <x v="6"/>
    <x v="3"/>
    <x v="6"/>
  </r>
  <r>
    <n v="963358"/>
    <n v="2"/>
    <x v="12"/>
    <x v="8"/>
    <m/>
    <m/>
    <n v="45"/>
    <s v="3M11512"/>
    <n v="227"/>
    <n v="33"/>
    <n v="6.88"/>
    <n v="0.54500000000000004"/>
    <x v="6"/>
    <x v="3"/>
    <x v="6"/>
  </r>
  <r>
    <n v="102759"/>
    <n v="2"/>
    <x v="3"/>
    <x v="8"/>
    <m/>
    <m/>
    <n v="45"/>
    <s v="3M11512"/>
    <n v="910"/>
    <n v="0"/>
    <m/>
    <m/>
    <x v="6"/>
    <x v="3"/>
    <x v="6"/>
  </r>
  <r>
    <n v="102760"/>
    <n v="2"/>
    <x v="3"/>
    <x v="8"/>
    <m/>
    <m/>
    <n v="45"/>
    <s v="3M11512"/>
    <m/>
    <n v="20"/>
    <m/>
    <n v="0.45"/>
    <x v="6"/>
    <x v="3"/>
    <x v="6"/>
  </r>
  <r>
    <n v="107156"/>
    <n v="2"/>
    <x v="13"/>
    <x v="8"/>
    <m/>
    <m/>
    <n v="45"/>
    <s v="3M11512"/>
    <n v="308"/>
    <n v="7"/>
    <n v="44"/>
    <n v="0.14299999999999999"/>
    <x v="6"/>
    <x v="3"/>
    <x v="6"/>
  </r>
  <r>
    <n v="141645"/>
    <n v="2"/>
    <x v="14"/>
    <x v="8"/>
    <m/>
    <m/>
    <n v="45"/>
    <s v="3M11512"/>
    <n v="2320"/>
    <n v="118"/>
    <n v="19.66"/>
    <n v="0.60199999999999998"/>
    <x v="6"/>
    <x v="3"/>
    <x v="6"/>
  </r>
  <r>
    <n v="113567"/>
    <n v="2"/>
    <x v="19"/>
    <x v="8"/>
    <m/>
    <m/>
    <n v="45"/>
    <s v="3M11512"/>
    <n v="240"/>
    <n v="0"/>
    <m/>
    <m/>
    <x v="6"/>
    <x v="3"/>
    <x v="6"/>
  </r>
  <r>
    <n v="110805"/>
    <n v="2"/>
    <x v="2"/>
    <x v="8"/>
    <m/>
    <m/>
    <n v="45"/>
    <s v="3M11512"/>
    <n v="1105"/>
    <n v="39"/>
    <n v="28.33"/>
    <n v="0.872"/>
    <x v="6"/>
    <x v="3"/>
    <x v="6"/>
  </r>
  <r>
    <n v="133932"/>
    <n v="2"/>
    <x v="18"/>
    <x v="8"/>
    <m/>
    <m/>
    <n v="45"/>
    <s v="3M11512"/>
    <m/>
    <n v="14"/>
    <m/>
    <n v="0.92900000000000005"/>
    <x v="6"/>
    <x v="3"/>
    <x v="6"/>
  </r>
  <r>
    <n v="139483"/>
    <n v="2"/>
    <x v="6"/>
    <x v="8"/>
    <m/>
    <m/>
    <n v="45"/>
    <s v="3M11512"/>
    <n v="601"/>
    <n v="0"/>
    <m/>
    <m/>
    <x v="6"/>
    <x v="3"/>
    <x v="6"/>
  </r>
  <r>
    <n v="137649"/>
    <n v="2"/>
    <x v="6"/>
    <x v="8"/>
    <m/>
    <m/>
    <n v="45"/>
    <s v="3M11512"/>
    <m/>
    <n v="3"/>
    <m/>
    <n v="1"/>
    <x v="6"/>
    <x v="3"/>
    <x v="6"/>
  </r>
  <r>
    <n v="150020"/>
    <n v="2"/>
    <x v="8"/>
    <x v="8"/>
    <m/>
    <m/>
    <n v="45"/>
    <s v="3M11512"/>
    <n v="549"/>
    <n v="15"/>
    <n v="36.6"/>
    <n v="0.26700000000000002"/>
    <x v="6"/>
    <x v="3"/>
    <x v="6"/>
  </r>
  <r>
    <n v="1118857"/>
    <n v="2"/>
    <x v="15"/>
    <x v="8"/>
    <m/>
    <m/>
    <n v="45"/>
    <s v="3M11512"/>
    <n v="3074"/>
    <n v="151"/>
    <n v="22.05"/>
    <n v="0.63500000000000001"/>
    <x v="6"/>
    <x v="3"/>
    <x v="6"/>
  </r>
  <r>
    <n v="91926"/>
    <n v="2"/>
    <x v="1"/>
    <x v="8"/>
    <m/>
    <m/>
    <n v="45"/>
    <s v="3M11512"/>
    <n v="1808"/>
    <n v="123"/>
    <n v="15.17"/>
    <n v="0.65900000000000003"/>
    <x v="6"/>
    <x v="3"/>
    <x v="6"/>
  </r>
  <r>
    <n v="1673115"/>
    <n v="2"/>
    <x v="7"/>
    <x v="8"/>
    <m/>
    <m/>
    <n v="45"/>
    <s v="3M11512"/>
    <n v="1823"/>
    <n v="161"/>
    <n v="12.07"/>
    <n v="0.54600000000000004"/>
    <x v="6"/>
    <x v="3"/>
    <x v="6"/>
  </r>
  <r>
    <n v="100492"/>
    <n v="2"/>
    <x v="16"/>
    <x v="8"/>
    <m/>
    <m/>
    <n v="45"/>
    <s v="3M11512"/>
    <n v="1098"/>
    <n v="38"/>
    <n v="28.89"/>
    <n v="0.81599999999999995"/>
    <x v="6"/>
    <x v="3"/>
    <x v="6"/>
  </r>
  <r>
    <n v="96232"/>
    <n v="2"/>
    <x v="9"/>
    <x v="8"/>
    <m/>
    <m/>
    <n v="45"/>
    <s v="3M11512"/>
    <n v="3094"/>
    <n v="213"/>
    <n v="17.09"/>
    <n v="0.624"/>
    <x v="6"/>
    <x v="3"/>
    <x v="6"/>
  </r>
  <r>
    <n v="127565"/>
    <n v="2"/>
    <x v="4"/>
    <x v="8"/>
    <m/>
    <m/>
    <n v="45"/>
    <s v="3M11512"/>
    <n v="346"/>
    <n v="7"/>
    <n v="49.43"/>
    <n v="0.57099999999999995"/>
    <x v="6"/>
    <x v="3"/>
    <x v="6"/>
  </r>
  <r>
    <n v="123059"/>
    <n v="2"/>
    <x v="10"/>
    <x v="8"/>
    <m/>
    <m/>
    <n v="45"/>
    <s v="3M11512"/>
    <m/>
    <n v="28"/>
    <m/>
    <n v="0.53600000000000003"/>
    <x v="6"/>
    <x v="3"/>
    <x v="6"/>
  </r>
  <r>
    <n v="123096"/>
    <n v="2"/>
    <x v="10"/>
    <x v="8"/>
    <m/>
    <m/>
    <n v="45"/>
    <s v="3M11512"/>
    <n v="1004"/>
    <n v="0"/>
    <m/>
    <m/>
    <x v="6"/>
    <x v="3"/>
    <x v="6"/>
  </r>
  <r>
    <n v="119712"/>
    <n v="2"/>
    <x v="20"/>
    <x v="8"/>
    <m/>
    <m/>
    <n v="45"/>
    <s v="3M11512"/>
    <m/>
    <n v="19"/>
    <m/>
    <n v="0.78900000000000003"/>
    <x v="6"/>
    <x v="3"/>
    <x v="6"/>
  </r>
  <r>
    <n v="119714"/>
    <n v="2"/>
    <x v="20"/>
    <x v="8"/>
    <m/>
    <m/>
    <n v="45"/>
    <s v="3M11512"/>
    <n v="2284"/>
    <n v="0"/>
    <m/>
    <m/>
    <x v="6"/>
    <x v="3"/>
    <x v="6"/>
  </r>
  <r>
    <n v="157161"/>
    <n v="2"/>
    <x v="0"/>
    <x v="8"/>
    <m/>
    <m/>
    <n v="45"/>
    <s v="3M11512"/>
    <n v="1476"/>
    <n v="97"/>
    <n v="15.22"/>
    <n v="0.746"/>
    <x v="6"/>
    <x v="3"/>
    <x v="6"/>
  </r>
  <r>
    <n v="144936"/>
    <n v="2"/>
    <x v="17"/>
    <x v="8"/>
    <m/>
    <m/>
    <n v="45"/>
    <s v="3M11512"/>
    <n v="1520"/>
    <n v="225"/>
    <n v="6.76"/>
    <n v="0.82699999999999996"/>
    <x v="6"/>
    <x v="3"/>
    <x v="6"/>
  </r>
  <r>
    <n v="153511"/>
    <n v="2"/>
    <x v="11"/>
    <x v="8"/>
    <m/>
    <m/>
    <n v="45"/>
    <s v="3M11512"/>
    <n v="607"/>
    <n v="110"/>
    <n v="5.52"/>
    <n v="0.11799999999999999"/>
    <x v="6"/>
    <x v="3"/>
    <x v="6"/>
  </r>
  <r>
    <n v="1118655"/>
    <n v="2"/>
    <x v="15"/>
    <x v="9"/>
    <m/>
    <m/>
    <n v="45"/>
    <s v="3M11105"/>
    <n v="74"/>
    <n v="0"/>
    <m/>
    <m/>
    <x v="7"/>
    <x v="4"/>
    <x v="7"/>
  </r>
  <r>
    <n v="1271670"/>
    <n v="2"/>
    <x v="5"/>
    <x v="9"/>
    <m/>
    <m/>
    <n v="45"/>
    <s v="3M11105"/>
    <n v="186"/>
    <n v="0"/>
    <m/>
    <m/>
    <x v="7"/>
    <x v="4"/>
    <x v="7"/>
  </r>
  <r>
    <n v="99297"/>
    <n v="2"/>
    <x v="16"/>
    <x v="9"/>
    <m/>
    <m/>
    <n v="45"/>
    <s v="3M11105"/>
    <n v="117"/>
    <n v="30"/>
    <n v="3.9"/>
    <n v="1"/>
    <x v="7"/>
    <x v="4"/>
    <x v="7"/>
  </r>
  <r>
    <n v="963375"/>
    <n v="2"/>
    <x v="12"/>
    <x v="9"/>
    <m/>
    <m/>
    <n v="45"/>
    <s v="3M11105"/>
    <n v="1539"/>
    <n v="345"/>
    <n v="4.46"/>
    <n v="0.99099999999999999"/>
    <x v="7"/>
    <x v="4"/>
    <x v="7"/>
  </r>
  <r>
    <n v="108728"/>
    <n v="2"/>
    <x v="13"/>
    <x v="9"/>
    <m/>
    <m/>
    <n v="45"/>
    <s v="3M11105"/>
    <n v="553"/>
    <n v="0"/>
    <m/>
    <m/>
    <x v="7"/>
    <x v="4"/>
    <x v="7"/>
  </r>
  <r>
    <n v="107110"/>
    <n v="2"/>
    <x v="13"/>
    <x v="9"/>
    <m/>
    <m/>
    <n v="45"/>
    <s v="3M11105"/>
    <m/>
    <n v="2"/>
    <m/>
    <n v="0.5"/>
    <x v="7"/>
    <x v="4"/>
    <x v="7"/>
  </r>
  <r>
    <n v="113528"/>
    <n v="2"/>
    <x v="19"/>
    <x v="9"/>
    <m/>
    <m/>
    <n v="45"/>
    <s v="3M11105"/>
    <n v="2082"/>
    <n v="181"/>
    <n v="11.5"/>
    <n v="0.16600000000000001"/>
    <x v="7"/>
    <x v="4"/>
    <x v="7"/>
  </r>
  <r>
    <n v="110760"/>
    <n v="2"/>
    <x v="2"/>
    <x v="9"/>
    <m/>
    <m/>
    <n v="45"/>
    <s v="3M11105"/>
    <n v="2985"/>
    <n v="481"/>
    <n v="6.21"/>
    <n v="0.17299999999999999"/>
    <x v="7"/>
    <x v="4"/>
    <x v="7"/>
  </r>
  <r>
    <n v="133894"/>
    <n v="2"/>
    <x v="18"/>
    <x v="9"/>
    <m/>
    <m/>
    <n v="45"/>
    <s v="3M11105"/>
    <n v="879"/>
    <n v="184"/>
    <n v="4.78"/>
    <n v="1"/>
    <x v="7"/>
    <x v="4"/>
    <x v="7"/>
  </r>
  <r>
    <n v="137600"/>
    <n v="2"/>
    <x v="6"/>
    <x v="9"/>
    <m/>
    <m/>
    <n v="45"/>
    <s v="3M11105"/>
    <n v="4424"/>
    <n v="1341"/>
    <n v="3.44"/>
    <n v="0.183"/>
    <x v="7"/>
    <x v="4"/>
    <x v="7"/>
  </r>
  <r>
    <n v="93951"/>
    <n v="2"/>
    <x v="1"/>
    <x v="9"/>
    <m/>
    <m/>
    <n v="45"/>
    <s v="3M11105"/>
    <n v="479"/>
    <n v="86"/>
    <n v="5.57"/>
    <n v="1"/>
    <x v="7"/>
    <x v="4"/>
    <x v="7"/>
  </r>
  <r>
    <n v="1673023"/>
    <n v="2"/>
    <x v="7"/>
    <x v="9"/>
    <m/>
    <m/>
    <n v="45"/>
    <s v="3M11105"/>
    <n v="853"/>
    <n v="138"/>
    <n v="6.18"/>
    <n v="0.98499999999999999"/>
    <x v="7"/>
    <x v="4"/>
    <x v="7"/>
  </r>
  <r>
    <n v="97659"/>
    <n v="2"/>
    <x v="9"/>
    <x v="9"/>
    <m/>
    <m/>
    <n v="45"/>
    <s v="3M11105"/>
    <n v="929"/>
    <n v="157"/>
    <n v="5.92"/>
    <n v="1"/>
    <x v="7"/>
    <x v="4"/>
    <x v="7"/>
  </r>
  <r>
    <n v="104717"/>
    <n v="2"/>
    <x v="3"/>
    <x v="9"/>
    <m/>
    <m/>
    <n v="45"/>
    <s v="3M11105"/>
    <n v="15"/>
    <n v="0"/>
    <m/>
    <m/>
    <x v="7"/>
    <x v="4"/>
    <x v="7"/>
  </r>
  <r>
    <n v="127511"/>
    <n v="2"/>
    <x v="4"/>
    <x v="9"/>
    <m/>
    <m/>
    <n v="45"/>
    <s v="3M11105"/>
    <n v="1379"/>
    <n v="1219"/>
    <n v="1.2"/>
    <n v="0.13"/>
    <x v="7"/>
    <x v="4"/>
    <x v="7"/>
  </r>
  <r>
    <n v="119670"/>
    <n v="2"/>
    <x v="20"/>
    <x v="9"/>
    <m/>
    <m/>
    <n v="45"/>
    <s v="3M11105"/>
    <n v="5228"/>
    <n v="927"/>
    <n v="5.64"/>
    <n v="0.19600000000000001"/>
    <x v="7"/>
    <x v="4"/>
    <x v="7"/>
  </r>
  <r>
    <n v="123011"/>
    <n v="2"/>
    <x v="10"/>
    <x v="9"/>
    <m/>
    <m/>
    <n v="45"/>
    <s v="3M11105"/>
    <n v="5247"/>
    <n v="3897"/>
    <n v="1.35"/>
    <n v="0.18099999999999999"/>
    <x v="7"/>
    <x v="4"/>
    <x v="7"/>
  </r>
  <r>
    <n v="157120"/>
    <n v="2"/>
    <x v="0"/>
    <x v="9"/>
    <m/>
    <m/>
    <n v="45"/>
    <s v="3M11105"/>
    <n v="611"/>
    <n v="102"/>
    <n v="7.98"/>
    <n v="0.99"/>
    <x v="7"/>
    <x v="4"/>
    <x v="7"/>
  </r>
  <r>
    <n v="153463"/>
    <n v="2"/>
    <x v="11"/>
    <x v="9"/>
    <m/>
    <m/>
    <n v="45"/>
    <s v="3M11105"/>
    <n v="53"/>
    <n v="0"/>
    <m/>
    <m/>
    <x v="7"/>
    <x v="4"/>
    <x v="7"/>
  </r>
  <r>
    <n v="1118674"/>
    <n v="2"/>
    <x v="15"/>
    <x v="9"/>
    <m/>
    <m/>
    <n v="45"/>
    <s v="3M11106"/>
    <n v="199"/>
    <n v="7"/>
    <n v="28.43"/>
    <n v="0.57099999999999995"/>
    <x v="8"/>
    <x v="4"/>
    <x v="8"/>
  </r>
  <r>
    <n v="99300"/>
    <n v="2"/>
    <x v="16"/>
    <x v="9"/>
    <m/>
    <m/>
    <n v="45"/>
    <s v="3M11106"/>
    <n v="100"/>
    <n v="19"/>
    <n v="5.26"/>
    <n v="0.21099999999999999"/>
    <x v="8"/>
    <x v="4"/>
    <x v="8"/>
  </r>
  <r>
    <n v="963377"/>
    <n v="2"/>
    <x v="12"/>
    <x v="9"/>
    <m/>
    <m/>
    <n v="45"/>
    <s v="3M11106"/>
    <n v="355"/>
    <n v="73"/>
    <n v="5.67"/>
    <n v="1"/>
    <x v="8"/>
    <x v="4"/>
    <x v="8"/>
  </r>
  <r>
    <n v="141611"/>
    <n v="2"/>
    <x v="14"/>
    <x v="9"/>
    <m/>
    <m/>
    <n v="45"/>
    <s v="3M11106"/>
    <n v="74"/>
    <n v="0"/>
    <m/>
    <m/>
    <x v="8"/>
    <x v="4"/>
    <x v="8"/>
  </r>
  <r>
    <n v="107113"/>
    <n v="2"/>
    <x v="13"/>
    <x v="9"/>
    <m/>
    <m/>
    <n v="45"/>
    <s v="3M11106"/>
    <n v="8"/>
    <n v="3"/>
    <n v="2.67"/>
    <n v="0"/>
    <x v="8"/>
    <x v="4"/>
    <x v="8"/>
  </r>
  <r>
    <n v="113532"/>
    <n v="2"/>
    <x v="19"/>
    <x v="9"/>
    <m/>
    <m/>
    <n v="45"/>
    <s v="3M11106"/>
    <n v="451"/>
    <n v="165"/>
    <n v="2.73"/>
    <n v="0.26700000000000002"/>
    <x v="8"/>
    <x v="4"/>
    <x v="8"/>
  </r>
  <r>
    <n v="110766"/>
    <n v="2"/>
    <x v="2"/>
    <x v="9"/>
    <m/>
    <m/>
    <n v="45"/>
    <s v="3M11106"/>
    <n v="595"/>
    <n v="145"/>
    <n v="4.0999999999999996"/>
    <n v="0.30299999999999999"/>
    <x v="8"/>
    <x v="4"/>
    <x v="8"/>
  </r>
  <r>
    <n v="133898"/>
    <n v="2"/>
    <x v="18"/>
    <x v="9"/>
    <m/>
    <m/>
    <n v="45"/>
    <s v="3M11106"/>
    <n v="7427"/>
    <n v="1999"/>
    <n v="3.72"/>
    <n v="0.20200000000000001"/>
    <x v="8"/>
    <x v="4"/>
    <x v="8"/>
  </r>
  <r>
    <n v="137605"/>
    <n v="2"/>
    <x v="6"/>
    <x v="9"/>
    <m/>
    <m/>
    <n v="45"/>
    <s v="3M11106"/>
    <n v="7696"/>
    <n v="2034"/>
    <n v="3.78"/>
    <n v="0.191"/>
    <x v="8"/>
    <x v="4"/>
    <x v="8"/>
  </r>
  <r>
    <n v="93956"/>
    <n v="2"/>
    <x v="1"/>
    <x v="9"/>
    <m/>
    <m/>
    <n v="45"/>
    <s v="3M11106"/>
    <n v="76"/>
    <n v="14"/>
    <n v="5.43"/>
    <n v="1"/>
    <x v="8"/>
    <x v="4"/>
    <x v="8"/>
  </r>
  <r>
    <n v="1271682"/>
    <n v="2"/>
    <x v="5"/>
    <x v="9"/>
    <m/>
    <m/>
    <n v="45"/>
    <s v="3M11106"/>
    <n v="35"/>
    <n v="3"/>
    <n v="11.67"/>
    <n v="1"/>
    <x v="8"/>
    <x v="4"/>
    <x v="8"/>
  </r>
  <r>
    <n v="1673032"/>
    <n v="2"/>
    <x v="7"/>
    <x v="9"/>
    <m/>
    <m/>
    <n v="45"/>
    <s v="3M11106"/>
    <n v="190"/>
    <n v="46"/>
    <n v="8.26"/>
    <n v="0.95599999999999996"/>
    <x v="8"/>
    <x v="4"/>
    <x v="8"/>
  </r>
  <r>
    <n v="149966"/>
    <n v="2"/>
    <x v="8"/>
    <x v="9"/>
    <m/>
    <m/>
    <n v="45"/>
    <s v="3M11106"/>
    <n v="8"/>
    <n v="1"/>
    <n v="8"/>
    <n v="1"/>
    <x v="8"/>
    <x v="4"/>
    <x v="8"/>
  </r>
  <r>
    <n v="98136"/>
    <n v="2"/>
    <x v="9"/>
    <x v="9"/>
    <m/>
    <m/>
    <n v="45"/>
    <s v="3M11106"/>
    <n v="58"/>
    <n v="6"/>
    <n v="9.67"/>
    <n v="1"/>
    <x v="8"/>
    <x v="4"/>
    <x v="8"/>
  </r>
  <r>
    <n v="104721"/>
    <n v="2"/>
    <x v="3"/>
    <x v="9"/>
    <m/>
    <m/>
    <n v="45"/>
    <s v="3M11106"/>
    <n v="388"/>
    <n v="111"/>
    <n v="3.46"/>
    <n v="0.26100000000000001"/>
    <x v="8"/>
    <x v="4"/>
    <x v="8"/>
  </r>
  <r>
    <n v="127517"/>
    <n v="2"/>
    <x v="4"/>
    <x v="9"/>
    <m/>
    <m/>
    <n v="45"/>
    <s v="3M11106"/>
    <n v="2125"/>
    <n v="1559"/>
    <n v="1.36"/>
    <n v="0.124"/>
    <x v="8"/>
    <x v="4"/>
    <x v="8"/>
  </r>
  <r>
    <n v="123017"/>
    <n v="2"/>
    <x v="10"/>
    <x v="9"/>
    <m/>
    <m/>
    <n v="45"/>
    <s v="3M11106"/>
    <n v="5897"/>
    <n v="1647"/>
    <n v="3.58"/>
    <n v="0.224"/>
    <x v="8"/>
    <x v="4"/>
    <x v="8"/>
  </r>
  <r>
    <n v="119675"/>
    <n v="2"/>
    <x v="20"/>
    <x v="9"/>
    <m/>
    <m/>
    <n v="45"/>
    <s v="3M11106"/>
    <n v="2635"/>
    <n v="1124"/>
    <n v="2.34"/>
    <n v="0.19600000000000001"/>
    <x v="8"/>
    <x v="4"/>
    <x v="8"/>
  </r>
  <r>
    <n v="157126"/>
    <n v="2"/>
    <x v="0"/>
    <x v="9"/>
    <m/>
    <m/>
    <n v="45"/>
    <s v="3M11106"/>
    <n v="391"/>
    <n v="88"/>
    <n v="4.4400000000000004"/>
    <n v="0.98699999999999999"/>
    <x v="8"/>
    <x v="4"/>
    <x v="8"/>
  </r>
  <r>
    <n v="144897"/>
    <n v="2"/>
    <x v="17"/>
    <x v="9"/>
    <m/>
    <m/>
    <n v="45"/>
    <s v="3M11106"/>
    <n v="59"/>
    <n v="2"/>
    <n v="29.5"/>
    <n v="1"/>
    <x v="8"/>
    <x v="4"/>
    <x v="8"/>
  </r>
  <r>
    <n v="1271697"/>
    <n v="2"/>
    <x v="5"/>
    <x v="9"/>
    <m/>
    <m/>
    <n v="45"/>
    <s v="3M11107"/>
    <n v="1541"/>
    <n v="413"/>
    <n v="3.73"/>
    <n v="0.45700000000000002"/>
    <x v="9"/>
    <x v="4"/>
    <x v="9"/>
  </r>
  <r>
    <n v="99303"/>
    <n v="2"/>
    <x v="16"/>
    <x v="9"/>
    <m/>
    <m/>
    <n v="45"/>
    <s v="3M11107"/>
    <n v="18"/>
    <n v="1"/>
    <n v="18"/>
    <n v="1"/>
    <x v="9"/>
    <x v="4"/>
    <x v="9"/>
  </r>
  <r>
    <n v="963315"/>
    <n v="2"/>
    <x v="12"/>
    <x v="9"/>
    <m/>
    <m/>
    <n v="45"/>
    <s v="3M11107"/>
    <n v="1379"/>
    <n v="292"/>
    <n v="4.72"/>
    <n v="0.33500000000000002"/>
    <x v="9"/>
    <x v="4"/>
    <x v="9"/>
  </r>
  <r>
    <n v="141615"/>
    <n v="2"/>
    <x v="14"/>
    <x v="9"/>
    <m/>
    <m/>
    <n v="45"/>
    <s v="3M11107"/>
    <n v="1"/>
    <n v="1"/>
    <n v="1"/>
    <n v="1"/>
    <x v="9"/>
    <x v="4"/>
    <x v="9"/>
  </r>
  <r>
    <n v="107118"/>
    <n v="2"/>
    <x v="13"/>
    <x v="9"/>
    <m/>
    <m/>
    <n v="45"/>
    <s v="3M11107"/>
    <n v="13"/>
    <n v="3"/>
    <n v="4.33"/>
    <n v="0.33300000000000002"/>
    <x v="9"/>
    <x v="4"/>
    <x v="9"/>
  </r>
  <r>
    <n v="113538"/>
    <n v="2"/>
    <x v="19"/>
    <x v="9"/>
    <m/>
    <m/>
    <n v="45"/>
    <s v="3M11107"/>
    <n v="492"/>
    <n v="59"/>
    <n v="8.34"/>
    <n v="0.373"/>
    <x v="9"/>
    <x v="4"/>
    <x v="9"/>
  </r>
  <r>
    <n v="110771"/>
    <n v="2"/>
    <x v="2"/>
    <x v="9"/>
    <m/>
    <m/>
    <n v="45"/>
    <s v="3M11107"/>
    <n v="10"/>
    <n v="1"/>
    <n v="10"/>
    <n v="1"/>
    <x v="9"/>
    <x v="4"/>
    <x v="9"/>
  </r>
  <r>
    <n v="133902"/>
    <n v="2"/>
    <x v="18"/>
    <x v="9"/>
    <m/>
    <m/>
    <n v="45"/>
    <s v="3M11107"/>
    <n v="523"/>
    <n v="76"/>
    <n v="6.88"/>
    <n v="0.96099999999999997"/>
    <x v="9"/>
    <x v="4"/>
    <x v="9"/>
  </r>
  <r>
    <n v="137611"/>
    <n v="2"/>
    <x v="6"/>
    <x v="9"/>
    <m/>
    <m/>
    <n v="45"/>
    <s v="3M11107"/>
    <n v="1654"/>
    <n v="375"/>
    <n v="4.41"/>
    <n v="0.33100000000000002"/>
    <x v="9"/>
    <x v="4"/>
    <x v="9"/>
  </r>
  <r>
    <n v="1118696"/>
    <n v="2"/>
    <x v="15"/>
    <x v="9"/>
    <m/>
    <m/>
    <n v="45"/>
    <s v="3M11107"/>
    <n v="1675"/>
    <n v="258"/>
    <n v="7.41"/>
    <n v="0.34100000000000003"/>
    <x v="9"/>
    <x v="4"/>
    <x v="9"/>
  </r>
  <r>
    <n v="93960"/>
    <n v="2"/>
    <x v="1"/>
    <x v="9"/>
    <m/>
    <m/>
    <n v="45"/>
    <s v="3M11107"/>
    <n v="964"/>
    <n v="191"/>
    <n v="5.05"/>
    <n v="0.41399999999999998"/>
    <x v="9"/>
    <x v="4"/>
    <x v="9"/>
  </r>
  <r>
    <n v="1673044"/>
    <n v="2"/>
    <x v="7"/>
    <x v="9"/>
    <m/>
    <m/>
    <n v="45"/>
    <s v="3M11107"/>
    <n v="1023"/>
    <n v="226"/>
    <n v="4.53"/>
    <n v="0.40699999999999997"/>
    <x v="9"/>
    <x v="4"/>
    <x v="9"/>
  </r>
  <r>
    <n v="98140"/>
    <n v="2"/>
    <x v="9"/>
    <x v="9"/>
    <m/>
    <m/>
    <n v="45"/>
    <s v="3M11107"/>
    <n v="615"/>
    <n v="102"/>
    <n v="6.03"/>
    <n v="0.32400000000000001"/>
    <x v="9"/>
    <x v="4"/>
    <x v="9"/>
  </r>
  <r>
    <n v="104726"/>
    <n v="2"/>
    <x v="3"/>
    <x v="9"/>
    <m/>
    <m/>
    <n v="45"/>
    <s v="3M11107"/>
    <n v="244"/>
    <n v="31"/>
    <n v="7.71"/>
    <n v="0.28999999999999998"/>
    <x v="9"/>
    <x v="4"/>
    <x v="9"/>
  </r>
  <r>
    <n v="127524"/>
    <n v="2"/>
    <x v="4"/>
    <x v="9"/>
    <m/>
    <m/>
    <n v="45"/>
    <s v="3M11107"/>
    <n v="566"/>
    <n v="121"/>
    <n v="4.68"/>
    <n v="0.96699999999999997"/>
    <x v="9"/>
    <x v="4"/>
    <x v="9"/>
  </r>
  <r>
    <n v="123021"/>
    <n v="2"/>
    <x v="10"/>
    <x v="9"/>
    <m/>
    <m/>
    <n v="45"/>
    <s v="3M11107"/>
    <n v="1791"/>
    <n v="433"/>
    <n v="4.1399999999999997"/>
    <n v="0.372"/>
    <x v="9"/>
    <x v="4"/>
    <x v="9"/>
  </r>
  <r>
    <n v="119680"/>
    <n v="2"/>
    <x v="20"/>
    <x v="9"/>
    <m/>
    <m/>
    <n v="45"/>
    <s v="3M11107"/>
    <n v="370"/>
    <n v="58"/>
    <n v="6.38"/>
    <n v="0.93100000000000005"/>
    <x v="9"/>
    <x v="4"/>
    <x v="9"/>
  </r>
  <r>
    <n v="157130"/>
    <n v="2"/>
    <x v="0"/>
    <x v="9"/>
    <m/>
    <m/>
    <n v="45"/>
    <s v="3M11107"/>
    <n v="2599"/>
    <n v="452"/>
    <n v="5.75"/>
    <n v="0.442"/>
    <x v="9"/>
    <x v="4"/>
    <x v="9"/>
  </r>
  <r>
    <n v="153471"/>
    <n v="2"/>
    <x v="11"/>
    <x v="9"/>
    <m/>
    <m/>
    <n v="45"/>
    <s v="3M11107"/>
    <m/>
    <n v="9"/>
    <m/>
    <n v="0.222"/>
    <x v="9"/>
    <x v="4"/>
    <x v="9"/>
  </r>
  <r>
    <n v="99307"/>
    <n v="2"/>
    <x v="16"/>
    <x v="9"/>
    <m/>
    <m/>
    <n v="45"/>
    <s v="3M112081"/>
    <n v="33"/>
    <n v="8"/>
    <n v="4.13"/>
    <n v="0.75"/>
    <x v="0"/>
    <x v="4"/>
    <x v="0"/>
  </r>
  <r>
    <n v="963352"/>
    <n v="2"/>
    <x v="12"/>
    <x v="9"/>
    <m/>
    <m/>
    <n v="45"/>
    <s v="3M112081"/>
    <n v="551"/>
    <n v="63"/>
    <n v="8.75"/>
    <n v="6.3E-2"/>
    <x v="0"/>
    <x v="4"/>
    <x v="0"/>
  </r>
  <r>
    <n v="107122"/>
    <n v="2"/>
    <x v="13"/>
    <x v="9"/>
    <m/>
    <m/>
    <n v="45"/>
    <s v="3M112081"/>
    <n v="27"/>
    <n v="1"/>
    <n v="27"/>
    <n v="0"/>
    <x v="0"/>
    <x v="4"/>
    <x v="0"/>
  </r>
  <r>
    <n v="113542"/>
    <n v="2"/>
    <x v="19"/>
    <x v="9"/>
    <m/>
    <m/>
    <n v="45"/>
    <s v="3M112081"/>
    <n v="10"/>
    <n v="9"/>
    <n v="1.1100000000000001"/>
    <n v="0"/>
    <x v="0"/>
    <x v="4"/>
    <x v="0"/>
  </r>
  <r>
    <n v="122013"/>
    <n v="2"/>
    <x v="2"/>
    <x v="9"/>
    <m/>
    <m/>
    <n v="45"/>
    <s v="3M112081"/>
    <n v="53"/>
    <n v="0"/>
    <m/>
    <m/>
    <x v="0"/>
    <x v="4"/>
    <x v="0"/>
  </r>
  <r>
    <n v="133905"/>
    <n v="2"/>
    <x v="18"/>
    <x v="9"/>
    <m/>
    <m/>
    <n v="45"/>
    <s v="3M112081"/>
    <n v="960"/>
    <n v="157"/>
    <n v="6.11"/>
    <n v="0.185"/>
    <x v="0"/>
    <x v="4"/>
    <x v="0"/>
  </r>
  <r>
    <n v="137617"/>
    <n v="2"/>
    <x v="6"/>
    <x v="9"/>
    <m/>
    <m/>
    <n v="45"/>
    <s v="3M112081"/>
    <n v="677"/>
    <n v="247"/>
    <n v="2.74"/>
    <n v="0.23899999999999999"/>
    <x v="0"/>
    <x v="4"/>
    <x v="0"/>
  </r>
  <r>
    <n v="1118719"/>
    <n v="2"/>
    <x v="15"/>
    <x v="9"/>
    <m/>
    <m/>
    <n v="45"/>
    <s v="3M112081"/>
    <n v="975"/>
    <n v="151"/>
    <n v="6.46"/>
    <n v="0.25800000000000001"/>
    <x v="0"/>
    <x v="4"/>
    <x v="0"/>
  </r>
  <r>
    <n v="94781"/>
    <n v="2"/>
    <x v="1"/>
    <x v="9"/>
    <m/>
    <m/>
    <n v="45"/>
    <s v="3M112081"/>
    <n v="201"/>
    <n v="27"/>
    <n v="7.44"/>
    <n v="0.37"/>
    <x v="0"/>
    <x v="4"/>
    <x v="0"/>
  </r>
  <r>
    <n v="1271707"/>
    <n v="2"/>
    <x v="5"/>
    <x v="9"/>
    <m/>
    <m/>
    <n v="45"/>
    <s v="3M112081"/>
    <n v="267"/>
    <n v="28"/>
    <n v="9.5399999999999991"/>
    <n v="0.214"/>
    <x v="0"/>
    <x v="4"/>
    <x v="0"/>
  </r>
  <r>
    <n v="1673055"/>
    <n v="2"/>
    <x v="7"/>
    <x v="9"/>
    <m/>
    <m/>
    <n v="45"/>
    <s v="3M112081"/>
    <n v="447"/>
    <n v="104"/>
    <n v="4.3"/>
    <n v="0.221"/>
    <x v="0"/>
    <x v="4"/>
    <x v="0"/>
  </r>
  <r>
    <n v="98144"/>
    <n v="2"/>
    <x v="9"/>
    <x v="9"/>
    <m/>
    <m/>
    <n v="45"/>
    <s v="3M112081"/>
    <n v="196"/>
    <n v="83"/>
    <n v="2.36"/>
    <n v="0.28899999999999998"/>
    <x v="0"/>
    <x v="4"/>
    <x v="0"/>
  </r>
  <r>
    <n v="127529"/>
    <n v="2"/>
    <x v="4"/>
    <x v="9"/>
    <m/>
    <m/>
    <n v="45"/>
    <s v="3M112081"/>
    <n v="505"/>
    <n v="204"/>
    <n v="2.48"/>
    <n v="5.8999999999999997E-2"/>
    <x v="0"/>
    <x v="4"/>
    <x v="0"/>
  </r>
  <r>
    <n v="123025"/>
    <n v="2"/>
    <x v="10"/>
    <x v="9"/>
    <m/>
    <m/>
    <n v="45"/>
    <s v="3M112081"/>
    <n v="703"/>
    <n v="231"/>
    <n v="3.48"/>
    <n v="0.19500000000000001"/>
    <x v="0"/>
    <x v="4"/>
    <x v="0"/>
  </r>
  <r>
    <n v="119684"/>
    <n v="2"/>
    <x v="20"/>
    <x v="9"/>
    <m/>
    <m/>
    <n v="45"/>
    <s v="3M112081"/>
    <n v="304"/>
    <n v="82"/>
    <n v="3.71"/>
    <n v="0.24399999999999999"/>
    <x v="0"/>
    <x v="4"/>
    <x v="0"/>
  </r>
  <r>
    <n v="153474"/>
    <n v="2"/>
    <x v="11"/>
    <x v="9"/>
    <m/>
    <m/>
    <n v="45"/>
    <s v="3M112081"/>
    <n v="245"/>
    <n v="32"/>
    <n v="7.66"/>
    <n v="9.4E-2"/>
    <x v="0"/>
    <x v="4"/>
    <x v="0"/>
  </r>
  <r>
    <n v="99314"/>
    <n v="2"/>
    <x v="16"/>
    <x v="9"/>
    <m/>
    <m/>
    <n v="45"/>
    <s v="3M112082"/>
    <n v="40"/>
    <n v="40"/>
    <n v="1"/>
    <n v="0.375"/>
    <x v="1"/>
    <x v="4"/>
    <x v="1"/>
  </r>
  <r>
    <n v="1118740"/>
    <n v="2"/>
    <x v="15"/>
    <x v="9"/>
    <m/>
    <m/>
    <n v="45"/>
    <s v="3M112082"/>
    <n v="3290"/>
    <n v="681"/>
    <n v="4.83"/>
    <n v="7.0999999999999994E-2"/>
    <x v="1"/>
    <x v="4"/>
    <x v="1"/>
  </r>
  <r>
    <n v="963322"/>
    <n v="2"/>
    <x v="12"/>
    <x v="9"/>
    <m/>
    <m/>
    <n v="45"/>
    <s v="3M112082"/>
    <n v="2582"/>
    <n v="621"/>
    <n v="4.16"/>
    <n v="0.186"/>
    <x v="1"/>
    <x v="4"/>
    <x v="1"/>
  </r>
  <r>
    <n v="107125"/>
    <n v="2"/>
    <x v="13"/>
    <x v="9"/>
    <m/>
    <m/>
    <n v="45"/>
    <s v="3M112082"/>
    <n v="11"/>
    <n v="6"/>
    <n v="1.83"/>
    <n v="0.33300000000000002"/>
    <x v="1"/>
    <x v="4"/>
    <x v="1"/>
  </r>
  <r>
    <n v="113545"/>
    <n v="2"/>
    <x v="19"/>
    <x v="9"/>
    <m/>
    <m/>
    <n v="45"/>
    <s v="3M112082"/>
    <n v="93"/>
    <n v="36"/>
    <n v="2.58"/>
    <n v="5.6000000000000001E-2"/>
    <x v="1"/>
    <x v="4"/>
    <x v="1"/>
  </r>
  <r>
    <n v="110777"/>
    <n v="2"/>
    <x v="2"/>
    <x v="9"/>
    <m/>
    <m/>
    <n v="45"/>
    <s v="3M112082"/>
    <n v="645"/>
    <n v="64"/>
    <n v="10.08"/>
    <n v="0.219"/>
    <x v="1"/>
    <x v="4"/>
    <x v="1"/>
  </r>
  <r>
    <n v="133909"/>
    <n v="2"/>
    <x v="18"/>
    <x v="9"/>
    <m/>
    <m/>
    <n v="45"/>
    <s v="3M112082"/>
    <n v="2115"/>
    <n v="337"/>
    <n v="6.28"/>
    <n v="0.33200000000000002"/>
    <x v="1"/>
    <x v="4"/>
    <x v="1"/>
  </r>
  <r>
    <n v="137622"/>
    <n v="2"/>
    <x v="6"/>
    <x v="9"/>
    <m/>
    <m/>
    <n v="45"/>
    <s v="3M112082"/>
    <n v="1840"/>
    <n v="385"/>
    <n v="4.78"/>
    <n v="0.221"/>
    <x v="1"/>
    <x v="4"/>
    <x v="1"/>
  </r>
  <r>
    <n v="104872"/>
    <n v="2"/>
    <x v="3"/>
    <x v="9"/>
    <m/>
    <m/>
    <n v="45"/>
    <s v="3M112082"/>
    <m/>
    <n v="1"/>
    <m/>
    <n v="0"/>
    <x v="1"/>
    <x v="4"/>
    <x v="1"/>
  </r>
  <r>
    <n v="94788"/>
    <n v="2"/>
    <x v="1"/>
    <x v="9"/>
    <m/>
    <m/>
    <n v="45"/>
    <s v="3M112082"/>
    <n v="800"/>
    <n v="151"/>
    <n v="5.3"/>
    <n v="0.13900000000000001"/>
    <x v="1"/>
    <x v="4"/>
    <x v="1"/>
  </r>
  <r>
    <n v="1271720"/>
    <n v="2"/>
    <x v="5"/>
    <x v="9"/>
    <m/>
    <m/>
    <n v="45"/>
    <s v="3M112082"/>
    <n v="1709"/>
    <n v="241"/>
    <n v="7.09"/>
    <n v="0.17199999999999999"/>
    <x v="1"/>
    <x v="4"/>
    <x v="1"/>
  </r>
  <r>
    <n v="1673147"/>
    <n v="2"/>
    <x v="7"/>
    <x v="9"/>
    <m/>
    <m/>
    <n v="45"/>
    <s v="3M112082"/>
    <n v="1397"/>
    <n v="443"/>
    <n v="3.15"/>
    <n v="0.252"/>
    <x v="1"/>
    <x v="4"/>
    <x v="1"/>
  </r>
  <r>
    <n v="149979"/>
    <n v="2"/>
    <x v="8"/>
    <x v="9"/>
    <m/>
    <m/>
    <n v="45"/>
    <s v="3M112082"/>
    <n v="76"/>
    <n v="0"/>
    <m/>
    <m/>
    <x v="1"/>
    <x v="4"/>
    <x v="1"/>
  </r>
  <r>
    <n v="98151"/>
    <n v="2"/>
    <x v="9"/>
    <x v="9"/>
    <m/>
    <m/>
    <n v="45"/>
    <s v="3M112082"/>
    <n v="598"/>
    <n v="205"/>
    <n v="2.92"/>
    <n v="0.254"/>
    <x v="1"/>
    <x v="4"/>
    <x v="1"/>
  </r>
  <r>
    <n v="111504"/>
    <n v="2"/>
    <x v="3"/>
    <x v="9"/>
    <m/>
    <m/>
    <n v="45"/>
    <s v="3M112082"/>
    <n v="42"/>
    <n v="0"/>
    <m/>
    <m/>
    <x v="1"/>
    <x v="4"/>
    <x v="1"/>
  </r>
  <r>
    <n v="127533"/>
    <n v="2"/>
    <x v="4"/>
    <x v="9"/>
    <m/>
    <m/>
    <n v="45"/>
    <s v="3M112082"/>
    <n v="2238"/>
    <n v="785"/>
    <n v="3.02"/>
    <n v="0.16300000000000001"/>
    <x v="1"/>
    <x v="4"/>
    <x v="1"/>
  </r>
  <r>
    <n v="123031"/>
    <n v="2"/>
    <x v="10"/>
    <x v="9"/>
    <m/>
    <m/>
    <n v="45"/>
    <s v="3M112082"/>
    <n v="3492"/>
    <n v="505"/>
    <n v="6.91"/>
    <n v="0.14899999999999999"/>
    <x v="1"/>
    <x v="4"/>
    <x v="1"/>
  </r>
  <r>
    <n v="119687"/>
    <n v="2"/>
    <x v="20"/>
    <x v="9"/>
    <m/>
    <m/>
    <n v="45"/>
    <s v="3M112082"/>
    <n v="1417"/>
    <n v="625"/>
    <n v="2.27"/>
    <n v="0.155"/>
    <x v="1"/>
    <x v="4"/>
    <x v="1"/>
  </r>
  <r>
    <n v="153477"/>
    <n v="2"/>
    <x v="11"/>
    <x v="9"/>
    <m/>
    <m/>
    <n v="45"/>
    <s v="3M112082"/>
    <n v="9"/>
    <n v="0"/>
    <m/>
    <m/>
    <x v="1"/>
    <x v="4"/>
    <x v="1"/>
  </r>
  <r>
    <n v="1271736"/>
    <n v="2"/>
    <x v="5"/>
    <x v="9"/>
    <m/>
    <m/>
    <n v="45"/>
    <s v="3M11309"/>
    <n v="973"/>
    <n v="134"/>
    <n v="9.08"/>
    <n v="0.17899999999999999"/>
    <x v="2"/>
    <x v="4"/>
    <x v="2"/>
  </r>
  <r>
    <n v="1118762"/>
    <n v="2"/>
    <x v="15"/>
    <x v="9"/>
    <m/>
    <m/>
    <n v="45"/>
    <s v="3M11309"/>
    <n v="7711"/>
    <n v="508"/>
    <n v="15.18"/>
    <n v="0.14299999999999999"/>
    <x v="2"/>
    <x v="4"/>
    <x v="2"/>
  </r>
  <r>
    <n v="107131"/>
    <n v="2"/>
    <x v="13"/>
    <x v="9"/>
    <m/>
    <m/>
    <n v="45"/>
    <s v="3M11309"/>
    <n v="96"/>
    <n v="14"/>
    <n v="6.86"/>
    <n v="0.214"/>
    <x v="2"/>
    <x v="4"/>
    <x v="2"/>
  </r>
  <r>
    <n v="113550"/>
    <n v="2"/>
    <x v="19"/>
    <x v="9"/>
    <m/>
    <m/>
    <n v="45"/>
    <s v="3M11309"/>
    <n v="377"/>
    <n v="54"/>
    <n v="6.98"/>
    <n v="0.111"/>
    <x v="2"/>
    <x v="4"/>
    <x v="2"/>
  </r>
  <r>
    <n v="110783"/>
    <n v="2"/>
    <x v="2"/>
    <x v="9"/>
    <m/>
    <m/>
    <n v="45"/>
    <s v="3M11309"/>
    <n v="1264"/>
    <n v="70"/>
    <n v="18.059999999999999"/>
    <n v="0.24299999999999999"/>
    <x v="2"/>
    <x v="4"/>
    <x v="2"/>
  </r>
  <r>
    <n v="133915"/>
    <n v="2"/>
    <x v="18"/>
    <x v="9"/>
    <m/>
    <m/>
    <n v="45"/>
    <s v="3M11309"/>
    <n v="5751"/>
    <n v="410"/>
    <n v="14.03"/>
    <n v="0.38700000000000001"/>
    <x v="2"/>
    <x v="4"/>
    <x v="2"/>
  </r>
  <r>
    <n v="137630"/>
    <n v="2"/>
    <x v="6"/>
    <x v="9"/>
    <m/>
    <m/>
    <n v="45"/>
    <s v="3M11309"/>
    <n v="8584"/>
    <n v="805"/>
    <n v="10.66"/>
    <n v="0.23"/>
    <x v="2"/>
    <x v="4"/>
    <x v="2"/>
  </r>
  <r>
    <n v="104878"/>
    <n v="2"/>
    <x v="3"/>
    <x v="9"/>
    <m/>
    <m/>
    <n v="45"/>
    <s v="3M11309"/>
    <n v="1422"/>
    <n v="148"/>
    <n v="9.61"/>
    <n v="0.182"/>
    <x v="2"/>
    <x v="4"/>
    <x v="2"/>
  </r>
  <r>
    <n v="963325"/>
    <n v="2"/>
    <x v="12"/>
    <x v="9"/>
    <m/>
    <m/>
    <n v="45"/>
    <s v="3M11309"/>
    <n v="1840"/>
    <n v="197"/>
    <n v="9.34"/>
    <n v="0.36499999999999999"/>
    <x v="2"/>
    <x v="4"/>
    <x v="2"/>
  </r>
  <r>
    <n v="94793"/>
    <n v="2"/>
    <x v="1"/>
    <x v="9"/>
    <m/>
    <m/>
    <n v="45"/>
    <s v="3M11309"/>
    <n v="2108"/>
    <n v="275"/>
    <n v="7.67"/>
    <n v="0.17499999999999999"/>
    <x v="2"/>
    <x v="4"/>
    <x v="2"/>
  </r>
  <r>
    <n v="1673149"/>
    <n v="2"/>
    <x v="7"/>
    <x v="9"/>
    <m/>
    <m/>
    <n v="45"/>
    <s v="3M11309"/>
    <n v="2957"/>
    <n v="442"/>
    <n v="6.9"/>
    <n v="0.309"/>
    <x v="2"/>
    <x v="4"/>
    <x v="2"/>
  </r>
  <r>
    <n v="149988"/>
    <n v="2"/>
    <x v="8"/>
    <x v="9"/>
    <m/>
    <m/>
    <n v="45"/>
    <s v="3M11309"/>
    <n v="8"/>
    <n v="0"/>
    <m/>
    <m/>
    <x v="2"/>
    <x v="4"/>
    <x v="2"/>
  </r>
  <r>
    <n v="98155"/>
    <n v="2"/>
    <x v="9"/>
    <x v="9"/>
    <m/>
    <m/>
    <n v="45"/>
    <s v="3M11309"/>
    <n v="2124"/>
    <n v="228"/>
    <n v="9.32"/>
    <n v="0.27100000000000002"/>
    <x v="2"/>
    <x v="4"/>
    <x v="2"/>
  </r>
  <r>
    <n v="99592"/>
    <n v="2"/>
    <x v="16"/>
    <x v="9"/>
    <m/>
    <m/>
    <n v="45"/>
    <s v="3M11309"/>
    <n v="222"/>
    <n v="25"/>
    <n v="8.8800000000000008"/>
    <n v="0.32"/>
    <x v="2"/>
    <x v="4"/>
    <x v="2"/>
  </r>
  <r>
    <n v="127543"/>
    <n v="2"/>
    <x v="4"/>
    <x v="9"/>
    <m/>
    <m/>
    <n v="45"/>
    <s v="3M11309"/>
    <n v="5867"/>
    <n v="918"/>
    <n v="6.39"/>
    <n v="0.13800000000000001"/>
    <x v="2"/>
    <x v="4"/>
    <x v="2"/>
  </r>
  <r>
    <n v="123037"/>
    <n v="2"/>
    <x v="10"/>
    <x v="9"/>
    <m/>
    <m/>
    <n v="45"/>
    <s v="3M11309"/>
    <n v="9353"/>
    <n v="676"/>
    <n v="13.84"/>
    <n v="0.19800000000000001"/>
    <x v="2"/>
    <x v="4"/>
    <x v="2"/>
  </r>
  <r>
    <n v="119691"/>
    <n v="2"/>
    <x v="20"/>
    <x v="9"/>
    <m/>
    <m/>
    <n v="45"/>
    <s v="3M11309"/>
    <n v="3198"/>
    <n v="523"/>
    <n v="6.88"/>
    <n v="0.18"/>
    <x v="2"/>
    <x v="4"/>
    <x v="2"/>
  </r>
  <r>
    <n v="157139"/>
    <n v="2"/>
    <x v="0"/>
    <x v="9"/>
    <m/>
    <m/>
    <n v="45"/>
    <s v="3M11309"/>
    <n v="249"/>
    <n v="1"/>
    <n v="249"/>
    <n v="1"/>
    <x v="2"/>
    <x v="4"/>
    <x v="2"/>
  </r>
  <r>
    <n v="144909"/>
    <n v="2"/>
    <x v="17"/>
    <x v="9"/>
    <m/>
    <m/>
    <n v="45"/>
    <s v="3M11309"/>
    <n v="34"/>
    <n v="0"/>
    <m/>
    <m/>
    <x v="2"/>
    <x v="4"/>
    <x v="2"/>
  </r>
  <r>
    <n v="153482"/>
    <n v="2"/>
    <x v="11"/>
    <x v="9"/>
    <m/>
    <m/>
    <n v="45"/>
    <s v="3M11309"/>
    <n v="55"/>
    <n v="6"/>
    <n v="9.17"/>
    <n v="0.83299999999999996"/>
    <x v="2"/>
    <x v="4"/>
    <x v="2"/>
  </r>
  <r>
    <n v="1118786"/>
    <n v="2"/>
    <x v="15"/>
    <x v="9"/>
    <m/>
    <m/>
    <n v="45"/>
    <s v="3M11410"/>
    <n v="2303"/>
    <n v="399"/>
    <n v="5.77"/>
    <n v="0.35"/>
    <x v="3"/>
    <x v="4"/>
    <x v="3"/>
  </r>
  <r>
    <n v="963330"/>
    <n v="2"/>
    <x v="12"/>
    <x v="9"/>
    <m/>
    <m/>
    <n v="45"/>
    <s v="3M11410"/>
    <n v="1497"/>
    <n v="121"/>
    <n v="12.37"/>
    <n v="0.65200000000000002"/>
    <x v="3"/>
    <x v="4"/>
    <x v="3"/>
  </r>
  <r>
    <n v="107139"/>
    <n v="2"/>
    <x v="13"/>
    <x v="9"/>
    <m/>
    <m/>
    <n v="45"/>
    <s v="3M11410"/>
    <n v="166"/>
    <n v="19"/>
    <n v="8.74"/>
    <n v="0.63200000000000001"/>
    <x v="3"/>
    <x v="4"/>
    <x v="3"/>
  </r>
  <r>
    <n v="141627"/>
    <n v="2"/>
    <x v="14"/>
    <x v="9"/>
    <m/>
    <m/>
    <n v="45"/>
    <s v="3M11410"/>
    <n v="8"/>
    <n v="0"/>
    <m/>
    <m/>
    <x v="3"/>
    <x v="4"/>
    <x v="3"/>
  </r>
  <r>
    <n v="113555"/>
    <n v="2"/>
    <x v="19"/>
    <x v="9"/>
    <m/>
    <m/>
    <n v="45"/>
    <s v="3M11410"/>
    <n v="229"/>
    <n v="37"/>
    <n v="6.19"/>
    <n v="0.16200000000000001"/>
    <x v="3"/>
    <x v="4"/>
    <x v="3"/>
  </r>
  <r>
    <n v="110790"/>
    <n v="2"/>
    <x v="2"/>
    <x v="9"/>
    <m/>
    <m/>
    <n v="45"/>
    <s v="3M11410"/>
    <n v="320"/>
    <n v="134"/>
    <n v="2.39"/>
    <n v="0.46899999999999997"/>
    <x v="3"/>
    <x v="4"/>
    <x v="3"/>
  </r>
  <r>
    <n v="133922"/>
    <n v="2"/>
    <x v="18"/>
    <x v="9"/>
    <m/>
    <m/>
    <n v="45"/>
    <s v="3M11410"/>
    <n v="2152"/>
    <n v="458"/>
    <n v="4.7"/>
    <n v="0.69799999999999995"/>
    <x v="3"/>
    <x v="4"/>
    <x v="3"/>
  </r>
  <r>
    <n v="137637"/>
    <n v="2"/>
    <x v="6"/>
    <x v="9"/>
    <m/>
    <m/>
    <n v="45"/>
    <s v="3M11410"/>
    <n v="1945"/>
    <n v="481"/>
    <n v="4.04"/>
    <n v="0.52800000000000002"/>
    <x v="3"/>
    <x v="4"/>
    <x v="3"/>
  </r>
  <r>
    <n v="1271752"/>
    <n v="2"/>
    <x v="5"/>
    <x v="9"/>
    <m/>
    <m/>
    <n v="45"/>
    <s v="3M11410"/>
    <n v="673"/>
    <n v="184"/>
    <n v="3.66"/>
    <n v="0.69699999999999995"/>
    <x v="3"/>
    <x v="4"/>
    <x v="3"/>
  </r>
  <r>
    <n v="94800"/>
    <n v="2"/>
    <x v="1"/>
    <x v="9"/>
    <m/>
    <m/>
    <n v="45"/>
    <s v="3M11410"/>
    <n v="916"/>
    <n v="266"/>
    <n v="3.44"/>
    <n v="0.39100000000000001"/>
    <x v="3"/>
    <x v="4"/>
    <x v="3"/>
  </r>
  <r>
    <n v="1673092"/>
    <n v="2"/>
    <x v="7"/>
    <x v="9"/>
    <m/>
    <m/>
    <n v="45"/>
    <s v="3M11410"/>
    <n v="1108"/>
    <n v="286"/>
    <n v="3.87"/>
    <n v="0.60099999999999998"/>
    <x v="3"/>
    <x v="4"/>
    <x v="3"/>
  </r>
  <r>
    <n v="149995"/>
    <n v="2"/>
    <x v="8"/>
    <x v="9"/>
    <m/>
    <m/>
    <n v="45"/>
    <s v="3M11410"/>
    <n v="754"/>
    <n v="90"/>
    <n v="8.3800000000000008"/>
    <n v="0.38200000000000001"/>
    <x v="3"/>
    <x v="4"/>
    <x v="3"/>
  </r>
  <r>
    <n v="95915"/>
    <n v="2"/>
    <x v="9"/>
    <x v="9"/>
    <m/>
    <m/>
    <n v="45"/>
    <s v="3M11410"/>
    <n v="1063"/>
    <n v="386"/>
    <n v="2.8"/>
    <n v="0.52600000000000002"/>
    <x v="3"/>
    <x v="4"/>
    <x v="3"/>
  </r>
  <r>
    <n v="104886"/>
    <n v="2"/>
    <x v="3"/>
    <x v="9"/>
    <m/>
    <m/>
    <n v="45"/>
    <s v="3M11410"/>
    <n v="557"/>
    <n v="67"/>
    <n v="8.31"/>
    <n v="0.23899999999999999"/>
    <x v="3"/>
    <x v="4"/>
    <x v="3"/>
  </r>
  <r>
    <n v="99599"/>
    <n v="2"/>
    <x v="16"/>
    <x v="9"/>
    <m/>
    <m/>
    <n v="45"/>
    <s v="3M11410"/>
    <n v="446"/>
    <n v="35"/>
    <n v="12.74"/>
    <n v="0.48599999999999999"/>
    <x v="3"/>
    <x v="4"/>
    <x v="3"/>
  </r>
  <r>
    <n v="127551"/>
    <n v="2"/>
    <x v="4"/>
    <x v="9"/>
    <m/>
    <m/>
    <n v="45"/>
    <s v="3M11410"/>
    <n v="1998"/>
    <n v="550"/>
    <n v="3.63"/>
    <n v="0.28499999999999998"/>
    <x v="3"/>
    <x v="4"/>
    <x v="3"/>
  </r>
  <r>
    <n v="123043"/>
    <n v="2"/>
    <x v="10"/>
    <x v="9"/>
    <m/>
    <m/>
    <n v="45"/>
    <s v="3M11410"/>
    <n v="3958"/>
    <n v="551"/>
    <n v="7.18"/>
    <n v="0.46500000000000002"/>
    <x v="3"/>
    <x v="4"/>
    <x v="3"/>
  </r>
  <r>
    <n v="119697"/>
    <n v="2"/>
    <x v="20"/>
    <x v="9"/>
    <m/>
    <m/>
    <n v="45"/>
    <s v="3M11410"/>
    <n v="1179"/>
    <n v="267"/>
    <n v="4.42"/>
    <n v="0.54700000000000004"/>
    <x v="3"/>
    <x v="4"/>
    <x v="3"/>
  </r>
  <r>
    <n v="157146"/>
    <n v="2"/>
    <x v="0"/>
    <x v="9"/>
    <m/>
    <m/>
    <n v="45"/>
    <s v="3M11410"/>
    <n v="952"/>
    <n v="136"/>
    <n v="8.17"/>
    <n v="0.42599999999999999"/>
    <x v="3"/>
    <x v="4"/>
    <x v="3"/>
  </r>
  <r>
    <n v="144916"/>
    <n v="2"/>
    <x v="17"/>
    <x v="9"/>
    <m/>
    <m/>
    <n v="45"/>
    <s v="3M11410"/>
    <n v="1441"/>
    <n v="439"/>
    <n v="3.28"/>
    <n v="0.99099999999999999"/>
    <x v="3"/>
    <x v="4"/>
    <x v="3"/>
  </r>
  <r>
    <n v="153492"/>
    <n v="2"/>
    <x v="11"/>
    <x v="9"/>
    <m/>
    <m/>
    <n v="45"/>
    <s v="3M11410"/>
    <n v="733"/>
    <n v="64"/>
    <n v="11.45"/>
    <n v="0.53100000000000003"/>
    <x v="3"/>
    <x v="4"/>
    <x v="3"/>
  </r>
  <r>
    <n v="1271769"/>
    <n v="2"/>
    <x v="5"/>
    <x v="9"/>
    <m/>
    <m/>
    <n v="45"/>
    <s v="3M11411"/>
    <n v="122"/>
    <n v="29"/>
    <n v="4.21"/>
    <n v="0.58599999999999997"/>
    <x v="4"/>
    <x v="4"/>
    <x v="4"/>
  </r>
  <r>
    <n v="102746"/>
    <n v="2"/>
    <x v="3"/>
    <x v="9"/>
    <m/>
    <m/>
    <n v="45"/>
    <s v="3M11411"/>
    <n v="252"/>
    <n v="49"/>
    <n v="5.14"/>
    <n v="0.40799999999999997"/>
    <x v="4"/>
    <x v="4"/>
    <x v="4"/>
  </r>
  <r>
    <n v="963354"/>
    <n v="2"/>
    <x v="12"/>
    <x v="9"/>
    <m/>
    <m/>
    <n v="45"/>
    <s v="3M11411"/>
    <n v="822"/>
    <n v="131"/>
    <n v="6.27"/>
    <n v="0.70899999999999996"/>
    <x v="4"/>
    <x v="4"/>
    <x v="4"/>
  </r>
  <r>
    <n v="107148"/>
    <n v="2"/>
    <x v="13"/>
    <x v="9"/>
    <m/>
    <m/>
    <n v="45"/>
    <s v="3M11411"/>
    <n v="21"/>
    <n v="6"/>
    <n v="3.5"/>
    <n v="1"/>
    <x v="4"/>
    <x v="4"/>
    <x v="4"/>
  </r>
  <r>
    <n v="113560"/>
    <n v="2"/>
    <x v="19"/>
    <x v="9"/>
    <m/>
    <m/>
    <n v="45"/>
    <s v="3M11411"/>
    <n v="18"/>
    <n v="9"/>
    <n v="2"/>
    <n v="0.33300000000000002"/>
    <x v="4"/>
    <x v="4"/>
    <x v="4"/>
  </r>
  <r>
    <n v="110796"/>
    <n v="2"/>
    <x v="2"/>
    <x v="9"/>
    <m/>
    <m/>
    <n v="45"/>
    <s v="3M11411"/>
    <n v="308"/>
    <n v="49"/>
    <n v="6.29"/>
    <n v="0.53100000000000003"/>
    <x v="4"/>
    <x v="4"/>
    <x v="4"/>
  </r>
  <r>
    <n v="133927"/>
    <n v="2"/>
    <x v="18"/>
    <x v="9"/>
    <m/>
    <m/>
    <n v="45"/>
    <s v="3M11411"/>
    <n v="285"/>
    <n v="29"/>
    <n v="9.83"/>
    <n v="0.44800000000000001"/>
    <x v="4"/>
    <x v="4"/>
    <x v="4"/>
  </r>
  <r>
    <n v="137643"/>
    <n v="2"/>
    <x v="6"/>
    <x v="9"/>
    <m/>
    <m/>
    <n v="45"/>
    <s v="3M11411"/>
    <n v="330"/>
    <n v="159"/>
    <n v="2.08"/>
    <n v="0.56599999999999995"/>
    <x v="4"/>
    <x v="4"/>
    <x v="4"/>
  </r>
  <r>
    <n v="150005"/>
    <n v="2"/>
    <x v="8"/>
    <x v="9"/>
    <m/>
    <m/>
    <n v="45"/>
    <s v="3M11411"/>
    <n v="38"/>
    <n v="13"/>
    <n v="2.92"/>
    <n v="7.6999999999999999E-2"/>
    <x v="4"/>
    <x v="4"/>
    <x v="4"/>
  </r>
  <r>
    <n v="1118810"/>
    <n v="2"/>
    <x v="15"/>
    <x v="9"/>
    <m/>
    <m/>
    <n v="45"/>
    <s v="3M11411"/>
    <n v="567"/>
    <n v="92"/>
    <n v="6.16"/>
    <n v="0.54300000000000004"/>
    <x v="4"/>
    <x v="4"/>
    <x v="4"/>
  </r>
  <r>
    <n v="91916"/>
    <n v="2"/>
    <x v="1"/>
    <x v="9"/>
    <m/>
    <m/>
    <n v="45"/>
    <s v="3M11411"/>
    <n v="273"/>
    <n v="73"/>
    <n v="3.74"/>
    <n v="0.49299999999999999"/>
    <x v="4"/>
    <x v="4"/>
    <x v="4"/>
  </r>
  <r>
    <n v="95923"/>
    <n v="2"/>
    <x v="9"/>
    <x v="9"/>
    <m/>
    <m/>
    <n v="45"/>
    <s v="3M11411"/>
    <n v="382"/>
    <n v="71"/>
    <n v="5.38"/>
    <n v="0.69"/>
    <x v="4"/>
    <x v="4"/>
    <x v="4"/>
  </r>
  <r>
    <n v="1673105"/>
    <n v="2"/>
    <x v="7"/>
    <x v="9"/>
    <m/>
    <m/>
    <n v="45"/>
    <s v="3M11411"/>
    <n v="441"/>
    <n v="113"/>
    <n v="3.9"/>
    <n v="0.628"/>
    <x v="4"/>
    <x v="4"/>
    <x v="4"/>
  </r>
  <r>
    <n v="99606"/>
    <n v="2"/>
    <x v="16"/>
    <x v="9"/>
    <m/>
    <m/>
    <n v="45"/>
    <s v="3M11411"/>
    <n v="89"/>
    <n v="7"/>
    <n v="12.71"/>
    <n v="0.42899999999999999"/>
    <x v="4"/>
    <x v="4"/>
    <x v="4"/>
  </r>
  <r>
    <n v="127556"/>
    <n v="2"/>
    <x v="4"/>
    <x v="9"/>
    <m/>
    <m/>
    <n v="45"/>
    <s v="3M11411"/>
    <n v="244"/>
    <n v="22"/>
    <n v="11.09"/>
    <n v="0.318"/>
    <x v="4"/>
    <x v="4"/>
    <x v="4"/>
  </r>
  <r>
    <n v="123052"/>
    <n v="2"/>
    <x v="10"/>
    <x v="9"/>
    <m/>
    <m/>
    <n v="45"/>
    <s v="3M11411"/>
    <n v="1500"/>
    <n v="272"/>
    <n v="5.51"/>
    <n v="0.39700000000000002"/>
    <x v="4"/>
    <x v="4"/>
    <x v="4"/>
  </r>
  <r>
    <n v="119704"/>
    <n v="2"/>
    <x v="20"/>
    <x v="9"/>
    <m/>
    <m/>
    <n v="45"/>
    <s v="3M11411"/>
    <n v="496"/>
    <n v="27"/>
    <n v="18.37"/>
    <n v="0.44400000000000001"/>
    <x v="4"/>
    <x v="4"/>
    <x v="4"/>
  </r>
  <r>
    <n v="157151"/>
    <n v="2"/>
    <x v="0"/>
    <x v="9"/>
    <m/>
    <m/>
    <n v="45"/>
    <s v="3M11411"/>
    <n v="273"/>
    <n v="42"/>
    <n v="6.5"/>
    <n v="0.83299999999999996"/>
    <x v="4"/>
    <x v="4"/>
    <x v="4"/>
  </r>
  <r>
    <n v="144924"/>
    <n v="2"/>
    <x v="17"/>
    <x v="9"/>
    <m/>
    <m/>
    <n v="45"/>
    <s v="3M11411"/>
    <n v="247"/>
    <n v="108"/>
    <n v="2.29"/>
    <n v="0.73099999999999998"/>
    <x v="4"/>
    <x v="4"/>
    <x v="4"/>
  </r>
  <r>
    <n v="153500"/>
    <n v="2"/>
    <x v="11"/>
    <x v="9"/>
    <m/>
    <m/>
    <n v="45"/>
    <s v="3M11411"/>
    <n v="99"/>
    <n v="2"/>
    <n v="49.5"/>
    <n v="0.5"/>
    <x v="4"/>
    <x v="4"/>
    <x v="4"/>
  </r>
  <r>
    <n v="963340"/>
    <n v="2"/>
    <x v="12"/>
    <x v="9"/>
    <m/>
    <m/>
    <n v="45"/>
    <s v="3M11413"/>
    <n v="579"/>
    <n v="113"/>
    <n v="5.12"/>
    <n v="0.95499999999999996"/>
    <x v="5"/>
    <x v="4"/>
    <x v="5"/>
  </r>
  <r>
    <n v="1118834"/>
    <n v="2"/>
    <x v="15"/>
    <x v="9"/>
    <m/>
    <m/>
    <n v="45"/>
    <s v="3M11413"/>
    <n v="390"/>
    <n v="53"/>
    <n v="7.36"/>
    <n v="0.92400000000000004"/>
    <x v="5"/>
    <x v="4"/>
    <x v="5"/>
  </r>
  <r>
    <n v="102756"/>
    <n v="2"/>
    <x v="3"/>
    <x v="9"/>
    <m/>
    <m/>
    <n v="45"/>
    <s v="3M11413"/>
    <n v="13"/>
    <n v="4"/>
    <n v="3.25"/>
    <n v="0.75"/>
    <x v="5"/>
    <x v="4"/>
    <x v="5"/>
  </r>
  <r>
    <n v="107152"/>
    <n v="2"/>
    <x v="13"/>
    <x v="9"/>
    <m/>
    <m/>
    <n v="45"/>
    <s v="3M11413"/>
    <n v="110"/>
    <n v="10"/>
    <n v="11"/>
    <n v="0.9"/>
    <x v="5"/>
    <x v="4"/>
    <x v="5"/>
  </r>
  <r>
    <n v="141641"/>
    <n v="2"/>
    <x v="14"/>
    <x v="9"/>
    <m/>
    <m/>
    <n v="45"/>
    <s v="3M11413"/>
    <n v="538"/>
    <n v="102"/>
    <n v="5.27"/>
    <n v="1"/>
    <x v="5"/>
    <x v="4"/>
    <x v="5"/>
  </r>
  <r>
    <n v="113563"/>
    <n v="2"/>
    <x v="19"/>
    <x v="9"/>
    <m/>
    <m/>
    <n v="45"/>
    <s v="3M11413"/>
    <n v="76"/>
    <n v="10"/>
    <n v="7.6"/>
    <n v="0.6"/>
    <x v="5"/>
    <x v="4"/>
    <x v="5"/>
  </r>
  <r>
    <n v="110802"/>
    <n v="2"/>
    <x v="2"/>
    <x v="9"/>
    <m/>
    <m/>
    <n v="45"/>
    <s v="3M11413"/>
    <n v="104"/>
    <n v="19"/>
    <n v="5.47"/>
    <n v="0.78900000000000003"/>
    <x v="5"/>
    <x v="4"/>
    <x v="5"/>
  </r>
  <r>
    <n v="133930"/>
    <n v="2"/>
    <x v="18"/>
    <x v="9"/>
    <m/>
    <m/>
    <n v="45"/>
    <s v="3M11413"/>
    <n v="14"/>
    <n v="5"/>
    <n v="2.8"/>
    <n v="0.6"/>
    <x v="5"/>
    <x v="4"/>
    <x v="5"/>
  </r>
  <r>
    <n v="137646"/>
    <n v="2"/>
    <x v="6"/>
    <x v="9"/>
    <m/>
    <m/>
    <n v="45"/>
    <s v="3M11413"/>
    <n v="59"/>
    <n v="26"/>
    <n v="2.27"/>
    <n v="0.80800000000000005"/>
    <x v="5"/>
    <x v="4"/>
    <x v="5"/>
  </r>
  <r>
    <n v="150014"/>
    <n v="2"/>
    <x v="8"/>
    <x v="9"/>
    <m/>
    <m/>
    <n v="45"/>
    <s v="3M11413"/>
    <n v="45"/>
    <n v="13"/>
    <n v="3.46"/>
    <n v="1"/>
    <x v="5"/>
    <x v="4"/>
    <x v="5"/>
  </r>
  <r>
    <n v="91923"/>
    <n v="2"/>
    <x v="1"/>
    <x v="9"/>
    <m/>
    <m/>
    <n v="45"/>
    <s v="3M11413"/>
    <n v="509"/>
    <n v="75"/>
    <n v="6.79"/>
    <n v="0.90700000000000003"/>
    <x v="5"/>
    <x v="4"/>
    <x v="5"/>
  </r>
  <r>
    <n v="1271795"/>
    <n v="2"/>
    <x v="5"/>
    <x v="9"/>
    <m/>
    <m/>
    <n v="45"/>
    <s v="3M11413"/>
    <n v="46"/>
    <n v="6"/>
    <n v="7.67"/>
    <n v="0.66600000000000004"/>
    <x v="5"/>
    <x v="4"/>
    <x v="5"/>
  </r>
  <r>
    <n v="95931"/>
    <n v="2"/>
    <x v="9"/>
    <x v="9"/>
    <m/>
    <m/>
    <n v="45"/>
    <s v="3M11413"/>
    <n v="489"/>
    <n v="94"/>
    <n v="5.2"/>
    <n v="0.94699999999999995"/>
    <x v="5"/>
    <x v="4"/>
    <x v="5"/>
  </r>
  <r>
    <n v="1673125"/>
    <n v="2"/>
    <x v="7"/>
    <x v="9"/>
    <m/>
    <m/>
    <n v="45"/>
    <s v="3M11413"/>
    <n v="271"/>
    <n v="35"/>
    <n v="7.74"/>
    <n v="0.94199999999999995"/>
    <x v="5"/>
    <x v="4"/>
    <x v="5"/>
  </r>
  <r>
    <n v="100488"/>
    <n v="2"/>
    <x v="16"/>
    <x v="9"/>
    <m/>
    <m/>
    <n v="45"/>
    <s v="3M11413"/>
    <n v="184"/>
    <n v="25"/>
    <n v="7.36"/>
    <n v="1"/>
    <x v="5"/>
    <x v="4"/>
    <x v="5"/>
  </r>
  <r>
    <n v="127563"/>
    <n v="2"/>
    <x v="4"/>
    <x v="9"/>
    <m/>
    <m/>
    <n v="45"/>
    <s v="3M11413"/>
    <n v="72"/>
    <n v="9"/>
    <n v="8"/>
    <n v="1"/>
    <x v="5"/>
    <x v="4"/>
    <x v="5"/>
  </r>
  <r>
    <n v="123056"/>
    <n v="2"/>
    <x v="10"/>
    <x v="9"/>
    <m/>
    <m/>
    <n v="45"/>
    <s v="3M11413"/>
    <n v="329"/>
    <n v="46"/>
    <n v="7.15"/>
    <n v="1"/>
    <x v="5"/>
    <x v="4"/>
    <x v="5"/>
  </r>
  <r>
    <n v="119709"/>
    <n v="2"/>
    <x v="20"/>
    <x v="9"/>
    <m/>
    <m/>
    <n v="45"/>
    <s v="3M11413"/>
    <n v="43"/>
    <n v="2"/>
    <n v="21.5"/>
    <n v="1"/>
    <x v="5"/>
    <x v="4"/>
    <x v="5"/>
  </r>
  <r>
    <n v="157158"/>
    <n v="2"/>
    <x v="0"/>
    <x v="9"/>
    <m/>
    <m/>
    <n v="45"/>
    <s v="3M11413"/>
    <n v="66"/>
    <n v="2"/>
    <n v="33"/>
    <n v="1"/>
    <x v="5"/>
    <x v="4"/>
    <x v="5"/>
  </r>
  <r>
    <n v="144933"/>
    <n v="2"/>
    <x v="17"/>
    <x v="9"/>
    <m/>
    <m/>
    <n v="45"/>
    <s v="3M11413"/>
    <n v="44"/>
    <n v="4"/>
    <n v="11"/>
    <n v="1"/>
    <x v="5"/>
    <x v="4"/>
    <x v="5"/>
  </r>
  <r>
    <n v="153507"/>
    <n v="2"/>
    <x v="11"/>
    <x v="9"/>
    <m/>
    <m/>
    <n v="45"/>
    <s v="3M11413"/>
    <n v="101"/>
    <n v="6"/>
    <n v="16.829999999999998"/>
    <n v="0.83299999999999996"/>
    <x v="5"/>
    <x v="4"/>
    <x v="5"/>
  </r>
  <r>
    <n v="133933"/>
    <n v="2"/>
    <x v="18"/>
    <x v="9"/>
    <m/>
    <m/>
    <n v="45"/>
    <s v="3M11512"/>
    <n v="175"/>
    <n v="9"/>
    <n v="19.440000000000001"/>
    <n v="0"/>
    <x v="6"/>
    <x v="4"/>
    <x v="6"/>
  </r>
  <r>
    <n v="963342"/>
    <n v="2"/>
    <x v="12"/>
    <x v="9"/>
    <m/>
    <m/>
    <n v="45"/>
    <s v="3M11512"/>
    <n v="567"/>
    <n v="35"/>
    <n v="16.2"/>
    <n v="0.17100000000000001"/>
    <x v="6"/>
    <x v="4"/>
    <x v="6"/>
  </r>
  <r>
    <n v="102761"/>
    <n v="2"/>
    <x v="3"/>
    <x v="9"/>
    <m/>
    <m/>
    <n v="45"/>
    <s v="3M11512"/>
    <n v="346"/>
    <n v="49"/>
    <n v="7.06"/>
    <n v="0.02"/>
    <x v="6"/>
    <x v="4"/>
    <x v="6"/>
  </r>
  <r>
    <n v="107157"/>
    <n v="2"/>
    <x v="13"/>
    <x v="9"/>
    <m/>
    <m/>
    <n v="45"/>
    <s v="3M11512"/>
    <n v="182"/>
    <n v="16"/>
    <n v="11.38"/>
    <n v="0.625"/>
    <x v="6"/>
    <x v="4"/>
    <x v="6"/>
  </r>
  <r>
    <n v="141646"/>
    <n v="2"/>
    <x v="14"/>
    <x v="9"/>
    <m/>
    <m/>
    <n v="45"/>
    <s v="3M11512"/>
    <n v="419"/>
    <n v="53"/>
    <n v="15.81"/>
    <n v="0.17"/>
    <x v="6"/>
    <x v="4"/>
    <x v="6"/>
  </r>
  <r>
    <n v="113568"/>
    <n v="2"/>
    <x v="19"/>
    <x v="9"/>
    <m/>
    <m/>
    <n v="45"/>
    <s v="3M11512"/>
    <n v="48"/>
    <n v="2"/>
    <n v="24"/>
    <n v="0"/>
    <x v="6"/>
    <x v="4"/>
    <x v="6"/>
  </r>
  <r>
    <n v="110806"/>
    <n v="2"/>
    <x v="2"/>
    <x v="9"/>
    <m/>
    <m/>
    <n v="45"/>
    <s v="3M11512"/>
    <n v="246"/>
    <n v="8"/>
    <n v="30.75"/>
    <n v="0"/>
    <x v="6"/>
    <x v="4"/>
    <x v="6"/>
  </r>
  <r>
    <n v="137650"/>
    <n v="2"/>
    <x v="6"/>
    <x v="9"/>
    <m/>
    <m/>
    <n v="45"/>
    <s v="3M11512"/>
    <n v="257"/>
    <n v="22"/>
    <n v="11.68"/>
    <n v="0.36399999999999999"/>
    <x v="6"/>
    <x v="4"/>
    <x v="6"/>
  </r>
  <r>
    <n v="1118858"/>
    <n v="2"/>
    <x v="15"/>
    <x v="9"/>
    <m/>
    <m/>
    <n v="45"/>
    <s v="3M11512"/>
    <n v="945"/>
    <n v="52"/>
    <n v="18.170000000000002"/>
    <n v="0.13400000000000001"/>
    <x v="6"/>
    <x v="4"/>
    <x v="6"/>
  </r>
  <r>
    <n v="91927"/>
    <n v="2"/>
    <x v="1"/>
    <x v="9"/>
    <m/>
    <m/>
    <n v="45"/>
    <s v="3M11512"/>
    <n v="1087"/>
    <n v="109"/>
    <n v="9.9700000000000006"/>
    <n v="3.6999999999999998E-2"/>
    <x v="6"/>
    <x v="4"/>
    <x v="6"/>
  </r>
  <r>
    <n v="1271780"/>
    <n v="2"/>
    <x v="5"/>
    <x v="9"/>
    <m/>
    <m/>
    <n v="45"/>
    <s v="3M11512"/>
    <n v="422"/>
    <n v="64"/>
    <n v="6.59"/>
    <n v="4.5999999999999999E-2"/>
    <x v="6"/>
    <x v="4"/>
    <x v="6"/>
  </r>
  <r>
    <n v="1673117"/>
    <n v="2"/>
    <x v="7"/>
    <x v="9"/>
    <m/>
    <m/>
    <n v="45"/>
    <s v="3M11512"/>
    <n v="582"/>
    <n v="88"/>
    <n v="7.16"/>
    <n v="0.23799999999999999"/>
    <x v="6"/>
    <x v="4"/>
    <x v="6"/>
  </r>
  <r>
    <n v="100493"/>
    <n v="2"/>
    <x v="16"/>
    <x v="9"/>
    <m/>
    <m/>
    <n v="45"/>
    <s v="3M11512"/>
    <n v="1500"/>
    <n v="82"/>
    <n v="22.87"/>
    <n v="0.20699999999999999"/>
    <x v="6"/>
    <x v="4"/>
    <x v="6"/>
  </r>
  <r>
    <n v="96233"/>
    <n v="2"/>
    <x v="9"/>
    <x v="9"/>
    <m/>
    <m/>
    <n v="45"/>
    <s v="3M11512"/>
    <n v="417"/>
    <n v="75"/>
    <n v="5.56"/>
    <n v="6.7000000000000004E-2"/>
    <x v="6"/>
    <x v="4"/>
    <x v="6"/>
  </r>
  <r>
    <n v="127566"/>
    <n v="2"/>
    <x v="4"/>
    <x v="9"/>
    <m/>
    <m/>
    <n v="45"/>
    <s v="3M11512"/>
    <n v="64"/>
    <n v="22"/>
    <n v="2.91"/>
    <n v="0"/>
    <x v="6"/>
    <x v="4"/>
    <x v="6"/>
  </r>
  <r>
    <n v="123060"/>
    <n v="2"/>
    <x v="10"/>
    <x v="9"/>
    <m/>
    <m/>
    <n v="45"/>
    <s v="3M11512"/>
    <m/>
    <n v="24"/>
    <m/>
    <n v="8.3000000000000004E-2"/>
    <x v="6"/>
    <x v="4"/>
    <x v="6"/>
  </r>
  <r>
    <n v="123097"/>
    <n v="2"/>
    <x v="10"/>
    <x v="9"/>
    <m/>
    <m/>
    <n v="45"/>
    <s v="3M11512"/>
    <n v="723"/>
    <n v="0"/>
    <m/>
    <m/>
    <x v="6"/>
    <x v="4"/>
    <x v="6"/>
  </r>
  <r>
    <n v="119713"/>
    <n v="2"/>
    <x v="20"/>
    <x v="9"/>
    <m/>
    <m/>
    <n v="45"/>
    <s v="3M11512"/>
    <m/>
    <n v="2"/>
    <m/>
    <n v="0.5"/>
    <x v="6"/>
    <x v="4"/>
    <x v="6"/>
  </r>
  <r>
    <n v="119715"/>
    <n v="2"/>
    <x v="20"/>
    <x v="9"/>
    <m/>
    <m/>
    <n v="45"/>
    <s v="3M11512"/>
    <n v="379"/>
    <n v="0"/>
    <m/>
    <m/>
    <x v="6"/>
    <x v="4"/>
    <x v="6"/>
  </r>
  <r>
    <n v="157162"/>
    <n v="2"/>
    <x v="0"/>
    <x v="9"/>
    <m/>
    <m/>
    <n v="45"/>
    <s v="3M11512"/>
    <n v="80"/>
    <n v="50"/>
    <n v="1.6"/>
    <n v="0.02"/>
    <x v="6"/>
    <x v="4"/>
    <x v="6"/>
  </r>
  <r>
    <n v="144937"/>
    <n v="2"/>
    <x v="17"/>
    <x v="9"/>
    <m/>
    <m/>
    <n v="45"/>
    <s v="3M11512"/>
    <n v="11"/>
    <n v="4"/>
    <n v="2.75"/>
    <n v="0.25"/>
    <x v="6"/>
    <x v="4"/>
    <x v="6"/>
  </r>
  <r>
    <n v="153512"/>
    <n v="2"/>
    <x v="11"/>
    <x v="9"/>
    <m/>
    <m/>
    <n v="45"/>
    <s v="3M11512"/>
    <n v="386"/>
    <n v="127"/>
    <n v="3.04"/>
    <n v="1.6E-2"/>
    <x v="6"/>
    <x v="4"/>
    <x v="6"/>
  </r>
  <r>
    <n v="1118656"/>
    <n v="2"/>
    <x v="15"/>
    <x v="10"/>
    <m/>
    <m/>
    <n v="45"/>
    <s v="3M11105"/>
    <n v="143"/>
    <n v="0"/>
    <m/>
    <m/>
    <x v="7"/>
    <x v="4"/>
    <x v="7"/>
  </r>
  <r>
    <n v="137601"/>
    <n v="2"/>
    <x v="6"/>
    <x v="10"/>
    <m/>
    <m/>
    <n v="45"/>
    <s v="3M11105"/>
    <n v="22"/>
    <n v="0"/>
    <m/>
    <m/>
    <x v="7"/>
    <x v="4"/>
    <x v="7"/>
  </r>
  <r>
    <n v="93952"/>
    <n v="2"/>
    <x v="1"/>
    <x v="10"/>
    <m/>
    <m/>
    <n v="45"/>
    <s v="3M11105"/>
    <n v="16"/>
    <n v="3"/>
    <n v="5.33"/>
    <n v="0.33300000000000002"/>
    <x v="7"/>
    <x v="4"/>
    <x v="7"/>
  </r>
  <r>
    <n v="1673025"/>
    <n v="2"/>
    <x v="7"/>
    <x v="10"/>
    <m/>
    <m/>
    <n v="45"/>
    <s v="3M11105"/>
    <n v="19"/>
    <n v="0"/>
    <m/>
    <m/>
    <x v="7"/>
    <x v="4"/>
    <x v="7"/>
  </r>
  <r>
    <n v="127512"/>
    <n v="2"/>
    <x v="4"/>
    <x v="10"/>
    <m/>
    <m/>
    <n v="45"/>
    <s v="3M11105"/>
    <n v="15"/>
    <n v="0"/>
    <m/>
    <m/>
    <x v="7"/>
    <x v="4"/>
    <x v="7"/>
  </r>
  <r>
    <n v="119671"/>
    <n v="2"/>
    <x v="20"/>
    <x v="10"/>
    <m/>
    <m/>
    <n v="45"/>
    <s v="3M11105"/>
    <m/>
    <n v="2"/>
    <m/>
    <n v="0"/>
    <x v="7"/>
    <x v="4"/>
    <x v="7"/>
  </r>
  <r>
    <n v="123012"/>
    <n v="2"/>
    <x v="10"/>
    <x v="10"/>
    <m/>
    <m/>
    <n v="45"/>
    <s v="3M11105"/>
    <n v="29"/>
    <n v="0"/>
    <m/>
    <m/>
    <x v="7"/>
    <x v="4"/>
    <x v="7"/>
  </r>
  <r>
    <n v="1118675"/>
    <n v="2"/>
    <x v="15"/>
    <x v="10"/>
    <m/>
    <m/>
    <n v="45"/>
    <s v="3M11106"/>
    <n v="8"/>
    <n v="1"/>
    <n v="8"/>
    <n v="0"/>
    <x v="8"/>
    <x v="4"/>
    <x v="8"/>
  </r>
  <r>
    <n v="963378"/>
    <n v="2"/>
    <x v="12"/>
    <x v="10"/>
    <m/>
    <m/>
    <n v="45"/>
    <s v="3M11106"/>
    <n v="245"/>
    <n v="0"/>
    <m/>
    <m/>
    <x v="8"/>
    <x v="4"/>
    <x v="8"/>
  </r>
  <r>
    <n v="107114"/>
    <n v="2"/>
    <x v="13"/>
    <x v="10"/>
    <m/>
    <m/>
    <n v="45"/>
    <s v="3M11106"/>
    <n v="5"/>
    <n v="0"/>
    <m/>
    <m/>
    <x v="8"/>
    <x v="4"/>
    <x v="8"/>
  </r>
  <r>
    <n v="136473"/>
    <n v="2"/>
    <x v="18"/>
    <x v="10"/>
    <m/>
    <m/>
    <n v="45"/>
    <s v="3M11106"/>
    <n v="7"/>
    <n v="0"/>
    <m/>
    <m/>
    <x v="8"/>
    <x v="4"/>
    <x v="8"/>
  </r>
  <r>
    <n v="137606"/>
    <n v="2"/>
    <x v="6"/>
    <x v="10"/>
    <m/>
    <m/>
    <n v="45"/>
    <s v="3M11106"/>
    <n v="38"/>
    <n v="0"/>
    <m/>
    <m/>
    <x v="8"/>
    <x v="4"/>
    <x v="8"/>
  </r>
  <r>
    <n v="127518"/>
    <n v="2"/>
    <x v="4"/>
    <x v="10"/>
    <m/>
    <m/>
    <n v="45"/>
    <s v="3M11106"/>
    <n v="5"/>
    <n v="0"/>
    <m/>
    <m/>
    <x v="8"/>
    <x v="4"/>
    <x v="8"/>
  </r>
  <r>
    <n v="119676"/>
    <n v="2"/>
    <x v="20"/>
    <x v="10"/>
    <m/>
    <m/>
    <n v="45"/>
    <s v="3M11106"/>
    <n v="31"/>
    <n v="0"/>
    <m/>
    <m/>
    <x v="8"/>
    <x v="4"/>
    <x v="8"/>
  </r>
  <r>
    <n v="153467"/>
    <n v="2"/>
    <x v="11"/>
    <x v="10"/>
    <m/>
    <m/>
    <n v="45"/>
    <s v="3M11106"/>
    <n v="9"/>
    <n v="0"/>
    <m/>
    <m/>
    <x v="8"/>
    <x v="4"/>
    <x v="8"/>
  </r>
  <r>
    <n v="137612"/>
    <n v="2"/>
    <x v="6"/>
    <x v="10"/>
    <m/>
    <m/>
    <n v="45"/>
    <s v="3M11107"/>
    <n v="7"/>
    <n v="0"/>
    <m/>
    <m/>
    <x v="9"/>
    <x v="4"/>
    <x v="9"/>
  </r>
  <r>
    <n v="157131"/>
    <n v="2"/>
    <x v="0"/>
    <x v="10"/>
    <m/>
    <m/>
    <n v="45"/>
    <s v="3M11107"/>
    <n v="11"/>
    <n v="0"/>
    <m/>
    <m/>
    <x v="9"/>
    <x v="4"/>
    <x v="9"/>
  </r>
  <r>
    <n v="99308"/>
    <n v="2"/>
    <x v="16"/>
    <x v="10"/>
    <m/>
    <m/>
    <n v="45"/>
    <s v="3M112081"/>
    <n v="2"/>
    <n v="2"/>
    <n v="1"/>
    <n v="1"/>
    <x v="0"/>
    <x v="4"/>
    <x v="0"/>
  </r>
  <r>
    <n v="963317"/>
    <n v="2"/>
    <x v="12"/>
    <x v="10"/>
    <m/>
    <m/>
    <n v="45"/>
    <s v="3M112081"/>
    <n v="14"/>
    <n v="3"/>
    <n v="9.33"/>
    <n v="1"/>
    <x v="0"/>
    <x v="4"/>
    <x v="0"/>
  </r>
  <r>
    <n v="94782"/>
    <n v="2"/>
    <x v="1"/>
    <x v="10"/>
    <m/>
    <m/>
    <n v="45"/>
    <s v="3M112081"/>
    <n v="33"/>
    <n v="4"/>
    <n v="8.25"/>
    <n v="1"/>
    <x v="0"/>
    <x v="4"/>
    <x v="0"/>
  </r>
  <r>
    <n v="1673056"/>
    <n v="2"/>
    <x v="7"/>
    <x v="10"/>
    <m/>
    <m/>
    <n v="45"/>
    <s v="3M112081"/>
    <n v="45"/>
    <n v="5"/>
    <n v="9"/>
    <n v="0.8"/>
    <x v="0"/>
    <x v="4"/>
    <x v="0"/>
  </r>
  <r>
    <n v="123026"/>
    <n v="2"/>
    <x v="10"/>
    <x v="10"/>
    <m/>
    <m/>
    <n v="45"/>
    <s v="3M112081"/>
    <n v="1"/>
    <n v="1"/>
    <n v="1"/>
    <n v="1"/>
    <x v="0"/>
    <x v="4"/>
    <x v="0"/>
  </r>
  <r>
    <n v="136475"/>
    <n v="2"/>
    <x v="18"/>
    <x v="10"/>
    <m/>
    <m/>
    <n v="45"/>
    <s v="3M112082"/>
    <n v="4"/>
    <n v="0"/>
    <m/>
    <m/>
    <x v="1"/>
    <x v="4"/>
    <x v="1"/>
  </r>
  <r>
    <n v="137623"/>
    <n v="2"/>
    <x v="6"/>
    <x v="10"/>
    <m/>
    <m/>
    <n v="45"/>
    <s v="3M112082"/>
    <n v="5"/>
    <n v="1"/>
    <n v="5"/>
    <n v="0"/>
    <x v="1"/>
    <x v="4"/>
    <x v="1"/>
  </r>
  <r>
    <n v="94789"/>
    <n v="2"/>
    <x v="1"/>
    <x v="10"/>
    <m/>
    <m/>
    <n v="45"/>
    <s v="3M112082"/>
    <n v="9"/>
    <n v="4"/>
    <n v="2.25"/>
    <n v="0.5"/>
    <x v="1"/>
    <x v="4"/>
    <x v="1"/>
  </r>
  <r>
    <n v="1673068"/>
    <n v="2"/>
    <x v="7"/>
    <x v="10"/>
    <m/>
    <m/>
    <n v="45"/>
    <s v="3M112082"/>
    <n v="7"/>
    <n v="2"/>
    <n v="3.5"/>
    <n v="0"/>
    <x v="1"/>
    <x v="4"/>
    <x v="1"/>
  </r>
  <r>
    <n v="127534"/>
    <n v="2"/>
    <x v="4"/>
    <x v="10"/>
    <m/>
    <m/>
    <n v="45"/>
    <s v="3M112082"/>
    <n v="5"/>
    <n v="1"/>
    <n v="5"/>
    <n v="0"/>
    <x v="1"/>
    <x v="4"/>
    <x v="1"/>
  </r>
  <r>
    <n v="123032"/>
    <n v="2"/>
    <x v="10"/>
    <x v="10"/>
    <m/>
    <m/>
    <n v="45"/>
    <s v="3M112082"/>
    <n v="3"/>
    <n v="2"/>
    <n v="1.5"/>
    <n v="0"/>
    <x v="1"/>
    <x v="4"/>
    <x v="1"/>
  </r>
  <r>
    <n v="1271737"/>
    <n v="2"/>
    <x v="5"/>
    <x v="10"/>
    <m/>
    <m/>
    <n v="45"/>
    <s v="3M11309"/>
    <n v="6"/>
    <n v="1"/>
    <n v="6"/>
    <n v="0"/>
    <x v="2"/>
    <x v="4"/>
    <x v="2"/>
  </r>
  <r>
    <n v="963384"/>
    <n v="2"/>
    <x v="12"/>
    <x v="10"/>
    <m/>
    <m/>
    <n v="45"/>
    <s v="3M11309"/>
    <n v="9"/>
    <n v="1"/>
    <n v="9"/>
    <n v="0"/>
    <x v="2"/>
    <x v="4"/>
    <x v="2"/>
  </r>
  <r>
    <n v="107132"/>
    <n v="2"/>
    <x v="13"/>
    <x v="10"/>
    <m/>
    <m/>
    <n v="45"/>
    <s v="3M11309"/>
    <n v="2"/>
    <n v="0"/>
    <m/>
    <m/>
    <x v="2"/>
    <x v="4"/>
    <x v="2"/>
  </r>
  <r>
    <n v="110784"/>
    <n v="2"/>
    <x v="2"/>
    <x v="10"/>
    <m/>
    <m/>
    <n v="45"/>
    <s v="3M11309"/>
    <n v="4"/>
    <n v="1"/>
    <n v="4"/>
    <n v="0"/>
    <x v="2"/>
    <x v="4"/>
    <x v="2"/>
  </r>
  <r>
    <n v="133917"/>
    <n v="2"/>
    <x v="18"/>
    <x v="10"/>
    <m/>
    <m/>
    <n v="45"/>
    <s v="3M11309"/>
    <n v="50"/>
    <n v="2"/>
    <n v="25"/>
    <n v="0.5"/>
    <x v="2"/>
    <x v="4"/>
    <x v="2"/>
  </r>
  <r>
    <n v="139484"/>
    <n v="2"/>
    <x v="6"/>
    <x v="10"/>
    <m/>
    <m/>
    <n v="45"/>
    <s v="3M11309"/>
    <n v="158"/>
    <n v="0"/>
    <m/>
    <m/>
    <x v="2"/>
    <x v="4"/>
    <x v="2"/>
  </r>
  <r>
    <n v="137631"/>
    <n v="2"/>
    <x v="6"/>
    <x v="10"/>
    <m/>
    <m/>
    <n v="45"/>
    <s v="3M11309"/>
    <m/>
    <n v="2"/>
    <m/>
    <n v="0"/>
    <x v="2"/>
    <x v="4"/>
    <x v="2"/>
  </r>
  <r>
    <n v="104879"/>
    <n v="2"/>
    <x v="3"/>
    <x v="10"/>
    <m/>
    <m/>
    <n v="45"/>
    <s v="3M11309"/>
    <n v="35"/>
    <n v="1"/>
    <n v="35"/>
    <n v="0"/>
    <x v="2"/>
    <x v="4"/>
    <x v="2"/>
  </r>
  <r>
    <n v="1118763"/>
    <n v="2"/>
    <x v="15"/>
    <x v="10"/>
    <m/>
    <m/>
    <n v="45"/>
    <s v="3M11309"/>
    <n v="47"/>
    <n v="4"/>
    <n v="11.75"/>
    <n v="0.25"/>
    <x v="2"/>
    <x v="4"/>
    <x v="2"/>
  </r>
  <r>
    <n v="94794"/>
    <n v="2"/>
    <x v="1"/>
    <x v="10"/>
    <m/>
    <m/>
    <n v="45"/>
    <s v="3M11309"/>
    <n v="25"/>
    <n v="8"/>
    <n v="3.13"/>
    <n v="0"/>
    <x v="2"/>
    <x v="4"/>
    <x v="2"/>
  </r>
  <r>
    <n v="1673080"/>
    <n v="2"/>
    <x v="7"/>
    <x v="10"/>
    <m/>
    <m/>
    <n v="45"/>
    <s v="3M11309"/>
    <n v="33"/>
    <n v="8"/>
    <n v="4.13"/>
    <n v="0"/>
    <x v="2"/>
    <x v="4"/>
    <x v="2"/>
  </r>
  <r>
    <n v="98156"/>
    <n v="2"/>
    <x v="9"/>
    <x v="10"/>
    <m/>
    <m/>
    <n v="45"/>
    <s v="3M11309"/>
    <n v="14"/>
    <n v="0"/>
    <m/>
    <m/>
    <x v="2"/>
    <x v="4"/>
    <x v="2"/>
  </r>
  <r>
    <n v="127544"/>
    <n v="2"/>
    <x v="4"/>
    <x v="10"/>
    <m/>
    <m/>
    <n v="45"/>
    <s v="3M11309"/>
    <n v="86"/>
    <n v="13"/>
    <n v="6.62"/>
    <n v="7.6999999999999999E-2"/>
    <x v="2"/>
    <x v="4"/>
    <x v="2"/>
  </r>
  <r>
    <n v="123038"/>
    <n v="2"/>
    <x v="10"/>
    <x v="10"/>
    <m/>
    <m/>
    <n v="45"/>
    <s v="3M11309"/>
    <m/>
    <n v="1"/>
    <m/>
    <n v="0"/>
    <x v="2"/>
    <x v="4"/>
    <x v="2"/>
  </r>
  <r>
    <n v="119692"/>
    <n v="2"/>
    <x v="20"/>
    <x v="10"/>
    <m/>
    <m/>
    <n v="45"/>
    <s v="3M11309"/>
    <n v="13"/>
    <n v="3"/>
    <n v="4.33"/>
    <n v="0.33300000000000002"/>
    <x v="2"/>
    <x v="4"/>
    <x v="2"/>
  </r>
  <r>
    <n v="963331"/>
    <n v="2"/>
    <x v="12"/>
    <x v="10"/>
    <m/>
    <m/>
    <n v="45"/>
    <s v="3M11410"/>
    <n v="52"/>
    <n v="4"/>
    <n v="13"/>
    <n v="0.25"/>
    <x v="3"/>
    <x v="4"/>
    <x v="3"/>
  </r>
  <r>
    <n v="1271753"/>
    <n v="2"/>
    <x v="5"/>
    <x v="10"/>
    <m/>
    <m/>
    <n v="45"/>
    <s v="3M11410"/>
    <n v="9"/>
    <n v="1"/>
    <n v="9"/>
    <n v="0"/>
    <x v="3"/>
    <x v="4"/>
    <x v="3"/>
  </r>
  <r>
    <n v="107140"/>
    <n v="2"/>
    <x v="13"/>
    <x v="10"/>
    <m/>
    <m/>
    <n v="45"/>
    <s v="3M11410"/>
    <n v="58"/>
    <n v="17"/>
    <n v="3.41"/>
    <n v="0.64700000000000002"/>
    <x v="3"/>
    <x v="4"/>
    <x v="3"/>
  </r>
  <r>
    <n v="113556"/>
    <n v="2"/>
    <x v="19"/>
    <x v="10"/>
    <m/>
    <m/>
    <n v="45"/>
    <s v="3M11410"/>
    <n v="10"/>
    <n v="1"/>
    <n v="10"/>
    <n v="0"/>
    <x v="3"/>
    <x v="4"/>
    <x v="3"/>
  </r>
  <r>
    <n v="136476"/>
    <n v="2"/>
    <x v="18"/>
    <x v="10"/>
    <m/>
    <m/>
    <n v="45"/>
    <s v="3M11410"/>
    <n v="30"/>
    <n v="0"/>
    <m/>
    <m/>
    <x v="3"/>
    <x v="4"/>
    <x v="3"/>
  </r>
  <r>
    <n v="1118787"/>
    <n v="2"/>
    <x v="15"/>
    <x v="10"/>
    <m/>
    <m/>
    <n v="45"/>
    <s v="3M11410"/>
    <n v="140"/>
    <n v="2"/>
    <n v="70"/>
    <n v="0"/>
    <x v="3"/>
    <x v="4"/>
    <x v="3"/>
  </r>
  <r>
    <n v="94801"/>
    <n v="2"/>
    <x v="1"/>
    <x v="10"/>
    <m/>
    <m/>
    <n v="45"/>
    <s v="3M11410"/>
    <n v="30"/>
    <n v="5"/>
    <n v="6"/>
    <n v="0.6"/>
    <x v="3"/>
    <x v="4"/>
    <x v="3"/>
  </r>
  <r>
    <n v="1673094"/>
    <n v="2"/>
    <x v="7"/>
    <x v="10"/>
    <m/>
    <m/>
    <n v="45"/>
    <s v="3M11410"/>
    <n v="88"/>
    <n v="3"/>
    <n v="29.33"/>
    <n v="0"/>
    <x v="3"/>
    <x v="4"/>
    <x v="3"/>
  </r>
  <r>
    <n v="95916"/>
    <n v="2"/>
    <x v="9"/>
    <x v="10"/>
    <m/>
    <m/>
    <n v="45"/>
    <s v="3M11410"/>
    <n v="6"/>
    <n v="1"/>
    <n v="6"/>
    <n v="0"/>
    <x v="3"/>
    <x v="4"/>
    <x v="3"/>
  </r>
  <r>
    <n v="104887"/>
    <n v="2"/>
    <x v="3"/>
    <x v="10"/>
    <m/>
    <m/>
    <n v="45"/>
    <s v="3M11410"/>
    <n v="34"/>
    <n v="3"/>
    <n v="11.33"/>
    <n v="0"/>
    <x v="3"/>
    <x v="4"/>
    <x v="3"/>
  </r>
  <r>
    <n v="99600"/>
    <n v="2"/>
    <x v="16"/>
    <x v="10"/>
    <m/>
    <m/>
    <n v="45"/>
    <s v="3M11410"/>
    <n v="47"/>
    <n v="5"/>
    <n v="9.4"/>
    <n v="0.4"/>
    <x v="3"/>
    <x v="4"/>
    <x v="3"/>
  </r>
  <r>
    <n v="123044"/>
    <n v="2"/>
    <x v="10"/>
    <x v="10"/>
    <m/>
    <m/>
    <n v="45"/>
    <s v="3M11410"/>
    <m/>
    <n v="5"/>
    <m/>
    <n v="0.2"/>
    <x v="3"/>
    <x v="4"/>
    <x v="3"/>
  </r>
  <r>
    <n v="123095"/>
    <n v="2"/>
    <x v="10"/>
    <x v="10"/>
    <m/>
    <m/>
    <n v="45"/>
    <s v="3M11410"/>
    <n v="196"/>
    <n v="0"/>
    <m/>
    <m/>
    <x v="3"/>
    <x v="4"/>
    <x v="3"/>
  </r>
  <r>
    <n v="122800"/>
    <n v="2"/>
    <x v="20"/>
    <x v="10"/>
    <m/>
    <m/>
    <n v="45"/>
    <s v="3M11410"/>
    <n v="43"/>
    <n v="0"/>
    <m/>
    <m/>
    <x v="3"/>
    <x v="4"/>
    <x v="3"/>
  </r>
  <r>
    <n v="119698"/>
    <n v="2"/>
    <x v="20"/>
    <x v="10"/>
    <m/>
    <m/>
    <n v="45"/>
    <s v="3M11410"/>
    <m/>
    <n v="1"/>
    <m/>
    <n v="1"/>
    <x v="3"/>
    <x v="4"/>
    <x v="3"/>
  </r>
  <r>
    <n v="157147"/>
    <n v="2"/>
    <x v="0"/>
    <x v="10"/>
    <m/>
    <m/>
    <n v="45"/>
    <s v="3M11410"/>
    <n v="1"/>
    <n v="1"/>
    <n v="1"/>
    <n v="1"/>
    <x v="3"/>
    <x v="4"/>
    <x v="3"/>
  </r>
  <r>
    <n v="144917"/>
    <n v="2"/>
    <x v="17"/>
    <x v="10"/>
    <m/>
    <m/>
    <n v="45"/>
    <s v="3M11410"/>
    <n v="17"/>
    <n v="0"/>
    <m/>
    <m/>
    <x v="3"/>
    <x v="4"/>
    <x v="3"/>
  </r>
  <r>
    <n v="133928"/>
    <n v="2"/>
    <x v="18"/>
    <x v="10"/>
    <m/>
    <m/>
    <n v="45"/>
    <s v="3M11411"/>
    <n v="20"/>
    <n v="2"/>
    <n v="10"/>
    <n v="0"/>
    <x v="4"/>
    <x v="4"/>
    <x v="4"/>
  </r>
  <r>
    <n v="150006"/>
    <n v="2"/>
    <x v="8"/>
    <x v="10"/>
    <m/>
    <m/>
    <n v="45"/>
    <s v="3M11411"/>
    <n v="1"/>
    <n v="1"/>
    <n v="1"/>
    <n v="0"/>
    <x v="4"/>
    <x v="4"/>
    <x v="4"/>
  </r>
  <r>
    <n v="1118811"/>
    <n v="2"/>
    <x v="15"/>
    <x v="10"/>
    <m/>
    <m/>
    <n v="45"/>
    <s v="3M11411"/>
    <n v="12"/>
    <n v="0"/>
    <m/>
    <m/>
    <x v="4"/>
    <x v="4"/>
    <x v="4"/>
  </r>
  <r>
    <n v="91917"/>
    <n v="2"/>
    <x v="1"/>
    <x v="10"/>
    <m/>
    <m/>
    <n v="45"/>
    <s v="3M11411"/>
    <n v="4"/>
    <n v="1"/>
    <n v="4"/>
    <n v="0"/>
    <x v="4"/>
    <x v="4"/>
    <x v="4"/>
  </r>
  <r>
    <n v="99607"/>
    <n v="2"/>
    <x v="16"/>
    <x v="10"/>
    <m/>
    <m/>
    <n v="45"/>
    <s v="3M11411"/>
    <n v="14"/>
    <n v="3"/>
    <n v="4.67"/>
    <n v="0"/>
    <x v="4"/>
    <x v="4"/>
    <x v="4"/>
  </r>
  <r>
    <n v="127557"/>
    <n v="2"/>
    <x v="4"/>
    <x v="10"/>
    <m/>
    <m/>
    <n v="45"/>
    <s v="3M11411"/>
    <n v="6"/>
    <n v="1"/>
    <n v="6"/>
    <n v="0"/>
    <x v="4"/>
    <x v="4"/>
    <x v="4"/>
  </r>
  <r>
    <n v="157152"/>
    <n v="2"/>
    <x v="0"/>
    <x v="10"/>
    <m/>
    <m/>
    <n v="45"/>
    <s v="3M11411"/>
    <n v="10"/>
    <n v="0"/>
    <m/>
    <m/>
    <x v="4"/>
    <x v="4"/>
    <x v="4"/>
  </r>
  <r>
    <n v="144925"/>
    <n v="2"/>
    <x v="17"/>
    <x v="10"/>
    <m/>
    <m/>
    <n v="45"/>
    <s v="3M11411"/>
    <n v="4"/>
    <n v="2"/>
    <n v="2"/>
    <n v="1"/>
    <x v="4"/>
    <x v="4"/>
    <x v="4"/>
  </r>
  <r>
    <n v="150015"/>
    <n v="2"/>
    <x v="8"/>
    <x v="10"/>
    <m/>
    <m/>
    <n v="45"/>
    <s v="3M11413"/>
    <n v="23"/>
    <n v="2"/>
    <n v="11.5"/>
    <n v="1"/>
    <x v="5"/>
    <x v="4"/>
    <x v="5"/>
  </r>
  <r>
    <n v="963386"/>
    <n v="2"/>
    <x v="12"/>
    <x v="10"/>
    <m/>
    <m/>
    <n v="45"/>
    <s v="3M11512"/>
    <n v="73"/>
    <n v="5"/>
    <n v="14.6"/>
    <n v="0"/>
    <x v="6"/>
    <x v="4"/>
    <x v="6"/>
  </r>
  <r>
    <n v="102762"/>
    <n v="2"/>
    <x v="3"/>
    <x v="10"/>
    <m/>
    <m/>
    <n v="45"/>
    <s v="3M11512"/>
    <n v="15"/>
    <n v="1"/>
    <n v="15"/>
    <n v="0"/>
    <x v="6"/>
    <x v="4"/>
    <x v="6"/>
  </r>
  <r>
    <n v="107158"/>
    <n v="2"/>
    <x v="13"/>
    <x v="10"/>
    <m/>
    <m/>
    <n v="45"/>
    <s v="3M11512"/>
    <n v="4"/>
    <n v="1"/>
    <n v="4"/>
    <n v="0"/>
    <x v="6"/>
    <x v="4"/>
    <x v="6"/>
  </r>
  <r>
    <n v="91928"/>
    <n v="2"/>
    <x v="1"/>
    <x v="10"/>
    <m/>
    <m/>
    <n v="45"/>
    <s v="3M11512"/>
    <n v="198"/>
    <n v="18"/>
    <n v="11"/>
    <n v="5.6000000000000001E-2"/>
    <x v="6"/>
    <x v="4"/>
    <x v="6"/>
  </r>
  <r>
    <n v="1673156"/>
    <n v="2"/>
    <x v="7"/>
    <x v="10"/>
    <m/>
    <m/>
    <n v="45"/>
    <s v="3M11512"/>
    <n v="253"/>
    <n v="33"/>
    <n v="7.67"/>
    <n v="0"/>
    <x v="6"/>
    <x v="4"/>
    <x v="6"/>
  </r>
  <r>
    <n v="100494"/>
    <n v="2"/>
    <x v="16"/>
    <x v="10"/>
    <m/>
    <m/>
    <n v="45"/>
    <s v="3M11512"/>
    <n v="18"/>
    <n v="3"/>
    <n v="6"/>
    <n v="0"/>
    <x v="6"/>
    <x v="4"/>
    <x v="6"/>
  </r>
  <r>
    <n v="96234"/>
    <n v="2"/>
    <x v="9"/>
    <x v="10"/>
    <m/>
    <m/>
    <n v="45"/>
    <s v="3M11512"/>
    <n v="4"/>
    <n v="1"/>
    <n v="4"/>
    <n v="0"/>
    <x v="6"/>
    <x v="4"/>
    <x v="6"/>
  </r>
  <r>
    <n v="153513"/>
    <n v="2"/>
    <x v="11"/>
    <x v="10"/>
    <m/>
    <m/>
    <n v="45"/>
    <s v="3M11512"/>
    <n v="42"/>
    <n v="5"/>
    <n v="8.4"/>
    <n v="0"/>
    <x v="6"/>
    <x v="4"/>
    <x v="6"/>
  </r>
  <r>
    <n v="123013"/>
    <n v="2"/>
    <x v="10"/>
    <x v="11"/>
    <m/>
    <m/>
    <n v="45"/>
    <s v="3M11105"/>
    <n v="10"/>
    <n v="0"/>
    <m/>
    <m/>
    <x v="7"/>
    <x v="4"/>
    <x v="7"/>
  </r>
  <r>
    <n v="127519"/>
    <n v="2"/>
    <x v="4"/>
    <x v="11"/>
    <m/>
    <m/>
    <n v="45"/>
    <s v="3M11106"/>
    <n v="6"/>
    <n v="4"/>
    <n v="1.5"/>
    <n v="0.25"/>
    <x v="8"/>
    <x v="4"/>
    <x v="8"/>
  </r>
  <r>
    <n v="963316"/>
    <n v="2"/>
    <x v="12"/>
    <x v="11"/>
    <m/>
    <m/>
    <n v="45"/>
    <s v="3M112081"/>
    <n v="1"/>
    <n v="0"/>
    <m/>
    <m/>
    <x v="0"/>
    <x v="4"/>
    <x v="0"/>
  </r>
  <r>
    <n v="94783"/>
    <n v="2"/>
    <x v="1"/>
    <x v="11"/>
    <m/>
    <m/>
    <n v="45"/>
    <s v="3M112081"/>
    <n v="8"/>
    <n v="0"/>
    <m/>
    <m/>
    <x v="0"/>
    <x v="4"/>
    <x v="0"/>
  </r>
  <r>
    <n v="98145"/>
    <n v="2"/>
    <x v="9"/>
    <x v="11"/>
    <m/>
    <m/>
    <n v="45"/>
    <s v="3M112081"/>
    <n v="5"/>
    <n v="1"/>
    <n v="5"/>
    <n v="1"/>
    <x v="0"/>
    <x v="4"/>
    <x v="0"/>
  </r>
  <r>
    <n v="963323"/>
    <n v="2"/>
    <x v="12"/>
    <x v="11"/>
    <m/>
    <m/>
    <n v="45"/>
    <s v="3M11309"/>
    <n v="1"/>
    <n v="0"/>
    <m/>
    <m/>
    <x v="2"/>
    <x v="4"/>
    <x v="2"/>
  </r>
  <r>
    <n v="107133"/>
    <n v="2"/>
    <x v="13"/>
    <x v="11"/>
    <m/>
    <m/>
    <n v="45"/>
    <s v="3M11309"/>
    <n v="5"/>
    <n v="0"/>
    <m/>
    <m/>
    <x v="2"/>
    <x v="4"/>
    <x v="2"/>
  </r>
  <r>
    <n v="122014"/>
    <n v="2"/>
    <x v="2"/>
    <x v="11"/>
    <m/>
    <m/>
    <n v="45"/>
    <s v="3M11309"/>
    <n v="3"/>
    <n v="0"/>
    <m/>
    <m/>
    <x v="2"/>
    <x v="4"/>
    <x v="2"/>
  </r>
  <r>
    <n v="1118764"/>
    <n v="2"/>
    <x v="15"/>
    <x v="11"/>
    <m/>
    <m/>
    <n v="45"/>
    <s v="3M11309"/>
    <n v="42"/>
    <n v="0"/>
    <m/>
    <m/>
    <x v="2"/>
    <x v="4"/>
    <x v="2"/>
  </r>
  <r>
    <n v="95352"/>
    <n v="2"/>
    <x v="9"/>
    <x v="11"/>
    <m/>
    <m/>
    <n v="45"/>
    <s v="3M11309"/>
    <n v="2"/>
    <n v="0"/>
    <m/>
    <m/>
    <x v="2"/>
    <x v="4"/>
    <x v="2"/>
  </r>
  <r>
    <n v="127545"/>
    <n v="2"/>
    <x v="4"/>
    <x v="11"/>
    <m/>
    <m/>
    <n v="45"/>
    <s v="3M11309"/>
    <n v="5"/>
    <n v="0"/>
    <m/>
    <m/>
    <x v="2"/>
    <x v="4"/>
    <x v="2"/>
  </r>
  <r>
    <n v="153483"/>
    <n v="2"/>
    <x v="11"/>
    <x v="11"/>
    <m/>
    <m/>
    <n v="45"/>
    <s v="3M11309"/>
    <n v="9"/>
    <n v="0"/>
    <m/>
    <m/>
    <x v="2"/>
    <x v="4"/>
    <x v="2"/>
  </r>
  <r>
    <n v="1271754"/>
    <n v="2"/>
    <x v="5"/>
    <x v="11"/>
    <m/>
    <m/>
    <n v="45"/>
    <s v="3M11410"/>
    <n v="12"/>
    <n v="2"/>
    <n v="6"/>
    <n v="0"/>
    <x v="3"/>
    <x v="4"/>
    <x v="3"/>
  </r>
  <r>
    <n v="963387"/>
    <n v="2"/>
    <x v="12"/>
    <x v="11"/>
    <m/>
    <m/>
    <n v="45"/>
    <s v="3M11410"/>
    <n v="5"/>
    <n v="0"/>
    <m/>
    <m/>
    <x v="3"/>
    <x v="4"/>
    <x v="3"/>
  </r>
  <r>
    <n v="107141"/>
    <n v="2"/>
    <x v="13"/>
    <x v="11"/>
    <m/>
    <m/>
    <n v="45"/>
    <s v="3M11410"/>
    <n v="5"/>
    <n v="2"/>
    <n v="2.5"/>
    <n v="0"/>
    <x v="3"/>
    <x v="4"/>
    <x v="3"/>
  </r>
  <r>
    <n v="110791"/>
    <n v="2"/>
    <x v="2"/>
    <x v="11"/>
    <m/>
    <m/>
    <n v="45"/>
    <s v="3M11410"/>
    <n v="3"/>
    <n v="1"/>
    <n v="3"/>
    <n v="1"/>
    <x v="3"/>
    <x v="4"/>
    <x v="3"/>
  </r>
  <r>
    <n v="133923"/>
    <n v="2"/>
    <x v="18"/>
    <x v="11"/>
    <m/>
    <m/>
    <n v="45"/>
    <s v="3M11410"/>
    <n v="14"/>
    <n v="1"/>
    <n v="14"/>
    <n v="1"/>
    <x v="3"/>
    <x v="4"/>
    <x v="3"/>
  </r>
  <r>
    <n v="1673152"/>
    <n v="2"/>
    <x v="7"/>
    <x v="11"/>
    <m/>
    <m/>
    <n v="45"/>
    <s v="3M11410"/>
    <n v="9"/>
    <n v="1"/>
    <n v="9"/>
    <n v="0"/>
    <x v="3"/>
    <x v="4"/>
    <x v="3"/>
  </r>
  <r>
    <n v="94802"/>
    <n v="2"/>
    <x v="1"/>
    <x v="11"/>
    <m/>
    <m/>
    <n v="45"/>
    <s v="3M11410"/>
    <n v="4"/>
    <n v="0"/>
    <m/>
    <m/>
    <x v="3"/>
    <x v="4"/>
    <x v="3"/>
  </r>
  <r>
    <n v="99601"/>
    <n v="2"/>
    <x v="16"/>
    <x v="11"/>
    <m/>
    <m/>
    <n v="45"/>
    <s v="3M11410"/>
    <n v="25"/>
    <n v="3"/>
    <n v="8.33"/>
    <n v="0.66700000000000004"/>
    <x v="3"/>
    <x v="4"/>
    <x v="3"/>
  </r>
  <r>
    <n v="123045"/>
    <n v="2"/>
    <x v="10"/>
    <x v="11"/>
    <m/>
    <m/>
    <n v="45"/>
    <s v="3M11410"/>
    <n v="2"/>
    <n v="1"/>
    <n v="2"/>
    <n v="0"/>
    <x v="3"/>
    <x v="4"/>
    <x v="3"/>
  </r>
  <r>
    <n v="119699"/>
    <n v="2"/>
    <x v="20"/>
    <x v="11"/>
    <m/>
    <m/>
    <n v="45"/>
    <s v="3M11410"/>
    <n v="7"/>
    <n v="1"/>
    <n v="7"/>
    <n v="0"/>
    <x v="3"/>
    <x v="4"/>
    <x v="3"/>
  </r>
  <r>
    <n v="153493"/>
    <n v="2"/>
    <x v="11"/>
    <x v="11"/>
    <m/>
    <m/>
    <n v="45"/>
    <s v="3M11410"/>
    <n v="9"/>
    <n v="0"/>
    <m/>
    <m/>
    <x v="3"/>
    <x v="4"/>
    <x v="3"/>
  </r>
  <r>
    <n v="1118812"/>
    <n v="2"/>
    <x v="15"/>
    <x v="11"/>
    <m/>
    <m/>
    <n v="45"/>
    <s v="3M11411"/>
    <n v="7"/>
    <n v="2"/>
    <n v="3.5"/>
    <n v="0.5"/>
    <x v="4"/>
    <x v="4"/>
    <x v="4"/>
  </r>
  <r>
    <n v="107153"/>
    <n v="2"/>
    <x v="13"/>
    <x v="11"/>
    <m/>
    <m/>
    <n v="45"/>
    <s v="3M11413"/>
    <n v="18"/>
    <n v="4"/>
    <n v="4.5"/>
    <n v="0.5"/>
    <x v="5"/>
    <x v="4"/>
    <x v="5"/>
  </r>
  <r>
    <n v="113564"/>
    <n v="2"/>
    <x v="19"/>
    <x v="11"/>
    <m/>
    <m/>
    <n v="45"/>
    <s v="3M11413"/>
    <m/>
    <n v="1"/>
    <m/>
    <n v="1"/>
    <x v="5"/>
    <x v="4"/>
    <x v="5"/>
  </r>
  <r>
    <n v="150016"/>
    <n v="2"/>
    <x v="8"/>
    <x v="11"/>
    <m/>
    <m/>
    <n v="45"/>
    <s v="3M11413"/>
    <n v="6"/>
    <n v="3"/>
    <n v="2"/>
    <n v="1"/>
    <x v="5"/>
    <x v="4"/>
    <x v="5"/>
  </r>
  <r>
    <n v="91924"/>
    <n v="2"/>
    <x v="1"/>
    <x v="11"/>
    <m/>
    <m/>
    <n v="45"/>
    <s v="3M11413"/>
    <n v="122"/>
    <n v="26"/>
    <n v="4.6900000000000004"/>
    <n v="0.80800000000000005"/>
    <x v="5"/>
    <x v="4"/>
    <x v="5"/>
  </r>
  <r>
    <n v="1673127"/>
    <n v="2"/>
    <x v="7"/>
    <x v="11"/>
    <m/>
    <m/>
    <n v="45"/>
    <s v="3M11413"/>
    <n v="31"/>
    <n v="4"/>
    <n v="7.75"/>
    <n v="0.25"/>
    <x v="5"/>
    <x v="4"/>
    <x v="5"/>
  </r>
  <r>
    <n v="95932"/>
    <n v="2"/>
    <x v="9"/>
    <x v="11"/>
    <m/>
    <m/>
    <n v="45"/>
    <s v="3M11413"/>
    <n v="53"/>
    <n v="2"/>
    <n v="26.5"/>
    <n v="1"/>
    <x v="5"/>
    <x v="4"/>
    <x v="5"/>
  </r>
  <r>
    <n v="100489"/>
    <n v="2"/>
    <x v="16"/>
    <x v="11"/>
    <m/>
    <m/>
    <n v="45"/>
    <s v="3M11413"/>
    <n v="47"/>
    <n v="2"/>
    <n v="23.5"/>
    <n v="1"/>
    <x v="5"/>
    <x v="4"/>
    <x v="5"/>
  </r>
  <r>
    <n v="1271796"/>
    <n v="2"/>
    <x v="5"/>
    <x v="11"/>
    <m/>
    <m/>
    <n v="45"/>
    <s v="3M11413"/>
    <n v="93"/>
    <n v="2"/>
    <n v="46.5"/>
    <n v="1"/>
    <x v="5"/>
    <x v="4"/>
    <x v="5"/>
  </r>
  <r>
    <n v="123057"/>
    <n v="2"/>
    <x v="10"/>
    <x v="11"/>
    <m/>
    <m/>
    <n v="45"/>
    <s v="3M11413"/>
    <n v="45"/>
    <n v="2"/>
    <n v="22.5"/>
    <n v="1"/>
    <x v="5"/>
    <x v="4"/>
    <x v="5"/>
  </r>
  <r>
    <n v="119710"/>
    <n v="2"/>
    <x v="20"/>
    <x v="11"/>
    <m/>
    <m/>
    <n v="45"/>
    <s v="3M11413"/>
    <n v="37"/>
    <n v="2"/>
    <n v="18.5"/>
    <n v="1"/>
    <x v="5"/>
    <x v="4"/>
    <x v="5"/>
  </r>
  <r>
    <n v="157159"/>
    <n v="2"/>
    <x v="0"/>
    <x v="11"/>
    <m/>
    <m/>
    <n v="45"/>
    <s v="3M11413"/>
    <n v="5"/>
    <n v="5"/>
    <n v="1"/>
    <n v="1"/>
    <x v="5"/>
    <x v="4"/>
    <x v="5"/>
  </r>
  <r>
    <n v="144934"/>
    <n v="2"/>
    <x v="17"/>
    <x v="11"/>
    <m/>
    <m/>
    <n v="45"/>
    <s v="3M11413"/>
    <n v="8"/>
    <n v="0"/>
    <m/>
    <m/>
    <x v="5"/>
    <x v="4"/>
    <x v="5"/>
  </r>
  <r>
    <n v="153508"/>
    <n v="2"/>
    <x v="11"/>
    <x v="11"/>
    <m/>
    <m/>
    <n v="45"/>
    <s v="3M11413"/>
    <n v="6"/>
    <n v="2"/>
    <n v="3"/>
    <n v="1"/>
    <x v="5"/>
    <x v="4"/>
    <x v="5"/>
  </r>
  <r>
    <n v="963341"/>
    <n v="2"/>
    <x v="12"/>
    <x v="11"/>
    <m/>
    <m/>
    <n v="45"/>
    <s v="3M11512"/>
    <n v="12"/>
    <n v="0"/>
    <m/>
    <m/>
    <x v="6"/>
    <x v="4"/>
    <x v="6"/>
  </r>
  <r>
    <n v="1271781"/>
    <n v="2"/>
    <x v="5"/>
    <x v="11"/>
    <m/>
    <m/>
    <n v="45"/>
    <s v="3M11512"/>
    <n v="8"/>
    <n v="1"/>
    <n v="8"/>
    <n v="0"/>
    <x v="6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2015"/>
    <s v="2015-02-16"/>
    <s v="2015-04-10"/>
    <x v="0"/>
    <n v="0"/>
    <n v="0"/>
    <n v="0"/>
    <n v="0"/>
    <n v="0"/>
    <s v="CRC/Creel"/>
    <x v="0"/>
    <d v="2015-02-16T00:00:00"/>
    <d v="2015-04-10T00:00:00"/>
    <n v="2"/>
    <n v="4"/>
    <x v="0"/>
    <x v="0"/>
    <n v="0"/>
  </r>
  <r>
    <n v="2015"/>
    <s v="2015-07-01"/>
    <s v="2015-07-05"/>
    <x v="0"/>
    <n v="109"/>
    <n v="0"/>
    <n v="3"/>
    <n v="98.914728682170534"/>
    <n v="217.21062650467499"/>
    <s v="Creel Estimates"/>
    <x v="0"/>
    <d v="2015-07-01T00:00:00"/>
    <d v="2015-07-05T00:00:00"/>
    <n v="7"/>
    <n v="7"/>
    <x v="1"/>
    <x v="1"/>
    <n v="112"/>
  </r>
  <r>
    <n v="2015"/>
    <s v="2015-07-06"/>
    <s v="2015-07-12"/>
    <x v="0"/>
    <n v="384"/>
    <n v="0"/>
    <n v="6"/>
    <n v="76.82352941176471"/>
    <n v="573.13483877971987"/>
    <s v="Creel Estimates"/>
    <x v="0"/>
    <d v="2015-07-06T00:00:00"/>
    <d v="2015-07-12T00:00:00"/>
    <n v="7"/>
    <n v="7"/>
    <x v="1"/>
    <x v="1"/>
    <n v="390"/>
  </r>
  <r>
    <n v="2015"/>
    <s v="2015-07-13"/>
    <s v="2015-07-19"/>
    <x v="0"/>
    <n v="700"/>
    <n v="0"/>
    <n v="15"/>
    <n v="22.77464788732394"/>
    <n v="978.07907522198025"/>
    <s v="Creel Estimates"/>
    <x v="0"/>
    <d v="2015-07-13T00:00:00"/>
    <d v="2015-07-19T00:00:00"/>
    <n v="7"/>
    <n v="7"/>
    <x v="1"/>
    <x v="1"/>
    <n v="715"/>
  </r>
  <r>
    <n v="2015"/>
    <s v="2015-07-20"/>
    <s v="2015-07-26"/>
    <x v="0"/>
    <n v="431"/>
    <n v="0"/>
    <n v="5"/>
    <n v="5.4451345755693579"/>
    <n v="520.51568281485538"/>
    <s v="Creel Estimates"/>
    <x v="0"/>
    <d v="2015-07-20T00:00:00"/>
    <d v="2015-07-26T00:00:00"/>
    <n v="7"/>
    <n v="7"/>
    <x v="1"/>
    <x v="1"/>
    <n v="436"/>
  </r>
  <r>
    <n v="2015"/>
    <s v="2015-07-27"/>
    <s v="2015-08-02"/>
    <x v="0"/>
    <n v="1153"/>
    <n v="0"/>
    <n v="25"/>
    <n v="27"/>
    <n v="1165"/>
    <s v="Creel Estimates"/>
    <x v="0"/>
    <d v="2015-07-27T00:00:00"/>
    <d v="2015-08-02T00:00:00"/>
    <n v="7"/>
    <n v="8"/>
    <x v="1"/>
    <x v="2"/>
    <n v="1178"/>
  </r>
  <r>
    <n v="2015"/>
    <s v="2015-08-03"/>
    <s v="2015-08-09"/>
    <x v="0"/>
    <n v="1646"/>
    <n v="0"/>
    <n v="7"/>
    <n v="70"/>
    <n v="1560"/>
    <s v="Creel Estimates"/>
    <x v="0"/>
    <d v="2015-08-03T00:00:00"/>
    <d v="2015-08-09T00:00:00"/>
    <n v="8"/>
    <n v="8"/>
    <x v="2"/>
    <x v="2"/>
    <n v="1653"/>
  </r>
  <r>
    <n v="2015"/>
    <s v="2015-08-10"/>
    <s v="2015-08-16"/>
    <x v="0"/>
    <n v="3746"/>
    <n v="0"/>
    <n v="61"/>
    <n v="51.547372316802367"/>
    <n v="5410.4468088836284"/>
    <s v="Creel Estimates"/>
    <x v="0"/>
    <d v="2015-08-10T00:00:00"/>
    <d v="2015-08-16T00:00:00"/>
    <n v="8"/>
    <n v="8"/>
    <x v="2"/>
    <x v="2"/>
    <n v="3807"/>
  </r>
  <r>
    <n v="2015"/>
    <s v="2015-08-17"/>
    <s v="2015-08-23"/>
    <x v="0"/>
    <n v="2830"/>
    <n v="0"/>
    <n v="95"/>
    <n v="105"/>
    <n v="4751"/>
    <s v="Creel Estimates"/>
    <x v="0"/>
    <d v="2015-08-17T00:00:00"/>
    <d v="2015-08-23T00:00:00"/>
    <n v="8"/>
    <n v="8"/>
    <x v="2"/>
    <x v="2"/>
    <n v="2925"/>
  </r>
  <r>
    <n v="2015"/>
    <s v="2015-08-24"/>
    <s v="2015-08-30"/>
    <x v="0"/>
    <n v="1120"/>
    <n v="0"/>
    <n v="8"/>
    <n v="13.21241830065359"/>
    <n v="1541.784140781002"/>
    <s v="Creel Estimates"/>
    <x v="0"/>
    <d v="2015-08-24T00:00:00"/>
    <d v="2015-08-30T00:00:00"/>
    <n v="8"/>
    <n v="8"/>
    <x v="2"/>
    <x v="2"/>
    <n v="1128"/>
  </r>
  <r>
    <n v="2015"/>
    <s v="2015-08-31"/>
    <s v="2015-09-06"/>
    <x v="0"/>
    <n v="1652"/>
    <n v="0"/>
    <n v="63"/>
    <n v="113"/>
    <n v="2438"/>
    <s v="Creel Estimates"/>
    <x v="0"/>
    <d v="2015-08-31T00:00:00"/>
    <d v="2015-09-06T00:00:00"/>
    <n v="8"/>
    <n v="9"/>
    <x v="2"/>
    <x v="3"/>
    <n v="1715"/>
  </r>
  <r>
    <n v="2015"/>
    <s v="2015-09-07"/>
    <s v="2015-09-11"/>
    <x v="0"/>
    <n v="396"/>
    <n v="0"/>
    <n v="33"/>
    <n v="50"/>
    <n v="638"/>
    <s v="Creel Estimates"/>
    <x v="0"/>
    <d v="2015-09-07T00:00:00"/>
    <d v="2015-09-11T00:00:00"/>
    <n v="9"/>
    <n v="9"/>
    <x v="3"/>
    <x v="3"/>
    <n v="429"/>
  </r>
  <r>
    <n v="2015"/>
    <s v="2015-09-12"/>
    <s v="2015-09-14"/>
    <x v="0"/>
    <n v="2315"/>
    <n v="377"/>
    <n v="4212"/>
    <n v="1139.8534853610661"/>
    <n v="2414.9438249175118"/>
    <s v="CRC/Creel"/>
    <x v="0"/>
    <d v="2015-09-12T00:00:00"/>
    <d v="2015-09-14T00:00:00"/>
    <n v="9"/>
    <n v="9"/>
    <x v="3"/>
    <x v="3"/>
    <n v="6904"/>
  </r>
  <r>
    <n v="2015"/>
    <s v="2015-09-15"/>
    <s v="2015-09-18"/>
    <x v="0"/>
    <n v="1738"/>
    <n v="0"/>
    <n v="0"/>
    <n v="98.878300455235205"/>
    <n v="3366.876117287261"/>
    <s v="Creel Estimates"/>
    <x v="0"/>
    <d v="2015-09-15T00:00:00"/>
    <d v="2015-09-18T00:00:00"/>
    <n v="9"/>
    <n v="9"/>
    <x v="3"/>
    <x v="3"/>
    <n v="1738"/>
  </r>
  <r>
    <n v="2015"/>
    <s v="2015-09-19"/>
    <s v="2015-09-21"/>
    <x v="0"/>
    <n v="2015"/>
    <n v="66"/>
    <n v="5447"/>
    <n v="1264.858678771951"/>
    <n v="2573.333174053279"/>
    <s v="CRC/Creel"/>
    <x v="0"/>
    <d v="2015-09-19T00:00:00"/>
    <d v="2015-09-21T00:00:00"/>
    <n v="9"/>
    <n v="9"/>
    <x v="3"/>
    <x v="3"/>
    <n v="7528"/>
  </r>
  <r>
    <n v="2015"/>
    <s v="2015-09-22"/>
    <s v="2015-09-25"/>
    <x v="0"/>
    <n v="1042"/>
    <n v="0"/>
    <n v="0"/>
    <n v="224.2223024178997"/>
    <n v="2942.0394448888669"/>
    <s v="Creel Estimates"/>
    <x v="0"/>
    <d v="2015-09-22T00:00:00"/>
    <d v="2015-09-25T00:00:00"/>
    <n v="9"/>
    <n v="9"/>
    <x v="3"/>
    <x v="3"/>
    <n v="1042"/>
  </r>
  <r>
    <n v="2015"/>
    <s v="2015-09-26"/>
    <s v="2015-09-27"/>
    <x v="0"/>
    <n v="886"/>
    <n v="164"/>
    <n v="2690"/>
    <n v="1436.921350507416"/>
    <n v="1985.0253708040591"/>
    <s v="CRC/Creel"/>
    <x v="0"/>
    <d v="2015-09-26T00:00:00"/>
    <d v="2015-09-27T00:00:00"/>
    <n v="9"/>
    <n v="9"/>
    <x v="3"/>
    <x v="3"/>
    <n v="3740"/>
  </r>
  <r>
    <n v="2015"/>
    <s v="2015-09-28"/>
    <s v="2015-09-30"/>
    <x v="0"/>
    <n v="125"/>
    <n v="0"/>
    <n v="0"/>
    <n v="34.383870967741942"/>
    <n v="288.56450393146099"/>
    <s v="Creel Estimates"/>
    <x v="0"/>
    <d v="2015-09-28T00:00:00"/>
    <d v="2015-09-30T00:00:00"/>
    <n v="9"/>
    <n v="9"/>
    <x v="3"/>
    <x v="3"/>
    <n v="125"/>
  </r>
  <r>
    <n v="2015"/>
    <s v="2015-10-01"/>
    <s v="2015-10-31"/>
    <x v="0"/>
    <n v="877"/>
    <n v="193"/>
    <n v="3382"/>
    <n v="1744.2272713259549"/>
    <n v="2523.4107654838608"/>
    <s v="CRC/Creel"/>
    <x v="0"/>
    <d v="2015-10-01T00:00:00"/>
    <d v="2015-10-31T00:00:00"/>
    <n v="10"/>
    <n v="10"/>
    <x v="4"/>
    <x v="4"/>
    <n v="4452"/>
  </r>
  <r>
    <n v="2015"/>
    <s v="2015-01-01"/>
    <s v="2015-01-04"/>
    <x v="1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1"/>
    <n v="0"/>
    <n v="0"/>
    <n v="0"/>
    <n v="0"/>
    <n v="5"/>
    <s v="Creel Estimates"/>
    <x v="0"/>
    <d v="2015-01-05T00:00:00"/>
    <d v="2015-01-11T00:00:00"/>
    <n v="1"/>
    <n v="1"/>
    <x v="0"/>
    <x v="0"/>
    <n v="0"/>
  </r>
  <r>
    <n v="2015"/>
    <s v="2015-01-12"/>
    <s v="2015-01-18"/>
    <x v="1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1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1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2"/>
    <s v="2015-02-08"/>
    <x v="1"/>
    <n v="0"/>
    <n v="0"/>
    <n v="0"/>
    <n v="0"/>
    <n v="0"/>
    <s v="Creel Estimates"/>
    <x v="0"/>
    <d v="2015-02-02T00:00:00"/>
    <d v="2015-02-08T00:00:00"/>
    <n v="2"/>
    <n v="2"/>
    <x v="0"/>
    <x v="0"/>
    <n v="0"/>
  </r>
  <r>
    <n v="2015"/>
    <s v="2015-02-09"/>
    <s v="2015-02-15"/>
    <x v="1"/>
    <n v="0"/>
    <n v="0"/>
    <n v="0"/>
    <n v="0"/>
    <n v="0"/>
    <s v="Creel Estimates"/>
    <x v="0"/>
    <d v="2015-02-09T00:00:00"/>
    <d v="2015-02-15T00:00:00"/>
    <n v="2"/>
    <n v="2"/>
    <x v="0"/>
    <x v="0"/>
    <n v="0"/>
  </r>
  <r>
    <n v="2015"/>
    <s v="2015-02-16"/>
    <s v="2015-02-22"/>
    <x v="1"/>
    <n v="0"/>
    <n v="0"/>
    <n v="0"/>
    <n v="3"/>
    <n v="0"/>
    <s v="Creel Estimates"/>
    <x v="0"/>
    <d v="2015-02-16T00:00:00"/>
    <d v="2015-02-22T00:00:00"/>
    <n v="2"/>
    <n v="2"/>
    <x v="0"/>
    <x v="0"/>
    <n v="0"/>
  </r>
  <r>
    <n v="2015"/>
    <s v="2015-02-23"/>
    <s v="2015-03-01"/>
    <x v="1"/>
    <n v="0"/>
    <n v="0"/>
    <n v="0"/>
    <n v="0"/>
    <n v="0"/>
    <s v="Creel Estimates"/>
    <x v="0"/>
    <d v="2015-02-23T00:00:00"/>
    <d v="2015-03-01T00:00:00"/>
    <n v="2"/>
    <n v="3"/>
    <x v="0"/>
    <x v="0"/>
    <n v="0"/>
  </r>
  <r>
    <n v="2015"/>
    <s v="2015-03-02"/>
    <s v="2015-03-08"/>
    <x v="1"/>
    <n v="0"/>
    <n v="0"/>
    <n v="0"/>
    <n v="0"/>
    <n v="0"/>
    <s v="Creel Estimates"/>
    <x v="0"/>
    <d v="2015-03-02T00:00:00"/>
    <d v="2015-03-08T00:00:00"/>
    <n v="3"/>
    <n v="3"/>
    <x v="0"/>
    <x v="0"/>
    <n v="0"/>
  </r>
  <r>
    <n v="2015"/>
    <s v="2015-03-09"/>
    <s v="2015-03-15"/>
    <x v="1"/>
    <n v="0"/>
    <n v="0"/>
    <n v="0"/>
    <n v="3"/>
    <n v="0"/>
    <s v="Creel Estimates"/>
    <x v="0"/>
    <d v="2015-03-09T00:00:00"/>
    <d v="2015-03-15T00:00:00"/>
    <n v="3"/>
    <n v="3"/>
    <x v="0"/>
    <x v="0"/>
    <n v="0"/>
  </r>
  <r>
    <n v="2015"/>
    <s v="2015-03-16"/>
    <s v="2015-03-22"/>
    <x v="1"/>
    <n v="0"/>
    <n v="0"/>
    <n v="0"/>
    <n v="0"/>
    <n v="0"/>
    <s v="Creel Estimates"/>
    <x v="0"/>
    <d v="2015-03-16T00:00:00"/>
    <d v="2015-03-22T00:00:00"/>
    <n v="3"/>
    <n v="3"/>
    <x v="0"/>
    <x v="0"/>
    <n v="0"/>
  </r>
  <r>
    <n v="2015"/>
    <s v="2015-03-23"/>
    <s v="2015-03-29"/>
    <x v="1"/>
    <n v="0"/>
    <n v="0"/>
    <n v="0"/>
    <n v="0"/>
    <n v="0"/>
    <s v="Creel Estimates"/>
    <x v="0"/>
    <d v="2015-03-23T00:00:00"/>
    <d v="2015-03-29T00:00:00"/>
    <n v="3"/>
    <n v="3"/>
    <x v="0"/>
    <x v="0"/>
    <n v="0"/>
  </r>
  <r>
    <n v="2015"/>
    <s v="2015-03-30"/>
    <s v="2015-04-05"/>
    <x v="1"/>
    <n v="0"/>
    <n v="0"/>
    <n v="0"/>
    <n v="0"/>
    <n v="0"/>
    <s v="Creel Estimates"/>
    <x v="0"/>
    <d v="2015-03-30T00:00:00"/>
    <d v="2015-04-05T00:00:00"/>
    <n v="3"/>
    <n v="4"/>
    <x v="0"/>
    <x v="0"/>
    <n v="0"/>
  </r>
  <r>
    <n v="2015"/>
    <s v="2015-04-06"/>
    <s v="2015-04-10"/>
    <x v="1"/>
    <n v="0"/>
    <n v="0"/>
    <n v="0"/>
    <n v="0"/>
    <n v="0"/>
    <s v="Creel Estimates"/>
    <x v="0"/>
    <d v="2015-04-06T00:00:00"/>
    <d v="2015-04-10T00:00:00"/>
    <n v="4"/>
    <n v="4"/>
    <x v="0"/>
    <x v="0"/>
    <n v="0"/>
  </r>
  <r>
    <n v="2015"/>
    <s v="2015-07-01"/>
    <s v="2015-09-30"/>
    <x v="1"/>
    <n v="3535"/>
    <n v="322"/>
    <n v="215"/>
    <n v="1226.0576004361101"/>
    <n v="11801.744632418749"/>
    <s v="CRC/Creel"/>
    <x v="0"/>
    <d v="2015-07-01T00:00:00"/>
    <d v="2015-09-30T00:00:00"/>
    <n v="7"/>
    <n v="9"/>
    <x v="1"/>
    <x v="3"/>
    <n v="4072"/>
  </r>
  <r>
    <n v="2015"/>
    <s v="2015-10-01"/>
    <s v="2015-10-04"/>
    <x v="1"/>
    <n v="538"/>
    <n v="0"/>
    <n v="1888"/>
    <n v="422.4"/>
    <n v="955.19143239625168"/>
    <s v="Creel Estimates"/>
    <x v="0"/>
    <d v="2015-10-01T00:00:00"/>
    <d v="2015-10-04T00:00:00"/>
    <n v="10"/>
    <n v="10"/>
    <x v="4"/>
    <x v="4"/>
    <n v="2426"/>
  </r>
  <r>
    <n v="2015"/>
    <s v="2015-10-05"/>
    <s v="2015-10-11"/>
    <x v="1"/>
    <n v="413"/>
    <n v="0"/>
    <n v="1569"/>
    <n v="353.2076923076923"/>
    <n v="654.55537980459201"/>
    <s v="Creel Estimates"/>
    <x v="0"/>
    <d v="2015-10-05T00:00:00"/>
    <d v="2015-10-11T00:00:00"/>
    <n v="10"/>
    <n v="10"/>
    <x v="4"/>
    <x v="4"/>
    <n v="1982"/>
  </r>
  <r>
    <n v="2015"/>
    <s v="2015-10-12"/>
    <s v="2015-10-18"/>
    <x v="1"/>
    <n v="192"/>
    <n v="0"/>
    <n v="1093"/>
    <n v="222.5609756097561"/>
    <n v="613.82328907048009"/>
    <s v="Creel Estimates"/>
    <x v="0"/>
    <d v="2015-10-12T00:00:00"/>
    <d v="2015-10-18T00:00:00"/>
    <n v="10"/>
    <n v="10"/>
    <x v="4"/>
    <x v="4"/>
    <n v="1285"/>
  </r>
  <r>
    <n v="2015"/>
    <s v="2015-10-19"/>
    <s v="2015-10-25"/>
    <x v="1"/>
    <n v="125"/>
    <n v="0"/>
    <n v="803"/>
    <n v="221"/>
    <n v="467.26218097447799"/>
    <s v="Creel Estimates"/>
    <x v="0"/>
    <d v="2015-10-19T00:00:00"/>
    <d v="2015-10-25T00:00:00"/>
    <n v="10"/>
    <n v="10"/>
    <x v="4"/>
    <x v="4"/>
    <n v="928"/>
  </r>
  <r>
    <n v="2015"/>
    <s v="2015-10-26"/>
    <s v="2015-10-31"/>
    <x v="1"/>
    <n v="23"/>
    <n v="0"/>
    <n v="116"/>
    <n v="81.782608695652172"/>
    <n v="12.722518159806301"/>
    <s v="Creel Estimates"/>
    <x v="0"/>
    <d v="2015-10-26T00:00:00"/>
    <d v="2015-10-31T00:00:00"/>
    <n v="10"/>
    <n v="10"/>
    <x v="4"/>
    <x v="4"/>
    <n v="139"/>
  </r>
  <r>
    <n v="2015"/>
    <s v="2015-12-01"/>
    <s v="2015-12-06"/>
    <x v="1"/>
    <n v="0"/>
    <n v="0"/>
    <n v="0"/>
    <n v="0"/>
    <n v="0"/>
    <s v="Creel Estimates"/>
    <x v="0"/>
    <d v="2015-12-01T00:00:00"/>
    <d v="2015-12-06T00:00:00"/>
    <n v="12"/>
    <n v="12"/>
    <x v="4"/>
    <x v="4"/>
    <n v="0"/>
  </r>
  <r>
    <n v="2015"/>
    <s v="2015-12-07"/>
    <s v="2015-12-13"/>
    <x v="1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1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1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1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01"/>
    <s v="2015-01-04"/>
    <x v="2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2"/>
    <n v="0"/>
    <n v="0"/>
    <n v="0"/>
    <n v="0"/>
    <n v="0"/>
    <s v="Creel Estimates"/>
    <x v="0"/>
    <d v="2015-01-05T00:00:00"/>
    <d v="2015-01-11T00:00:00"/>
    <n v="1"/>
    <n v="1"/>
    <x v="0"/>
    <x v="0"/>
    <n v="0"/>
  </r>
  <r>
    <n v="2015"/>
    <s v="2015-01-12"/>
    <s v="2015-01-18"/>
    <x v="2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2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2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6"/>
    <s v="2015-02-08"/>
    <x v="2"/>
    <n v="0"/>
    <n v="0"/>
    <n v="0"/>
    <n v="0"/>
    <n v="0"/>
    <s v="Creel Estimates"/>
    <x v="0"/>
    <d v="2015-02-06T00:00:00"/>
    <d v="2015-02-08T00:00:00"/>
    <n v="2"/>
    <n v="2"/>
    <x v="0"/>
    <x v="0"/>
    <n v="0"/>
  </r>
  <r>
    <n v="2015"/>
    <s v="2015-02-13"/>
    <s v="2015-02-15"/>
    <x v="2"/>
    <n v="0"/>
    <n v="0"/>
    <n v="0"/>
    <n v="0"/>
    <n v="0"/>
    <s v="Creel Estimates"/>
    <x v="0"/>
    <d v="2015-02-13T00:00:00"/>
    <d v="2015-02-15T00:00:00"/>
    <n v="2"/>
    <n v="2"/>
    <x v="0"/>
    <x v="0"/>
    <n v="0"/>
  </r>
  <r>
    <n v="2015"/>
    <s v="2015-02-22"/>
    <s v="2015-04-01"/>
    <x v="2"/>
    <n v="0"/>
    <n v="0"/>
    <n v="0"/>
    <n v="0"/>
    <n v="0"/>
    <s v="CRC/Creel - Sub"/>
    <x v="0"/>
    <d v="2015-02-22T00:00:00"/>
    <d v="2015-04-01T00:00:00"/>
    <n v="2"/>
    <n v="4"/>
    <x v="0"/>
    <x v="0"/>
    <n v="0"/>
  </r>
  <r>
    <n v="2015"/>
    <s v="2015-08-01"/>
    <s v="2015-09-30"/>
    <x v="2"/>
    <n v="1539"/>
    <n v="116"/>
    <n v="343"/>
    <n v="185.80622568093389"/>
    <n v="3530.3182879377432"/>
    <s v="CRC/Creel"/>
    <x v="0"/>
    <d v="2015-08-01T00:00:00"/>
    <d v="2015-09-30T00:00:00"/>
    <n v="8"/>
    <n v="9"/>
    <x v="2"/>
    <x v="3"/>
    <n v="1998"/>
  </r>
  <r>
    <n v="2015"/>
    <s v="2015-10-01"/>
    <s v="2015-10-04"/>
    <x v="2"/>
    <n v="188"/>
    <n v="0"/>
    <n v="353"/>
    <n v="18.71153846153846"/>
    <n v="106.44883791125871"/>
    <s v="Creel Estimates"/>
    <x v="0"/>
    <d v="2015-10-01T00:00:00"/>
    <d v="2015-10-04T00:00:00"/>
    <n v="10"/>
    <n v="10"/>
    <x v="4"/>
    <x v="4"/>
    <n v="541"/>
  </r>
  <r>
    <n v="2015"/>
    <s v="2015-10-05"/>
    <s v="2015-10-11"/>
    <x v="2"/>
    <n v="109"/>
    <n v="0"/>
    <n v="240"/>
    <n v="31.343283582089551"/>
    <n v="149.26507856056759"/>
    <s v="Creel Estimates"/>
    <x v="0"/>
    <d v="2015-10-05T00:00:00"/>
    <d v="2015-10-11T00:00:00"/>
    <n v="10"/>
    <n v="10"/>
    <x v="4"/>
    <x v="4"/>
    <n v="349"/>
  </r>
  <r>
    <n v="2015"/>
    <s v="2015-10-12"/>
    <s v="2015-10-18"/>
    <x v="2"/>
    <n v="136"/>
    <n v="0"/>
    <n v="397"/>
    <n v="113.8144329896907"/>
    <n v="95.249765434415465"/>
    <s v="Creel Estimates"/>
    <x v="0"/>
    <d v="2015-10-12T00:00:00"/>
    <d v="2015-10-18T00:00:00"/>
    <n v="10"/>
    <n v="10"/>
    <x v="4"/>
    <x v="4"/>
    <n v="533"/>
  </r>
  <r>
    <n v="2015"/>
    <s v="2015-10-19"/>
    <s v="2015-10-25"/>
    <x v="2"/>
    <n v="57"/>
    <n v="0"/>
    <n v="259"/>
    <n v="82.634146341463421"/>
    <n v="35.334081724292773"/>
    <s v="Creel Estimates"/>
    <x v="0"/>
    <d v="2015-10-19T00:00:00"/>
    <d v="2015-10-25T00:00:00"/>
    <n v="10"/>
    <n v="10"/>
    <x v="4"/>
    <x v="4"/>
    <n v="316"/>
  </r>
  <r>
    <n v="2015"/>
    <s v="2015-10-26"/>
    <s v="2015-10-31"/>
    <x v="2"/>
    <n v="0"/>
    <n v="0"/>
    <n v="26"/>
    <n v="0"/>
    <n v="0"/>
    <s v="Creel Estimates"/>
    <x v="0"/>
    <d v="2015-10-26T00:00:00"/>
    <d v="2015-10-31T00:00:00"/>
    <n v="10"/>
    <n v="10"/>
    <x v="4"/>
    <x v="4"/>
    <n v="26"/>
  </r>
  <r>
    <n v="2015"/>
    <s v="2015-12-01"/>
    <s v="2015-12-06"/>
    <x v="2"/>
    <n v="0"/>
    <n v="0"/>
    <n v="0"/>
    <n v="0"/>
    <n v="0"/>
    <s v="Creel Estimates"/>
    <x v="0"/>
    <d v="2015-12-01T00:00:00"/>
    <d v="2015-12-06T00:00:00"/>
    <n v="12"/>
    <n v="12"/>
    <x v="4"/>
    <x v="4"/>
    <n v="0"/>
  </r>
  <r>
    <n v="2015"/>
    <s v="2015-12-07"/>
    <s v="2015-12-13"/>
    <x v="2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2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2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2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16"/>
    <s v="2015-01-18"/>
    <x v="3"/>
    <n v="0"/>
    <n v="0"/>
    <n v="0"/>
    <n v="0"/>
    <n v="0"/>
    <s v="Creel Estimates"/>
    <x v="0"/>
    <d v="2015-01-16T00:00:00"/>
    <d v="2015-01-18T00:00:00"/>
    <n v="1"/>
    <n v="1"/>
    <x v="0"/>
    <x v="0"/>
    <n v="0"/>
  </r>
  <r>
    <n v="2015"/>
    <s v="2015-01-19"/>
    <s v="2015-01-25"/>
    <x v="3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3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2"/>
    <s v="2015-02-08"/>
    <x v="3"/>
    <n v="0"/>
    <n v="0"/>
    <n v="0"/>
    <n v="0"/>
    <n v="0"/>
    <s v="Creel Estimates"/>
    <x v="0"/>
    <d v="2015-02-02T00:00:00"/>
    <d v="2015-02-08T00:00:00"/>
    <n v="2"/>
    <n v="2"/>
    <x v="0"/>
    <x v="0"/>
    <n v="0"/>
  </r>
  <r>
    <n v="2015"/>
    <s v="2015-02-09"/>
    <s v="2015-02-15"/>
    <x v="3"/>
    <n v="0"/>
    <n v="0"/>
    <n v="0"/>
    <n v="0"/>
    <n v="0"/>
    <s v="Creel Estimates"/>
    <x v="0"/>
    <d v="2015-02-09T00:00:00"/>
    <d v="2015-02-15T00:00:00"/>
    <n v="2"/>
    <n v="2"/>
    <x v="0"/>
    <x v="0"/>
    <n v="0"/>
  </r>
  <r>
    <n v="2015"/>
    <s v="2015-02-16"/>
    <s v="2015-02-22"/>
    <x v="3"/>
    <n v="0"/>
    <n v="0"/>
    <n v="0"/>
    <n v="0"/>
    <n v="0"/>
    <s v="Creel Estimates"/>
    <x v="0"/>
    <d v="2015-02-16T00:00:00"/>
    <d v="2015-02-22T00:00:00"/>
    <n v="2"/>
    <n v="2"/>
    <x v="0"/>
    <x v="0"/>
    <n v="0"/>
  </r>
  <r>
    <n v="2015"/>
    <s v="2015-02-23"/>
    <s v="2015-03-01"/>
    <x v="3"/>
    <n v="0"/>
    <n v="0"/>
    <n v="0"/>
    <n v="10"/>
    <n v="0"/>
    <s v="Creel Estimates"/>
    <x v="0"/>
    <d v="2015-02-23T00:00:00"/>
    <d v="2015-03-01T00:00:00"/>
    <n v="2"/>
    <n v="3"/>
    <x v="0"/>
    <x v="0"/>
    <n v="0"/>
  </r>
  <r>
    <n v="2015"/>
    <s v="2015-03-02"/>
    <s v="2015-03-08"/>
    <x v="3"/>
    <n v="0"/>
    <n v="0"/>
    <n v="0"/>
    <n v="10"/>
    <n v="0"/>
    <s v="Creel Estimates"/>
    <x v="0"/>
    <d v="2015-03-02T00:00:00"/>
    <d v="2015-03-08T00:00:00"/>
    <n v="3"/>
    <n v="3"/>
    <x v="0"/>
    <x v="0"/>
    <n v="0"/>
  </r>
  <r>
    <n v="2015"/>
    <s v="2015-03-09"/>
    <s v="2015-03-15"/>
    <x v="3"/>
    <n v="0"/>
    <n v="0"/>
    <n v="0"/>
    <n v="29"/>
    <n v="0"/>
    <s v="Creel Estimates"/>
    <x v="0"/>
    <d v="2015-03-09T00:00:00"/>
    <d v="2015-03-15T00:00:00"/>
    <n v="3"/>
    <n v="3"/>
    <x v="0"/>
    <x v="0"/>
    <n v="0"/>
  </r>
  <r>
    <n v="2015"/>
    <s v="2015-03-16"/>
    <s v="2015-03-22"/>
    <x v="3"/>
    <n v="0"/>
    <n v="0"/>
    <n v="0"/>
    <n v="17"/>
    <n v="0"/>
    <s v="Creel Estimates"/>
    <x v="0"/>
    <d v="2015-03-16T00:00:00"/>
    <d v="2015-03-22T00:00:00"/>
    <n v="3"/>
    <n v="3"/>
    <x v="0"/>
    <x v="0"/>
    <n v="0"/>
  </r>
  <r>
    <n v="2015"/>
    <s v="2015-03-23"/>
    <s v="2015-03-29"/>
    <x v="3"/>
    <n v="0"/>
    <n v="0"/>
    <n v="0"/>
    <n v="0"/>
    <n v="0"/>
    <s v="Creel Estimates"/>
    <x v="0"/>
    <d v="2015-03-23T00:00:00"/>
    <d v="2015-03-29T00:00:00"/>
    <n v="3"/>
    <n v="3"/>
    <x v="0"/>
    <x v="0"/>
    <n v="0"/>
  </r>
  <r>
    <n v="2015"/>
    <s v="2015-03-30"/>
    <s v="2015-04-05"/>
    <x v="3"/>
    <n v="0"/>
    <n v="0"/>
    <n v="0"/>
    <n v="0"/>
    <n v="0"/>
    <s v="Creel Estimates"/>
    <x v="0"/>
    <d v="2015-03-30T00:00:00"/>
    <d v="2015-04-05T00:00:00"/>
    <n v="3"/>
    <n v="4"/>
    <x v="0"/>
    <x v="0"/>
    <n v="0"/>
  </r>
  <r>
    <n v="2015"/>
    <s v="2015-04-06"/>
    <s v="2015-04-12"/>
    <x v="3"/>
    <n v="4"/>
    <n v="0"/>
    <n v="4"/>
    <n v="14"/>
    <n v="0"/>
    <s v="Creel Estimates"/>
    <x v="0"/>
    <d v="2015-04-06T00:00:00"/>
    <d v="2015-04-12T00:00:00"/>
    <n v="4"/>
    <n v="4"/>
    <x v="0"/>
    <x v="0"/>
    <n v="8"/>
  </r>
  <r>
    <n v="2015"/>
    <s v="2015-04-13"/>
    <s v="2015-04-15"/>
    <x v="3"/>
    <n v="0"/>
    <n v="0"/>
    <n v="0"/>
    <n v="6"/>
    <n v="0"/>
    <s v="Creel Estimates"/>
    <x v="0"/>
    <d v="2015-04-13T00:00:00"/>
    <d v="2015-04-15T00:00:00"/>
    <n v="4"/>
    <n v="4"/>
    <x v="0"/>
    <x v="0"/>
    <n v="0"/>
  </r>
  <r>
    <n v="2015"/>
    <s v="2015-07-01"/>
    <s v="2015-11-29"/>
    <x v="3"/>
    <n v="18422"/>
    <n v="4746"/>
    <n v="22213"/>
    <n v="10795.2799156091"/>
    <n v="9142.9411530158686"/>
    <s v="CRC/Creel - Sub"/>
    <x v="0"/>
    <d v="2015-07-01T00:00:00"/>
    <d v="2015-11-29T00:00:00"/>
    <n v="7"/>
    <n v="11"/>
    <x v="1"/>
    <x v="4"/>
    <n v="45381"/>
  </r>
  <r>
    <n v="2015"/>
    <s v="2015-07-16"/>
    <s v="2015-07-20"/>
    <x v="3"/>
    <n v="26"/>
    <n v="0"/>
    <n v="29"/>
    <n v="37.913043478260867"/>
    <n v="39.379622021364007"/>
    <s v="Creel Estimates"/>
    <x v="0"/>
    <d v="2015-07-16T00:00:00"/>
    <d v="2015-07-20T00:00:00"/>
    <n v="7"/>
    <n v="7"/>
    <x v="1"/>
    <x v="1"/>
    <n v="55"/>
  </r>
  <r>
    <n v="2015"/>
    <s v="2015-07-21"/>
    <s v="2015-07-26"/>
    <x v="3"/>
    <n v="111"/>
    <n v="0"/>
    <n v="79"/>
    <n v="99.651315789473685"/>
    <n v="85.561856663711012"/>
    <s v="Creel Estimates"/>
    <x v="0"/>
    <d v="2015-07-21T00:00:00"/>
    <d v="2015-07-26T00:00:00"/>
    <n v="7"/>
    <n v="7"/>
    <x v="1"/>
    <x v="1"/>
    <n v="190"/>
  </r>
  <r>
    <n v="2015"/>
    <s v="2015-01-01"/>
    <s v="2015-01-04"/>
    <x v="4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4"/>
    <n v="0"/>
    <n v="0"/>
    <n v="0"/>
    <n v="0"/>
    <n v="0"/>
    <s v="Creel Estimates"/>
    <x v="0"/>
    <d v="2015-01-05T00:00:00"/>
    <d v="2015-01-11T00:00:00"/>
    <n v="1"/>
    <n v="1"/>
    <x v="0"/>
    <x v="0"/>
    <n v="0"/>
  </r>
  <r>
    <n v="2015"/>
    <s v="2015-01-12"/>
    <s v="2015-01-18"/>
    <x v="4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4"/>
    <n v="5"/>
    <n v="0"/>
    <n v="0"/>
    <n v="0"/>
    <n v="0"/>
    <s v="Creel Estimates"/>
    <x v="0"/>
    <d v="2015-01-19T00:00:00"/>
    <d v="2015-01-25T00:00:00"/>
    <n v="1"/>
    <n v="1"/>
    <x v="0"/>
    <x v="0"/>
    <n v="5"/>
  </r>
  <r>
    <n v="2015"/>
    <s v="2015-01-26"/>
    <s v="2015-01-31"/>
    <x v="4"/>
    <n v="0"/>
    <n v="0"/>
    <n v="0"/>
    <n v="0"/>
    <n v="0"/>
    <s v="Creel Estimates"/>
    <x v="0"/>
    <d v="2015-01-26T00:00:00"/>
    <d v="2015-01-31T00:00:00"/>
    <n v="1"/>
    <n v="1"/>
    <x v="0"/>
    <x v="0"/>
    <n v="0"/>
  </r>
  <r>
    <n v="2015"/>
    <s v="2015-07-01"/>
    <s v="2015-11-22"/>
    <x v="4"/>
    <n v="7346"/>
    <n v="2112"/>
    <n v="4887"/>
    <n v="4384.9216108426963"/>
    <n v="1532.5939610712339"/>
    <s v="CRC/Creel - Sub"/>
    <x v="0"/>
    <d v="2015-07-01T00:00:00"/>
    <d v="2015-11-22T00:00:00"/>
    <n v="7"/>
    <n v="11"/>
    <x v="1"/>
    <x v="4"/>
    <n v="14345"/>
  </r>
  <r>
    <n v="2015"/>
    <s v="2015-10-01"/>
    <s v="2015-10-04"/>
    <x v="4"/>
    <n v="351"/>
    <n v="0"/>
    <n v="267"/>
    <n v="308.75675675675672"/>
    <n v="48.92863543788188"/>
    <s v="Creel Estimates"/>
    <x v="0"/>
    <d v="2015-10-01T00:00:00"/>
    <d v="2015-10-04T00:00:00"/>
    <n v="10"/>
    <n v="10"/>
    <x v="4"/>
    <x v="4"/>
    <n v="618"/>
  </r>
  <r>
    <n v="2015"/>
    <s v="2015-10-05"/>
    <s v="2015-10-11"/>
    <x v="4"/>
    <n v="421"/>
    <n v="0"/>
    <n v="327"/>
    <n v="563"/>
    <n v="0"/>
    <s v="Creel Estimates"/>
    <x v="0"/>
    <d v="2015-10-05T00:00:00"/>
    <d v="2015-10-11T00:00:00"/>
    <n v="10"/>
    <n v="10"/>
    <x v="4"/>
    <x v="4"/>
    <n v="748"/>
  </r>
  <r>
    <n v="2015"/>
    <s v="2015-10-12"/>
    <s v="2015-10-18"/>
    <x v="4"/>
    <n v="66"/>
    <n v="0"/>
    <n v="189"/>
    <n v="212.30769230769229"/>
    <n v="27.572625698324021"/>
    <s v="Creel Estimates"/>
    <x v="0"/>
    <d v="2015-10-12T00:00:00"/>
    <d v="2015-10-18T00:00:00"/>
    <n v="10"/>
    <n v="10"/>
    <x v="4"/>
    <x v="4"/>
    <n v="255"/>
  </r>
  <r>
    <n v="2015"/>
    <s v="2015-12-01"/>
    <s v="2015-12-31"/>
    <x v="4"/>
    <n v="0"/>
    <n v="0"/>
    <n v="0"/>
    <n v="0"/>
    <n v="0"/>
    <s v="CRC/Creel"/>
    <x v="0"/>
    <d v="2015-12-01T00:00:00"/>
    <d v="2015-12-31T00:00:00"/>
    <n v="12"/>
    <n v="12"/>
    <x v="4"/>
    <x v="4"/>
    <n v="0"/>
  </r>
  <r>
    <n v="2015"/>
    <s v="2015-02-01"/>
    <s v="2015-04-30"/>
    <x v="5"/>
    <n v="0"/>
    <n v="0"/>
    <n v="0"/>
    <n v="0"/>
    <n v="0"/>
    <s v="CRC/Creel"/>
    <x v="0"/>
    <d v="2015-02-01T00:00:00"/>
    <d v="2015-04-30T00:00:00"/>
    <n v="2"/>
    <n v="4"/>
    <x v="0"/>
    <x v="0"/>
    <n v="0"/>
  </r>
  <r>
    <n v="2015"/>
    <s v="2015-06-01"/>
    <s v="2015-06-07"/>
    <x v="5"/>
    <n v="0"/>
    <n v="0"/>
    <n v="0"/>
    <n v="0"/>
    <n v="0"/>
    <s v="Creel Estimates"/>
    <x v="0"/>
    <d v="2015-06-01T00:00:00"/>
    <d v="2015-06-07T00:00:00"/>
    <n v="6"/>
    <n v="6"/>
    <x v="0"/>
    <x v="0"/>
    <n v="0"/>
  </r>
  <r>
    <n v="2015"/>
    <s v="2015-06-08"/>
    <s v="2015-06-14"/>
    <x v="5"/>
    <n v="0"/>
    <n v="0"/>
    <n v="0"/>
    <n v="0"/>
    <n v="3"/>
    <s v="Creel Estimates"/>
    <x v="0"/>
    <d v="2015-06-08T00:00:00"/>
    <d v="2015-06-14T00:00:00"/>
    <n v="6"/>
    <n v="6"/>
    <x v="0"/>
    <x v="0"/>
    <n v="0"/>
  </r>
  <r>
    <n v="2015"/>
    <s v="2015-06-15"/>
    <s v="2015-06-21"/>
    <x v="5"/>
    <n v="0"/>
    <n v="0"/>
    <n v="0"/>
    <n v="0"/>
    <n v="0"/>
    <s v="Creel Estimates"/>
    <x v="0"/>
    <d v="2015-06-15T00:00:00"/>
    <d v="2015-06-21T00:00:00"/>
    <n v="6"/>
    <n v="6"/>
    <x v="0"/>
    <x v="0"/>
    <n v="0"/>
  </r>
  <r>
    <n v="2015"/>
    <s v="2015-06-22"/>
    <s v="2015-06-28"/>
    <x v="5"/>
    <n v="3"/>
    <n v="0"/>
    <n v="0"/>
    <n v="0"/>
    <n v="3"/>
    <s v="Creel Estimates"/>
    <x v="0"/>
    <d v="2015-06-22T00:00:00"/>
    <d v="2015-06-28T00:00:00"/>
    <n v="6"/>
    <n v="6"/>
    <x v="0"/>
    <x v="0"/>
    <n v="3"/>
  </r>
  <r>
    <n v="2015"/>
    <s v="2015-06-29"/>
    <s v="2015-07-05"/>
    <x v="5"/>
    <n v="0"/>
    <n v="0"/>
    <n v="0"/>
    <n v="14"/>
    <n v="0"/>
    <s v="Creel Estimates"/>
    <x v="0"/>
    <d v="2015-06-29T00:00:00"/>
    <d v="2015-07-05T00:00:00"/>
    <n v="6"/>
    <n v="7"/>
    <x v="0"/>
    <x v="1"/>
    <n v="0"/>
  </r>
  <r>
    <n v="2015"/>
    <s v="2015-07-06"/>
    <s v="2015-07-12"/>
    <x v="5"/>
    <n v="0"/>
    <n v="0"/>
    <n v="0"/>
    <n v="3.9"/>
    <n v="8.9266055045871564"/>
    <s v="Creel Estimates"/>
    <x v="0"/>
    <d v="2015-07-06T00:00:00"/>
    <d v="2015-07-12T00:00:00"/>
    <n v="7"/>
    <n v="7"/>
    <x v="1"/>
    <x v="1"/>
    <n v="0"/>
  </r>
  <r>
    <n v="2015"/>
    <s v="2015-07-13"/>
    <s v="2015-07-19"/>
    <x v="5"/>
    <n v="3"/>
    <n v="0"/>
    <n v="0"/>
    <n v="0"/>
    <n v="3"/>
    <s v="Creel Estimates"/>
    <x v="0"/>
    <d v="2015-07-13T00:00:00"/>
    <d v="2015-07-19T00:00:00"/>
    <n v="7"/>
    <n v="7"/>
    <x v="1"/>
    <x v="1"/>
    <n v="3"/>
  </r>
  <r>
    <n v="2015"/>
    <s v="2015-07-20"/>
    <s v="2015-07-26"/>
    <x v="5"/>
    <n v="0"/>
    <n v="0"/>
    <n v="0"/>
    <n v="0"/>
    <n v="0"/>
    <s v="Creel Estimates"/>
    <x v="0"/>
    <d v="2015-07-20T00:00:00"/>
    <d v="2015-07-26T00:00:00"/>
    <n v="7"/>
    <n v="7"/>
    <x v="1"/>
    <x v="1"/>
    <n v="0"/>
  </r>
  <r>
    <n v="2015"/>
    <s v="2015-07-27"/>
    <s v="2015-08-02"/>
    <x v="5"/>
    <n v="8"/>
    <n v="0"/>
    <n v="0"/>
    <n v="41.543859649122808"/>
    <n v="22.274800456100341"/>
    <s v="Creel Estimates"/>
    <x v="0"/>
    <d v="2015-07-27T00:00:00"/>
    <d v="2015-08-02T00:00:00"/>
    <n v="7"/>
    <n v="8"/>
    <x v="1"/>
    <x v="2"/>
    <n v="8"/>
  </r>
  <r>
    <n v="2015"/>
    <s v="2015-08-03"/>
    <s v="2015-08-09"/>
    <x v="5"/>
    <n v="0"/>
    <n v="0"/>
    <n v="0"/>
    <n v="41"/>
    <n v="0"/>
    <s v="Creel Estimates"/>
    <x v="0"/>
    <d v="2015-08-03T00:00:00"/>
    <d v="2015-08-09T00:00:00"/>
    <n v="8"/>
    <n v="8"/>
    <x v="2"/>
    <x v="2"/>
    <n v="0"/>
  </r>
  <r>
    <n v="2015"/>
    <s v="2015-08-10"/>
    <s v="2015-08-16"/>
    <x v="5"/>
    <n v="33"/>
    <n v="0"/>
    <n v="51"/>
    <n v="13.71428571428571"/>
    <n v="24.337349397590359"/>
    <s v="Creel Estimates"/>
    <x v="0"/>
    <d v="2015-08-10T00:00:00"/>
    <d v="2015-08-16T00:00:00"/>
    <n v="8"/>
    <n v="8"/>
    <x v="2"/>
    <x v="2"/>
    <n v="84"/>
  </r>
  <r>
    <n v="2015"/>
    <s v="2015-08-17"/>
    <s v="2015-08-23"/>
    <x v="5"/>
    <n v="88"/>
    <n v="0"/>
    <n v="79"/>
    <n v="0"/>
    <n v="67"/>
    <s v="Creel Estimates"/>
    <x v="0"/>
    <d v="2015-08-17T00:00:00"/>
    <d v="2015-08-23T00:00:00"/>
    <n v="8"/>
    <n v="8"/>
    <x v="2"/>
    <x v="2"/>
    <n v="167"/>
  </r>
  <r>
    <n v="2015"/>
    <s v="2015-08-24"/>
    <s v="2015-08-30"/>
    <x v="5"/>
    <n v="121"/>
    <n v="0"/>
    <n v="61"/>
    <n v="0"/>
    <n v="33"/>
    <s v="Creel Estimates"/>
    <x v="0"/>
    <d v="2015-08-24T00:00:00"/>
    <d v="2015-08-30T00:00:00"/>
    <n v="8"/>
    <n v="8"/>
    <x v="2"/>
    <x v="2"/>
    <n v="182"/>
  </r>
  <r>
    <n v="2015"/>
    <s v="2015-08-31"/>
    <s v="2015-09-06"/>
    <x v="5"/>
    <n v="199"/>
    <n v="0"/>
    <n v="61"/>
    <n v="16.25"/>
    <n v="33.503267973856211"/>
    <s v="Creel Estimates"/>
    <x v="0"/>
    <d v="2015-08-31T00:00:00"/>
    <d v="2015-09-06T00:00:00"/>
    <n v="8"/>
    <n v="9"/>
    <x v="2"/>
    <x v="3"/>
    <n v="260"/>
  </r>
  <r>
    <n v="2015"/>
    <s v="2015-09-07"/>
    <s v="2015-09-13"/>
    <x v="5"/>
    <n v="74"/>
    <n v="0"/>
    <n v="18"/>
    <n v="16.089552238805972"/>
    <n v="80.08115942028985"/>
    <s v="Creel Estimates"/>
    <x v="0"/>
    <d v="2015-09-07T00:00:00"/>
    <d v="2015-09-13T00:00:00"/>
    <n v="9"/>
    <n v="9"/>
    <x v="3"/>
    <x v="3"/>
    <n v="92"/>
  </r>
  <r>
    <n v="2015"/>
    <s v="2015-09-14"/>
    <s v="2015-09-20"/>
    <x v="5"/>
    <n v="112"/>
    <n v="0"/>
    <n v="40"/>
    <n v="28.189189189189189"/>
    <n v="111.02666258044739"/>
    <s v="Creel Estimates"/>
    <x v="0"/>
    <d v="2015-09-14T00:00:00"/>
    <d v="2015-09-20T00:00:00"/>
    <n v="9"/>
    <n v="9"/>
    <x v="3"/>
    <x v="3"/>
    <n v="152"/>
  </r>
  <r>
    <n v="2015"/>
    <s v="2015-09-21"/>
    <s v="2015-09-27"/>
    <x v="5"/>
    <n v="119"/>
    <n v="0"/>
    <n v="65"/>
    <n v="174.45098039215691"/>
    <n v="74.506720307214039"/>
    <s v="Creel Estimates"/>
    <x v="0"/>
    <d v="2015-09-21T00:00:00"/>
    <d v="2015-09-27T00:00:00"/>
    <n v="9"/>
    <n v="9"/>
    <x v="3"/>
    <x v="3"/>
    <n v="184"/>
  </r>
  <r>
    <n v="2015"/>
    <s v="2015-09-28"/>
    <s v="2015-09-30"/>
    <x v="5"/>
    <n v="46"/>
    <n v="0"/>
    <n v="15"/>
    <n v="10.15384615384615"/>
    <n v="10.67264573991031"/>
    <s v="Creel Estimates"/>
    <x v="0"/>
    <d v="2015-09-28T00:00:00"/>
    <d v="2015-09-30T00:00:00"/>
    <n v="9"/>
    <n v="9"/>
    <x v="3"/>
    <x v="3"/>
    <n v="61"/>
  </r>
  <r>
    <n v="2015"/>
    <s v="2015-10-01"/>
    <s v="2015-12-29"/>
    <x v="5"/>
    <n v="169"/>
    <n v="32"/>
    <n v="133"/>
    <n v="187.875"/>
    <n v="62.625"/>
    <s v="CRC/Creel - Sub"/>
    <x v="0"/>
    <d v="2015-10-01T00:00:00"/>
    <d v="2015-12-29T00:00:00"/>
    <n v="10"/>
    <n v="12"/>
    <x v="4"/>
    <x v="4"/>
    <n v="334"/>
  </r>
  <r>
    <n v="2015"/>
    <s v="2015-02-01"/>
    <s v="2015-04-30"/>
    <x v="6"/>
    <n v="0"/>
    <n v="0"/>
    <n v="0"/>
    <n v="0"/>
    <n v="0"/>
    <s v="CRC/Creel"/>
    <x v="0"/>
    <d v="2015-02-01T00:00:00"/>
    <d v="2015-04-30T00:00:00"/>
    <n v="2"/>
    <n v="4"/>
    <x v="0"/>
    <x v="0"/>
    <n v="0"/>
  </r>
  <r>
    <n v="2015"/>
    <s v="2015-07-01"/>
    <s v="2015-12-31"/>
    <x v="6"/>
    <n v="740"/>
    <n v="76"/>
    <n v="331"/>
    <n v="152.93333333333331"/>
    <n v="356.84444444444438"/>
    <s v="CRC/Creel"/>
    <x v="0"/>
    <d v="2015-07-01T00:00:00"/>
    <d v="2015-12-31T00:00:00"/>
    <n v="7"/>
    <n v="12"/>
    <x v="1"/>
    <x v="4"/>
    <n v="1147"/>
  </r>
  <r>
    <n v="2015"/>
    <s v="2015-01-01"/>
    <s v="2015-04-30"/>
    <x v="7"/>
    <n v="0"/>
    <n v="0"/>
    <n v="0"/>
    <n v="0"/>
    <n v="0"/>
    <s v="CRC/Creel"/>
    <x v="0"/>
    <d v="2015-01-01T00:00:00"/>
    <d v="2015-04-30T00:00:00"/>
    <n v="1"/>
    <n v="4"/>
    <x v="0"/>
    <x v="0"/>
    <n v="0"/>
  </r>
  <r>
    <n v="2015"/>
    <s v="2015-07-01"/>
    <s v="2015-09-30"/>
    <x v="7"/>
    <n v="147"/>
    <n v="2"/>
    <n v="2"/>
    <n v="33.555555555555557"/>
    <n v="151"/>
    <s v="CRC/Creel"/>
    <x v="0"/>
    <d v="2015-07-01T00:00:00"/>
    <d v="2015-09-30T00:00:00"/>
    <n v="7"/>
    <n v="9"/>
    <x v="1"/>
    <x v="3"/>
    <n v="151"/>
  </r>
  <r>
    <n v="2015"/>
    <s v="2015-10-01"/>
    <s v="2015-10-31"/>
    <x v="7"/>
    <n v="24"/>
    <n v="32"/>
    <n v="0"/>
    <n v="42.873345935727791"/>
    <n v="22.865784499054818"/>
    <s v="CRC/Creel"/>
    <x v="0"/>
    <d v="2015-10-01T00:00:00"/>
    <d v="2015-10-31T00:00:00"/>
    <n v="10"/>
    <n v="10"/>
    <x v="4"/>
    <x v="4"/>
    <n v="56"/>
  </r>
  <r>
    <n v="2015"/>
    <s v="2015-11-01"/>
    <s v="2015-12-31"/>
    <x v="7"/>
    <n v="0"/>
    <n v="0"/>
    <n v="0"/>
    <n v="0"/>
    <n v="0"/>
    <s v="CRC/Creel"/>
    <x v="0"/>
    <d v="2015-11-01T00:00:00"/>
    <d v="2015-12-31T00:00:00"/>
    <n v="11"/>
    <n v="12"/>
    <x v="4"/>
    <x v="4"/>
    <n v="0"/>
  </r>
  <r>
    <n v="2015"/>
    <s v="2015-01-01"/>
    <s v="2015-01-05"/>
    <x v="8"/>
    <n v="0"/>
    <n v="0"/>
    <n v="0"/>
    <n v="0"/>
    <n v="0"/>
    <s v="Creel Estimates"/>
    <x v="0"/>
    <d v="2015-01-01T00:00:00"/>
    <d v="2015-01-05T00:00:00"/>
    <n v="1"/>
    <n v="1"/>
    <x v="0"/>
    <x v="0"/>
    <n v="0"/>
  </r>
  <r>
    <n v="2015"/>
    <s v="2015-01-06"/>
    <s v="2015-01-12"/>
    <x v="8"/>
    <n v="0"/>
    <n v="0"/>
    <n v="0"/>
    <n v="0"/>
    <n v="0"/>
    <s v="Creel Estimates"/>
    <x v="0"/>
    <d v="2015-01-06T00:00:00"/>
    <d v="2015-01-12T00:00:00"/>
    <n v="1"/>
    <n v="1"/>
    <x v="0"/>
    <x v="0"/>
    <n v="0"/>
  </r>
  <r>
    <n v="2015"/>
    <s v="2015-01-13"/>
    <s v="2015-01-19"/>
    <x v="8"/>
    <n v="0"/>
    <n v="0"/>
    <n v="0"/>
    <n v="0"/>
    <n v="0"/>
    <s v="Creel Estimates"/>
    <x v="0"/>
    <d v="2015-01-13T00:00:00"/>
    <d v="2015-01-19T00:00:00"/>
    <n v="1"/>
    <n v="1"/>
    <x v="0"/>
    <x v="0"/>
    <n v="0"/>
  </r>
  <r>
    <n v="2015"/>
    <s v="2015-01-20"/>
    <s v="2015-01-26"/>
    <x v="8"/>
    <n v="0"/>
    <n v="0"/>
    <n v="0"/>
    <n v="0"/>
    <n v="0"/>
    <s v="Creel Estimates"/>
    <x v="0"/>
    <d v="2015-01-20T00:00:00"/>
    <d v="2015-01-26T00:00:00"/>
    <n v="1"/>
    <n v="1"/>
    <x v="0"/>
    <x v="0"/>
    <n v="0"/>
  </r>
  <r>
    <n v="2015"/>
    <s v="2015-01-27"/>
    <s v="2015-02-02"/>
    <x v="8"/>
    <n v="0"/>
    <n v="0"/>
    <n v="0"/>
    <n v="0"/>
    <n v="0"/>
    <s v="Creel Estimates"/>
    <x v="0"/>
    <d v="2015-01-27T00:00:00"/>
    <d v="2015-02-02T00:00:00"/>
    <n v="1"/>
    <n v="2"/>
    <x v="0"/>
    <x v="0"/>
    <n v="0"/>
  </r>
  <r>
    <n v="2015"/>
    <s v="2015-02-03"/>
    <s v="2015-02-09"/>
    <x v="8"/>
    <n v="0"/>
    <n v="0"/>
    <n v="0"/>
    <n v="0"/>
    <n v="0"/>
    <s v="Creel Estimates"/>
    <x v="0"/>
    <d v="2015-02-03T00:00:00"/>
    <d v="2015-02-09T00:00:00"/>
    <n v="2"/>
    <n v="2"/>
    <x v="0"/>
    <x v="0"/>
    <n v="0"/>
  </r>
  <r>
    <n v="2015"/>
    <s v="2015-02-10"/>
    <s v="2015-02-16"/>
    <x v="8"/>
    <n v="0"/>
    <n v="0"/>
    <n v="0"/>
    <n v="0"/>
    <n v="0"/>
    <s v="Creel Estimates"/>
    <x v="0"/>
    <d v="2015-02-10T00:00:00"/>
    <d v="2015-02-16T00:00:00"/>
    <n v="2"/>
    <n v="2"/>
    <x v="0"/>
    <x v="0"/>
    <n v="0"/>
  </r>
  <r>
    <n v="2015"/>
    <s v="2015-02-17"/>
    <s v="2015-02-23"/>
    <x v="8"/>
    <n v="0"/>
    <n v="0"/>
    <n v="0"/>
    <n v="0"/>
    <n v="0"/>
    <s v="Creel Estimates"/>
    <x v="0"/>
    <d v="2015-02-17T00:00:00"/>
    <d v="2015-02-23T00:00:00"/>
    <n v="2"/>
    <n v="2"/>
    <x v="0"/>
    <x v="0"/>
    <n v="0"/>
  </r>
  <r>
    <n v="2015"/>
    <s v="2015-02-24"/>
    <s v="2015-03-02"/>
    <x v="8"/>
    <n v="0"/>
    <n v="0"/>
    <n v="0"/>
    <n v="0"/>
    <n v="0"/>
    <s v="Creel Estimates"/>
    <x v="0"/>
    <d v="2015-02-24T00:00:00"/>
    <d v="2015-03-02T00:00:00"/>
    <n v="2"/>
    <n v="3"/>
    <x v="0"/>
    <x v="0"/>
    <n v="0"/>
  </r>
  <r>
    <n v="2015"/>
    <s v="2015-03-03"/>
    <s v="2015-03-09"/>
    <x v="8"/>
    <n v="0"/>
    <n v="0"/>
    <n v="0"/>
    <n v="0"/>
    <n v="0"/>
    <s v="Creel Estimates"/>
    <x v="0"/>
    <d v="2015-03-03T00:00:00"/>
    <d v="2015-03-09T00:00:00"/>
    <n v="3"/>
    <n v="3"/>
    <x v="0"/>
    <x v="0"/>
    <n v="0"/>
  </r>
  <r>
    <n v="2015"/>
    <s v="2015-03-10"/>
    <s v="2015-03-16"/>
    <x v="8"/>
    <n v="0"/>
    <n v="0"/>
    <n v="0"/>
    <n v="0"/>
    <n v="0"/>
    <s v="Creel Estimates"/>
    <x v="0"/>
    <d v="2015-03-10T00:00:00"/>
    <d v="2015-03-16T00:00:00"/>
    <n v="3"/>
    <n v="3"/>
    <x v="0"/>
    <x v="0"/>
    <n v="0"/>
  </r>
  <r>
    <n v="2015"/>
    <s v="2015-03-17"/>
    <s v="2015-03-23"/>
    <x v="8"/>
    <n v="0"/>
    <n v="0"/>
    <n v="0"/>
    <n v="0"/>
    <n v="0"/>
    <s v="Creel Estimates"/>
    <x v="0"/>
    <d v="2015-03-17T00:00:00"/>
    <d v="2015-03-23T00:00:00"/>
    <n v="3"/>
    <n v="3"/>
    <x v="0"/>
    <x v="0"/>
    <n v="0"/>
  </r>
  <r>
    <n v="2015"/>
    <s v="2015-03-24"/>
    <s v="2015-03-30"/>
    <x v="8"/>
    <n v="0"/>
    <n v="0"/>
    <n v="0"/>
    <n v="0"/>
    <n v="0"/>
    <s v="Creel Estimates"/>
    <x v="0"/>
    <d v="2015-03-24T00:00:00"/>
    <d v="2015-03-30T00:00:00"/>
    <n v="3"/>
    <n v="3"/>
    <x v="0"/>
    <x v="0"/>
    <n v="0"/>
  </r>
  <r>
    <n v="2015"/>
    <s v="2015-03-31"/>
    <s v="2015-04-06"/>
    <x v="8"/>
    <n v="0"/>
    <n v="0"/>
    <n v="0"/>
    <n v="0"/>
    <n v="0"/>
    <s v="Creel Estimates"/>
    <x v="0"/>
    <d v="2015-03-31T00:00:00"/>
    <d v="2015-04-06T00:00:00"/>
    <n v="3"/>
    <n v="4"/>
    <x v="0"/>
    <x v="0"/>
    <n v="0"/>
  </r>
  <r>
    <n v="2015"/>
    <s v="2015-04-07"/>
    <s v="2015-04-13"/>
    <x v="8"/>
    <n v="0"/>
    <n v="0"/>
    <n v="0"/>
    <n v="0"/>
    <n v="0"/>
    <s v="Creel Estimates"/>
    <x v="0"/>
    <d v="2015-04-07T00:00:00"/>
    <d v="2015-04-13T00:00:00"/>
    <n v="4"/>
    <n v="4"/>
    <x v="0"/>
    <x v="0"/>
    <n v="0"/>
  </r>
  <r>
    <n v="2015"/>
    <s v="2015-04-14"/>
    <s v="2015-04-20"/>
    <x v="8"/>
    <n v="0"/>
    <n v="0"/>
    <n v="0"/>
    <n v="0"/>
    <n v="0"/>
    <s v="Creel Estimates"/>
    <x v="0"/>
    <d v="2015-04-14T00:00:00"/>
    <d v="2015-04-20T00:00:00"/>
    <n v="4"/>
    <n v="4"/>
    <x v="0"/>
    <x v="0"/>
    <n v="0"/>
  </r>
  <r>
    <n v="2015"/>
    <s v="2015-04-21"/>
    <s v="2015-04-27"/>
    <x v="8"/>
    <n v="0"/>
    <n v="0"/>
    <n v="0"/>
    <n v="0"/>
    <n v="0"/>
    <s v="Creel Estimates"/>
    <x v="0"/>
    <d v="2015-04-21T00:00:00"/>
    <d v="2015-04-27T00:00:00"/>
    <n v="4"/>
    <n v="4"/>
    <x v="0"/>
    <x v="0"/>
    <n v="0"/>
  </r>
  <r>
    <n v="2015"/>
    <s v="2015-04-28"/>
    <s v="2015-04-30"/>
    <x v="8"/>
    <n v="0"/>
    <n v="0"/>
    <n v="0"/>
    <n v="0"/>
    <n v="0"/>
    <s v="Creel Estimates"/>
    <x v="0"/>
    <d v="2015-04-28T00:00:00"/>
    <d v="2015-04-30T00:00:00"/>
    <n v="4"/>
    <n v="4"/>
    <x v="0"/>
    <x v="0"/>
    <n v="0"/>
  </r>
  <r>
    <n v="2015"/>
    <s v="2015-08-01"/>
    <s v="2015-12-06"/>
    <x v="8"/>
    <n v="1786"/>
    <n v="335"/>
    <n v="2187"/>
    <n v="0"/>
    <n v="117.2776769509982"/>
    <s v="CRC/Creel - Sub"/>
    <x v="0"/>
    <d v="2015-08-01T00:00:00"/>
    <d v="2015-12-06T00:00:00"/>
    <n v="8"/>
    <n v="12"/>
    <x v="2"/>
    <x v="4"/>
    <n v="4308"/>
  </r>
  <r>
    <n v="2015"/>
    <s v="2015-11-01"/>
    <s v="2015-11-01"/>
    <x v="8"/>
    <n v="0"/>
    <n v="0"/>
    <n v="0"/>
    <n v="0"/>
    <n v="0"/>
    <s v="Creel Estimates"/>
    <x v="0"/>
    <d v="2015-11-01T00:00:00"/>
    <d v="2015-11-01T00:00:00"/>
    <n v="11"/>
    <n v="11"/>
    <x v="4"/>
    <x v="4"/>
    <n v="0"/>
  </r>
  <r>
    <n v="2015"/>
    <s v="2015-11-02"/>
    <s v="2015-11-08"/>
    <x v="8"/>
    <n v="0"/>
    <n v="0"/>
    <n v="0"/>
    <n v="0"/>
    <n v="0"/>
    <s v="Creel Estimates"/>
    <x v="0"/>
    <d v="2015-11-02T00:00:00"/>
    <d v="2015-11-08T00:00:00"/>
    <n v="11"/>
    <n v="11"/>
    <x v="4"/>
    <x v="4"/>
    <n v="0"/>
  </r>
  <r>
    <n v="2015"/>
    <s v="2015-11-09"/>
    <s v="2015-11-15"/>
    <x v="8"/>
    <n v="0"/>
    <n v="0"/>
    <n v="0"/>
    <n v="0"/>
    <n v="0"/>
    <s v="Creel Estimates"/>
    <x v="0"/>
    <d v="2015-11-09T00:00:00"/>
    <d v="2015-11-15T00:00:00"/>
    <n v="11"/>
    <n v="11"/>
    <x v="4"/>
    <x v="4"/>
    <n v="0"/>
  </r>
  <r>
    <n v="2015"/>
    <s v="2015-11-16"/>
    <s v="2015-11-22"/>
    <x v="8"/>
    <n v="0"/>
    <n v="0"/>
    <n v="0"/>
    <n v="0"/>
    <n v="0"/>
    <s v="Creel Estimates"/>
    <x v="0"/>
    <d v="2015-11-16T00:00:00"/>
    <d v="2015-11-22T00:00:00"/>
    <n v="11"/>
    <n v="11"/>
    <x v="4"/>
    <x v="4"/>
    <n v="0"/>
  </r>
  <r>
    <n v="2015"/>
    <s v="2015-11-23"/>
    <s v="2015-11-29"/>
    <x v="8"/>
    <n v="0"/>
    <n v="0"/>
    <n v="0"/>
    <n v="0"/>
    <n v="0"/>
    <s v="Creel Estimates"/>
    <x v="0"/>
    <d v="2015-11-23T00:00:00"/>
    <d v="2015-11-29T00:00:00"/>
    <n v="11"/>
    <n v="11"/>
    <x v="4"/>
    <x v="4"/>
    <n v="0"/>
  </r>
  <r>
    <n v="2015"/>
    <s v="2015-12-07"/>
    <s v="2015-12-13"/>
    <x v="8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8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8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8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01"/>
    <s v="2015-01-05"/>
    <x v="9"/>
    <n v="0"/>
    <n v="0"/>
    <n v="0"/>
    <n v="0"/>
    <n v="2"/>
    <s v="Creel Estimates"/>
    <x v="0"/>
    <d v="2015-01-01T00:00:00"/>
    <d v="2015-01-05T00:00:00"/>
    <n v="1"/>
    <n v="1"/>
    <x v="0"/>
    <x v="0"/>
    <n v="0"/>
  </r>
  <r>
    <n v="2015"/>
    <s v="2015-01-06"/>
    <s v="2015-01-12"/>
    <x v="9"/>
    <n v="0"/>
    <n v="0"/>
    <n v="0"/>
    <n v="0"/>
    <n v="0"/>
    <s v="Creel Estimates"/>
    <x v="0"/>
    <d v="2015-01-06T00:00:00"/>
    <d v="2015-01-12T00:00:00"/>
    <n v="1"/>
    <n v="1"/>
    <x v="0"/>
    <x v="0"/>
    <n v="0"/>
  </r>
  <r>
    <n v="2015"/>
    <s v="2015-01-13"/>
    <s v="2015-01-19"/>
    <x v="9"/>
    <n v="0"/>
    <n v="0"/>
    <n v="0"/>
    <n v="0"/>
    <n v="0"/>
    <s v="Creel Estimates"/>
    <x v="0"/>
    <d v="2015-01-13T00:00:00"/>
    <d v="2015-01-19T00:00:00"/>
    <n v="1"/>
    <n v="1"/>
    <x v="0"/>
    <x v="0"/>
    <n v="0"/>
  </r>
  <r>
    <n v="2015"/>
    <s v="2015-01-20"/>
    <s v="2015-01-26"/>
    <x v="9"/>
    <n v="0"/>
    <n v="0"/>
    <n v="0"/>
    <n v="0"/>
    <n v="0"/>
    <s v="Creel Estimates"/>
    <x v="0"/>
    <d v="2015-01-20T00:00:00"/>
    <d v="2015-01-26T00:00:00"/>
    <n v="1"/>
    <n v="1"/>
    <x v="0"/>
    <x v="0"/>
    <n v="0"/>
  </r>
  <r>
    <n v="2015"/>
    <s v="2015-01-27"/>
    <s v="2015-02-02"/>
    <x v="9"/>
    <n v="0"/>
    <n v="0"/>
    <n v="0"/>
    <n v="0"/>
    <n v="0"/>
    <s v="Creel Estimates"/>
    <x v="0"/>
    <d v="2015-01-27T00:00:00"/>
    <d v="2015-02-02T00:00:00"/>
    <n v="1"/>
    <n v="2"/>
    <x v="0"/>
    <x v="0"/>
    <n v="0"/>
  </r>
  <r>
    <n v="2015"/>
    <s v="2015-02-03"/>
    <s v="2015-02-09"/>
    <x v="9"/>
    <n v="0"/>
    <n v="0"/>
    <n v="0"/>
    <n v="0"/>
    <n v="0"/>
    <s v="Creel Estimates"/>
    <x v="0"/>
    <d v="2015-02-03T00:00:00"/>
    <d v="2015-02-09T00:00:00"/>
    <n v="2"/>
    <n v="2"/>
    <x v="0"/>
    <x v="0"/>
    <n v="0"/>
  </r>
  <r>
    <n v="2015"/>
    <s v="2015-02-10"/>
    <s v="2015-02-16"/>
    <x v="9"/>
    <n v="0"/>
    <n v="0"/>
    <n v="0"/>
    <n v="8"/>
    <n v="0"/>
    <s v="Creel Estimates"/>
    <x v="0"/>
    <d v="2015-02-10T00:00:00"/>
    <d v="2015-02-16T00:00:00"/>
    <n v="2"/>
    <n v="2"/>
    <x v="0"/>
    <x v="0"/>
    <n v="0"/>
  </r>
  <r>
    <n v="2015"/>
    <s v="2015-02-17"/>
    <s v="2015-02-23"/>
    <x v="9"/>
    <n v="0"/>
    <n v="0"/>
    <n v="0"/>
    <n v="2"/>
    <n v="0"/>
    <s v="Creel Estimates"/>
    <x v="0"/>
    <d v="2015-02-17T00:00:00"/>
    <d v="2015-02-23T00:00:00"/>
    <n v="2"/>
    <n v="2"/>
    <x v="0"/>
    <x v="0"/>
    <n v="0"/>
  </r>
  <r>
    <n v="2015"/>
    <s v="2015-02-24"/>
    <s v="2015-03-02"/>
    <x v="9"/>
    <n v="0"/>
    <n v="0"/>
    <n v="0"/>
    <n v="0"/>
    <n v="0"/>
    <s v="Creel Estimates"/>
    <x v="0"/>
    <d v="2015-02-24T00:00:00"/>
    <d v="2015-03-02T00:00:00"/>
    <n v="2"/>
    <n v="3"/>
    <x v="0"/>
    <x v="0"/>
    <n v="0"/>
  </r>
  <r>
    <n v="2015"/>
    <s v="2015-03-03"/>
    <s v="2015-03-09"/>
    <x v="9"/>
    <n v="0"/>
    <n v="0"/>
    <n v="0"/>
    <n v="0"/>
    <n v="0"/>
    <s v="Creel Estimates"/>
    <x v="0"/>
    <d v="2015-03-03T00:00:00"/>
    <d v="2015-03-09T00:00:00"/>
    <n v="3"/>
    <n v="3"/>
    <x v="0"/>
    <x v="0"/>
    <n v="0"/>
  </r>
  <r>
    <n v="2015"/>
    <s v="2015-03-10"/>
    <s v="2015-03-16"/>
    <x v="9"/>
    <n v="0"/>
    <n v="0"/>
    <n v="0"/>
    <n v="0"/>
    <n v="0"/>
    <s v="Creel Estimates"/>
    <x v="0"/>
    <d v="2015-03-10T00:00:00"/>
    <d v="2015-03-16T00:00:00"/>
    <n v="3"/>
    <n v="3"/>
    <x v="0"/>
    <x v="0"/>
    <n v="0"/>
  </r>
  <r>
    <n v="2015"/>
    <s v="2015-03-17"/>
    <s v="2015-03-23"/>
    <x v="9"/>
    <n v="0"/>
    <n v="0"/>
    <n v="0"/>
    <n v="0"/>
    <n v="0"/>
    <s v="Creel Estimates"/>
    <x v="0"/>
    <d v="2015-03-17T00:00:00"/>
    <d v="2015-03-23T00:00:00"/>
    <n v="3"/>
    <n v="3"/>
    <x v="0"/>
    <x v="0"/>
    <n v="0"/>
  </r>
  <r>
    <n v="2015"/>
    <s v="2015-03-24"/>
    <s v="2015-03-30"/>
    <x v="9"/>
    <n v="0"/>
    <n v="0"/>
    <n v="0"/>
    <n v="0"/>
    <n v="0"/>
    <s v="Creel Estimates"/>
    <x v="0"/>
    <d v="2015-03-24T00:00:00"/>
    <d v="2015-03-30T00:00:00"/>
    <n v="3"/>
    <n v="3"/>
    <x v="0"/>
    <x v="0"/>
    <n v="0"/>
  </r>
  <r>
    <n v="2015"/>
    <s v="2015-03-31"/>
    <s v="2015-04-06"/>
    <x v="9"/>
    <n v="0"/>
    <n v="0"/>
    <n v="0"/>
    <n v="0"/>
    <n v="0"/>
    <s v="Creel Estimates"/>
    <x v="0"/>
    <d v="2015-03-31T00:00:00"/>
    <d v="2015-04-06T00:00:00"/>
    <n v="3"/>
    <n v="4"/>
    <x v="0"/>
    <x v="0"/>
    <n v="0"/>
  </r>
  <r>
    <n v="2015"/>
    <s v="2015-04-07"/>
    <s v="2015-04-13"/>
    <x v="9"/>
    <n v="0"/>
    <n v="0"/>
    <n v="0"/>
    <n v="0"/>
    <n v="0"/>
    <s v="Creel Estimates"/>
    <x v="0"/>
    <d v="2015-04-07T00:00:00"/>
    <d v="2015-04-13T00:00:00"/>
    <n v="4"/>
    <n v="4"/>
    <x v="0"/>
    <x v="0"/>
    <n v="0"/>
  </r>
  <r>
    <n v="2015"/>
    <s v="2015-04-14"/>
    <s v="2015-04-20"/>
    <x v="9"/>
    <n v="0"/>
    <n v="0"/>
    <n v="0"/>
    <n v="0"/>
    <n v="0"/>
    <s v="Creel Estimates"/>
    <x v="0"/>
    <d v="2015-04-14T00:00:00"/>
    <d v="2015-04-20T00:00:00"/>
    <n v="4"/>
    <n v="4"/>
    <x v="0"/>
    <x v="0"/>
    <n v="0"/>
  </r>
  <r>
    <n v="2015"/>
    <s v="2015-04-21"/>
    <s v="2015-04-27"/>
    <x v="9"/>
    <n v="0"/>
    <n v="0"/>
    <n v="0"/>
    <n v="0"/>
    <n v="0"/>
    <s v="Creel Estimates"/>
    <x v="0"/>
    <d v="2015-04-21T00:00:00"/>
    <d v="2015-04-27T00:00:00"/>
    <n v="4"/>
    <n v="4"/>
    <x v="0"/>
    <x v="0"/>
    <n v="0"/>
  </r>
  <r>
    <n v="2015"/>
    <s v="2015-04-28"/>
    <s v="2015-04-30"/>
    <x v="9"/>
    <n v="0"/>
    <n v="0"/>
    <n v="0"/>
    <n v="0"/>
    <n v="0"/>
    <s v="Creel Estimates"/>
    <x v="0"/>
    <d v="2015-04-28T00:00:00"/>
    <d v="2015-04-30T00:00:00"/>
    <n v="4"/>
    <n v="4"/>
    <x v="0"/>
    <x v="0"/>
    <n v="0"/>
  </r>
  <r>
    <n v="2015"/>
    <s v="2015-08-01"/>
    <s v="2015-10-31"/>
    <x v="9"/>
    <n v="2899"/>
    <n v="1127"/>
    <n v="4107"/>
    <n v="1726.8628911138919"/>
    <n v="1394.77387359199"/>
    <s v="CRC/Creel"/>
    <x v="0"/>
    <d v="2015-08-01T00:00:00"/>
    <d v="2015-10-31T00:00:00"/>
    <n v="8"/>
    <n v="10"/>
    <x v="2"/>
    <x v="4"/>
    <n v="8133"/>
  </r>
  <r>
    <n v="2015"/>
    <s v="2015-11-01"/>
    <s v="2015-11-01"/>
    <x v="9"/>
    <n v="0"/>
    <n v="0"/>
    <n v="1"/>
    <n v="0"/>
    <n v="0"/>
    <s v="Creel Estimates"/>
    <x v="0"/>
    <d v="2015-11-01T00:00:00"/>
    <d v="2015-11-01T00:00:00"/>
    <n v="11"/>
    <n v="11"/>
    <x v="4"/>
    <x v="4"/>
    <n v="1"/>
  </r>
  <r>
    <n v="2015"/>
    <s v="2015-11-02"/>
    <s v="2015-11-08"/>
    <x v="9"/>
    <n v="0"/>
    <n v="0"/>
    <n v="6"/>
    <n v="0"/>
    <n v="0"/>
    <s v="Creel Estimates"/>
    <x v="0"/>
    <d v="2015-11-02T00:00:00"/>
    <d v="2015-11-08T00:00:00"/>
    <n v="11"/>
    <n v="11"/>
    <x v="4"/>
    <x v="4"/>
    <n v="6"/>
  </r>
  <r>
    <n v="2015"/>
    <s v="2015-11-09"/>
    <s v="2015-11-15"/>
    <x v="9"/>
    <n v="0"/>
    <n v="0"/>
    <n v="0"/>
    <n v="0"/>
    <n v="0"/>
    <s v="Creel Estimates"/>
    <x v="0"/>
    <d v="2015-11-09T00:00:00"/>
    <d v="2015-11-15T00:00:00"/>
    <n v="11"/>
    <n v="11"/>
    <x v="4"/>
    <x v="4"/>
    <n v="0"/>
  </r>
  <r>
    <n v="2015"/>
    <s v="2015-11-16"/>
    <s v="2015-11-22"/>
    <x v="9"/>
    <n v="0"/>
    <n v="0"/>
    <n v="0"/>
    <n v="0"/>
    <n v="0"/>
    <s v="Creel Estimates"/>
    <x v="0"/>
    <d v="2015-11-16T00:00:00"/>
    <d v="2015-11-22T00:00:00"/>
    <n v="11"/>
    <n v="11"/>
    <x v="4"/>
    <x v="4"/>
    <n v="0"/>
  </r>
  <r>
    <n v="2015"/>
    <s v="2015-11-23"/>
    <s v="2015-11-29"/>
    <x v="9"/>
    <n v="0"/>
    <n v="0"/>
    <n v="0"/>
    <n v="0"/>
    <n v="0"/>
    <s v="Creel Estimates"/>
    <x v="0"/>
    <d v="2015-11-23T00:00:00"/>
    <d v="2015-11-29T00:00:00"/>
    <n v="11"/>
    <n v="11"/>
    <x v="4"/>
    <x v="4"/>
    <n v="0"/>
  </r>
  <r>
    <n v="2015"/>
    <s v="2015-11-30"/>
    <s v="2015-12-06"/>
    <x v="9"/>
    <n v="0"/>
    <n v="0"/>
    <n v="0"/>
    <n v="0"/>
    <n v="0"/>
    <s v="Creel Estimates"/>
    <x v="0"/>
    <d v="2015-11-30T00:00:00"/>
    <d v="2015-12-06T00:00:00"/>
    <n v="11"/>
    <n v="12"/>
    <x v="4"/>
    <x v="4"/>
    <n v="0"/>
  </r>
  <r>
    <n v="2015"/>
    <s v="2015-12-07"/>
    <s v="2015-12-13"/>
    <x v="9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9"/>
    <n v="0"/>
    <n v="0"/>
    <n v="0"/>
    <n v="0"/>
    <n v="2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9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9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6"/>
    <s v="2016-02-16"/>
    <s v="2016-04-30"/>
    <x v="0"/>
    <n v="0"/>
    <n v="0"/>
    <n v="0"/>
    <n v="0"/>
    <n v="0"/>
    <s v="CRC/Creel"/>
    <x v="1"/>
    <d v="2016-02-16T00:00:00"/>
    <d v="2016-04-30T00:00:00"/>
    <n v="2"/>
    <n v="4"/>
    <x v="0"/>
    <x v="0"/>
    <n v="0"/>
  </r>
  <r>
    <n v="2016"/>
    <s v="2016-01-01"/>
    <s v="2016-01-03"/>
    <x v="1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1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1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1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8"/>
    <s v="2016-03-18"/>
    <x v="1"/>
    <n v="0"/>
    <n v="0"/>
    <n v="0"/>
    <n v="0"/>
    <n v="0"/>
    <s v="CRC/Creel - Sub"/>
    <x v="1"/>
    <d v="2016-01-28T00:00:00"/>
    <d v="2016-03-18T00:00:00"/>
    <n v="1"/>
    <n v="3"/>
    <x v="0"/>
    <x v="0"/>
    <n v="0"/>
  </r>
  <r>
    <n v="2016"/>
    <s v="2016-01-01"/>
    <s v="2016-01-03"/>
    <x v="2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2"/>
    <n v="0"/>
    <n v="0"/>
    <n v="0"/>
    <n v="3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2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2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2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2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2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2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2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2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2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6"/>
    <s v="2016-04-16"/>
    <x v="2"/>
    <n v="0"/>
    <n v="0"/>
    <n v="0"/>
    <n v="0"/>
    <n v="0"/>
    <s v="CRC/Creel - Sub"/>
    <x v="1"/>
    <d v="2016-03-16T00:00:00"/>
    <d v="2016-04-16T00:00:00"/>
    <n v="3"/>
    <n v="4"/>
    <x v="0"/>
    <x v="0"/>
    <n v="0"/>
  </r>
  <r>
    <n v="2016"/>
    <s v="2016-01-16"/>
    <s v="2016-01-17"/>
    <x v="3"/>
    <n v="0"/>
    <n v="0"/>
    <n v="0"/>
    <n v="0"/>
    <n v="0"/>
    <s v="Creel Estimates"/>
    <x v="1"/>
    <d v="2016-01-16T00:00:00"/>
    <d v="2016-01-17T00:00:00"/>
    <n v="1"/>
    <n v="1"/>
    <x v="0"/>
    <x v="0"/>
    <n v="0"/>
  </r>
  <r>
    <n v="2016"/>
    <s v="2016-01-18"/>
    <s v="2016-01-24"/>
    <x v="3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3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3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3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3"/>
    <n v="0"/>
    <n v="0"/>
    <n v="0"/>
    <n v="7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3"/>
    <n v="0"/>
    <n v="0"/>
    <n v="0"/>
    <n v="7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3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3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3"/>
    <n v="0"/>
    <n v="0"/>
    <n v="0"/>
    <n v="10"/>
    <n v="0"/>
    <s v="Creel Estimates"/>
    <x v="1"/>
    <d v="2016-03-14T00:00:00"/>
    <d v="2016-03-20T00:00:00"/>
    <n v="3"/>
    <n v="3"/>
    <x v="0"/>
    <x v="0"/>
    <n v="0"/>
  </r>
  <r>
    <n v="2016"/>
    <s v="2016-03-21"/>
    <s v="2016-03-27"/>
    <x v="3"/>
    <n v="0"/>
    <n v="0"/>
    <n v="0"/>
    <n v="0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3"/>
    <n v="0"/>
    <n v="0"/>
    <n v="0"/>
    <n v="7.5"/>
    <n v="7"/>
    <s v="Creel Estimates"/>
    <x v="1"/>
    <d v="2016-03-28T00:00:00"/>
    <d v="2016-04-03T00:00:00"/>
    <n v="3"/>
    <n v="4"/>
    <x v="0"/>
    <x v="0"/>
    <n v="0"/>
  </r>
  <r>
    <n v="2016"/>
    <s v="2016-04-04"/>
    <s v="2016-04-10"/>
    <x v="3"/>
    <n v="0"/>
    <n v="0"/>
    <n v="0"/>
    <n v="22.857142857142861"/>
    <n v="16.981132075471699"/>
    <s v="Creel Estimates"/>
    <x v="1"/>
    <d v="2016-04-04T00:00:00"/>
    <d v="2016-04-10T00:00:00"/>
    <n v="4"/>
    <n v="4"/>
    <x v="0"/>
    <x v="0"/>
    <n v="0"/>
  </r>
  <r>
    <n v="2016"/>
    <s v="2016-04-15"/>
    <s v="2016-04-15"/>
    <x v="3"/>
    <n v="0"/>
    <n v="0"/>
    <n v="0"/>
    <n v="0"/>
    <n v="0"/>
    <s v="CRC/Creel - Sub"/>
    <x v="1"/>
    <d v="2016-04-15T00:00:00"/>
    <d v="2016-04-15T00:00:00"/>
    <n v="4"/>
    <n v="4"/>
    <x v="0"/>
    <x v="0"/>
    <n v="0"/>
  </r>
  <r>
    <n v="2016"/>
    <s v="2016-02-01"/>
    <s v="2016-04-30"/>
    <x v="5"/>
    <n v="3"/>
    <n v="7"/>
    <n v="0"/>
    <n v="0"/>
    <n v="0"/>
    <s v="CRC/Creel"/>
    <x v="1"/>
    <d v="2016-02-01T00:00:00"/>
    <d v="2016-04-30T00:00:00"/>
    <n v="2"/>
    <n v="4"/>
    <x v="0"/>
    <x v="0"/>
    <n v="10"/>
  </r>
  <r>
    <n v="2016"/>
    <s v="2016-02-01"/>
    <s v="2016-04-30"/>
    <x v="6"/>
    <n v="0"/>
    <n v="0"/>
    <n v="0"/>
    <n v="0"/>
    <n v="0"/>
    <s v="CRC/Creel"/>
    <x v="1"/>
    <d v="2016-02-01T00:00:00"/>
    <d v="2016-04-30T00:00:00"/>
    <n v="2"/>
    <n v="4"/>
    <x v="0"/>
    <x v="0"/>
    <n v="0"/>
  </r>
  <r>
    <n v="2016"/>
    <s v="2016-07-01"/>
    <s v="2016-12-31"/>
    <x v="6"/>
    <n v="2230"/>
    <n v="289"/>
    <n v="1518"/>
    <n v="1474.497088283252"/>
    <n v="962.93687398089912"/>
    <s v="CRC/Creel"/>
    <x v="1"/>
    <d v="2016-07-01T00:00:00"/>
    <d v="2016-12-31T00:00:00"/>
    <n v="7"/>
    <n v="12"/>
    <x v="1"/>
    <x v="4"/>
    <n v="4037"/>
  </r>
  <r>
    <n v="2016"/>
    <s v="2016-01-01"/>
    <s v="2016-04-30"/>
    <x v="7"/>
    <n v="30"/>
    <n v="0"/>
    <n v="19"/>
    <n v="842.50546448087437"/>
    <n v="152.19453551912571"/>
    <s v="CRC/Creel"/>
    <x v="1"/>
    <d v="2016-01-01T00:00:00"/>
    <d v="2016-04-30T00:00:00"/>
    <n v="1"/>
    <n v="4"/>
    <x v="0"/>
    <x v="0"/>
    <n v="49"/>
  </r>
  <r>
    <n v="2016"/>
    <s v="2016-10-01"/>
    <s v="2016-12-31"/>
    <x v="7"/>
    <n v="510"/>
    <n v="30"/>
    <n v="0"/>
    <n v="504.68266253869967"/>
    <n v="51.199690402476783"/>
    <s v="CRC/Creel"/>
    <x v="1"/>
    <d v="2016-10-01T00:00:00"/>
    <d v="2016-12-31T00:00:00"/>
    <n v="10"/>
    <n v="12"/>
    <x v="4"/>
    <x v="4"/>
    <n v="540"/>
  </r>
  <r>
    <n v="2016"/>
    <s v="2016-01-01"/>
    <s v="2016-01-03"/>
    <x v="8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8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8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8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8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8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8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8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8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8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8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8"/>
    <n v="0"/>
    <n v="0"/>
    <n v="0"/>
    <n v="0"/>
    <n v="0"/>
    <s v="Creel Estimates"/>
    <x v="1"/>
    <d v="2016-03-14T00:00:00"/>
    <d v="2016-03-20T00:00:00"/>
    <n v="3"/>
    <n v="3"/>
    <x v="0"/>
    <x v="0"/>
    <n v="0"/>
  </r>
  <r>
    <n v="2016"/>
    <s v="2016-03-21"/>
    <s v="2016-03-27"/>
    <x v="8"/>
    <n v="0"/>
    <n v="0"/>
    <n v="0"/>
    <n v="0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8"/>
    <n v="0"/>
    <n v="0"/>
    <n v="0"/>
    <n v="0"/>
    <n v="0"/>
    <s v="Creel Estimates"/>
    <x v="1"/>
    <d v="2016-03-28T00:00:00"/>
    <d v="2016-04-03T00:00:00"/>
    <n v="3"/>
    <n v="4"/>
    <x v="0"/>
    <x v="0"/>
    <n v="0"/>
  </r>
  <r>
    <n v="2016"/>
    <s v="2016-01-01"/>
    <s v="2016-01-03"/>
    <x v="9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9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9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9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9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9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9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9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9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9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9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9"/>
    <n v="0"/>
    <n v="0"/>
    <n v="0"/>
    <n v="3"/>
    <n v="2.8"/>
    <s v="Creel Estimates"/>
    <x v="1"/>
    <d v="2016-03-14T00:00:00"/>
    <d v="2016-03-20T00:00:00"/>
    <n v="3"/>
    <n v="3"/>
    <x v="0"/>
    <x v="0"/>
    <n v="0"/>
  </r>
  <r>
    <n v="2016"/>
    <s v="2016-03-21"/>
    <s v="2016-03-27"/>
    <x v="9"/>
    <n v="0"/>
    <n v="0"/>
    <n v="0"/>
    <n v="2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9"/>
    <n v="0"/>
    <n v="0"/>
    <n v="0"/>
    <n v="0"/>
    <n v="0"/>
    <s v="Creel Estimates"/>
    <x v="1"/>
    <d v="2016-03-28T00:00:00"/>
    <d v="2016-04-03T00:00:00"/>
    <n v="3"/>
    <n v="4"/>
    <x v="0"/>
    <x v="0"/>
    <n v="0"/>
  </r>
  <r>
    <n v="2016"/>
    <s v="2016-04-06"/>
    <s v="2016-04-24"/>
    <x v="9"/>
    <n v="0"/>
    <n v="0"/>
    <n v="0"/>
    <n v="0"/>
    <n v="0"/>
    <s v="CRC/Creel - Sub"/>
    <x v="1"/>
    <d v="2016-04-06T00:00:00"/>
    <d v="2016-04-24T00:00:00"/>
    <n v="4"/>
    <n v="4"/>
    <x v="0"/>
    <x v="0"/>
    <n v="0"/>
  </r>
  <r>
    <n v="2017"/>
    <s v="2017-07-01"/>
    <s v="2017-07-02"/>
    <x v="0"/>
    <n v="35"/>
    <n v="0"/>
    <n v="0"/>
    <n v="38.64"/>
    <n v="40.985374771480807"/>
    <s v="Creel Estimates"/>
    <x v="2"/>
    <d v="2017-07-01T00:00:00"/>
    <d v="2017-07-02T00:00:00"/>
    <n v="7"/>
    <n v="7"/>
    <x v="1"/>
    <x v="1"/>
    <n v="35"/>
  </r>
  <r>
    <n v="2017"/>
    <s v="2017-07-03"/>
    <s v="2017-07-09"/>
    <x v="0"/>
    <n v="22"/>
    <n v="0"/>
    <n v="0"/>
    <n v="94.077464788732385"/>
    <n v="86.347583883922795"/>
    <s v="Creel Estimates"/>
    <x v="2"/>
    <d v="2017-07-03T00:00:00"/>
    <d v="2017-07-09T00:00:00"/>
    <n v="7"/>
    <n v="7"/>
    <x v="1"/>
    <x v="1"/>
    <n v="22"/>
  </r>
  <r>
    <n v="2017"/>
    <s v="2017-07-10"/>
    <s v="2017-07-16"/>
    <x v="0"/>
    <n v="26"/>
    <n v="0"/>
    <n v="0"/>
    <n v="116.6608695652174"/>
    <n v="37.162796250970089"/>
    <s v="Creel Estimates"/>
    <x v="2"/>
    <d v="2017-07-10T00:00:00"/>
    <d v="2017-07-16T00:00:00"/>
    <n v="7"/>
    <n v="7"/>
    <x v="1"/>
    <x v="1"/>
    <n v="26"/>
  </r>
  <r>
    <n v="2017"/>
    <s v="2017-07-17"/>
    <s v="2017-07-23"/>
    <x v="0"/>
    <n v="75"/>
    <n v="0"/>
    <n v="0"/>
    <n v="195.32967032967031"/>
    <n v="39.742060231062993"/>
    <s v="Creel Estimates"/>
    <x v="2"/>
    <d v="2017-07-17T00:00:00"/>
    <d v="2017-07-23T00:00:00"/>
    <n v="7"/>
    <n v="7"/>
    <x v="1"/>
    <x v="1"/>
    <n v="75"/>
  </r>
  <r>
    <n v="2017"/>
    <s v="2017-07-24"/>
    <s v="2017-07-30"/>
    <x v="0"/>
    <n v="94"/>
    <n v="0"/>
    <n v="0"/>
    <n v="275.30487804878049"/>
    <n v="24.89801210025929"/>
    <s v="Creel Estimates"/>
    <x v="2"/>
    <d v="2017-07-24T00:00:00"/>
    <d v="2017-07-30T00:00:00"/>
    <n v="7"/>
    <n v="7"/>
    <x v="1"/>
    <x v="1"/>
    <n v="94"/>
  </r>
  <r>
    <n v="2017"/>
    <s v="2017-07-31"/>
    <s v="2017-08-06"/>
    <x v="0"/>
    <n v="63"/>
    <n v="0"/>
    <n v="0"/>
    <n v="721.3291139240506"/>
    <n v="61.186992134703381"/>
    <s v="Creel Estimates"/>
    <x v="2"/>
    <d v="2017-07-31T00:00:00"/>
    <d v="2017-08-06T00:00:00"/>
    <n v="7"/>
    <n v="8"/>
    <x v="1"/>
    <x v="2"/>
    <n v="63"/>
  </r>
  <r>
    <n v="2017"/>
    <s v="2017-08-07"/>
    <s v="2017-08-13"/>
    <x v="0"/>
    <n v="90"/>
    <n v="0"/>
    <n v="0"/>
    <n v="790.38432364096082"/>
    <n v="55.395124908828407"/>
    <s v="Creel Estimates"/>
    <x v="2"/>
    <d v="2017-08-07T00:00:00"/>
    <d v="2017-08-13T00:00:00"/>
    <n v="8"/>
    <n v="8"/>
    <x v="2"/>
    <x v="2"/>
    <n v="90"/>
  </r>
  <r>
    <n v="2017"/>
    <s v="2017-08-14"/>
    <s v="2017-08-15"/>
    <x v="0"/>
    <n v="0"/>
    <n v="0"/>
    <n v="0"/>
    <n v="0"/>
    <n v="0"/>
    <s v="Creel Estimates"/>
    <x v="2"/>
    <d v="2017-08-14T00:00:00"/>
    <d v="2017-08-15T00:00:00"/>
    <n v="8"/>
    <n v="8"/>
    <x v="2"/>
    <x v="2"/>
    <n v="0"/>
  </r>
  <r>
    <n v="2017"/>
    <s v="2017-08-16"/>
    <s v="2017-08-20"/>
    <x v="0"/>
    <n v="300"/>
    <n v="0"/>
    <n v="0"/>
    <n v="493.5886363636364"/>
    <n v="36.377546909049947"/>
    <s v="Creel Estimates"/>
    <x v="2"/>
    <d v="2017-08-16T00:00:00"/>
    <d v="2017-08-20T00:00:00"/>
    <n v="8"/>
    <n v="8"/>
    <x v="2"/>
    <x v="2"/>
    <n v="300"/>
  </r>
  <r>
    <n v="2017"/>
    <s v="2017-08-21"/>
    <s v="2017-08-27"/>
    <x v="0"/>
    <n v="394"/>
    <n v="0"/>
    <n v="0"/>
    <n v="466.4451827242525"/>
    <n v="44.647734937988787"/>
    <s v="Creel Estimates"/>
    <x v="2"/>
    <d v="2017-08-21T00:00:00"/>
    <d v="2017-08-27T00:00:00"/>
    <n v="8"/>
    <n v="8"/>
    <x v="2"/>
    <x v="2"/>
    <n v="394"/>
  </r>
  <r>
    <n v="2017"/>
    <s v="2017-08-28"/>
    <s v="2017-08-31"/>
    <x v="0"/>
    <n v="1601"/>
    <n v="0"/>
    <n v="0"/>
    <n v="3328.6218487394958"/>
    <n v="739.01110398125161"/>
    <s v="Creel Estimates"/>
    <x v="2"/>
    <d v="2017-08-28T00:00:00"/>
    <d v="2017-08-31T00:00:00"/>
    <n v="8"/>
    <n v="8"/>
    <x v="2"/>
    <x v="2"/>
    <n v="1601"/>
  </r>
  <r>
    <n v="2017"/>
    <s v="2017-07-01"/>
    <s v="2017-08-15"/>
    <x v="1"/>
    <n v="12"/>
    <n v="0"/>
    <n v="0"/>
    <n v="15.428571428571431"/>
    <n v="38.571428571428569"/>
    <s v="CRC/Creel"/>
    <x v="2"/>
    <d v="2017-07-01T00:00:00"/>
    <d v="2017-08-15T00:00:00"/>
    <n v="7"/>
    <n v="8"/>
    <x v="1"/>
    <x v="2"/>
    <n v="12"/>
  </r>
  <r>
    <n v="2017"/>
    <s v="2017-07-01"/>
    <s v="2017-07-02"/>
    <x v="2"/>
    <n v="0"/>
    <n v="0"/>
    <n v="0"/>
    <n v="0"/>
    <n v="0"/>
    <s v="Creel Estimates"/>
    <x v="2"/>
    <d v="2017-07-01T00:00:00"/>
    <d v="2017-07-02T00:00:00"/>
    <n v="7"/>
    <n v="7"/>
    <x v="1"/>
    <x v="1"/>
    <n v="0"/>
  </r>
  <r>
    <n v="2017"/>
    <s v="2017-07-03"/>
    <s v="2017-07-09"/>
    <x v="2"/>
    <n v="0"/>
    <n v="0"/>
    <n v="0"/>
    <n v="0"/>
    <n v="0"/>
    <s v="Creel Estimates"/>
    <x v="2"/>
    <d v="2017-07-03T00:00:00"/>
    <d v="2017-07-09T00:00:00"/>
    <n v="7"/>
    <n v="7"/>
    <x v="1"/>
    <x v="1"/>
    <n v="0"/>
  </r>
  <r>
    <n v="2017"/>
    <s v="2017-07-10"/>
    <s v="2017-07-16"/>
    <x v="2"/>
    <n v="0"/>
    <n v="0"/>
    <n v="0"/>
    <n v="0"/>
    <n v="0"/>
    <s v="Creel Estimates"/>
    <x v="2"/>
    <d v="2017-07-10T00:00:00"/>
    <d v="2017-07-16T00:00:00"/>
    <n v="7"/>
    <n v="7"/>
    <x v="1"/>
    <x v="1"/>
    <n v="0"/>
  </r>
  <r>
    <n v="2017"/>
    <s v="2017-07-17"/>
    <s v="2017-07-23"/>
    <x v="2"/>
    <n v="0"/>
    <n v="0"/>
    <n v="0"/>
    <n v="0"/>
    <n v="0"/>
    <s v="Creel Estimates"/>
    <x v="2"/>
    <d v="2017-07-17T00:00:00"/>
    <d v="2017-07-23T00:00:00"/>
    <n v="7"/>
    <n v="7"/>
    <x v="1"/>
    <x v="1"/>
    <n v="0"/>
  </r>
  <r>
    <n v="2017"/>
    <s v="2017-07-24"/>
    <s v="2017-07-30"/>
    <x v="2"/>
    <n v="0"/>
    <n v="0"/>
    <n v="0"/>
    <n v="0"/>
    <n v="0"/>
    <s v="Creel Estimates"/>
    <x v="2"/>
    <d v="2017-07-24T00:00:00"/>
    <d v="2017-07-30T00:00:00"/>
    <n v="7"/>
    <n v="7"/>
    <x v="1"/>
    <x v="1"/>
    <n v="0"/>
  </r>
  <r>
    <n v="2017"/>
    <s v="2017-07-31"/>
    <s v="2017-07-31"/>
    <x v="2"/>
    <n v="0"/>
    <n v="0"/>
    <n v="0"/>
    <n v="0"/>
    <n v="0"/>
    <s v="Creel Estimates"/>
    <x v="2"/>
    <d v="2017-07-31T00:00:00"/>
    <d v="2017-07-31T00:00:00"/>
    <n v="7"/>
    <n v="7"/>
    <x v="1"/>
    <x v="1"/>
    <n v="0"/>
  </r>
  <r>
    <n v="2017"/>
    <s v="2017-08-01"/>
    <s v="2017-09-30"/>
    <x v="2"/>
    <n v="9"/>
    <n v="18"/>
    <n v="6"/>
    <n v="340.76086956521738"/>
    <n v="896.73913043478262"/>
    <s v="CRC/Creel - Sub"/>
    <x v="2"/>
    <d v="2017-08-01T00:00:00"/>
    <d v="2017-09-30T00:00:00"/>
    <n v="8"/>
    <n v="9"/>
    <x v="2"/>
    <x v="3"/>
    <n v="33"/>
  </r>
  <r>
    <n v="2017"/>
    <s v="2017-07-16"/>
    <s v="2017-07-16"/>
    <x v="3"/>
    <n v="0"/>
    <n v="0"/>
    <n v="0"/>
    <n v="31"/>
    <n v="62"/>
    <s v="Creel Estimates"/>
    <x v="2"/>
    <d v="2017-07-16T00:00:00"/>
    <d v="2017-07-16T00:00:00"/>
    <n v="7"/>
    <n v="7"/>
    <x v="1"/>
    <x v="1"/>
    <n v="0"/>
  </r>
  <r>
    <n v="2017"/>
    <s v="2017-07-17"/>
    <s v="2017-07-23"/>
    <x v="3"/>
    <n v="335"/>
    <n v="0"/>
    <n v="12"/>
    <n v="130"/>
    <n v="231"/>
    <s v="Creel Estimates"/>
    <x v="2"/>
    <d v="2017-07-17T00:00:00"/>
    <d v="2017-07-23T00:00:00"/>
    <n v="7"/>
    <n v="7"/>
    <x v="1"/>
    <x v="1"/>
    <n v="347"/>
  </r>
  <r>
    <n v="2017"/>
    <s v="2017-07-24"/>
    <s v="2017-07-30"/>
    <x v="3"/>
    <n v="175"/>
    <n v="0"/>
    <n v="6"/>
    <n v="115"/>
    <n v="243"/>
    <s v="Creel Estimates"/>
    <x v="2"/>
    <d v="2017-07-24T00:00:00"/>
    <d v="2017-07-30T00:00:00"/>
    <n v="7"/>
    <n v="7"/>
    <x v="1"/>
    <x v="1"/>
    <n v="181"/>
  </r>
  <r>
    <n v="2017"/>
    <s v="2017-07-31"/>
    <s v="2017-09-03"/>
    <x v="3"/>
    <n v="3212"/>
    <n v="149"/>
    <n v="91"/>
    <n v="6582.296820387206"/>
    <n v="4172.3848697536387"/>
    <s v="CRC/Creel - Sub"/>
    <x v="2"/>
    <d v="2017-07-31T00:00:00"/>
    <d v="2017-09-03T00:00:00"/>
    <n v="7"/>
    <n v="9"/>
    <x v="1"/>
    <x v="3"/>
    <n v="3452"/>
  </r>
  <r>
    <n v="2017"/>
    <s v="2017-07-01"/>
    <s v="2017-10-29"/>
    <x v="4"/>
    <n v="17196"/>
    <n v="1841"/>
    <n v="111"/>
    <n v="8107.1547217722527"/>
    <n v="12762.74852239394"/>
    <s v="CRC/Creel - Sub"/>
    <x v="2"/>
    <d v="2017-07-01T00:00:00"/>
    <d v="2017-10-29T00:00:00"/>
    <n v="7"/>
    <n v="10"/>
    <x v="1"/>
    <x v="4"/>
    <n v="19148"/>
  </r>
  <r>
    <n v="2017"/>
    <s v="2017-07-16"/>
    <s v="2017-07-16"/>
    <x v="4"/>
    <n v="77"/>
    <n v="0"/>
    <n v="0"/>
    <n v="57.307692307692307"/>
    <n v="74.529644268774703"/>
    <s v="Creel Estimates"/>
    <x v="2"/>
    <d v="2017-07-16T00:00:00"/>
    <d v="2017-07-16T00:00:00"/>
    <n v="7"/>
    <n v="7"/>
    <x v="1"/>
    <x v="1"/>
    <n v="77"/>
  </r>
  <r>
    <n v="2017"/>
    <s v="2017-07-17"/>
    <s v="2017-07-23"/>
    <x v="4"/>
    <n v="166"/>
    <n v="3"/>
    <n v="0"/>
    <n v="211.42687747035581"/>
    <n v="138.94946305276741"/>
    <s v="Creel Estimates"/>
    <x v="2"/>
    <d v="2017-07-17T00:00:00"/>
    <d v="2017-07-23T00:00:00"/>
    <n v="7"/>
    <n v="7"/>
    <x v="1"/>
    <x v="1"/>
    <n v="169"/>
  </r>
  <r>
    <n v="2017"/>
    <s v="2017-07-24"/>
    <s v="2017-07-30"/>
    <x v="4"/>
    <n v="338"/>
    <n v="0"/>
    <n v="8"/>
    <n v="493.55944055944047"/>
    <n v="343.79335646812979"/>
    <s v="Creel Estimates"/>
    <x v="2"/>
    <d v="2017-07-24T00:00:00"/>
    <d v="2017-07-30T00:00:00"/>
    <n v="7"/>
    <n v="7"/>
    <x v="1"/>
    <x v="1"/>
    <n v="346"/>
  </r>
  <r>
    <n v="2017"/>
    <s v="2017-07-31"/>
    <s v="2017-08-06"/>
    <x v="4"/>
    <n v="250"/>
    <n v="0"/>
    <n v="5"/>
    <n v="368.24193548387098"/>
    <n v="190.26169033043811"/>
    <s v="Creel Estimates"/>
    <x v="2"/>
    <d v="2017-07-31T00:00:00"/>
    <d v="2017-08-06T00:00:00"/>
    <n v="7"/>
    <n v="8"/>
    <x v="1"/>
    <x v="2"/>
    <n v="255"/>
  </r>
  <r>
    <n v="2017"/>
    <s v="2017-08-07"/>
    <s v="2017-08-13"/>
    <x v="4"/>
    <n v="232"/>
    <n v="0"/>
    <n v="10"/>
    <n v="346.45600000000002"/>
    <n v="321.57016892393699"/>
    <s v="Creel Estimates"/>
    <x v="2"/>
    <d v="2017-08-07T00:00:00"/>
    <d v="2017-08-13T00:00:00"/>
    <n v="8"/>
    <n v="8"/>
    <x v="2"/>
    <x v="2"/>
    <n v="242"/>
  </r>
  <r>
    <n v="2017"/>
    <s v="2017-08-14"/>
    <s v="2017-08-15"/>
    <x v="4"/>
    <n v="76"/>
    <n v="0"/>
    <n v="0"/>
    <n v="155.26956521739129"/>
    <n v="97.024675378898593"/>
    <s v="Creel Estimates"/>
    <x v="2"/>
    <d v="2017-08-14T00:00:00"/>
    <d v="2017-08-15T00:00:00"/>
    <n v="8"/>
    <n v="8"/>
    <x v="2"/>
    <x v="2"/>
    <n v="76"/>
  </r>
  <r>
    <n v="2017"/>
    <s v="2017-11-01"/>
    <s v="2017-11-05"/>
    <x v="4"/>
    <n v="0"/>
    <n v="0"/>
    <n v="0"/>
    <n v="4.8"/>
    <n v="19.07692307692308"/>
    <s v="Creel Estimates"/>
    <x v="2"/>
    <d v="2017-11-01T00:00:00"/>
    <d v="2017-11-05T00:00:00"/>
    <n v="11"/>
    <n v="11"/>
    <x v="4"/>
    <x v="4"/>
    <n v="0"/>
  </r>
  <r>
    <n v="2017"/>
    <s v="2017-11-06"/>
    <s v="2017-11-12"/>
    <x v="4"/>
    <n v="0"/>
    <n v="0"/>
    <n v="0"/>
    <n v="9.6410256410256405"/>
    <n v="37.102208201892743"/>
    <s v="Creel Estimates"/>
    <x v="2"/>
    <d v="2017-11-06T00:00:00"/>
    <d v="2017-11-12T00:00:00"/>
    <n v="11"/>
    <n v="11"/>
    <x v="4"/>
    <x v="4"/>
    <n v="0"/>
  </r>
  <r>
    <n v="2017"/>
    <s v="2017-11-13"/>
    <s v="2017-11-19"/>
    <x v="4"/>
    <n v="0"/>
    <n v="0"/>
    <n v="0"/>
    <n v="0"/>
    <n v="0"/>
    <s v="Creel Estimates"/>
    <x v="2"/>
    <d v="2017-11-13T00:00:00"/>
    <d v="2017-11-19T00:00:00"/>
    <n v="11"/>
    <n v="11"/>
    <x v="4"/>
    <x v="4"/>
    <n v="0"/>
  </r>
  <r>
    <n v="2017"/>
    <s v="2017-11-20"/>
    <s v="2017-11-26"/>
    <x v="4"/>
    <n v="0"/>
    <n v="0"/>
    <n v="0"/>
    <n v="0"/>
    <n v="0"/>
    <s v="Creel Estimates"/>
    <x v="2"/>
    <d v="2017-11-20T00:00:00"/>
    <d v="2017-11-26T00:00:00"/>
    <n v="11"/>
    <n v="11"/>
    <x v="4"/>
    <x v="4"/>
    <n v="0"/>
  </r>
  <r>
    <n v="2017"/>
    <s v="2017-11-27"/>
    <s v="2017-12-03"/>
    <x v="4"/>
    <n v="0"/>
    <n v="0"/>
    <n v="0"/>
    <n v="0"/>
    <n v="0"/>
    <s v="Creel Estimates"/>
    <x v="2"/>
    <d v="2017-11-27T00:00:00"/>
    <d v="2017-12-03T00:00:00"/>
    <n v="11"/>
    <n v="12"/>
    <x v="4"/>
    <x v="4"/>
    <n v="0"/>
  </r>
  <r>
    <n v="2017"/>
    <s v="2017-12-04"/>
    <s v="2017-12-10"/>
    <x v="4"/>
    <n v="0"/>
    <n v="0"/>
    <n v="0"/>
    <n v="0"/>
    <n v="0"/>
    <s v="Creel Estimates"/>
    <x v="2"/>
    <d v="2017-12-04T00:00:00"/>
    <d v="2017-12-10T00:00:00"/>
    <n v="12"/>
    <n v="12"/>
    <x v="4"/>
    <x v="4"/>
    <n v="0"/>
  </r>
  <r>
    <n v="2017"/>
    <s v="2017-12-11"/>
    <s v="2017-12-17"/>
    <x v="4"/>
    <n v="0"/>
    <n v="0"/>
    <n v="0"/>
    <n v="0"/>
    <n v="0"/>
    <s v="Creel Estimates"/>
    <x v="2"/>
    <d v="2017-12-11T00:00:00"/>
    <d v="2017-12-17T00:00:00"/>
    <n v="12"/>
    <n v="12"/>
    <x v="4"/>
    <x v="4"/>
    <n v="0"/>
  </r>
  <r>
    <n v="2017"/>
    <s v="2017-12-18"/>
    <s v="2017-12-24"/>
    <x v="4"/>
    <n v="0"/>
    <n v="0"/>
    <n v="0"/>
    <n v="0"/>
    <n v="0"/>
    <s v="Creel Estimates"/>
    <x v="2"/>
    <d v="2017-12-18T00:00:00"/>
    <d v="2017-12-24T00:00:00"/>
    <n v="12"/>
    <n v="12"/>
    <x v="4"/>
    <x v="4"/>
    <n v="0"/>
  </r>
  <r>
    <n v="2017"/>
    <s v="2017-12-25"/>
    <s v="2017-12-31"/>
    <x v="4"/>
    <n v="0"/>
    <n v="0"/>
    <n v="0"/>
    <n v="0"/>
    <n v="0"/>
    <s v="Creel Estimates"/>
    <x v="2"/>
    <d v="2017-12-25T00:00:00"/>
    <d v="2017-12-31T00:00:00"/>
    <n v="12"/>
    <n v="12"/>
    <x v="4"/>
    <x v="4"/>
    <n v="0"/>
  </r>
  <r>
    <n v="2017"/>
    <s v="2017-06-01"/>
    <s v="2017-06-04"/>
    <x v="5"/>
    <n v="0"/>
    <n v="0"/>
    <n v="0"/>
    <n v="0"/>
    <n v="0"/>
    <s v="Creel Estimates"/>
    <x v="2"/>
    <d v="2017-06-01T00:00:00"/>
    <d v="2017-06-04T00:00:00"/>
    <n v="6"/>
    <n v="6"/>
    <x v="0"/>
    <x v="0"/>
    <n v="0"/>
  </r>
  <r>
    <n v="2017"/>
    <s v="2017-06-05"/>
    <s v="2017-06-11"/>
    <x v="5"/>
    <n v="0"/>
    <n v="0"/>
    <n v="0"/>
    <n v="0"/>
    <n v="0"/>
    <s v="Creel Estimates"/>
    <x v="2"/>
    <d v="2017-06-05T00:00:00"/>
    <d v="2017-06-11T00:00:00"/>
    <n v="6"/>
    <n v="6"/>
    <x v="0"/>
    <x v="0"/>
    <n v="0"/>
  </r>
  <r>
    <n v="2017"/>
    <s v="2017-06-12"/>
    <s v="2017-06-18"/>
    <x v="5"/>
    <n v="0"/>
    <n v="0"/>
    <n v="5"/>
    <n v="17"/>
    <n v="0"/>
    <s v="Creel Estimates"/>
    <x v="2"/>
    <d v="2017-06-12T00:00:00"/>
    <d v="2017-06-18T00:00:00"/>
    <n v="6"/>
    <n v="6"/>
    <x v="0"/>
    <x v="0"/>
    <n v="5"/>
  </r>
  <r>
    <n v="2017"/>
    <s v="2017-06-19"/>
    <s v="2017-06-25"/>
    <x v="5"/>
    <n v="2"/>
    <n v="0"/>
    <n v="5"/>
    <n v="5"/>
    <n v="0"/>
    <s v="Creel Estimates"/>
    <x v="2"/>
    <d v="2017-06-19T00:00:00"/>
    <d v="2017-06-25T00:00:00"/>
    <n v="6"/>
    <n v="6"/>
    <x v="0"/>
    <x v="0"/>
    <n v="7"/>
  </r>
  <r>
    <n v="2017"/>
    <s v="2017-06-26"/>
    <s v="2017-07-02"/>
    <x v="5"/>
    <n v="10"/>
    <n v="0"/>
    <n v="6"/>
    <n v="3"/>
    <n v="7"/>
    <s v="Creel Estimates"/>
    <x v="2"/>
    <d v="2017-06-26T00:00:00"/>
    <d v="2017-07-02T00:00:00"/>
    <n v="6"/>
    <n v="7"/>
    <x v="0"/>
    <x v="1"/>
    <n v="16"/>
  </r>
  <r>
    <n v="2017"/>
    <s v="2017-07-03"/>
    <s v="2017-07-09"/>
    <x v="5"/>
    <n v="36"/>
    <n v="0"/>
    <n v="6"/>
    <n v="8.1666666666666661"/>
    <n v="12.721739130434781"/>
    <s v="Creel Estimates"/>
    <x v="2"/>
    <d v="2017-07-03T00:00:00"/>
    <d v="2017-07-09T00:00:00"/>
    <n v="7"/>
    <n v="7"/>
    <x v="1"/>
    <x v="1"/>
    <n v="42"/>
  </r>
  <r>
    <n v="2017"/>
    <s v="2017-07-10"/>
    <s v="2017-07-16"/>
    <x v="5"/>
    <n v="33"/>
    <n v="0"/>
    <n v="14"/>
    <n v="94.175675675675677"/>
    <n v="6.3612208747785797"/>
    <s v="Creel Estimates"/>
    <x v="2"/>
    <d v="2017-07-10T00:00:00"/>
    <d v="2017-07-16T00:00:00"/>
    <n v="7"/>
    <n v="7"/>
    <x v="1"/>
    <x v="1"/>
    <n v="47"/>
  </r>
  <r>
    <n v="2017"/>
    <s v="2017-07-17"/>
    <s v="2017-07-23"/>
    <x v="5"/>
    <n v="118"/>
    <n v="0"/>
    <n v="50"/>
    <n v="171.8518518518519"/>
    <n v="51.134522992450243"/>
    <s v="Creel Estimates"/>
    <x v="2"/>
    <d v="2017-07-17T00:00:00"/>
    <d v="2017-07-23T00:00:00"/>
    <n v="7"/>
    <n v="7"/>
    <x v="1"/>
    <x v="1"/>
    <n v="168"/>
  </r>
  <r>
    <n v="2017"/>
    <s v="2017-07-24"/>
    <s v="2017-07-30"/>
    <x v="5"/>
    <n v="190"/>
    <n v="0"/>
    <n v="29"/>
    <n v="179.4871794871795"/>
    <n v="53.655363822855072"/>
    <s v="Creel Estimates"/>
    <x v="2"/>
    <d v="2017-07-24T00:00:00"/>
    <d v="2017-07-30T00:00:00"/>
    <n v="7"/>
    <n v="7"/>
    <x v="1"/>
    <x v="1"/>
    <n v="219"/>
  </r>
  <r>
    <n v="2017"/>
    <s v="2017-07-31"/>
    <s v="2017-08-06"/>
    <x v="5"/>
    <n v="177"/>
    <n v="0"/>
    <n v="40"/>
    <n v="160.35164835164841"/>
    <n v="23.639781913893589"/>
    <s v="Creel Estimates"/>
    <x v="2"/>
    <d v="2017-07-31T00:00:00"/>
    <d v="2017-08-06T00:00:00"/>
    <n v="7"/>
    <n v="8"/>
    <x v="1"/>
    <x v="2"/>
    <n v="217"/>
  </r>
  <r>
    <n v="2017"/>
    <s v="2017-08-07"/>
    <s v="2017-08-13"/>
    <x v="5"/>
    <n v="185"/>
    <n v="0"/>
    <n v="45"/>
    <n v="168.09677419354841"/>
    <n v="13.951273126946329"/>
    <s v="Creel Estimates"/>
    <x v="2"/>
    <d v="2017-08-07T00:00:00"/>
    <d v="2017-08-13T00:00:00"/>
    <n v="8"/>
    <n v="8"/>
    <x v="2"/>
    <x v="2"/>
    <n v="230"/>
  </r>
  <r>
    <n v="2017"/>
    <s v="2017-08-14"/>
    <s v="2017-08-20"/>
    <x v="5"/>
    <n v="206"/>
    <n v="0"/>
    <n v="51"/>
    <n v="481.10247349823322"/>
    <n v="172.33785444032199"/>
    <s v="Creel Estimates"/>
    <x v="2"/>
    <d v="2017-08-14T00:00:00"/>
    <d v="2017-08-20T00:00:00"/>
    <n v="8"/>
    <n v="8"/>
    <x v="2"/>
    <x v="2"/>
    <n v="257"/>
  </r>
  <r>
    <n v="2017"/>
    <s v="2017-08-21"/>
    <s v="2017-08-27"/>
    <x v="5"/>
    <n v="236"/>
    <n v="0"/>
    <n v="65"/>
    <n v="153.26744186046511"/>
    <n v="72.5867505958565"/>
    <s v="Creel Estimates"/>
    <x v="2"/>
    <d v="2017-08-21T00:00:00"/>
    <d v="2017-08-27T00:00:00"/>
    <n v="8"/>
    <n v="8"/>
    <x v="2"/>
    <x v="2"/>
    <n v="301"/>
  </r>
  <r>
    <n v="2017"/>
    <s v="2017-08-28"/>
    <s v="2017-09-03"/>
    <x v="5"/>
    <n v="141"/>
    <n v="0"/>
    <n v="80"/>
    <n v="124"/>
    <n v="53.55"/>
    <s v="Creel Estimates"/>
    <x v="2"/>
    <d v="2017-08-28T00:00:00"/>
    <d v="2017-09-03T00:00:00"/>
    <n v="8"/>
    <n v="9"/>
    <x v="2"/>
    <x v="3"/>
    <n v="221"/>
  </r>
  <r>
    <n v="2017"/>
    <s v="2017-09-04"/>
    <s v="2017-09-10"/>
    <x v="5"/>
    <n v="190"/>
    <n v="0"/>
    <n v="44"/>
    <n v="196.74842767295601"/>
    <n v="75.937348660566357"/>
    <s v="Creel Estimates"/>
    <x v="2"/>
    <d v="2017-09-04T00:00:00"/>
    <d v="2017-09-10T00:00:00"/>
    <n v="9"/>
    <n v="9"/>
    <x v="3"/>
    <x v="3"/>
    <n v="234"/>
  </r>
  <r>
    <n v="2017"/>
    <s v="2017-09-11"/>
    <s v="2017-09-17"/>
    <x v="5"/>
    <n v="321"/>
    <n v="0"/>
    <n v="39"/>
    <n v="169.71428571428569"/>
    <n v="30.657534246575342"/>
    <s v="Creel Estimates"/>
    <x v="2"/>
    <d v="2017-09-11T00:00:00"/>
    <d v="2017-09-17T00:00:00"/>
    <n v="9"/>
    <n v="9"/>
    <x v="3"/>
    <x v="3"/>
    <n v="360"/>
  </r>
  <r>
    <n v="2017"/>
    <s v="2017-09-18"/>
    <s v="2017-09-24"/>
    <x v="5"/>
    <n v="526"/>
    <n v="0"/>
    <n v="53"/>
    <n v="372.06896551724139"/>
    <n v="194.94850160023279"/>
    <s v="Creel Estimates"/>
    <x v="2"/>
    <d v="2017-09-18T00:00:00"/>
    <d v="2017-09-24T00:00:00"/>
    <n v="9"/>
    <n v="9"/>
    <x v="3"/>
    <x v="3"/>
    <n v="579"/>
  </r>
  <r>
    <n v="2017"/>
    <s v="2017-09-25"/>
    <s v="2017-09-30"/>
    <x v="5"/>
    <n v="240"/>
    <n v="0"/>
    <n v="15"/>
    <n v="189.55102040816331"/>
    <n v="110.3211790765037"/>
    <s v="Creel Estimates"/>
    <x v="2"/>
    <d v="2017-09-25T00:00:00"/>
    <d v="2017-09-30T00:00:00"/>
    <n v="9"/>
    <n v="9"/>
    <x v="3"/>
    <x v="3"/>
    <n v="255"/>
  </r>
  <r>
    <n v="2017"/>
    <s v="2017-10-01"/>
    <s v="2017-10-31"/>
    <x v="5"/>
    <n v="104"/>
    <n v="70"/>
    <n v="77"/>
    <n v="325.37037037037038"/>
    <n v="260.2962962962963"/>
    <s v="CRC/Creel - Sub"/>
    <x v="2"/>
    <d v="2017-10-01T00:00:00"/>
    <d v="2017-10-31T00:00:00"/>
    <n v="10"/>
    <n v="10"/>
    <x v="4"/>
    <x v="4"/>
    <n v="251"/>
  </r>
  <r>
    <n v="2017"/>
    <s v="2017-11-01"/>
    <s v="2017-12-31"/>
    <x v="5"/>
    <n v="2"/>
    <n v="2"/>
    <n v="0"/>
    <n v="15"/>
    <n v="9"/>
    <s v="CRC/Creel"/>
    <x v="2"/>
    <d v="2017-11-01T00:00:00"/>
    <d v="2017-12-31T00:00:00"/>
    <n v="11"/>
    <n v="12"/>
    <x v="4"/>
    <x v="4"/>
    <n v="4"/>
  </r>
  <r>
    <n v="2017"/>
    <s v="2017-01-01"/>
    <s v="2017-04-30"/>
    <x v="6"/>
    <n v="0"/>
    <n v="0"/>
    <n v="0"/>
    <n v="0"/>
    <n v="0"/>
    <s v="CRC/Creel"/>
    <x v="2"/>
    <d v="2017-01-01T00:00:00"/>
    <d v="2017-04-30T00:00:00"/>
    <n v="1"/>
    <n v="4"/>
    <x v="0"/>
    <x v="0"/>
    <n v="0"/>
  </r>
  <r>
    <n v="2017"/>
    <s v="2017-07-01"/>
    <s v="2017-12-31"/>
    <x v="6"/>
    <n v="1860"/>
    <n v="363"/>
    <n v="206"/>
    <n v="561.82049579459942"/>
    <n v="357.52213368747238"/>
    <s v="CRC/Creel"/>
    <x v="2"/>
    <d v="2017-07-01T00:00:00"/>
    <d v="2017-12-31T00:00:00"/>
    <n v="7"/>
    <n v="12"/>
    <x v="1"/>
    <x v="4"/>
    <n v="2429"/>
  </r>
  <r>
    <n v="2017"/>
    <s v="2017-01-01"/>
    <s v="2017-06-30"/>
    <x v="7"/>
    <n v="325"/>
    <n v="5"/>
    <n v="25"/>
    <n v="1866.4404596790171"/>
    <n v="343.25341787200313"/>
    <s v="CRC/Creel"/>
    <x v="2"/>
    <d v="2017-01-01T00:00:00"/>
    <d v="2017-06-30T00:00:00"/>
    <n v="1"/>
    <n v="6"/>
    <x v="0"/>
    <x v="0"/>
    <n v="355"/>
  </r>
  <r>
    <n v="2017"/>
    <s v="2017-07-01"/>
    <s v="2017-09-30"/>
    <x v="7"/>
    <n v="413"/>
    <n v="33"/>
    <n v="35"/>
    <n v="410.85416666666669"/>
    <n v="82.17083333333332"/>
    <s v="CRC/Creel"/>
    <x v="2"/>
    <d v="2017-07-01T00:00:00"/>
    <d v="2017-09-30T00:00:00"/>
    <n v="7"/>
    <n v="9"/>
    <x v="1"/>
    <x v="3"/>
    <n v="481"/>
  </r>
  <r>
    <n v="2017"/>
    <s v="2017-10-01"/>
    <s v="2017-12-31"/>
    <x v="7"/>
    <n v="49"/>
    <n v="2"/>
    <n v="0"/>
    <n v="1355.75"/>
    <n v="123.25"/>
    <s v="CRC/Creel"/>
    <x v="2"/>
    <d v="2017-10-01T00:00:00"/>
    <d v="2017-12-31T00:00:00"/>
    <n v="10"/>
    <n v="12"/>
    <x v="4"/>
    <x v="4"/>
    <n v="51"/>
  </r>
  <r>
    <n v="2017"/>
    <s v="2017-08-01"/>
    <s v="2017-09-04"/>
    <x v="9"/>
    <n v="89"/>
    <n v="0"/>
    <n v="9"/>
    <n v="693.47956730769226"/>
    <n v="268.14543269230768"/>
    <s v="CRC/Creel"/>
    <x v="2"/>
    <d v="2017-08-01T00:00:00"/>
    <d v="2017-09-04T00:00:00"/>
    <n v="8"/>
    <n v="9"/>
    <x v="2"/>
    <x v="3"/>
    <n v="98"/>
  </r>
  <r>
    <n v="2018"/>
    <s v="2018-07-01"/>
    <s v="2018-07-01"/>
    <x v="0"/>
    <n v="17"/>
    <n v="0"/>
    <n v="0"/>
    <n v="17.75"/>
    <n v="50.556650246305423"/>
    <s v="Creel Estimates"/>
    <x v="3"/>
    <d v="2018-07-01T00:00:00"/>
    <d v="2018-07-01T00:00:00"/>
    <n v="7"/>
    <n v="7"/>
    <x v="1"/>
    <x v="1"/>
    <n v="17"/>
  </r>
  <r>
    <n v="2018"/>
    <s v="2018-07-02"/>
    <s v="2018-07-08"/>
    <x v="0"/>
    <n v="65"/>
    <n v="0"/>
    <n v="0"/>
    <n v="44.2"/>
    <n v="138.2238805970149"/>
    <s v="Creel Estimates"/>
    <x v="3"/>
    <d v="2018-07-02T00:00:00"/>
    <d v="2018-07-08T00:00:00"/>
    <n v="7"/>
    <n v="7"/>
    <x v="1"/>
    <x v="1"/>
    <n v="65"/>
  </r>
  <r>
    <n v="2018"/>
    <s v="2018-07-09"/>
    <s v="2018-07-15"/>
    <x v="0"/>
    <n v="78"/>
    <n v="0"/>
    <n v="0"/>
    <n v="35.462686567164177"/>
    <n v="174.28016194331991"/>
    <s v="Creel Estimates"/>
    <x v="3"/>
    <d v="2018-07-09T00:00:00"/>
    <d v="2018-07-15T00:00:00"/>
    <n v="7"/>
    <n v="7"/>
    <x v="1"/>
    <x v="1"/>
    <n v="78"/>
  </r>
  <r>
    <n v="2018"/>
    <s v="2018-07-16"/>
    <s v="2018-07-22"/>
    <x v="0"/>
    <n v="123"/>
    <n v="0"/>
    <n v="6"/>
    <n v="63.75"/>
    <n v="187.66787003610111"/>
    <s v="Creel Estimates"/>
    <x v="3"/>
    <d v="2018-07-16T00:00:00"/>
    <d v="2018-07-22T00:00:00"/>
    <n v="7"/>
    <n v="7"/>
    <x v="1"/>
    <x v="1"/>
    <n v="129"/>
  </r>
  <r>
    <n v="2018"/>
    <s v="2018-07-23"/>
    <s v="2018-07-29"/>
    <x v="0"/>
    <n v="52"/>
    <n v="0"/>
    <n v="0"/>
    <n v="35.147368421052633"/>
    <n v="117.39087665155751"/>
    <s v="Creel Estimates"/>
    <x v="3"/>
    <d v="2018-07-23T00:00:00"/>
    <d v="2018-07-29T00:00:00"/>
    <n v="7"/>
    <n v="7"/>
    <x v="1"/>
    <x v="1"/>
    <n v="52"/>
  </r>
  <r>
    <n v="2018"/>
    <s v="2018-07-30"/>
    <s v="2018-08-05"/>
    <x v="0"/>
    <n v="107"/>
    <n v="0"/>
    <n v="0"/>
    <n v="22.694915254237291"/>
    <n v="279.95388107126638"/>
    <s v="Creel Estimates"/>
    <x v="3"/>
    <d v="2018-07-30T00:00:00"/>
    <d v="2018-08-05T00:00:00"/>
    <n v="7"/>
    <n v="8"/>
    <x v="1"/>
    <x v="2"/>
    <n v="107"/>
  </r>
  <r>
    <n v="2018"/>
    <s v="2018-08-06"/>
    <s v="2018-08-12"/>
    <x v="0"/>
    <n v="46"/>
    <n v="0"/>
    <n v="0"/>
    <n v="0"/>
    <n v="58"/>
    <s v="Creel Estimates"/>
    <x v="3"/>
    <d v="2018-08-06T00:00:00"/>
    <d v="2018-08-12T00:00:00"/>
    <n v="8"/>
    <n v="8"/>
    <x v="2"/>
    <x v="2"/>
    <n v="46"/>
  </r>
  <r>
    <n v="2018"/>
    <s v="2018-08-13"/>
    <s v="2018-08-15"/>
    <x v="0"/>
    <n v="45"/>
    <n v="0"/>
    <n v="0"/>
    <n v="0"/>
    <n v="37"/>
    <s v="Creel Estimates"/>
    <x v="3"/>
    <d v="2018-08-13T00:00:00"/>
    <d v="2018-08-15T00:00:00"/>
    <n v="8"/>
    <n v="8"/>
    <x v="2"/>
    <x v="2"/>
    <n v="45"/>
  </r>
  <r>
    <n v="2018"/>
    <s v="2018-08-16"/>
    <s v="2018-08-19"/>
    <x v="0"/>
    <n v="357"/>
    <n v="0"/>
    <n v="1"/>
    <n v="69.561403508771932"/>
    <n v="644.36850967510418"/>
    <s v="Creel Estimates"/>
    <x v="3"/>
    <d v="2018-08-16T00:00:00"/>
    <d v="2018-08-19T00:00:00"/>
    <n v="8"/>
    <n v="8"/>
    <x v="2"/>
    <x v="2"/>
    <n v="358"/>
  </r>
  <r>
    <n v="2018"/>
    <s v="2018-08-20"/>
    <s v="2018-08-26"/>
    <x v="0"/>
    <n v="1291"/>
    <n v="0"/>
    <n v="9"/>
    <n v="296.3997060984571"/>
    <n v="1683.585531486684"/>
    <s v="Creel Estimates"/>
    <x v="3"/>
    <d v="2018-08-20T00:00:00"/>
    <d v="2018-08-26T00:00:00"/>
    <n v="8"/>
    <n v="8"/>
    <x v="2"/>
    <x v="2"/>
    <n v="1300"/>
  </r>
  <r>
    <n v="2018"/>
    <s v="2018-08-27"/>
    <s v="2018-09-02"/>
    <x v="0"/>
    <n v="4621"/>
    <n v="0"/>
    <n v="0"/>
    <n v="712.18459729570839"/>
    <n v="4840.3531790857342"/>
    <s v="Creel Estimates"/>
    <x v="3"/>
    <d v="2018-08-27T00:00:00"/>
    <d v="2018-09-02T00:00:00"/>
    <n v="8"/>
    <n v="9"/>
    <x v="2"/>
    <x v="3"/>
    <n v="4621"/>
  </r>
  <r>
    <n v="2018"/>
    <s v="2018-09-03"/>
    <s v="2018-09-09"/>
    <x v="0"/>
    <n v="2697"/>
    <n v="0"/>
    <n v="17"/>
    <n v="458.85985066053991"/>
    <n v="3387.1080155776908"/>
    <s v="Creel Estimates"/>
    <x v="3"/>
    <d v="2018-09-03T00:00:00"/>
    <d v="2018-09-09T00:00:00"/>
    <n v="9"/>
    <n v="9"/>
    <x v="3"/>
    <x v="3"/>
    <n v="2714"/>
  </r>
  <r>
    <n v="2018"/>
    <s v="2018-09-10"/>
    <s v="2018-09-16"/>
    <x v="0"/>
    <n v="2258"/>
    <n v="0"/>
    <n v="12"/>
    <n v="446.5663521381249"/>
    <n v="5095.7158621605249"/>
    <s v="Creel Estimates"/>
    <x v="3"/>
    <d v="2018-09-10T00:00:00"/>
    <d v="2018-09-16T00:00:00"/>
    <n v="9"/>
    <n v="9"/>
    <x v="3"/>
    <x v="3"/>
    <n v="2270"/>
  </r>
  <r>
    <n v="2018"/>
    <s v="2018-09-17"/>
    <s v="2018-09-23"/>
    <x v="0"/>
    <n v="1601"/>
    <n v="0"/>
    <n v="0"/>
    <n v="182.00960118168391"/>
    <n v="6132.798901157511"/>
    <s v="Creel Estimates"/>
    <x v="3"/>
    <d v="2018-09-17T00:00:00"/>
    <d v="2018-09-23T00:00:00"/>
    <n v="9"/>
    <n v="9"/>
    <x v="3"/>
    <x v="3"/>
    <n v="1601"/>
  </r>
  <r>
    <n v="2018"/>
    <s v="2018-09-24"/>
    <s v="2018-09-30"/>
    <x v="0"/>
    <n v="900"/>
    <n v="0"/>
    <n v="0"/>
    <n v="317.3909946578479"/>
    <n v="4262.6388280792144"/>
    <s v="Creel Estimates"/>
    <x v="3"/>
    <d v="2018-09-24T00:00:00"/>
    <d v="2018-09-30T00:00:00"/>
    <n v="9"/>
    <n v="9"/>
    <x v="3"/>
    <x v="3"/>
    <n v="900"/>
  </r>
  <r>
    <n v="2018"/>
    <s v="2018-03-01"/>
    <s v="2018-03-04"/>
    <x v="1"/>
    <n v="0"/>
    <n v="0"/>
    <n v="0"/>
    <n v="0"/>
    <n v="0"/>
    <s v="Creel Estimates"/>
    <x v="3"/>
    <d v="2018-03-01T00:00:00"/>
    <d v="2018-03-04T00:00:00"/>
    <n v="3"/>
    <n v="3"/>
    <x v="0"/>
    <x v="0"/>
    <n v="0"/>
  </r>
  <r>
    <n v="2018"/>
    <s v="2018-03-05"/>
    <s v="2018-03-11"/>
    <x v="1"/>
    <n v="0"/>
    <n v="0"/>
    <n v="0"/>
    <n v="0"/>
    <n v="0"/>
    <s v="Creel Estimates"/>
    <x v="3"/>
    <d v="2018-03-05T00:00:00"/>
    <d v="2018-03-11T00:00:00"/>
    <n v="3"/>
    <n v="3"/>
    <x v="0"/>
    <x v="0"/>
    <n v="0"/>
  </r>
  <r>
    <n v="2018"/>
    <s v="2018-03-12"/>
    <s v="2018-03-18"/>
    <x v="1"/>
    <n v="0"/>
    <n v="0"/>
    <n v="0"/>
    <n v="0"/>
    <n v="0"/>
    <s v="Creel Estimates"/>
    <x v="3"/>
    <d v="2018-03-12T00:00:00"/>
    <d v="2018-03-18T00:00:00"/>
    <n v="3"/>
    <n v="3"/>
    <x v="0"/>
    <x v="0"/>
    <n v="0"/>
  </r>
  <r>
    <n v="2018"/>
    <s v="2018-03-19"/>
    <s v="2018-03-25"/>
    <x v="1"/>
    <n v="0"/>
    <n v="0"/>
    <n v="0"/>
    <n v="0"/>
    <n v="0"/>
    <s v="Creel Estimates"/>
    <x v="3"/>
    <d v="2018-03-19T00:00:00"/>
    <d v="2018-03-25T00:00:00"/>
    <n v="3"/>
    <n v="3"/>
    <x v="0"/>
    <x v="0"/>
    <n v="0"/>
  </r>
  <r>
    <n v="2018"/>
    <s v="2018-03-26"/>
    <s v="2018-04-01"/>
    <x v="1"/>
    <n v="0"/>
    <n v="0"/>
    <n v="0"/>
    <n v="0"/>
    <n v="0"/>
    <s v="Creel Estimates"/>
    <x v="3"/>
    <d v="2018-03-26T00:00:00"/>
    <d v="2018-04-01T00:00:00"/>
    <n v="3"/>
    <n v="4"/>
    <x v="0"/>
    <x v="0"/>
    <n v="0"/>
  </r>
  <r>
    <n v="2018"/>
    <s v="2018-04-02"/>
    <s v="2018-04-08"/>
    <x v="1"/>
    <n v="0"/>
    <n v="0"/>
    <n v="0"/>
    <n v="0"/>
    <n v="0"/>
    <s v="Creel Estimates"/>
    <x v="3"/>
    <d v="2018-04-02T00:00:00"/>
    <d v="2018-04-08T00:00:00"/>
    <n v="4"/>
    <n v="4"/>
    <x v="0"/>
    <x v="0"/>
    <n v="0"/>
  </r>
  <r>
    <n v="2018"/>
    <s v="2018-04-15"/>
    <s v="2018-04-15"/>
    <x v="1"/>
    <n v="0"/>
    <n v="0"/>
    <n v="0"/>
    <n v="0"/>
    <n v="0"/>
    <s v="CRC/Creel - Sub"/>
    <x v="3"/>
    <d v="2018-04-15T00:00:00"/>
    <d v="2018-04-15T00:00:00"/>
    <n v="4"/>
    <n v="4"/>
    <x v="0"/>
    <x v="0"/>
    <n v="0"/>
  </r>
  <r>
    <n v="2018"/>
    <s v="2018-07-01"/>
    <s v="2018-09-30"/>
    <x v="1"/>
    <n v="4757"/>
    <n v="313"/>
    <n v="14"/>
    <n v="1571.6327936077189"/>
    <n v="9385.5254153475034"/>
    <s v="CRC/Creel"/>
    <x v="3"/>
    <d v="2018-07-01T00:00:00"/>
    <d v="2018-09-30T00:00:00"/>
    <n v="7"/>
    <n v="9"/>
    <x v="1"/>
    <x v="3"/>
    <n v="5084"/>
  </r>
  <r>
    <n v="2018"/>
    <s v="2018-07-01"/>
    <s v="2018-07-01"/>
    <x v="2"/>
    <n v="0"/>
    <n v="0"/>
    <n v="0"/>
    <n v="0"/>
    <n v="0"/>
    <s v="Creel Estimates"/>
    <x v="3"/>
    <d v="2018-07-01T00:00:00"/>
    <d v="2018-07-01T00:00:00"/>
    <n v="7"/>
    <n v="7"/>
    <x v="1"/>
    <x v="1"/>
    <n v="0"/>
  </r>
  <r>
    <n v="2018"/>
    <s v="2018-07-02"/>
    <s v="2018-07-08"/>
    <x v="2"/>
    <n v="0"/>
    <n v="0"/>
    <n v="0"/>
    <n v="8.5294117647058822"/>
    <n v="19.01432664756447"/>
    <s v="Creel Estimates"/>
    <x v="3"/>
    <d v="2018-07-02T00:00:00"/>
    <d v="2018-07-08T00:00:00"/>
    <n v="7"/>
    <n v="7"/>
    <x v="1"/>
    <x v="1"/>
    <n v="0"/>
  </r>
  <r>
    <n v="2018"/>
    <s v="2018-07-09"/>
    <s v="2018-07-15"/>
    <x v="2"/>
    <n v="0"/>
    <n v="0"/>
    <n v="0"/>
    <n v="5"/>
    <n v="0"/>
    <s v="Creel Estimates"/>
    <x v="3"/>
    <d v="2018-07-09T00:00:00"/>
    <d v="2018-07-15T00:00:00"/>
    <n v="7"/>
    <n v="7"/>
    <x v="1"/>
    <x v="1"/>
    <n v="0"/>
  </r>
  <r>
    <n v="2018"/>
    <s v="2018-07-16"/>
    <s v="2018-07-22"/>
    <x v="2"/>
    <n v="0"/>
    <n v="0"/>
    <n v="4"/>
    <n v="0"/>
    <n v="0"/>
    <s v="Creel Estimates"/>
    <x v="3"/>
    <d v="2018-07-16T00:00:00"/>
    <d v="2018-07-22T00:00:00"/>
    <n v="7"/>
    <n v="7"/>
    <x v="1"/>
    <x v="1"/>
    <n v="4"/>
  </r>
  <r>
    <n v="2018"/>
    <s v="2018-07-23"/>
    <s v="2018-07-29"/>
    <x v="2"/>
    <n v="12"/>
    <n v="0"/>
    <n v="4"/>
    <n v="4"/>
    <n v="4"/>
    <s v="Creel Estimates"/>
    <x v="3"/>
    <d v="2018-07-23T00:00:00"/>
    <d v="2018-07-29T00:00:00"/>
    <n v="7"/>
    <n v="7"/>
    <x v="1"/>
    <x v="1"/>
    <n v="16"/>
  </r>
  <r>
    <n v="2018"/>
    <s v="2018-07-30"/>
    <s v="2018-07-31"/>
    <x v="2"/>
    <n v="0"/>
    <n v="0"/>
    <n v="0"/>
    <n v="0"/>
    <n v="0"/>
    <s v="Creel Estimates"/>
    <x v="3"/>
    <d v="2018-07-30T00:00:00"/>
    <d v="2018-07-31T00:00:00"/>
    <n v="7"/>
    <n v="7"/>
    <x v="1"/>
    <x v="1"/>
    <n v="0"/>
  </r>
  <r>
    <n v="2018"/>
    <s v="2018-08-01"/>
    <s v="2018-09-30"/>
    <x v="2"/>
    <n v="1412"/>
    <n v="375"/>
    <n v="2963"/>
    <n v="185.8819987959061"/>
    <n v="836.46899458157736"/>
    <s v="CRC/Creel - Sub"/>
    <x v="3"/>
    <d v="2018-08-01T00:00:00"/>
    <d v="2018-09-30T00:00:00"/>
    <n v="8"/>
    <n v="9"/>
    <x v="2"/>
    <x v="3"/>
    <n v="4750"/>
  </r>
  <r>
    <n v="2018"/>
    <s v="2018-07-16"/>
    <s v="2018-07-22"/>
    <x v="3"/>
    <n v="308"/>
    <n v="0"/>
    <n v="3"/>
    <n v="147.86516853932591"/>
    <n v="314.98359903658678"/>
    <s v="Creel Estimates"/>
    <x v="3"/>
    <d v="2018-07-16T00:00:00"/>
    <d v="2018-07-22T00:00:00"/>
    <n v="7"/>
    <n v="7"/>
    <x v="1"/>
    <x v="1"/>
    <n v="311"/>
  </r>
  <r>
    <n v="2018"/>
    <s v="2018-07-23"/>
    <s v="2018-07-29"/>
    <x v="3"/>
    <n v="141"/>
    <n v="0"/>
    <n v="3"/>
    <n v="88"/>
    <n v="85.154838709677421"/>
    <s v="Creel Estimates"/>
    <x v="3"/>
    <d v="2018-07-23T00:00:00"/>
    <d v="2018-07-29T00:00:00"/>
    <n v="7"/>
    <n v="7"/>
    <x v="1"/>
    <x v="1"/>
    <n v="144"/>
  </r>
  <r>
    <n v="2018"/>
    <s v="2018-07-31"/>
    <s v="2018-09-30"/>
    <x v="3"/>
    <n v="5123"/>
    <n v="398"/>
    <n v="51"/>
    <n v="3187.3764581124069"/>
    <n v="8247.3365853658543"/>
    <s v="CRC/Creel - Sub"/>
    <x v="3"/>
    <d v="2018-07-31T00:00:00"/>
    <d v="2018-09-30T00:00:00"/>
    <n v="7"/>
    <n v="9"/>
    <x v="1"/>
    <x v="3"/>
    <n v="5572"/>
  </r>
  <r>
    <n v="2018"/>
    <s v="2018-01-01"/>
    <s v="2018-01-07"/>
    <x v="4"/>
    <n v="0"/>
    <n v="0"/>
    <n v="0"/>
    <n v="0"/>
    <n v="0"/>
    <s v="Creel Estimates"/>
    <x v="3"/>
    <d v="2018-01-01T00:00:00"/>
    <d v="2018-01-07T00:00:00"/>
    <n v="1"/>
    <n v="1"/>
    <x v="0"/>
    <x v="0"/>
    <n v="0"/>
  </r>
  <r>
    <n v="2018"/>
    <s v="2018-01-08"/>
    <s v="2018-01-14"/>
    <x v="4"/>
    <n v="0"/>
    <n v="0"/>
    <n v="0"/>
    <n v="0"/>
    <n v="0"/>
    <s v="Creel Estimates"/>
    <x v="3"/>
    <d v="2018-01-08T00:00:00"/>
    <d v="2018-01-14T00:00:00"/>
    <n v="1"/>
    <n v="1"/>
    <x v="0"/>
    <x v="0"/>
    <n v="0"/>
  </r>
  <r>
    <n v="2018"/>
    <s v="2018-01-15"/>
    <s v="2018-01-21"/>
    <x v="4"/>
    <n v="0"/>
    <n v="0"/>
    <n v="0"/>
    <n v="0"/>
    <n v="0"/>
    <s v="Creel Estimates"/>
    <x v="3"/>
    <d v="2018-01-15T00:00:00"/>
    <d v="2018-01-21T00:00:00"/>
    <n v="1"/>
    <n v="1"/>
    <x v="0"/>
    <x v="0"/>
    <n v="0"/>
  </r>
  <r>
    <n v="2018"/>
    <s v="2018-01-22"/>
    <s v="2018-01-28"/>
    <x v="4"/>
    <n v="0"/>
    <n v="0"/>
    <n v="0"/>
    <n v="0"/>
    <n v="0"/>
    <s v="Creel Estimates"/>
    <x v="3"/>
    <d v="2018-01-22T00:00:00"/>
    <d v="2018-01-28T00:00:00"/>
    <n v="1"/>
    <n v="1"/>
    <x v="0"/>
    <x v="0"/>
    <n v="0"/>
  </r>
  <r>
    <n v="2018"/>
    <s v="2018-01-29"/>
    <s v="2018-02-04"/>
    <x v="4"/>
    <n v="0"/>
    <n v="0"/>
    <n v="0"/>
    <n v="0"/>
    <n v="0"/>
    <s v="Creel Estimates"/>
    <x v="3"/>
    <d v="2018-01-29T00:00:00"/>
    <d v="2018-02-04T00:00:00"/>
    <n v="1"/>
    <n v="2"/>
    <x v="0"/>
    <x v="0"/>
    <n v="0"/>
  </r>
  <r>
    <n v="2018"/>
    <s v="2018-02-05"/>
    <s v="2018-02-11"/>
    <x v="4"/>
    <n v="0"/>
    <n v="0"/>
    <n v="0"/>
    <n v="16"/>
    <n v="0"/>
    <s v="Creel Estimates"/>
    <x v="3"/>
    <d v="2018-02-05T00:00:00"/>
    <d v="2018-02-11T00:00:00"/>
    <n v="2"/>
    <n v="2"/>
    <x v="0"/>
    <x v="0"/>
    <n v="0"/>
  </r>
  <r>
    <n v="2018"/>
    <s v="2018-02-12"/>
    <s v="2018-02-18"/>
    <x v="4"/>
    <n v="0"/>
    <n v="0"/>
    <n v="0"/>
    <n v="16"/>
    <n v="0"/>
    <s v="Creel Estimates"/>
    <x v="3"/>
    <d v="2018-02-12T00:00:00"/>
    <d v="2018-02-18T00:00:00"/>
    <n v="2"/>
    <n v="2"/>
    <x v="0"/>
    <x v="0"/>
    <n v="0"/>
  </r>
  <r>
    <n v="2018"/>
    <s v="2018-02-19"/>
    <s v="2018-02-25"/>
    <x v="4"/>
    <n v="0"/>
    <n v="0"/>
    <n v="0"/>
    <n v="0"/>
    <n v="0"/>
    <s v="Creel Estimates"/>
    <x v="3"/>
    <d v="2018-02-19T00:00:00"/>
    <d v="2018-02-25T00:00:00"/>
    <n v="2"/>
    <n v="2"/>
    <x v="0"/>
    <x v="0"/>
    <n v="0"/>
  </r>
  <r>
    <n v="2018"/>
    <s v="2018-02-26"/>
    <s v="2018-02-28"/>
    <x v="4"/>
    <n v="0"/>
    <n v="0"/>
    <n v="0"/>
    <n v="0"/>
    <n v="0"/>
    <s v="Creel Estimates"/>
    <x v="3"/>
    <d v="2018-02-26T00:00:00"/>
    <d v="2018-02-28T00:00:00"/>
    <n v="2"/>
    <n v="2"/>
    <x v="0"/>
    <x v="0"/>
    <n v="0"/>
  </r>
  <r>
    <n v="2018"/>
    <s v="2018-06-01"/>
    <s v="2018-11-13"/>
    <x v="4"/>
    <n v="14826"/>
    <n v="2055"/>
    <n v="5577"/>
    <n v="6959.5269123156449"/>
    <n v="2542.9040641153319"/>
    <s v="CRC/Creel - Sub"/>
    <x v="3"/>
    <d v="2018-06-01T00:00:00"/>
    <d v="2018-11-13T00:00:00"/>
    <n v="6"/>
    <n v="11"/>
    <x v="0"/>
    <x v="4"/>
    <n v="22458"/>
  </r>
  <r>
    <n v="2018"/>
    <s v="2018-07-16"/>
    <s v="2018-07-22"/>
    <x v="4"/>
    <n v="854"/>
    <n v="5"/>
    <n v="285"/>
    <n v="352.92612137203167"/>
    <n v="327.38213897443018"/>
    <s v="Creel Estimates"/>
    <x v="3"/>
    <d v="2018-07-16T00:00:00"/>
    <d v="2018-07-22T00:00:00"/>
    <n v="7"/>
    <n v="7"/>
    <x v="1"/>
    <x v="1"/>
    <n v="1144"/>
  </r>
  <r>
    <n v="2018"/>
    <s v="2018-07-23"/>
    <s v="2018-07-29"/>
    <x v="4"/>
    <n v="538"/>
    <n v="0"/>
    <n v="156"/>
    <n v="403.52941176470591"/>
    <n v="55.905673089880068"/>
    <s v="Creel Estimates"/>
    <x v="3"/>
    <d v="2018-07-23T00:00:00"/>
    <d v="2018-07-29T00:00:00"/>
    <n v="7"/>
    <n v="7"/>
    <x v="1"/>
    <x v="1"/>
    <n v="694"/>
  </r>
  <r>
    <n v="2018"/>
    <s v="2018-07-30"/>
    <s v="2018-08-05"/>
    <x v="4"/>
    <n v="500"/>
    <n v="0"/>
    <n v="155"/>
    <n v="238.41463414634151"/>
    <n v="92.913906156859412"/>
    <s v="Creel Estimates"/>
    <x v="3"/>
    <d v="2018-07-30T00:00:00"/>
    <d v="2018-08-05T00:00:00"/>
    <n v="7"/>
    <n v="8"/>
    <x v="1"/>
    <x v="2"/>
    <n v="655"/>
  </r>
  <r>
    <n v="2018"/>
    <s v="2018-08-06"/>
    <s v="2018-08-12"/>
    <x v="4"/>
    <n v="586"/>
    <n v="10"/>
    <n v="211"/>
    <n v="270.5526315789474"/>
    <n v="113.54669214234541"/>
    <s v="Creel Estimates"/>
    <x v="3"/>
    <d v="2018-08-06T00:00:00"/>
    <d v="2018-08-12T00:00:00"/>
    <n v="8"/>
    <n v="8"/>
    <x v="2"/>
    <x v="2"/>
    <n v="807"/>
  </r>
  <r>
    <n v="2018"/>
    <s v="2018-08-13"/>
    <s v="2018-08-16"/>
    <x v="4"/>
    <n v="340"/>
    <n v="0"/>
    <n v="164"/>
    <n v="242.2777777777778"/>
    <n v="9.3068973264434955"/>
    <s v="Creel Estimates"/>
    <x v="3"/>
    <d v="2018-08-13T00:00:00"/>
    <d v="2018-08-16T00:00:00"/>
    <n v="8"/>
    <n v="8"/>
    <x v="2"/>
    <x v="2"/>
    <n v="504"/>
  </r>
  <r>
    <n v="2018"/>
    <s v="2018-01-01"/>
    <s v="2018-04-30"/>
    <x v="5"/>
    <n v="14"/>
    <n v="0"/>
    <n v="0"/>
    <n v="270.45454545454538"/>
    <n v="27.04545454545455"/>
    <s v="CRC/Creel"/>
    <x v="3"/>
    <d v="2018-01-01T00:00:00"/>
    <d v="2018-04-30T00:00:00"/>
    <n v="1"/>
    <n v="4"/>
    <x v="0"/>
    <x v="0"/>
    <n v="14"/>
  </r>
  <r>
    <n v="2018"/>
    <s v="2018-06-01"/>
    <s v="2018-06-03"/>
    <x v="5"/>
    <n v="0"/>
    <n v="0"/>
    <n v="0"/>
    <n v="0"/>
    <n v="0"/>
    <s v="Creel Estimates"/>
    <x v="3"/>
    <d v="2018-06-01T00:00:00"/>
    <d v="2018-06-03T00:00:00"/>
    <n v="6"/>
    <n v="6"/>
    <x v="0"/>
    <x v="0"/>
    <n v="0"/>
  </r>
  <r>
    <n v="2018"/>
    <s v="2018-06-04"/>
    <s v="2018-06-10"/>
    <x v="5"/>
    <n v="0"/>
    <n v="0"/>
    <n v="0"/>
    <n v="3"/>
    <n v="0"/>
    <s v="Creel Estimates"/>
    <x v="3"/>
    <d v="2018-06-04T00:00:00"/>
    <d v="2018-06-10T00:00:00"/>
    <n v="6"/>
    <n v="6"/>
    <x v="0"/>
    <x v="0"/>
    <n v="0"/>
  </r>
  <r>
    <n v="2018"/>
    <s v="2018-06-11"/>
    <s v="2018-06-17"/>
    <x v="5"/>
    <n v="0"/>
    <n v="0"/>
    <n v="0"/>
    <n v="0"/>
    <n v="0"/>
    <s v="Creel Estimates"/>
    <x v="3"/>
    <d v="2018-06-11T00:00:00"/>
    <d v="2018-06-17T00:00:00"/>
    <n v="6"/>
    <n v="6"/>
    <x v="0"/>
    <x v="0"/>
    <n v="0"/>
  </r>
  <r>
    <n v="2018"/>
    <s v="2018-06-18"/>
    <s v="2018-06-24"/>
    <x v="5"/>
    <n v="22"/>
    <n v="0"/>
    <n v="0"/>
    <n v="17"/>
    <n v="0"/>
    <s v="Creel Estimates"/>
    <x v="3"/>
    <d v="2018-06-18T00:00:00"/>
    <d v="2018-06-24T00:00:00"/>
    <n v="6"/>
    <n v="6"/>
    <x v="0"/>
    <x v="0"/>
    <n v="22"/>
  </r>
  <r>
    <n v="2018"/>
    <s v="2018-06-25"/>
    <s v="2018-07-01"/>
    <x v="5"/>
    <n v="27"/>
    <n v="0"/>
    <n v="0"/>
    <n v="13"/>
    <n v="0"/>
    <s v="Creel Estimates"/>
    <x v="3"/>
    <d v="2018-06-25T00:00:00"/>
    <d v="2018-07-01T00:00:00"/>
    <n v="6"/>
    <n v="7"/>
    <x v="0"/>
    <x v="1"/>
    <n v="27"/>
  </r>
  <r>
    <n v="2018"/>
    <s v="2018-07-02"/>
    <s v="2018-07-08"/>
    <x v="5"/>
    <n v="3"/>
    <n v="0"/>
    <n v="0"/>
    <n v="4.1379310344827589"/>
    <n v="35.48970251716247"/>
    <s v="Creel Estimates"/>
    <x v="3"/>
    <d v="2018-07-02T00:00:00"/>
    <d v="2018-07-08T00:00:00"/>
    <n v="7"/>
    <n v="7"/>
    <x v="1"/>
    <x v="1"/>
    <n v="3"/>
  </r>
  <r>
    <n v="2018"/>
    <s v="2018-07-09"/>
    <s v="2018-07-15"/>
    <x v="5"/>
    <n v="0"/>
    <n v="0"/>
    <n v="9"/>
    <n v="16.8"/>
    <n v="14.7741935483871"/>
    <s v="Creel Estimates"/>
    <x v="3"/>
    <d v="2018-07-09T00:00:00"/>
    <d v="2018-07-15T00:00:00"/>
    <n v="7"/>
    <n v="7"/>
    <x v="1"/>
    <x v="1"/>
    <n v="9"/>
  </r>
  <r>
    <n v="2018"/>
    <s v="2018-07-16"/>
    <s v="2018-07-16"/>
    <x v="5"/>
    <n v="2"/>
    <n v="0"/>
    <n v="0"/>
    <n v="0"/>
    <n v="0"/>
    <s v="Creel Estimates"/>
    <x v="3"/>
    <d v="2018-07-16T00:00:00"/>
    <d v="2018-07-16T00:00:00"/>
    <n v="7"/>
    <n v="7"/>
    <x v="1"/>
    <x v="1"/>
    <n v="2"/>
  </r>
  <r>
    <n v="2018"/>
    <s v="2018-07-20"/>
    <s v="2018-07-20"/>
    <x v="5"/>
    <n v="25"/>
    <n v="0"/>
    <n v="3"/>
    <n v="0"/>
    <n v="2"/>
    <s v="Creel Estimates"/>
    <x v="3"/>
    <d v="2018-07-20T00:00:00"/>
    <d v="2018-07-20T00:00:00"/>
    <n v="7"/>
    <n v="7"/>
    <x v="1"/>
    <x v="1"/>
    <n v="28"/>
  </r>
  <r>
    <n v="2018"/>
    <s v="2018-07-21"/>
    <s v="2018-07-21"/>
    <x v="5"/>
    <n v="12"/>
    <n v="0"/>
    <n v="17"/>
    <n v="0"/>
    <n v="2"/>
    <s v="Creel Estimates"/>
    <x v="3"/>
    <d v="2018-07-21T00:00:00"/>
    <d v="2018-07-21T00:00:00"/>
    <n v="7"/>
    <n v="7"/>
    <x v="1"/>
    <x v="1"/>
    <n v="29"/>
  </r>
  <r>
    <n v="2018"/>
    <s v="2018-07-22"/>
    <s v="2018-07-22"/>
    <x v="5"/>
    <n v="18"/>
    <n v="0"/>
    <n v="3"/>
    <n v="9"/>
    <n v="6"/>
    <s v="Creel Estimates"/>
    <x v="3"/>
    <d v="2018-07-22T00:00:00"/>
    <d v="2018-07-22T00:00:00"/>
    <n v="7"/>
    <n v="7"/>
    <x v="1"/>
    <x v="1"/>
    <n v="21"/>
  </r>
  <r>
    <n v="2018"/>
    <s v="2018-07-23"/>
    <s v="2018-07-23"/>
    <x v="5"/>
    <n v="0"/>
    <n v="0"/>
    <n v="0"/>
    <n v="0"/>
    <n v="0"/>
    <s v="Creel Estimates"/>
    <x v="3"/>
    <d v="2018-07-23T00:00:00"/>
    <d v="2018-07-23T00:00:00"/>
    <n v="7"/>
    <n v="7"/>
    <x v="1"/>
    <x v="1"/>
    <n v="0"/>
  </r>
  <r>
    <n v="2018"/>
    <s v="2018-07-27"/>
    <s v="2018-07-29"/>
    <x v="5"/>
    <n v="49"/>
    <n v="0"/>
    <n v="10"/>
    <n v="35.344827586206897"/>
    <n v="5.2199824715162144"/>
    <s v="Creel Estimates"/>
    <x v="3"/>
    <d v="2018-07-27T00:00:00"/>
    <d v="2018-07-29T00:00:00"/>
    <n v="7"/>
    <n v="7"/>
    <x v="1"/>
    <x v="1"/>
    <n v="59"/>
  </r>
  <r>
    <n v="2018"/>
    <s v="2018-07-30"/>
    <s v="2018-09-30"/>
    <x v="5"/>
    <n v="2926"/>
    <n v="405"/>
    <n v="1023"/>
    <n v="1085.3418418907911"/>
    <n v="238.24577017114919"/>
    <s v="CRC/Creel - Sub"/>
    <x v="3"/>
    <d v="2018-07-30T00:00:00"/>
    <d v="2018-09-30T00:00:00"/>
    <n v="7"/>
    <n v="9"/>
    <x v="1"/>
    <x v="3"/>
    <n v="4354"/>
  </r>
  <r>
    <n v="2018"/>
    <s v="2018-08-06"/>
    <s v="2018-08-12"/>
    <x v="5"/>
    <n v="78"/>
    <n v="0"/>
    <n v="36"/>
    <n v="56.736842105263158"/>
    <n v="9.1121951219512205"/>
    <s v="Creel Estimates"/>
    <x v="3"/>
    <d v="2018-08-06T00:00:00"/>
    <d v="2018-08-12T00:00:00"/>
    <n v="8"/>
    <n v="8"/>
    <x v="2"/>
    <x v="2"/>
    <n v="114"/>
  </r>
  <r>
    <n v="2018"/>
    <s v="2018-08-13"/>
    <s v="2018-08-19"/>
    <x v="5"/>
    <n v="151"/>
    <n v="0"/>
    <n v="58"/>
    <n v="62.298245614035089"/>
    <n v="4.6033342154008992"/>
    <s v="Creel Estimates"/>
    <x v="3"/>
    <d v="2018-08-13T00:00:00"/>
    <d v="2018-08-19T00:00:00"/>
    <n v="8"/>
    <n v="8"/>
    <x v="2"/>
    <x v="2"/>
    <n v="209"/>
  </r>
  <r>
    <n v="2018"/>
    <s v="2018-08-20"/>
    <s v="2018-08-25"/>
    <x v="5"/>
    <n v="330"/>
    <n v="29"/>
    <n v="180"/>
    <n v="25"/>
    <n v="0"/>
    <s v="Creel Estimates"/>
    <x v="3"/>
    <d v="2018-08-20T00:00:00"/>
    <d v="2018-08-25T00:00:00"/>
    <n v="8"/>
    <n v="8"/>
    <x v="2"/>
    <x v="2"/>
    <n v="539"/>
  </r>
  <r>
    <n v="2018"/>
    <s v="2018-10-01"/>
    <s v="2018-12-31"/>
    <x v="5"/>
    <n v="15"/>
    <n v="0"/>
    <n v="26"/>
    <n v="53.246753246753251"/>
    <n v="19.967532467532472"/>
    <s v="CRC/Creel"/>
    <x v="3"/>
    <d v="2018-10-01T00:00:00"/>
    <d v="2018-12-31T00:00:00"/>
    <n v="10"/>
    <n v="12"/>
    <x v="4"/>
    <x v="4"/>
    <n v="41"/>
  </r>
  <r>
    <n v="2018"/>
    <s v="2018-01-01"/>
    <s v="2018-04-30"/>
    <x v="6"/>
    <n v="0"/>
    <n v="0"/>
    <n v="0"/>
    <n v="0"/>
    <n v="0"/>
    <s v="CRC/Creel"/>
    <x v="3"/>
    <d v="2018-01-01T00:00:00"/>
    <d v="2018-04-30T00:00:00"/>
    <n v="1"/>
    <n v="4"/>
    <x v="0"/>
    <x v="0"/>
    <n v="0"/>
  </r>
  <r>
    <n v="2018"/>
    <s v="2018-07-01"/>
    <s v="2018-12-31"/>
    <x v="6"/>
    <n v="417"/>
    <n v="117"/>
    <n v="104"/>
    <n v="212.66666666666671"/>
    <n v="106.3333333333333"/>
    <s v="CRC/Creel"/>
    <x v="3"/>
    <d v="2018-07-01T00:00:00"/>
    <d v="2018-12-31T00:00:00"/>
    <n v="7"/>
    <n v="12"/>
    <x v="1"/>
    <x v="4"/>
    <n v="638"/>
  </r>
  <r>
    <n v="2018"/>
    <s v="2018-01-01"/>
    <s v="2018-04-30"/>
    <x v="7"/>
    <n v="255"/>
    <n v="18"/>
    <n v="0"/>
    <n v="2259.084413793104"/>
    <n v="536.8121379310345"/>
    <s v="CRC/Creel"/>
    <x v="3"/>
    <d v="2018-01-01T00:00:00"/>
    <d v="2018-04-30T00:00:00"/>
    <n v="1"/>
    <n v="4"/>
    <x v="0"/>
    <x v="0"/>
    <n v="273"/>
  </r>
  <r>
    <n v="2018"/>
    <s v="2018-05-01"/>
    <s v="2018-09-30"/>
    <x v="7"/>
    <n v="272"/>
    <n v="33"/>
    <n v="0"/>
    <n v="145.56818181818181"/>
    <n v="48.522727272727273"/>
    <s v="CRC/Creel"/>
    <x v="3"/>
    <d v="2018-05-01T00:00:00"/>
    <d v="2018-09-30T00:00:00"/>
    <n v="5"/>
    <n v="9"/>
    <x v="0"/>
    <x v="3"/>
    <n v="305"/>
  </r>
  <r>
    <n v="2018"/>
    <s v="2018-10-01"/>
    <s v="2018-12-31"/>
    <x v="7"/>
    <n v="63"/>
    <n v="5"/>
    <n v="0"/>
    <n v="313.46341463414632"/>
    <n v="114.9365853658537"/>
    <s v="CRC/Creel"/>
    <x v="3"/>
    <d v="2018-10-01T00:00:00"/>
    <d v="2018-12-31T00:00:00"/>
    <n v="10"/>
    <n v="12"/>
    <x v="4"/>
    <x v="4"/>
    <n v="68"/>
  </r>
  <r>
    <n v="2018"/>
    <s v="2018-08-01"/>
    <s v="2018-09-30"/>
    <x v="8"/>
    <n v="367"/>
    <n v="80"/>
    <n v="734"/>
    <n v="46.313725490196077"/>
    <n v="0"/>
    <s v="CRC/Creel"/>
    <x v="3"/>
    <d v="2018-08-01T00:00:00"/>
    <d v="2018-09-30T00:00:00"/>
    <n v="8"/>
    <n v="9"/>
    <x v="2"/>
    <x v="3"/>
    <n v="1181"/>
  </r>
  <r>
    <n v="2018"/>
    <s v="2018-08-01"/>
    <s v="2018-09-23"/>
    <x v="9"/>
    <n v="3552"/>
    <n v="654"/>
    <n v="5408"/>
    <n v="952.85790333157615"/>
    <n v="729.84860680716463"/>
    <s v="CRC/Creel"/>
    <x v="3"/>
    <d v="2018-08-01T00:00:00"/>
    <d v="2018-09-23T00:00:00"/>
    <n v="8"/>
    <n v="9"/>
    <x v="2"/>
    <x v="3"/>
    <n v="9614"/>
  </r>
  <r>
    <n v="2019"/>
    <s v="2019-02-16"/>
    <s v="2019-04-30"/>
    <x v="0"/>
    <n v="0"/>
    <n v="0"/>
    <n v="0"/>
    <n v="0"/>
    <n v="0"/>
    <s v="CRC/Creel"/>
    <x v="4"/>
    <d v="2019-02-16T00:00:00"/>
    <d v="2019-04-30T00:00:00"/>
    <n v="2"/>
    <n v="4"/>
    <x v="0"/>
    <x v="0"/>
    <n v="0"/>
  </r>
  <r>
    <n v="2019"/>
    <s v="2019-07-01"/>
    <s v="2019-07-07"/>
    <x v="0"/>
    <n v="392"/>
    <n v="0"/>
    <n v="16"/>
    <n v="55.551102204408821"/>
    <n v="600.55056438968893"/>
    <s v="Creel Estimates"/>
    <x v="4"/>
    <d v="2019-07-01T00:00:00"/>
    <d v="2019-07-07T00:00:00"/>
    <n v="7"/>
    <n v="7"/>
    <x v="1"/>
    <x v="1"/>
    <n v="408"/>
  </r>
  <r>
    <n v="2019"/>
    <s v="2019-07-08"/>
    <s v="2019-07-14"/>
    <x v="0"/>
    <n v="151"/>
    <n v="0"/>
    <n v="6"/>
    <n v="66.626666666666665"/>
    <n v="195.2091833835313"/>
    <s v="Creel Estimates"/>
    <x v="4"/>
    <d v="2019-07-08T00:00:00"/>
    <d v="2019-07-14T00:00:00"/>
    <n v="7"/>
    <n v="7"/>
    <x v="1"/>
    <x v="1"/>
    <n v="157"/>
  </r>
  <r>
    <n v="2019"/>
    <s v="2019-07-15"/>
    <s v="2019-07-21"/>
    <x v="0"/>
    <n v="85"/>
    <n v="0"/>
    <n v="3"/>
    <n v="14.147368421052629"/>
    <n v="209.49665826668129"/>
    <s v="Creel Estimates"/>
    <x v="4"/>
    <d v="2019-07-15T00:00:00"/>
    <d v="2019-07-21T00:00:00"/>
    <n v="7"/>
    <n v="7"/>
    <x v="1"/>
    <x v="1"/>
    <n v="88"/>
  </r>
  <r>
    <n v="2019"/>
    <s v="2019-07-22"/>
    <s v="2019-07-28"/>
    <x v="0"/>
    <n v="55"/>
    <n v="0"/>
    <n v="4"/>
    <n v="17.625"/>
    <n v="122.9816513761468"/>
    <s v="Creel Estimates"/>
    <x v="4"/>
    <d v="2019-07-22T00:00:00"/>
    <d v="2019-07-28T00:00:00"/>
    <n v="7"/>
    <n v="7"/>
    <x v="1"/>
    <x v="1"/>
    <n v="59"/>
  </r>
  <r>
    <n v="2019"/>
    <s v="2019-07-29"/>
    <s v="2019-08-04"/>
    <x v="0"/>
    <n v="100"/>
    <n v="0"/>
    <n v="0"/>
    <n v="4.2153846153846164"/>
    <n v="269.30280696252157"/>
    <s v="Creel Estimates"/>
    <x v="4"/>
    <d v="2019-07-29T00:00:00"/>
    <d v="2019-08-04T00:00:00"/>
    <n v="7"/>
    <n v="8"/>
    <x v="1"/>
    <x v="2"/>
    <n v="100"/>
  </r>
  <r>
    <n v="2019"/>
    <s v="2019-08-05"/>
    <s v="2019-08-11"/>
    <x v="0"/>
    <n v="227"/>
    <n v="0"/>
    <n v="0"/>
    <n v="17.163346613545819"/>
    <n v="339.76383034978312"/>
    <s v="Creel Estimates"/>
    <x v="4"/>
    <d v="2019-08-05T00:00:00"/>
    <d v="2019-08-11T00:00:00"/>
    <n v="8"/>
    <n v="8"/>
    <x v="2"/>
    <x v="2"/>
    <n v="227"/>
  </r>
  <r>
    <n v="2019"/>
    <s v="2019-08-12"/>
    <s v="2019-08-15"/>
    <x v="0"/>
    <n v="68"/>
    <n v="0"/>
    <n v="11"/>
    <n v="17.866666666666671"/>
    <n v="47.272608125819133"/>
    <s v="Creel Estimates"/>
    <x v="4"/>
    <d v="2019-08-12T00:00:00"/>
    <d v="2019-08-15T00:00:00"/>
    <n v="8"/>
    <n v="8"/>
    <x v="2"/>
    <x v="2"/>
    <n v="79"/>
  </r>
  <r>
    <n v="2019"/>
    <s v="2019-08-16"/>
    <s v="2019-08-18"/>
    <x v="0"/>
    <n v="139"/>
    <n v="0"/>
    <n v="3"/>
    <n v="12.65034965034965"/>
    <n v="186.99680511182109"/>
    <s v="Creel Estimates"/>
    <x v="4"/>
    <d v="2019-08-16T00:00:00"/>
    <d v="2019-08-18T00:00:00"/>
    <n v="8"/>
    <n v="8"/>
    <x v="2"/>
    <x v="2"/>
    <n v="142"/>
  </r>
  <r>
    <n v="2019"/>
    <s v="2019-08-19"/>
    <s v="2019-08-25"/>
    <x v="0"/>
    <n v="1703"/>
    <n v="0"/>
    <n v="21"/>
    <n v="207.13435194942051"/>
    <n v="1828.9426506607051"/>
    <s v="Creel Estimates"/>
    <x v="4"/>
    <d v="2019-08-19T00:00:00"/>
    <d v="2019-08-25T00:00:00"/>
    <n v="8"/>
    <n v="8"/>
    <x v="2"/>
    <x v="2"/>
    <n v="1724"/>
  </r>
  <r>
    <n v="2019"/>
    <s v="2019-08-26"/>
    <s v="2019-09-01"/>
    <x v="0"/>
    <n v="2287"/>
    <n v="0"/>
    <n v="23"/>
    <n v="413.75873108265432"/>
    <n v="3475.501174622802"/>
    <s v="Creel Estimates"/>
    <x v="4"/>
    <d v="2019-08-26T00:00:00"/>
    <d v="2019-09-01T00:00:00"/>
    <n v="8"/>
    <n v="9"/>
    <x v="2"/>
    <x v="3"/>
    <n v="2310"/>
  </r>
  <r>
    <n v="2019"/>
    <s v="2019-09-02"/>
    <s v="2019-09-08"/>
    <x v="0"/>
    <n v="1674"/>
    <n v="0"/>
    <n v="0"/>
    <n v="200.91030343447821"/>
    <n v="3181.3369692218962"/>
    <s v="Creel Estimates"/>
    <x v="4"/>
    <d v="2019-09-02T00:00:00"/>
    <d v="2019-09-08T00:00:00"/>
    <n v="9"/>
    <n v="9"/>
    <x v="3"/>
    <x v="3"/>
    <n v="1674"/>
  </r>
  <r>
    <n v="2019"/>
    <s v="2019-09-09"/>
    <s v="2019-09-15"/>
    <x v="0"/>
    <n v="3968"/>
    <n v="0"/>
    <n v="31"/>
    <n v="458.48461334979282"/>
    <n v="10894.514894606151"/>
    <s v="Creel Estimates"/>
    <x v="4"/>
    <d v="2019-09-09T00:00:00"/>
    <d v="2019-09-15T00:00:00"/>
    <n v="9"/>
    <n v="9"/>
    <x v="3"/>
    <x v="3"/>
    <n v="3999"/>
  </r>
  <r>
    <n v="2019"/>
    <s v="2019-09-16"/>
    <s v="2019-09-22"/>
    <x v="0"/>
    <n v="850"/>
    <n v="0"/>
    <n v="4"/>
    <n v="144.4"/>
    <n v="4642.6547699823586"/>
    <s v="Creel Estimates"/>
    <x v="4"/>
    <d v="2019-09-16T00:00:00"/>
    <d v="2019-09-22T00:00:00"/>
    <n v="9"/>
    <n v="9"/>
    <x v="3"/>
    <x v="3"/>
    <n v="854"/>
  </r>
  <r>
    <n v="2019"/>
    <s v="2019-09-23"/>
    <s v="2019-09-30"/>
    <x v="0"/>
    <n v="429"/>
    <n v="0"/>
    <n v="5"/>
    <n v="137.90510948905111"/>
    <n v="2560.032638825473"/>
    <s v="Creel Estimates"/>
    <x v="4"/>
    <d v="2019-09-23T00:00:00"/>
    <d v="2019-09-30T00:00:00"/>
    <n v="9"/>
    <n v="9"/>
    <x v="3"/>
    <x v="3"/>
    <n v="434"/>
  </r>
  <r>
    <n v="2019"/>
    <s v="2019-02-01"/>
    <s v="2019-02-03"/>
    <x v="1"/>
    <n v="0"/>
    <n v="0"/>
    <n v="0"/>
    <n v="0"/>
    <n v="0"/>
    <s v="Creel Estimates"/>
    <x v="4"/>
    <d v="2019-02-01T00:00:00"/>
    <d v="2019-02-03T00:00:00"/>
    <n v="2"/>
    <n v="2"/>
    <x v="0"/>
    <x v="0"/>
    <n v="0"/>
  </r>
  <r>
    <n v="2019"/>
    <s v="2019-02-04"/>
    <s v="2019-02-10"/>
    <x v="1"/>
    <n v="0"/>
    <n v="0"/>
    <n v="0"/>
    <n v="0"/>
    <n v="0"/>
    <s v="Creel Estimates"/>
    <x v="4"/>
    <d v="2019-02-04T00:00:00"/>
    <d v="2019-02-10T00:00:00"/>
    <n v="2"/>
    <n v="2"/>
    <x v="0"/>
    <x v="0"/>
    <n v="0"/>
  </r>
  <r>
    <n v="2019"/>
    <s v="2019-02-11"/>
    <s v="2019-02-17"/>
    <x v="1"/>
    <n v="0"/>
    <n v="0"/>
    <n v="0"/>
    <n v="0"/>
    <n v="0"/>
    <s v="Creel Estimates"/>
    <x v="4"/>
    <d v="2019-02-11T00:00:00"/>
    <d v="2019-02-17T00:00:00"/>
    <n v="2"/>
    <n v="2"/>
    <x v="0"/>
    <x v="0"/>
    <n v="0"/>
  </r>
  <r>
    <n v="2019"/>
    <s v="2019-02-18"/>
    <s v="2019-02-24"/>
    <x v="1"/>
    <n v="0"/>
    <n v="0"/>
    <n v="0"/>
    <n v="0"/>
    <n v="0"/>
    <s v="Creel Estimates"/>
    <x v="4"/>
    <d v="2019-02-18T00:00:00"/>
    <d v="2019-02-24T00:00:00"/>
    <n v="2"/>
    <n v="2"/>
    <x v="0"/>
    <x v="0"/>
    <n v="0"/>
  </r>
  <r>
    <n v="2019"/>
    <s v="2019-02-25"/>
    <s v="2019-03-03"/>
    <x v="1"/>
    <n v="0"/>
    <n v="0"/>
    <n v="0"/>
    <n v="0"/>
    <n v="0"/>
    <s v="Creel Estimates"/>
    <x v="4"/>
    <d v="2019-02-25T00:00:00"/>
    <d v="2019-03-03T00:00:00"/>
    <n v="2"/>
    <n v="3"/>
    <x v="0"/>
    <x v="0"/>
    <n v="0"/>
  </r>
  <r>
    <n v="2019"/>
    <s v="2019-03-04"/>
    <s v="2019-03-10"/>
    <x v="1"/>
    <n v="0"/>
    <n v="0"/>
    <n v="0"/>
    <n v="0"/>
    <n v="0"/>
    <s v="Creel Estimates"/>
    <x v="4"/>
    <d v="2019-03-04T00:00:00"/>
    <d v="2019-03-10T00:00:00"/>
    <n v="3"/>
    <n v="3"/>
    <x v="0"/>
    <x v="0"/>
    <n v="0"/>
  </r>
  <r>
    <n v="2019"/>
    <s v="2019-03-11"/>
    <s v="2019-03-17"/>
    <x v="1"/>
    <n v="0"/>
    <n v="0"/>
    <n v="0"/>
    <n v="5"/>
    <n v="0"/>
    <s v="Creel Estimates"/>
    <x v="4"/>
    <d v="2019-03-11T00:00:00"/>
    <d v="2019-03-17T00:00:00"/>
    <n v="3"/>
    <n v="3"/>
    <x v="0"/>
    <x v="0"/>
    <n v="0"/>
  </r>
  <r>
    <n v="2019"/>
    <s v="2019-03-18"/>
    <s v="2019-03-24"/>
    <x v="1"/>
    <n v="0"/>
    <n v="0"/>
    <n v="0"/>
    <n v="0"/>
    <n v="0"/>
    <s v="Creel Estimates"/>
    <x v="4"/>
    <d v="2019-03-18T00:00:00"/>
    <d v="2019-03-24T00:00:00"/>
    <n v="3"/>
    <n v="3"/>
    <x v="0"/>
    <x v="0"/>
    <n v="0"/>
  </r>
  <r>
    <n v="2019"/>
    <s v="2019-03-25"/>
    <s v="2019-03-31"/>
    <x v="1"/>
    <n v="0"/>
    <n v="0"/>
    <n v="0"/>
    <n v="0"/>
    <n v="0"/>
    <s v="Creel Estimates"/>
    <x v="4"/>
    <d v="2019-03-25T00:00:00"/>
    <d v="2019-03-31T00:00:00"/>
    <n v="3"/>
    <n v="3"/>
    <x v="0"/>
    <x v="0"/>
    <n v="0"/>
  </r>
  <r>
    <n v="2019"/>
    <s v="2019-04-01"/>
    <s v="2019-04-07"/>
    <x v="1"/>
    <n v="0"/>
    <n v="0"/>
    <n v="0"/>
    <n v="0"/>
    <n v="0"/>
    <s v="Creel Estimates"/>
    <x v="4"/>
    <d v="2019-04-01T00:00:00"/>
    <d v="2019-04-07T00:00:00"/>
    <n v="4"/>
    <n v="4"/>
    <x v="0"/>
    <x v="0"/>
    <n v="0"/>
  </r>
  <r>
    <n v="2019"/>
    <s v="2019-04-08"/>
    <s v="2019-04-14"/>
    <x v="1"/>
    <n v="0"/>
    <n v="0"/>
    <n v="0"/>
    <n v="0"/>
    <n v="0"/>
    <s v="Creel Estimates"/>
    <x v="4"/>
    <d v="2019-04-08T00:00:00"/>
    <d v="2019-04-14T00:00:00"/>
    <n v="4"/>
    <n v="4"/>
    <x v="0"/>
    <x v="0"/>
    <n v="0"/>
  </r>
  <r>
    <n v="2019"/>
    <s v="2019-04-15"/>
    <s v="2019-04-15"/>
    <x v="1"/>
    <n v="0"/>
    <n v="0"/>
    <n v="0"/>
    <n v="0"/>
    <n v="0"/>
    <s v="Creel Estimates"/>
    <x v="4"/>
    <d v="2019-04-15T00:00:00"/>
    <d v="2019-04-15T00:00:00"/>
    <n v="4"/>
    <n v="4"/>
    <x v="0"/>
    <x v="0"/>
    <n v="0"/>
  </r>
  <r>
    <n v="2019"/>
    <s v="2019-07-01"/>
    <s v="2019-09-30"/>
    <x v="1"/>
    <n v="3106"/>
    <n v="405"/>
    <n v="34"/>
    <n v="485.39742387068839"/>
    <n v="9457.8952590561403"/>
    <s v="CRC/Creel"/>
    <x v="4"/>
    <d v="2019-07-01T00:00:00"/>
    <d v="2019-09-30T00:00:00"/>
    <n v="7"/>
    <n v="9"/>
    <x v="1"/>
    <x v="3"/>
    <n v="3545"/>
  </r>
  <r>
    <n v="2019"/>
    <s v="2019-07-01"/>
    <s v="2019-07-07"/>
    <x v="2"/>
    <n v="0"/>
    <n v="0"/>
    <n v="0"/>
    <n v="0"/>
    <n v="0"/>
    <s v="Creel Estimates"/>
    <x v="4"/>
    <d v="2019-07-01T00:00:00"/>
    <d v="2019-07-07T00:00:00"/>
    <n v="7"/>
    <n v="7"/>
    <x v="1"/>
    <x v="1"/>
    <n v="0"/>
  </r>
  <r>
    <n v="2019"/>
    <s v="2019-07-08"/>
    <s v="2019-07-14"/>
    <x v="2"/>
    <n v="10"/>
    <n v="0"/>
    <n v="3"/>
    <n v="0"/>
    <n v="7"/>
    <s v="Creel Estimates"/>
    <x v="4"/>
    <d v="2019-07-08T00:00:00"/>
    <d v="2019-07-14T00:00:00"/>
    <n v="7"/>
    <n v="7"/>
    <x v="1"/>
    <x v="1"/>
    <n v="13"/>
  </r>
  <r>
    <n v="2019"/>
    <s v="2019-07-15"/>
    <s v="2019-07-21"/>
    <x v="2"/>
    <n v="0"/>
    <n v="0"/>
    <n v="10"/>
    <n v="7.6363636363636358"/>
    <n v="16.697674418604649"/>
    <s v="Creel Estimates"/>
    <x v="4"/>
    <d v="2019-07-15T00:00:00"/>
    <d v="2019-07-21T00:00:00"/>
    <n v="7"/>
    <n v="7"/>
    <x v="1"/>
    <x v="1"/>
    <n v="10"/>
  </r>
  <r>
    <n v="2019"/>
    <s v="2019-07-22"/>
    <s v="2019-07-28"/>
    <x v="2"/>
    <n v="0"/>
    <n v="0"/>
    <n v="0"/>
    <n v="0"/>
    <n v="15"/>
    <s v="Creel Estimates"/>
    <x v="4"/>
    <d v="2019-07-22T00:00:00"/>
    <d v="2019-07-28T00:00:00"/>
    <n v="7"/>
    <n v="7"/>
    <x v="1"/>
    <x v="1"/>
    <n v="0"/>
  </r>
  <r>
    <n v="2019"/>
    <s v="2019-07-29"/>
    <s v="2019-07-31"/>
    <x v="2"/>
    <n v="0"/>
    <n v="0"/>
    <n v="28"/>
    <n v="0"/>
    <n v="0"/>
    <s v="Creel Estimates"/>
    <x v="4"/>
    <d v="2019-07-29T00:00:00"/>
    <d v="2019-07-31T00:00:00"/>
    <n v="7"/>
    <n v="7"/>
    <x v="1"/>
    <x v="1"/>
    <n v="28"/>
  </r>
  <r>
    <n v="2019"/>
    <s v="2019-09-01"/>
    <s v="2019-09-30"/>
    <x v="2"/>
    <n v="1333"/>
    <n v="635"/>
    <n v="3638"/>
    <n v="417.20700437773621"/>
    <n v="938.71575984990625"/>
    <s v="CRC/Creel"/>
    <x v="4"/>
    <d v="2019-09-01T00:00:00"/>
    <d v="2019-09-30T00:00:00"/>
    <n v="9"/>
    <n v="9"/>
    <x v="3"/>
    <x v="3"/>
    <n v="5606"/>
  </r>
  <r>
    <n v="2019"/>
    <s v="2019-07-25"/>
    <s v="2019-07-28"/>
    <x v="3"/>
    <n v="389"/>
    <n v="12"/>
    <n v="12"/>
    <n v="119.898916967509"/>
    <n v="301.21847472690661"/>
    <s v="Creel Estimates"/>
    <x v="4"/>
    <d v="2019-07-25T00:00:00"/>
    <d v="2019-07-28T00:00:00"/>
    <n v="7"/>
    <n v="7"/>
    <x v="1"/>
    <x v="1"/>
    <n v="413"/>
  </r>
  <r>
    <n v="2019"/>
    <s v="2019-07-30"/>
    <s v="2019-09-30"/>
    <x v="3"/>
    <n v="5696"/>
    <n v="655"/>
    <n v="176"/>
    <n v="2115.5936615316741"/>
    <n v="10717.152101180191"/>
    <s v="CRC/Creel - Sub"/>
    <x v="4"/>
    <d v="2019-07-30T00:00:00"/>
    <d v="2019-09-30T00:00:00"/>
    <n v="7"/>
    <n v="9"/>
    <x v="1"/>
    <x v="3"/>
    <n v="6527"/>
  </r>
  <r>
    <n v="2019"/>
    <s v="2019-07-31"/>
    <s v="2019-08-04"/>
    <x v="3"/>
    <n v="98"/>
    <n v="0"/>
    <n v="3"/>
    <n v="25.38461538461539"/>
    <n v="304.14035087719299"/>
    <s v="Creel Estimates"/>
    <x v="4"/>
    <d v="2019-07-31T00:00:00"/>
    <d v="2019-08-04T00:00:00"/>
    <n v="7"/>
    <n v="8"/>
    <x v="1"/>
    <x v="2"/>
    <n v="101"/>
  </r>
  <r>
    <n v="2019"/>
    <s v="2019-08-06"/>
    <s v="2019-08-09"/>
    <x v="3"/>
    <n v="183"/>
    <n v="0"/>
    <n v="8"/>
    <n v="30.434782608695649"/>
    <n v="192.5735597888455"/>
    <s v="Creel Estimates"/>
    <x v="4"/>
    <d v="2019-08-06T00:00:00"/>
    <d v="2019-08-09T00:00:00"/>
    <n v="8"/>
    <n v="8"/>
    <x v="2"/>
    <x v="2"/>
    <n v="191"/>
  </r>
  <r>
    <n v="2019"/>
    <s v="2019-01-01"/>
    <s v="2019-01-06"/>
    <x v="4"/>
    <n v="0"/>
    <n v="0"/>
    <n v="0"/>
    <n v="22"/>
    <n v="0"/>
    <s v="Creel Estimates"/>
    <x v="4"/>
    <d v="2019-01-01T00:00:00"/>
    <d v="2019-01-06T00:00:00"/>
    <n v="1"/>
    <n v="1"/>
    <x v="0"/>
    <x v="0"/>
    <n v="0"/>
  </r>
  <r>
    <n v="2019"/>
    <s v="2019-01-07"/>
    <s v="2019-01-13"/>
    <x v="4"/>
    <n v="0"/>
    <n v="0"/>
    <n v="0"/>
    <n v="61.028571428571432"/>
    <n v="27.03441156228493"/>
    <s v="Creel Estimates"/>
    <x v="4"/>
    <d v="2019-01-07T00:00:00"/>
    <d v="2019-01-13T00:00:00"/>
    <n v="1"/>
    <n v="1"/>
    <x v="0"/>
    <x v="0"/>
    <n v="0"/>
  </r>
  <r>
    <n v="2019"/>
    <s v="2019-01-14"/>
    <s v="2019-01-19"/>
    <x v="4"/>
    <n v="26"/>
    <n v="0"/>
    <n v="0"/>
    <n v="58"/>
    <n v="0"/>
    <s v="Creel Estimates"/>
    <x v="4"/>
    <d v="2019-01-14T00:00:00"/>
    <d v="2019-01-19T00:00:00"/>
    <n v="1"/>
    <n v="1"/>
    <x v="0"/>
    <x v="0"/>
    <n v="26"/>
  </r>
  <r>
    <n v="2019"/>
    <s v="2019-01-20"/>
    <s v="2019-11-10"/>
    <x v="4"/>
    <n v="15165"/>
    <n v="2161"/>
    <n v="9244"/>
    <n v="12400.28480607934"/>
    <n v="5567.4748108927633"/>
    <s v="CRC/Creel - Sub"/>
    <x v="4"/>
    <d v="2019-01-20T00:00:00"/>
    <d v="2019-11-10T00:00:00"/>
    <n v="1"/>
    <n v="11"/>
    <x v="0"/>
    <x v="4"/>
    <n v="26570"/>
  </r>
  <r>
    <n v="2019"/>
    <s v="2019-07-25"/>
    <s v="2019-07-28"/>
    <x v="4"/>
    <n v="375"/>
    <n v="0"/>
    <n v="173"/>
    <n v="159.91509433962261"/>
    <n v="67.821342186388421"/>
    <s v="Creel Estimates"/>
    <x v="4"/>
    <d v="2019-07-25T00:00:00"/>
    <d v="2019-07-28T00:00:00"/>
    <n v="7"/>
    <n v="7"/>
    <x v="1"/>
    <x v="1"/>
    <n v="548"/>
  </r>
  <r>
    <n v="2019"/>
    <s v="2019-07-29"/>
    <s v="2019-08-04"/>
    <x v="4"/>
    <n v="304"/>
    <n v="3"/>
    <n v="170"/>
    <n v="159.1733333333334"/>
    <n v="54.777318706368433"/>
    <s v="Creel Estimates"/>
    <x v="4"/>
    <d v="2019-07-29T00:00:00"/>
    <d v="2019-08-04T00:00:00"/>
    <n v="7"/>
    <n v="8"/>
    <x v="1"/>
    <x v="2"/>
    <n v="477"/>
  </r>
  <r>
    <n v="2019"/>
    <s v="2019-08-05"/>
    <s v="2019-08-11"/>
    <x v="4"/>
    <n v="405"/>
    <n v="5"/>
    <n v="249"/>
    <n v="160.45508982035929"/>
    <n v="228.3334296317696"/>
    <s v="Creel Estimates"/>
    <x v="4"/>
    <d v="2019-08-05T00:00:00"/>
    <d v="2019-08-11T00:00:00"/>
    <n v="8"/>
    <n v="8"/>
    <x v="2"/>
    <x v="2"/>
    <n v="659"/>
  </r>
  <r>
    <n v="2019"/>
    <s v="2019-08-12"/>
    <s v="2019-08-16"/>
    <x v="4"/>
    <n v="196"/>
    <n v="0"/>
    <n v="165"/>
    <n v="131.72268907563031"/>
    <n v="111.9270376957446"/>
    <s v="Creel Estimates"/>
    <x v="4"/>
    <d v="2019-08-12T00:00:00"/>
    <d v="2019-08-16T00:00:00"/>
    <n v="8"/>
    <n v="8"/>
    <x v="2"/>
    <x v="2"/>
    <n v="361"/>
  </r>
  <r>
    <n v="2019"/>
    <s v="2019-01-01"/>
    <s v="2019-04-30"/>
    <x v="5"/>
    <n v="0"/>
    <n v="0"/>
    <n v="0"/>
    <n v="0"/>
    <n v="0"/>
    <s v="CRC/Creel"/>
    <x v="4"/>
    <d v="2019-01-01T00:00:00"/>
    <d v="2019-04-30T00:00:00"/>
    <n v="1"/>
    <n v="4"/>
    <x v="0"/>
    <x v="0"/>
    <n v="0"/>
  </r>
  <r>
    <n v="2019"/>
    <s v="2019-07-01"/>
    <s v="2019-07-03"/>
    <x v="5"/>
    <n v="0"/>
    <n v="0"/>
    <n v="0"/>
    <n v="0"/>
    <n v="13"/>
    <s v="Creel Estimates"/>
    <x v="4"/>
    <d v="2019-07-01T00:00:00"/>
    <d v="2019-07-03T00:00:00"/>
    <n v="7"/>
    <n v="7"/>
    <x v="1"/>
    <x v="1"/>
    <n v="0"/>
  </r>
  <r>
    <n v="2019"/>
    <s v="2019-07-06"/>
    <s v="2019-07-07"/>
    <x v="5"/>
    <n v="8"/>
    <n v="0"/>
    <n v="0"/>
    <n v="0"/>
    <n v="16"/>
    <s v="Creel Estimates"/>
    <x v="4"/>
    <d v="2019-07-06T00:00:00"/>
    <d v="2019-07-07T00:00:00"/>
    <n v="7"/>
    <n v="7"/>
    <x v="1"/>
    <x v="1"/>
    <n v="8"/>
  </r>
  <r>
    <n v="2019"/>
    <s v="2019-07-08"/>
    <s v="2019-07-10"/>
    <x v="5"/>
    <n v="0"/>
    <n v="0"/>
    <n v="15"/>
    <n v="0"/>
    <n v="15"/>
    <s v="Creel Estimates"/>
    <x v="4"/>
    <d v="2019-07-08T00:00:00"/>
    <d v="2019-07-10T00:00:00"/>
    <n v="7"/>
    <n v="7"/>
    <x v="1"/>
    <x v="1"/>
    <n v="15"/>
  </r>
  <r>
    <n v="2019"/>
    <s v="2019-07-13"/>
    <s v="2019-07-14"/>
    <x v="5"/>
    <n v="15"/>
    <n v="0"/>
    <n v="7"/>
    <n v="0"/>
    <n v="0"/>
    <s v="Creel Estimates"/>
    <x v="4"/>
    <d v="2019-07-13T00:00:00"/>
    <d v="2019-07-14T00:00:00"/>
    <n v="7"/>
    <n v="7"/>
    <x v="1"/>
    <x v="1"/>
    <n v="22"/>
  </r>
  <r>
    <n v="2019"/>
    <s v="2019-07-15"/>
    <s v="2019-07-17"/>
    <x v="5"/>
    <n v="13"/>
    <n v="0"/>
    <n v="0"/>
    <n v="0"/>
    <n v="0"/>
    <s v="Creel Estimates"/>
    <x v="4"/>
    <d v="2019-07-15T00:00:00"/>
    <d v="2019-07-17T00:00:00"/>
    <n v="7"/>
    <n v="7"/>
    <x v="1"/>
    <x v="1"/>
    <n v="13"/>
  </r>
  <r>
    <n v="2019"/>
    <s v="2019-07-20"/>
    <s v="2019-07-21"/>
    <x v="5"/>
    <n v="91"/>
    <n v="0"/>
    <n v="53"/>
    <n v="7.75"/>
    <n v="22.893203883495151"/>
    <s v="Creel Estimates"/>
    <x v="4"/>
    <d v="2019-07-20T00:00:00"/>
    <d v="2019-07-21T00:00:00"/>
    <n v="7"/>
    <n v="7"/>
    <x v="1"/>
    <x v="1"/>
    <n v="144"/>
  </r>
  <r>
    <n v="2019"/>
    <s v="2019-07-22"/>
    <s v="2019-07-24"/>
    <x v="5"/>
    <n v="32"/>
    <n v="0"/>
    <n v="16"/>
    <n v="0"/>
    <n v="0"/>
    <s v="Creel Estimates"/>
    <x v="4"/>
    <d v="2019-07-22T00:00:00"/>
    <d v="2019-07-24T00:00:00"/>
    <n v="7"/>
    <n v="7"/>
    <x v="1"/>
    <x v="1"/>
    <n v="48"/>
  </r>
  <r>
    <n v="2019"/>
    <s v="2019-07-27"/>
    <s v="2019-07-28"/>
    <x v="5"/>
    <n v="7"/>
    <n v="0"/>
    <n v="5"/>
    <n v="22"/>
    <n v="9.8965517241379306"/>
    <s v="Creel Estimates"/>
    <x v="4"/>
    <d v="2019-07-27T00:00:00"/>
    <d v="2019-07-28T00:00:00"/>
    <n v="7"/>
    <n v="7"/>
    <x v="1"/>
    <x v="1"/>
    <n v="12"/>
  </r>
  <r>
    <n v="2019"/>
    <s v="2019-07-29"/>
    <s v="2019-07-31"/>
    <x v="5"/>
    <n v="0"/>
    <n v="0"/>
    <n v="0"/>
    <n v="0"/>
    <n v="0"/>
    <s v="Creel Estimates"/>
    <x v="4"/>
    <d v="2019-07-29T00:00:00"/>
    <d v="2019-07-31T00:00:00"/>
    <n v="7"/>
    <n v="7"/>
    <x v="1"/>
    <x v="1"/>
    <n v="0"/>
  </r>
  <r>
    <n v="2019"/>
    <s v="2019-08-03"/>
    <s v="2019-08-04"/>
    <x v="5"/>
    <n v="22"/>
    <n v="0"/>
    <n v="6"/>
    <n v="20.8125"/>
    <n v="12.28539325842697"/>
    <s v="Creel Estimates"/>
    <x v="4"/>
    <d v="2019-08-03T00:00:00"/>
    <d v="2019-08-04T00:00:00"/>
    <n v="8"/>
    <n v="8"/>
    <x v="2"/>
    <x v="2"/>
    <n v="28"/>
  </r>
  <r>
    <n v="2019"/>
    <s v="2019-08-05"/>
    <s v="2019-08-07"/>
    <x v="5"/>
    <n v="38"/>
    <n v="0"/>
    <n v="16"/>
    <n v="8"/>
    <n v="0"/>
    <s v="Creel Estimates"/>
    <x v="4"/>
    <d v="2019-08-05T00:00:00"/>
    <d v="2019-08-07T00:00:00"/>
    <n v="8"/>
    <n v="8"/>
    <x v="2"/>
    <x v="2"/>
    <n v="54"/>
  </r>
  <r>
    <n v="2019"/>
    <s v="2019-08-10"/>
    <s v="2019-08-11"/>
    <x v="5"/>
    <n v="28"/>
    <n v="0"/>
    <n v="23"/>
    <n v="15.6"/>
    <n v="4.3863636363636367"/>
    <s v="Creel Estimates"/>
    <x v="4"/>
    <d v="2019-08-10T00:00:00"/>
    <d v="2019-08-11T00:00:00"/>
    <n v="8"/>
    <n v="8"/>
    <x v="2"/>
    <x v="2"/>
    <n v="51"/>
  </r>
  <r>
    <n v="2019"/>
    <s v="2019-08-12"/>
    <s v="2019-08-14"/>
    <x v="5"/>
    <n v="18"/>
    <n v="0"/>
    <n v="0"/>
    <n v="16"/>
    <n v="13.33333333333333"/>
    <s v="Creel Estimates"/>
    <x v="4"/>
    <d v="2019-08-12T00:00:00"/>
    <d v="2019-08-14T00:00:00"/>
    <n v="8"/>
    <n v="8"/>
    <x v="2"/>
    <x v="2"/>
    <n v="18"/>
  </r>
  <r>
    <n v="2019"/>
    <s v="2019-08-17"/>
    <s v="2019-08-18"/>
    <x v="5"/>
    <n v="50"/>
    <n v="0"/>
    <n v="26"/>
    <n v="0"/>
    <n v="26"/>
    <s v="Creel Estimates"/>
    <x v="4"/>
    <d v="2019-08-17T00:00:00"/>
    <d v="2019-08-18T00:00:00"/>
    <n v="8"/>
    <n v="8"/>
    <x v="2"/>
    <x v="2"/>
    <n v="76"/>
  </r>
  <r>
    <n v="2019"/>
    <s v="2019-08-19"/>
    <s v="2019-08-21"/>
    <x v="5"/>
    <n v="52"/>
    <n v="0"/>
    <n v="0"/>
    <n v="8"/>
    <n v="29"/>
    <s v="Creel Estimates"/>
    <x v="4"/>
    <d v="2019-08-19T00:00:00"/>
    <d v="2019-08-21T00:00:00"/>
    <n v="8"/>
    <n v="8"/>
    <x v="2"/>
    <x v="2"/>
    <n v="52"/>
  </r>
  <r>
    <n v="2019"/>
    <s v="2019-08-24"/>
    <s v="2019-08-25"/>
    <x v="5"/>
    <n v="107"/>
    <n v="0"/>
    <n v="78"/>
    <n v="14.54545454545455"/>
    <n v="12.13274336283186"/>
    <s v="Creel Estimates"/>
    <x v="4"/>
    <d v="2019-08-24T00:00:00"/>
    <d v="2019-08-25T00:00:00"/>
    <n v="8"/>
    <n v="8"/>
    <x v="2"/>
    <x v="2"/>
    <n v="185"/>
  </r>
  <r>
    <n v="2019"/>
    <s v="2019-08-26"/>
    <s v="2019-09-30"/>
    <x v="5"/>
    <n v="955"/>
    <n v="110"/>
    <n v="620"/>
    <n v="432.49150897622508"/>
    <n v="244.45172246482289"/>
    <s v="CRC/Creel"/>
    <x v="4"/>
    <d v="2019-08-26T00:00:00"/>
    <d v="2019-09-30T00:00:00"/>
    <n v="8"/>
    <n v="9"/>
    <x v="2"/>
    <x v="3"/>
    <n v="1685"/>
  </r>
  <r>
    <n v="2019"/>
    <s v="2019-01-01"/>
    <s v="2019-04-30"/>
    <x v="6"/>
    <n v="0"/>
    <n v="0"/>
    <n v="0"/>
    <n v="0"/>
    <n v="0"/>
    <s v="CRC/Creel"/>
    <x v="4"/>
    <d v="2019-01-01T00:00:00"/>
    <d v="2019-04-30T00:00:00"/>
    <n v="1"/>
    <n v="4"/>
    <x v="0"/>
    <x v="0"/>
    <n v="0"/>
  </r>
  <r>
    <n v="2019"/>
    <s v="2019-07-01"/>
    <s v="2019-12-31"/>
    <x v="6"/>
    <n v="543"/>
    <n v="59"/>
    <n v="715"/>
    <n v="111.6182542557045"/>
    <n v="93.015211879753721"/>
    <s v="CRC/Creel"/>
    <x v="4"/>
    <d v="2019-07-01T00:00:00"/>
    <d v="2019-12-31T00:00:00"/>
    <n v="7"/>
    <n v="12"/>
    <x v="1"/>
    <x v="4"/>
    <n v="1317"/>
  </r>
  <r>
    <n v="2019"/>
    <s v="2019-01-01"/>
    <s v="2019-12-31"/>
    <x v="7"/>
    <n v="374"/>
    <n v="107"/>
    <n v="7"/>
    <n v="688.62662337662334"/>
    <n v="304.8019480519481"/>
    <s v="CRC/Creel"/>
    <x v="4"/>
    <d v="2019-01-01T00:00:00"/>
    <d v="2019-12-31T00:00:00"/>
    <n v="1"/>
    <n v="12"/>
    <x v="0"/>
    <x v="4"/>
    <n v="488"/>
  </r>
  <r>
    <n v="2019"/>
    <s v="2019-08-01"/>
    <s v="2019-10-31"/>
    <x v="8"/>
    <n v="333"/>
    <n v="412"/>
    <n v="1358"/>
    <n v="90.140550239234443"/>
    <n v="306.47787081339709"/>
    <s v="CRC/Creel"/>
    <x v="4"/>
    <d v="2019-08-01T00:00:00"/>
    <d v="2019-10-31T00:00:00"/>
    <n v="8"/>
    <n v="10"/>
    <x v="2"/>
    <x v="4"/>
    <n v="2103"/>
  </r>
  <r>
    <n v="2019"/>
    <s v="2019-08-16"/>
    <s v="2019-09-15"/>
    <x v="9"/>
    <n v="469"/>
    <n v="57"/>
    <n v="10"/>
    <n v="99.039831569363841"/>
    <n v="1012.762148628656"/>
    <s v="CRC/Creel"/>
    <x v="4"/>
    <d v="2019-08-16T00:00:00"/>
    <d v="2019-09-15T00:00:00"/>
    <n v="8"/>
    <n v="9"/>
    <x v="2"/>
    <x v="3"/>
    <n v="536"/>
  </r>
  <r>
    <n v="2020"/>
    <s v="2020-03-01"/>
    <s v="2020-03-24"/>
    <x v="0"/>
    <n v="0"/>
    <n v="0"/>
    <n v="0"/>
    <n v="0"/>
    <n v="0"/>
    <s v="CRC/Creel"/>
    <x v="5"/>
    <d v="2020-03-01T00:00:00"/>
    <d v="2020-03-24T00:00:00"/>
    <n v="3"/>
    <n v="3"/>
    <x v="0"/>
    <x v="0"/>
    <n v="0"/>
  </r>
  <r>
    <n v="2020"/>
    <s v="2020-07-01"/>
    <s v="2020-07-05"/>
    <x v="0"/>
    <n v="393"/>
    <n v="60"/>
    <n v="12"/>
    <n v="322.86885245901641"/>
    <n v="993.76084214774585"/>
    <s v="Creel Estimates"/>
    <x v="5"/>
    <d v="2020-07-01T00:00:00"/>
    <d v="2020-07-05T00:00:00"/>
    <n v="7"/>
    <n v="7"/>
    <x v="1"/>
    <x v="1"/>
    <n v="465"/>
  </r>
  <r>
    <n v="2020"/>
    <s v="2020-07-06"/>
    <s v="2020-07-12"/>
    <x v="0"/>
    <n v="686"/>
    <n v="119"/>
    <n v="21"/>
    <n v="543.78793590951932"/>
    <n v="1422.574322562501"/>
    <s v="Creel Estimates"/>
    <x v="5"/>
    <d v="2020-07-06T00:00:00"/>
    <d v="2020-07-12T00:00:00"/>
    <n v="7"/>
    <n v="7"/>
    <x v="1"/>
    <x v="1"/>
    <n v="826"/>
  </r>
  <r>
    <n v="2020"/>
    <s v="2020-07-13"/>
    <s v="2020-07-19"/>
    <x v="0"/>
    <n v="166"/>
    <n v="37"/>
    <n v="5"/>
    <n v="29.280821917808218"/>
    <n v="244.60685440793131"/>
    <s v="Creel Estimates"/>
    <x v="5"/>
    <d v="2020-07-13T00:00:00"/>
    <d v="2020-07-19T00:00:00"/>
    <n v="7"/>
    <n v="7"/>
    <x v="1"/>
    <x v="1"/>
    <n v="208"/>
  </r>
  <r>
    <n v="2020"/>
    <s v="2020-07-20"/>
    <s v="2020-07-26"/>
    <x v="0"/>
    <n v="156"/>
    <n v="20"/>
    <n v="4"/>
    <n v="58.633879781420767"/>
    <n v="222.34121982482381"/>
    <s v="Creel Estimates"/>
    <x v="5"/>
    <d v="2020-07-20T00:00:00"/>
    <d v="2020-07-26T00:00:00"/>
    <n v="7"/>
    <n v="7"/>
    <x v="1"/>
    <x v="1"/>
    <n v="180"/>
  </r>
  <r>
    <n v="2020"/>
    <s v="2020-07-27"/>
    <s v="2020-08-02"/>
    <x v="0"/>
    <n v="168"/>
    <n v="11"/>
    <n v="11"/>
    <n v="112.0955631399317"/>
    <n v="272.78786364940851"/>
    <s v="Creel Estimates"/>
    <x v="5"/>
    <d v="2020-07-27T00:00:00"/>
    <d v="2020-08-02T00:00:00"/>
    <n v="7"/>
    <n v="8"/>
    <x v="1"/>
    <x v="2"/>
    <n v="190"/>
  </r>
  <r>
    <n v="2020"/>
    <s v="2020-08-03"/>
    <s v="2020-08-09"/>
    <x v="0"/>
    <n v="471"/>
    <n v="61"/>
    <n v="36"/>
    <n v="156.5868131868132"/>
    <n v="399.74772208792348"/>
    <s v="Creel Estimates"/>
    <x v="5"/>
    <d v="2020-08-03T00:00:00"/>
    <d v="2020-08-09T00:00:00"/>
    <n v="8"/>
    <n v="8"/>
    <x v="2"/>
    <x v="2"/>
    <n v="568"/>
  </r>
  <r>
    <n v="2020"/>
    <s v="2020-08-10"/>
    <s v="2020-08-16"/>
    <x v="0"/>
    <n v="566"/>
    <n v="146"/>
    <n v="41"/>
    <n v="59.18539325842697"/>
    <n v="583.9276828575853"/>
    <s v="Creel Estimates"/>
    <x v="5"/>
    <d v="2020-08-10T00:00:00"/>
    <d v="2020-08-16T00:00:00"/>
    <n v="8"/>
    <n v="8"/>
    <x v="2"/>
    <x v="2"/>
    <n v="753"/>
  </r>
  <r>
    <n v="2020"/>
    <s v="2020-08-17"/>
    <s v="2020-08-23"/>
    <x v="0"/>
    <n v="1456"/>
    <n v="87"/>
    <n v="0"/>
    <n v="279.31565967940821"/>
    <n v="1757.8543782508129"/>
    <s v="Creel Estimates"/>
    <x v="5"/>
    <d v="2020-08-17T00:00:00"/>
    <d v="2020-08-23T00:00:00"/>
    <n v="8"/>
    <n v="8"/>
    <x v="2"/>
    <x v="2"/>
    <n v="1543"/>
  </r>
  <r>
    <n v="2020"/>
    <s v="2020-08-24"/>
    <s v="2020-08-30"/>
    <x v="0"/>
    <n v="1712"/>
    <n v="288"/>
    <n v="0"/>
    <n v="411.91821561338293"/>
    <n v="2834.1381589219282"/>
    <s v="Creel Estimates"/>
    <x v="5"/>
    <d v="2020-08-24T00:00:00"/>
    <d v="2020-08-30T00:00:00"/>
    <n v="8"/>
    <n v="8"/>
    <x v="2"/>
    <x v="2"/>
    <n v="2000"/>
  </r>
  <r>
    <n v="2020"/>
    <s v="2020-08-31"/>
    <s v="2020-09-06"/>
    <x v="0"/>
    <n v="3262"/>
    <n v="1017"/>
    <n v="0"/>
    <n v="657.85088207985143"/>
    <n v="5118.2651260286211"/>
    <s v="Creel Estimates"/>
    <x v="5"/>
    <d v="2020-08-31T00:00:00"/>
    <d v="2020-09-06T00:00:00"/>
    <n v="8"/>
    <n v="9"/>
    <x v="2"/>
    <x v="3"/>
    <n v="4279"/>
  </r>
  <r>
    <n v="2020"/>
    <s v="2020-09-07"/>
    <s v="2020-09-13"/>
    <x v="0"/>
    <n v="1023"/>
    <n v="192"/>
    <n v="0"/>
    <n v="129.02468560782489"/>
    <n v="2104.7839131572459"/>
    <s v="Creel Estimates"/>
    <x v="5"/>
    <d v="2020-09-07T00:00:00"/>
    <d v="2020-09-13T00:00:00"/>
    <n v="9"/>
    <n v="9"/>
    <x v="3"/>
    <x v="3"/>
    <n v="1215"/>
  </r>
  <r>
    <n v="2020"/>
    <s v="2020-09-14"/>
    <s v="2020-09-20"/>
    <x v="0"/>
    <n v="2094"/>
    <n v="350"/>
    <n v="12"/>
    <n v="238.95830485304171"/>
    <n v="4242.9423456461154"/>
    <s v="Creel Estimates"/>
    <x v="5"/>
    <d v="2020-09-14T00:00:00"/>
    <d v="2020-09-20T00:00:00"/>
    <n v="9"/>
    <n v="9"/>
    <x v="3"/>
    <x v="3"/>
    <n v="2456"/>
  </r>
  <r>
    <n v="2020"/>
    <s v="2020-09-21"/>
    <s v="2020-09-27"/>
    <x v="0"/>
    <n v="1761"/>
    <n v="116"/>
    <n v="0"/>
    <n v="65.589041095890408"/>
    <n v="4646.3061009658577"/>
    <s v="Creel Estimates"/>
    <x v="5"/>
    <d v="2020-09-21T00:00:00"/>
    <d v="2020-09-27T00:00:00"/>
    <n v="9"/>
    <n v="9"/>
    <x v="3"/>
    <x v="3"/>
    <n v="1877"/>
  </r>
  <r>
    <n v="2020"/>
    <s v="2020-09-28"/>
    <s v="2020-09-30"/>
    <x v="0"/>
    <n v="228"/>
    <n v="0"/>
    <n v="0"/>
    <n v="0"/>
    <n v="939"/>
    <s v="Creel Estimates"/>
    <x v="5"/>
    <d v="2020-09-28T00:00:00"/>
    <d v="2020-09-30T00:00:00"/>
    <n v="9"/>
    <n v="9"/>
    <x v="3"/>
    <x v="3"/>
    <n v="228"/>
  </r>
  <r>
    <n v="2020"/>
    <s v="2020-03-01"/>
    <s v="2020-03-01"/>
    <x v="1"/>
    <n v="0"/>
    <n v="0"/>
    <n v="0"/>
    <n v="0"/>
    <n v="0"/>
    <s v="Creel Estimates"/>
    <x v="5"/>
    <d v="2020-03-01T00:00:00"/>
    <d v="2020-03-01T00:00:00"/>
    <n v="3"/>
    <n v="3"/>
    <x v="0"/>
    <x v="0"/>
    <n v="0"/>
  </r>
  <r>
    <n v="2020"/>
    <s v="2020-03-02"/>
    <s v="2020-03-08"/>
    <x v="1"/>
    <n v="0"/>
    <n v="0"/>
    <n v="0"/>
    <n v="17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1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1"/>
    <n v="0"/>
    <n v="0"/>
    <n v="0"/>
    <n v="7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1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7-01"/>
    <s v="2020-09-30"/>
    <x v="1"/>
    <n v="5014"/>
    <n v="225"/>
    <n v="41"/>
    <n v="851.54674489903289"/>
    <n v="9606.7088331942741"/>
    <s v="CRC/Creel"/>
    <x v="5"/>
    <d v="2020-07-01T00:00:00"/>
    <d v="2020-09-30T00:00:00"/>
    <n v="7"/>
    <n v="9"/>
    <x v="1"/>
    <x v="3"/>
    <n v="5280"/>
  </r>
  <r>
    <n v="2020"/>
    <s v="2020-07-01"/>
    <s v="2020-07-05"/>
    <x v="2"/>
    <n v="0"/>
    <n v="0"/>
    <n v="5"/>
    <n v="0"/>
    <n v="0"/>
    <s v="Creel Estimates"/>
    <x v="5"/>
    <d v="2020-07-01T00:00:00"/>
    <d v="2020-07-05T00:00:00"/>
    <n v="7"/>
    <n v="7"/>
    <x v="1"/>
    <x v="1"/>
    <n v="5"/>
  </r>
  <r>
    <n v="2020"/>
    <s v="2020-07-06"/>
    <s v="2020-07-12"/>
    <x v="2"/>
    <n v="6"/>
    <n v="0"/>
    <n v="0"/>
    <n v="0"/>
    <n v="0"/>
    <s v="Creel Estimates"/>
    <x v="5"/>
    <d v="2020-07-06T00:00:00"/>
    <d v="2020-07-12T00:00:00"/>
    <n v="7"/>
    <n v="7"/>
    <x v="1"/>
    <x v="1"/>
    <n v="6"/>
  </r>
  <r>
    <n v="2020"/>
    <s v="2020-07-13"/>
    <s v="2020-07-19"/>
    <x v="2"/>
    <n v="0"/>
    <n v="0"/>
    <n v="5"/>
    <n v="0"/>
    <n v="0"/>
    <s v="Creel Estimates"/>
    <x v="5"/>
    <d v="2020-07-13T00:00:00"/>
    <d v="2020-07-19T00:00:00"/>
    <n v="7"/>
    <n v="7"/>
    <x v="1"/>
    <x v="1"/>
    <n v="5"/>
  </r>
  <r>
    <n v="2020"/>
    <s v="2020-07-20"/>
    <s v="2020-07-26"/>
    <x v="2"/>
    <n v="0"/>
    <n v="0"/>
    <n v="0"/>
    <n v="0"/>
    <n v="0"/>
    <s v="Creel Estimates"/>
    <x v="5"/>
    <d v="2020-07-20T00:00:00"/>
    <d v="2020-07-26T00:00:00"/>
    <n v="7"/>
    <n v="7"/>
    <x v="1"/>
    <x v="1"/>
    <n v="0"/>
  </r>
  <r>
    <n v="2020"/>
    <s v="2020-07-27"/>
    <s v="2020-07-31"/>
    <x v="2"/>
    <n v="12"/>
    <n v="0"/>
    <n v="0"/>
    <n v="0"/>
    <n v="0"/>
    <s v="Creel Estimates"/>
    <x v="5"/>
    <d v="2020-07-27T00:00:00"/>
    <d v="2020-07-31T00:00:00"/>
    <n v="7"/>
    <n v="7"/>
    <x v="1"/>
    <x v="1"/>
    <n v="12"/>
  </r>
  <r>
    <n v="2020"/>
    <s v="2020-08-01"/>
    <s v="2020-09-30"/>
    <x v="2"/>
    <n v="3118"/>
    <n v="699"/>
    <n v="5724"/>
    <n v="150.9171717171717"/>
    <n v="735.72121212121215"/>
    <s v="CRC/Creel - Sub"/>
    <x v="5"/>
    <d v="2020-08-01T00:00:00"/>
    <d v="2020-09-30T00:00:00"/>
    <n v="8"/>
    <n v="9"/>
    <x v="2"/>
    <x v="3"/>
    <n v="9541"/>
  </r>
  <r>
    <n v="2020"/>
    <s v="2020-08-22"/>
    <s v="2020-08-23"/>
    <x v="2"/>
    <n v="163"/>
    <n v="0"/>
    <n v="48"/>
    <n v="15"/>
    <n v="24.571428571428569"/>
    <s v="Creel Estimates"/>
    <x v="5"/>
    <d v="2020-08-22T00:00:00"/>
    <d v="2020-08-23T00:00:00"/>
    <n v="8"/>
    <n v="8"/>
    <x v="2"/>
    <x v="2"/>
    <n v="211"/>
  </r>
  <r>
    <n v="2020"/>
    <s v="2020-08-24"/>
    <s v="2020-08-30"/>
    <x v="2"/>
    <n v="387"/>
    <n v="4"/>
    <n v="363"/>
    <n v="9.1428571428571423"/>
    <n v="22.745098039215691"/>
    <s v="Creel Estimates"/>
    <x v="5"/>
    <d v="2020-08-24T00:00:00"/>
    <d v="2020-08-30T00:00:00"/>
    <n v="8"/>
    <n v="8"/>
    <x v="2"/>
    <x v="2"/>
    <n v="754"/>
  </r>
  <r>
    <n v="2020"/>
    <s v="2020-08-31"/>
    <s v="2020-08-31"/>
    <x v="2"/>
    <n v="80"/>
    <n v="0"/>
    <n v="32"/>
    <n v="0"/>
    <n v="0"/>
    <s v="Creel Estimates"/>
    <x v="5"/>
    <d v="2020-08-31T00:00:00"/>
    <d v="2020-08-31T00:00:00"/>
    <n v="8"/>
    <n v="8"/>
    <x v="2"/>
    <x v="2"/>
    <n v="112"/>
  </r>
  <r>
    <n v="2020"/>
    <s v="2020-02-01"/>
    <s v="2020-02-02"/>
    <x v="3"/>
    <n v="0"/>
    <n v="0"/>
    <n v="0"/>
    <n v="0"/>
    <n v="0"/>
    <s v="Creel Estimates"/>
    <x v="5"/>
    <d v="2020-02-01T00:00:00"/>
    <d v="2020-02-02T00:00:00"/>
    <n v="2"/>
    <n v="2"/>
    <x v="0"/>
    <x v="0"/>
    <n v="0"/>
  </r>
  <r>
    <n v="2020"/>
    <s v="2020-02-03"/>
    <s v="2020-02-09"/>
    <x v="3"/>
    <n v="0"/>
    <n v="0"/>
    <n v="0"/>
    <n v="0"/>
    <n v="0"/>
    <s v="Creel Estimates"/>
    <x v="5"/>
    <d v="2020-02-03T00:00:00"/>
    <d v="2020-02-09T00:00:00"/>
    <n v="2"/>
    <n v="2"/>
    <x v="0"/>
    <x v="0"/>
    <n v="0"/>
  </r>
  <r>
    <n v="2020"/>
    <s v="2020-02-10"/>
    <s v="2020-02-16"/>
    <x v="3"/>
    <n v="0"/>
    <n v="0"/>
    <n v="0"/>
    <n v="0"/>
    <n v="0"/>
    <s v="Creel Estimates"/>
    <x v="5"/>
    <d v="2020-02-10T00:00:00"/>
    <d v="2020-02-16T00:00:00"/>
    <n v="2"/>
    <n v="2"/>
    <x v="0"/>
    <x v="0"/>
    <n v="0"/>
  </r>
  <r>
    <n v="2020"/>
    <s v="2020-02-17"/>
    <s v="2020-02-23"/>
    <x v="3"/>
    <n v="0"/>
    <n v="0"/>
    <n v="0"/>
    <n v="0"/>
    <n v="7"/>
    <s v="Creel Estimates"/>
    <x v="5"/>
    <d v="2020-02-17T00:00:00"/>
    <d v="2020-02-23T00:00:00"/>
    <n v="2"/>
    <n v="2"/>
    <x v="0"/>
    <x v="0"/>
    <n v="0"/>
  </r>
  <r>
    <n v="2020"/>
    <s v="2020-02-24"/>
    <s v="2020-03-01"/>
    <x v="3"/>
    <n v="0"/>
    <n v="0"/>
    <n v="0"/>
    <n v="0"/>
    <n v="7"/>
    <s v="Creel Estimates"/>
    <x v="5"/>
    <d v="2020-02-24T00:00:00"/>
    <d v="2020-03-01T00:00:00"/>
    <n v="2"/>
    <n v="3"/>
    <x v="0"/>
    <x v="0"/>
    <n v="0"/>
  </r>
  <r>
    <n v="2020"/>
    <s v="2020-03-02"/>
    <s v="2020-03-08"/>
    <x v="3"/>
    <n v="0"/>
    <n v="0"/>
    <n v="0"/>
    <n v="0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3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3"/>
    <n v="0"/>
    <n v="0"/>
    <n v="0"/>
    <n v="0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3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7-16"/>
    <s v="2020-07-19"/>
    <x v="3"/>
    <n v="673"/>
    <n v="0"/>
    <n v="57"/>
    <n v="366.49872122762139"/>
    <n v="669.7919543003627"/>
    <s v="Creel Estimates"/>
    <x v="5"/>
    <d v="2020-07-16T00:00:00"/>
    <d v="2020-07-19T00:00:00"/>
    <n v="7"/>
    <n v="7"/>
    <x v="1"/>
    <x v="1"/>
    <n v="730"/>
  </r>
  <r>
    <n v="2020"/>
    <s v="2020-07-20"/>
    <s v="2020-07-26"/>
    <x v="3"/>
    <n v="460"/>
    <n v="10"/>
    <n v="10"/>
    <n v="332.34352941176468"/>
    <n v="628.62086456147676"/>
    <s v="Creel Estimates"/>
    <x v="5"/>
    <d v="2020-07-20T00:00:00"/>
    <d v="2020-07-26T00:00:00"/>
    <n v="7"/>
    <n v="7"/>
    <x v="1"/>
    <x v="1"/>
    <n v="480"/>
  </r>
  <r>
    <n v="2020"/>
    <s v="2020-07-27"/>
    <s v="2020-08-02"/>
    <x v="3"/>
    <n v="461"/>
    <n v="0"/>
    <n v="8"/>
    <n v="331.75595238095241"/>
    <n v="359.6776297168476"/>
    <s v="Creel Estimates"/>
    <x v="5"/>
    <d v="2020-07-27T00:00:00"/>
    <d v="2020-08-02T00:00:00"/>
    <n v="7"/>
    <n v="8"/>
    <x v="1"/>
    <x v="2"/>
    <n v="469"/>
  </r>
  <r>
    <n v="2020"/>
    <s v="2020-08-03"/>
    <s v="2020-08-09"/>
    <x v="3"/>
    <n v="462"/>
    <n v="15"/>
    <n v="5"/>
    <n v="363.34285714285721"/>
    <n v="567.45781310753011"/>
    <s v="Creel Estimates"/>
    <x v="5"/>
    <d v="2020-08-03T00:00:00"/>
    <d v="2020-08-09T00:00:00"/>
    <n v="8"/>
    <n v="8"/>
    <x v="2"/>
    <x v="2"/>
    <n v="482"/>
  </r>
  <r>
    <n v="2020"/>
    <s v="2020-08-10"/>
    <s v="2020-08-15"/>
    <x v="3"/>
    <n v="399"/>
    <n v="39"/>
    <n v="32"/>
    <n v="440.44534412955471"/>
    <n v="433.3928435959034"/>
    <s v="Creel Estimates"/>
    <x v="5"/>
    <d v="2020-08-10T00:00:00"/>
    <d v="2020-08-15T00:00:00"/>
    <n v="8"/>
    <n v="8"/>
    <x v="2"/>
    <x v="2"/>
    <n v="470"/>
  </r>
  <r>
    <n v="2020"/>
    <s v="2020-08-16"/>
    <s v="2020-09-30"/>
    <x v="3"/>
    <n v="3451"/>
    <n v="363"/>
    <n v="189"/>
    <n v="2515.719367588933"/>
    <n v="6708.5849802371549"/>
    <s v="CRC/Creel - Sub"/>
    <x v="5"/>
    <d v="2020-08-16T00:00:00"/>
    <d v="2020-09-30T00:00:00"/>
    <n v="8"/>
    <n v="9"/>
    <x v="2"/>
    <x v="3"/>
    <n v="4003"/>
  </r>
  <r>
    <n v="2020"/>
    <s v="2020-01-01"/>
    <s v="2020-01-05"/>
    <x v="4"/>
    <n v="0"/>
    <n v="0"/>
    <n v="0"/>
    <n v="0"/>
    <n v="0"/>
    <s v="Creel Estimates"/>
    <x v="5"/>
    <d v="2020-01-01T00:00:00"/>
    <d v="2020-01-05T00:00:00"/>
    <n v="1"/>
    <n v="1"/>
    <x v="0"/>
    <x v="0"/>
    <n v="0"/>
  </r>
  <r>
    <n v="2020"/>
    <s v="2020-01-06"/>
    <s v="2020-01-12"/>
    <x v="4"/>
    <n v="0"/>
    <n v="0"/>
    <n v="0"/>
    <n v="0"/>
    <n v="0"/>
    <s v="Creel Estimates"/>
    <x v="5"/>
    <d v="2020-01-06T00:00:00"/>
    <d v="2020-01-12T00:00:00"/>
    <n v="1"/>
    <n v="1"/>
    <x v="0"/>
    <x v="0"/>
    <n v="0"/>
  </r>
  <r>
    <n v="2020"/>
    <s v="2020-01-13"/>
    <s v="2020-01-19"/>
    <x v="4"/>
    <n v="0"/>
    <n v="0"/>
    <n v="0"/>
    <n v="0"/>
    <n v="0"/>
    <s v="Creel Estimates"/>
    <x v="5"/>
    <d v="2020-01-13T00:00:00"/>
    <d v="2020-01-19T00:00:00"/>
    <n v="1"/>
    <n v="1"/>
    <x v="0"/>
    <x v="0"/>
    <n v="0"/>
  </r>
  <r>
    <n v="2020"/>
    <s v="2020-01-20"/>
    <s v="2020-01-26"/>
    <x v="4"/>
    <n v="0"/>
    <n v="0"/>
    <n v="0"/>
    <n v="0"/>
    <n v="0"/>
    <s v="Creel Estimates"/>
    <x v="5"/>
    <d v="2020-01-20T00:00:00"/>
    <d v="2020-01-26T00:00:00"/>
    <n v="1"/>
    <n v="1"/>
    <x v="0"/>
    <x v="0"/>
    <n v="0"/>
  </r>
  <r>
    <n v="2020"/>
    <s v="2020-01-27"/>
    <s v="2020-02-02"/>
    <x v="4"/>
    <n v="0"/>
    <n v="0"/>
    <n v="0"/>
    <n v="0"/>
    <n v="0"/>
    <s v="Creel Estimates"/>
    <x v="5"/>
    <d v="2020-01-27T00:00:00"/>
    <d v="2020-02-02T00:00:00"/>
    <n v="1"/>
    <n v="2"/>
    <x v="0"/>
    <x v="0"/>
    <n v="0"/>
  </r>
  <r>
    <n v="2020"/>
    <s v="2020-02-03"/>
    <s v="2020-02-09"/>
    <x v="4"/>
    <n v="0"/>
    <n v="0"/>
    <n v="0"/>
    <n v="0"/>
    <n v="0"/>
    <s v="Creel Estimates"/>
    <x v="5"/>
    <d v="2020-02-03T00:00:00"/>
    <d v="2020-02-09T00:00:00"/>
    <n v="2"/>
    <n v="2"/>
    <x v="0"/>
    <x v="0"/>
    <n v="0"/>
  </r>
  <r>
    <n v="2020"/>
    <s v="2020-02-10"/>
    <s v="2020-02-16"/>
    <x v="4"/>
    <n v="0"/>
    <n v="0"/>
    <n v="0"/>
    <n v="0"/>
    <n v="13"/>
    <s v="Creel Estimates"/>
    <x v="5"/>
    <d v="2020-02-10T00:00:00"/>
    <d v="2020-02-16T00:00:00"/>
    <n v="2"/>
    <n v="2"/>
    <x v="0"/>
    <x v="0"/>
    <n v="0"/>
  </r>
  <r>
    <n v="2020"/>
    <s v="2020-02-17"/>
    <s v="2020-02-23"/>
    <x v="4"/>
    <n v="0"/>
    <n v="0"/>
    <n v="0"/>
    <n v="0"/>
    <n v="0"/>
    <s v="Creel Estimates"/>
    <x v="5"/>
    <d v="2020-02-17T00:00:00"/>
    <d v="2020-02-23T00:00:00"/>
    <n v="2"/>
    <n v="2"/>
    <x v="0"/>
    <x v="0"/>
    <n v="0"/>
  </r>
  <r>
    <n v="2020"/>
    <s v="2020-02-24"/>
    <s v="2020-03-01"/>
    <x v="4"/>
    <n v="0"/>
    <n v="0"/>
    <n v="0"/>
    <n v="0"/>
    <n v="0"/>
    <s v="Creel Estimates"/>
    <x v="5"/>
    <d v="2020-02-24T00:00:00"/>
    <d v="2020-03-01T00:00:00"/>
    <n v="2"/>
    <n v="3"/>
    <x v="0"/>
    <x v="0"/>
    <n v="0"/>
  </r>
  <r>
    <n v="2020"/>
    <s v="2020-03-02"/>
    <s v="2020-03-08"/>
    <x v="4"/>
    <n v="0"/>
    <n v="0"/>
    <n v="0"/>
    <n v="0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4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4"/>
    <n v="0"/>
    <n v="0"/>
    <n v="0"/>
    <n v="0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4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6-01"/>
    <s v="2020-11-15"/>
    <x v="4"/>
    <n v="12012"/>
    <n v="1006"/>
    <n v="9399"/>
    <n v="6015.133804270823"/>
    <n v="3913.956927436494"/>
    <s v="CRC/Creel - Sub"/>
    <x v="5"/>
    <d v="2020-06-01T00:00:00"/>
    <d v="2020-11-15T00:00:00"/>
    <n v="6"/>
    <n v="11"/>
    <x v="0"/>
    <x v="4"/>
    <n v="22417"/>
  </r>
  <r>
    <n v="2020"/>
    <s v="2020-07-16"/>
    <s v="2020-07-19"/>
    <x v="4"/>
    <n v="467"/>
    <n v="10"/>
    <n v="365"/>
    <n v="663.28301886792451"/>
    <n v="158.1697730755921"/>
    <s v="Creel Estimates"/>
    <x v="5"/>
    <d v="2020-07-16T00:00:00"/>
    <d v="2020-07-19T00:00:00"/>
    <n v="7"/>
    <n v="7"/>
    <x v="1"/>
    <x v="1"/>
    <n v="842"/>
  </r>
  <r>
    <n v="2020"/>
    <s v="2020-07-20"/>
    <s v="2020-07-26"/>
    <x v="4"/>
    <n v="400"/>
    <n v="0"/>
    <n v="395"/>
    <n v="253.78217821782181"/>
    <n v="430.7195900212725"/>
    <s v="Creel Estimates"/>
    <x v="5"/>
    <d v="2020-07-20T00:00:00"/>
    <d v="2020-07-26T00:00:00"/>
    <n v="7"/>
    <n v="7"/>
    <x v="1"/>
    <x v="1"/>
    <n v="795"/>
  </r>
  <r>
    <n v="2020"/>
    <s v="2020-07-27"/>
    <s v="2020-08-02"/>
    <x v="4"/>
    <n v="342"/>
    <n v="0"/>
    <n v="314"/>
    <n v="616.12280701754389"/>
    <n v="150.12554971980001"/>
    <s v="Creel Estimates"/>
    <x v="5"/>
    <d v="2020-07-27T00:00:00"/>
    <d v="2020-08-02T00:00:00"/>
    <n v="7"/>
    <n v="8"/>
    <x v="1"/>
    <x v="2"/>
    <n v="656"/>
  </r>
  <r>
    <n v="2020"/>
    <s v="2020-08-03"/>
    <s v="2020-08-09"/>
    <x v="4"/>
    <n v="451"/>
    <n v="0"/>
    <n v="440"/>
    <n v="821.53846153846143"/>
    <n v="245.65380033357161"/>
    <s v="Creel Estimates"/>
    <x v="5"/>
    <d v="2020-08-03T00:00:00"/>
    <d v="2020-08-09T00:00:00"/>
    <n v="8"/>
    <n v="8"/>
    <x v="2"/>
    <x v="2"/>
    <n v="891"/>
  </r>
  <r>
    <n v="2020"/>
    <s v="2020-08-10"/>
    <s v="2020-08-16"/>
    <x v="4"/>
    <n v="488"/>
    <n v="0"/>
    <n v="445"/>
    <n v="1003.9438596491231"/>
    <n v="98.438074857780848"/>
    <s v="Creel Estimates"/>
    <x v="5"/>
    <d v="2020-08-10T00:00:00"/>
    <d v="2020-08-16T00:00:00"/>
    <n v="8"/>
    <n v="8"/>
    <x v="2"/>
    <x v="2"/>
    <n v="933"/>
  </r>
  <r>
    <n v="2020"/>
    <s v="2020-08-17"/>
    <s v="2020-08-23"/>
    <x v="4"/>
    <n v="612"/>
    <n v="0"/>
    <n v="431"/>
    <n v="929.2769607843137"/>
    <n v="182.0723748849181"/>
    <s v="Creel Estimates"/>
    <x v="5"/>
    <d v="2020-08-17T00:00:00"/>
    <d v="2020-08-23T00:00:00"/>
    <n v="8"/>
    <n v="8"/>
    <x v="2"/>
    <x v="2"/>
    <n v="1043"/>
  </r>
  <r>
    <n v="2020"/>
    <s v="2020-08-24"/>
    <s v="2020-08-30"/>
    <x v="4"/>
    <n v="968"/>
    <n v="0"/>
    <n v="1057"/>
    <n v="1071.1858407079651"/>
    <n v="463.30977852153472"/>
    <s v="Creel Estimates"/>
    <x v="5"/>
    <d v="2020-08-24T00:00:00"/>
    <d v="2020-08-30T00:00:00"/>
    <n v="8"/>
    <n v="8"/>
    <x v="2"/>
    <x v="2"/>
    <n v="2025"/>
  </r>
  <r>
    <n v="2020"/>
    <s v="2020-08-31"/>
    <s v="2020-08-31"/>
    <x v="4"/>
    <n v="172"/>
    <n v="0"/>
    <n v="161"/>
    <n v="125.82716049382719"/>
    <n v="41.741016616190556"/>
    <s v="Creel Estimates"/>
    <x v="5"/>
    <d v="2020-08-31T00:00:00"/>
    <d v="2020-08-31T00:00:00"/>
    <n v="8"/>
    <n v="8"/>
    <x v="2"/>
    <x v="2"/>
    <n v="333"/>
  </r>
  <r>
    <n v="2020"/>
    <s v="2020-01-01"/>
    <s v="2020-04-30"/>
    <x v="5"/>
    <n v="0"/>
    <n v="0"/>
    <n v="0"/>
    <n v="0"/>
    <n v="0"/>
    <s v="CRC/Creel"/>
    <x v="5"/>
    <d v="2020-01-01T00:00:00"/>
    <d v="2020-04-30T00:00:00"/>
    <n v="1"/>
    <n v="4"/>
    <x v="0"/>
    <x v="0"/>
    <n v="0"/>
  </r>
  <r>
    <n v="2020"/>
    <s v="2020-07-01"/>
    <s v="2020-07-05"/>
    <x v="5"/>
    <n v="25"/>
    <n v="0"/>
    <n v="24"/>
    <n v="9"/>
    <n v="0"/>
    <s v="Creel Estimates"/>
    <x v="5"/>
    <d v="2020-07-01T00:00:00"/>
    <d v="2020-07-05T00:00:00"/>
    <n v="7"/>
    <n v="7"/>
    <x v="1"/>
    <x v="1"/>
    <n v="49"/>
  </r>
  <r>
    <n v="2020"/>
    <s v="2020-07-06"/>
    <s v="2020-07-12"/>
    <x v="5"/>
    <n v="14"/>
    <n v="0"/>
    <n v="4"/>
    <n v="6"/>
    <n v="3"/>
    <s v="Creel Estimates"/>
    <x v="5"/>
    <d v="2020-07-06T00:00:00"/>
    <d v="2020-07-12T00:00:00"/>
    <n v="7"/>
    <n v="7"/>
    <x v="1"/>
    <x v="1"/>
    <n v="18"/>
  </r>
  <r>
    <n v="2020"/>
    <s v="2020-07-13"/>
    <s v="2020-07-19"/>
    <x v="5"/>
    <n v="61"/>
    <n v="0"/>
    <n v="21"/>
    <n v="31.058823529411761"/>
    <n v="8.7438825448613375"/>
    <s v="Creel Estimates"/>
    <x v="5"/>
    <d v="2020-07-13T00:00:00"/>
    <d v="2020-07-19T00:00:00"/>
    <n v="7"/>
    <n v="7"/>
    <x v="1"/>
    <x v="1"/>
    <n v="82"/>
  </r>
  <r>
    <n v="2020"/>
    <s v="2020-07-20"/>
    <s v="2020-07-26"/>
    <x v="5"/>
    <n v="47"/>
    <n v="0"/>
    <n v="20"/>
    <n v="105.1627906976744"/>
    <n v="8.4494405742030825"/>
    <s v="Creel Estimates"/>
    <x v="5"/>
    <d v="2020-07-20T00:00:00"/>
    <d v="2020-07-26T00:00:00"/>
    <n v="7"/>
    <n v="7"/>
    <x v="1"/>
    <x v="1"/>
    <n v="67"/>
  </r>
  <r>
    <n v="2020"/>
    <s v="2020-07-27"/>
    <s v="2020-08-02"/>
    <x v="5"/>
    <n v="106"/>
    <n v="0"/>
    <n v="37"/>
    <n v="345.75163398692808"/>
    <n v="158.32521195636451"/>
    <s v="Creel Estimates"/>
    <x v="5"/>
    <d v="2020-07-27T00:00:00"/>
    <d v="2020-08-02T00:00:00"/>
    <n v="7"/>
    <n v="8"/>
    <x v="1"/>
    <x v="2"/>
    <n v="143"/>
  </r>
  <r>
    <n v="2020"/>
    <s v="2020-08-03"/>
    <s v="2020-08-09"/>
    <x v="5"/>
    <n v="129"/>
    <n v="0"/>
    <n v="33"/>
    <n v="383.99245283018871"/>
    <n v="170.33030712617099"/>
    <s v="Creel Estimates"/>
    <x v="5"/>
    <d v="2020-08-03T00:00:00"/>
    <d v="2020-08-09T00:00:00"/>
    <n v="8"/>
    <n v="8"/>
    <x v="2"/>
    <x v="2"/>
    <n v="162"/>
  </r>
  <r>
    <n v="2020"/>
    <s v="2020-08-10"/>
    <s v="2020-08-16"/>
    <x v="5"/>
    <n v="50"/>
    <n v="0"/>
    <n v="11"/>
    <n v="247.4451612903226"/>
    <n v="5.5748960845692004"/>
    <s v="Creel Estimates"/>
    <x v="5"/>
    <d v="2020-08-10T00:00:00"/>
    <d v="2020-08-16T00:00:00"/>
    <n v="8"/>
    <n v="8"/>
    <x v="2"/>
    <x v="2"/>
    <n v="61"/>
  </r>
  <r>
    <n v="2020"/>
    <s v="2020-08-17"/>
    <s v="2020-08-23"/>
    <x v="5"/>
    <n v="103"/>
    <n v="0"/>
    <n v="33"/>
    <n v="60"/>
    <n v="0"/>
    <s v="Creel Estimates"/>
    <x v="5"/>
    <d v="2020-08-17T00:00:00"/>
    <d v="2020-08-23T00:00:00"/>
    <n v="8"/>
    <n v="8"/>
    <x v="2"/>
    <x v="2"/>
    <n v="136"/>
  </r>
  <r>
    <n v="2020"/>
    <s v="2020-08-24"/>
    <s v="2020-08-30"/>
    <x v="5"/>
    <n v="432"/>
    <n v="10"/>
    <n v="204"/>
    <n v="238.1075268817205"/>
    <n v="16.623945531623349"/>
    <s v="Creel Estimates"/>
    <x v="5"/>
    <d v="2020-08-24T00:00:00"/>
    <d v="2020-08-30T00:00:00"/>
    <n v="8"/>
    <n v="8"/>
    <x v="2"/>
    <x v="2"/>
    <n v="646"/>
  </r>
  <r>
    <n v="2020"/>
    <s v="2020-08-31"/>
    <s v="2020-09-06"/>
    <x v="5"/>
    <n v="398"/>
    <n v="10"/>
    <n v="145"/>
    <n v="212.30674846625769"/>
    <n v="26.801352136481281"/>
    <s v="Creel Estimates"/>
    <x v="5"/>
    <d v="2020-08-31T00:00:00"/>
    <d v="2020-09-06T00:00:00"/>
    <n v="8"/>
    <n v="9"/>
    <x v="2"/>
    <x v="3"/>
    <n v="553"/>
  </r>
  <r>
    <n v="2020"/>
    <s v="2020-09-07"/>
    <s v="2020-09-13"/>
    <x v="5"/>
    <n v="97"/>
    <n v="0"/>
    <n v="6"/>
    <n v="104"/>
    <n v="0"/>
    <s v="Creel Estimates"/>
    <x v="5"/>
    <d v="2020-09-07T00:00:00"/>
    <d v="2020-09-13T00:00:00"/>
    <n v="9"/>
    <n v="9"/>
    <x v="3"/>
    <x v="3"/>
    <n v="103"/>
  </r>
  <r>
    <n v="2020"/>
    <s v="2020-09-14"/>
    <s v="2020-09-20"/>
    <x v="5"/>
    <n v="181"/>
    <n v="0"/>
    <n v="30"/>
    <n v="81"/>
    <n v="0"/>
    <s v="Creel Estimates"/>
    <x v="5"/>
    <d v="2020-09-14T00:00:00"/>
    <d v="2020-09-20T00:00:00"/>
    <n v="9"/>
    <n v="9"/>
    <x v="3"/>
    <x v="3"/>
    <n v="211"/>
  </r>
  <r>
    <n v="2020"/>
    <s v="2020-09-21"/>
    <s v="2020-09-27"/>
    <x v="5"/>
    <n v="310"/>
    <n v="0"/>
    <n v="25"/>
    <n v="122.7777777777778"/>
    <n v="20.09205020920502"/>
    <s v="Creel Estimates"/>
    <x v="5"/>
    <d v="2020-09-21T00:00:00"/>
    <d v="2020-09-27T00:00:00"/>
    <n v="9"/>
    <n v="9"/>
    <x v="3"/>
    <x v="3"/>
    <n v="335"/>
  </r>
  <r>
    <n v="2020"/>
    <s v="2020-09-28"/>
    <s v="2020-09-30"/>
    <x v="5"/>
    <n v="151"/>
    <n v="0"/>
    <n v="13"/>
    <n v="62.5"/>
    <n v="7.0676691729323302"/>
    <s v="Creel Estimates"/>
    <x v="5"/>
    <d v="2020-09-28T00:00:00"/>
    <d v="2020-09-30T00:00:00"/>
    <n v="9"/>
    <n v="9"/>
    <x v="3"/>
    <x v="3"/>
    <n v="164"/>
  </r>
  <r>
    <n v="2020"/>
    <s v="2020-10-01"/>
    <s v="2020-10-31"/>
    <x v="5"/>
    <n v="79"/>
    <n v="0"/>
    <n v="27"/>
    <n v="0"/>
    <n v="0"/>
    <s v="CRC/Creel - Sub"/>
    <x v="5"/>
    <d v="2020-10-01T00:00:00"/>
    <d v="2020-10-31T00:00:00"/>
    <n v="10"/>
    <n v="10"/>
    <x v="4"/>
    <x v="4"/>
    <n v="106"/>
  </r>
  <r>
    <n v="2020"/>
    <s v="2020-01-01"/>
    <s v="2020-04-30"/>
    <x v="6"/>
    <n v="0"/>
    <n v="0"/>
    <n v="0"/>
    <n v="0"/>
    <n v="0"/>
    <s v="CRC/Creel"/>
    <x v="5"/>
    <d v="2020-01-01T00:00:00"/>
    <d v="2020-04-30T00:00:00"/>
    <n v="1"/>
    <n v="4"/>
    <x v="0"/>
    <x v="0"/>
    <n v="0"/>
  </r>
  <r>
    <n v="2020"/>
    <s v="2020-07-01"/>
    <s v="2020-11-30"/>
    <x v="6"/>
    <n v="2913"/>
    <n v="182"/>
    <n v="585"/>
    <n v="1126.88995215311"/>
    <n v="211.29186602870811"/>
    <s v="CRC/Creel"/>
    <x v="5"/>
    <d v="2020-07-01T00:00:00"/>
    <d v="2020-11-30T00:00:00"/>
    <n v="7"/>
    <n v="11"/>
    <x v="1"/>
    <x v="4"/>
    <n v="3680"/>
  </r>
  <r>
    <n v="2020"/>
    <s v="2020-01-01"/>
    <s v="2020-03-24"/>
    <x v="7"/>
    <n v="20"/>
    <n v="0"/>
    <n v="0"/>
    <n v="354.28571428571428"/>
    <n v="265.71428571428572"/>
    <s v="CRC/Creel"/>
    <x v="5"/>
    <d v="2020-01-01T00:00:00"/>
    <d v="2020-03-24T00:00:00"/>
    <n v="1"/>
    <n v="3"/>
    <x v="0"/>
    <x v="0"/>
    <n v="20"/>
  </r>
  <r>
    <n v="2020"/>
    <s v="2020-05-07"/>
    <s v="2020-12-31"/>
    <x v="7"/>
    <n v="289"/>
    <n v="25"/>
    <n v="5"/>
    <n v="742.11805555555554"/>
    <n v="148.42361111111109"/>
    <s v="CRC/Creel"/>
    <x v="5"/>
    <d v="2020-05-07T00:00:00"/>
    <d v="2020-12-31T00:00:00"/>
    <n v="5"/>
    <n v="12"/>
    <x v="0"/>
    <x v="4"/>
    <n v="3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d v="2015-01-01T00:00:00"/>
    <d v="2015-01-04T00:00:00"/>
    <n v="0"/>
    <n v="0"/>
    <s v="Chinook Winter 2014-2015 Report"/>
    <x v="0"/>
    <n v="1"/>
    <n v="1"/>
    <n v="0"/>
    <x v="0"/>
  </r>
  <r>
    <x v="1"/>
    <d v="2015-01-01T00:00:00"/>
    <d v="2015-01-04T00:00:00"/>
    <n v="0"/>
    <n v="0"/>
    <s v="Chinook Winter 2014-2015 Report"/>
    <x v="0"/>
    <n v="1"/>
    <n v="1"/>
    <n v="0"/>
    <x v="0"/>
  </r>
  <r>
    <x v="2"/>
    <d v="2015-01-01T00:00:00"/>
    <d v="2015-01-04T00:00:00"/>
    <n v="0"/>
    <n v="0"/>
    <s v="Chinook Winter 2014-2015 Report"/>
    <x v="0"/>
    <n v="1"/>
    <n v="1"/>
    <n v="0"/>
    <x v="0"/>
  </r>
  <r>
    <x v="3"/>
    <d v="2015-01-01T00:00:00"/>
    <d v="2015-01-05T00:00:00"/>
    <n v="0"/>
    <n v="0"/>
    <s v="Chinook Winter 2014-2015 Report"/>
    <x v="0"/>
    <n v="1"/>
    <n v="1"/>
    <n v="0"/>
    <x v="0"/>
  </r>
  <r>
    <x v="4"/>
    <d v="2015-01-01T00:00:00"/>
    <d v="2015-01-05T00:00:00"/>
    <n v="0"/>
    <n v="0"/>
    <s v="Chinook Winter 2014-2015 Report"/>
    <x v="0"/>
    <n v="1"/>
    <n v="1"/>
    <n v="0"/>
    <x v="0"/>
  </r>
  <r>
    <x v="0"/>
    <d v="2015-01-05T00:00:00"/>
    <d v="2015-01-11T00:00:00"/>
    <n v="0"/>
    <n v="0"/>
    <s v="Chinook Winter 2014-2015 Report"/>
    <x v="0"/>
    <n v="1"/>
    <n v="1"/>
    <n v="0"/>
    <x v="0"/>
  </r>
  <r>
    <x v="1"/>
    <d v="2015-01-05T00:00:00"/>
    <d v="2015-01-11T00:00:00"/>
    <n v="0"/>
    <n v="0"/>
    <s v="Chinook Winter 2014-2015 Report"/>
    <x v="0"/>
    <n v="1"/>
    <n v="1"/>
    <n v="0"/>
    <x v="0"/>
  </r>
  <r>
    <x v="2"/>
    <d v="2015-01-05T00:00:00"/>
    <d v="2015-01-11T00:00:00"/>
    <n v="0"/>
    <n v="0"/>
    <s v="Chinook Winter 2014-2015 Report"/>
    <x v="0"/>
    <n v="1"/>
    <n v="1"/>
    <n v="0"/>
    <x v="0"/>
  </r>
  <r>
    <x v="3"/>
    <d v="2015-01-06T00:00:00"/>
    <d v="2015-01-12T00:00:00"/>
    <n v="0"/>
    <n v="0"/>
    <s v="Chinook Winter 2014-2015 Report"/>
    <x v="0"/>
    <n v="1"/>
    <n v="1"/>
    <n v="0"/>
    <x v="0"/>
  </r>
  <r>
    <x v="4"/>
    <d v="2015-01-06T00:00:00"/>
    <d v="2015-01-12T00:00:00"/>
    <n v="0"/>
    <n v="0"/>
    <s v="Chinook Winter 2014-2015 Report"/>
    <x v="0"/>
    <n v="1"/>
    <n v="1"/>
    <n v="0"/>
    <x v="0"/>
  </r>
  <r>
    <x v="0"/>
    <d v="2015-01-12T00:00:00"/>
    <d v="2015-01-18T00:00:00"/>
    <n v="0"/>
    <n v="0"/>
    <s v="Chinook Winter 2014-2015 Report"/>
    <x v="0"/>
    <n v="1"/>
    <n v="1"/>
    <n v="0"/>
    <x v="0"/>
  </r>
  <r>
    <x v="1"/>
    <d v="2015-01-12T00:00:00"/>
    <d v="2015-01-18T00:00:00"/>
    <n v="0"/>
    <n v="0"/>
    <s v="Chinook Winter 2014-2015 Report"/>
    <x v="0"/>
    <n v="1"/>
    <n v="1"/>
    <n v="0"/>
    <x v="0"/>
  </r>
  <r>
    <x v="2"/>
    <d v="2015-01-12T00:00:00"/>
    <d v="2015-01-18T00:00:00"/>
    <n v="0"/>
    <n v="0"/>
    <s v="Chinook Winter 2014-2015 Report"/>
    <x v="0"/>
    <n v="1"/>
    <n v="1"/>
    <n v="0"/>
    <x v="0"/>
  </r>
  <r>
    <x v="3"/>
    <d v="2015-01-13T00:00:00"/>
    <d v="2015-01-19T00:00:00"/>
    <n v="0"/>
    <n v="0"/>
    <s v="Chinook Winter 2014-2015 Report"/>
    <x v="0"/>
    <n v="1"/>
    <n v="1"/>
    <n v="0"/>
    <x v="0"/>
  </r>
  <r>
    <x v="4"/>
    <d v="2015-01-13T00:00:00"/>
    <d v="2015-01-19T00:00:00"/>
    <n v="0"/>
    <n v="0"/>
    <s v="Chinook Winter 2014-2015 Report"/>
    <x v="0"/>
    <n v="1"/>
    <n v="1"/>
    <n v="0"/>
    <x v="0"/>
  </r>
  <r>
    <x v="5"/>
    <d v="2015-01-16T00:00:00"/>
    <d v="2015-01-18T00:00:00"/>
    <n v="0"/>
    <n v="0"/>
    <s v="Chinook Winter 2014-2015 Report"/>
    <x v="0"/>
    <n v="1"/>
    <n v="1"/>
    <n v="0"/>
    <x v="0"/>
  </r>
  <r>
    <x v="0"/>
    <d v="2015-01-19T00:00:00"/>
    <d v="2015-01-25T00:00:00"/>
    <n v="0"/>
    <n v="0"/>
    <s v="Chinook Winter 2014-2015 Report"/>
    <x v="0"/>
    <n v="1"/>
    <n v="1"/>
    <n v="0"/>
    <x v="0"/>
  </r>
  <r>
    <x v="1"/>
    <d v="2015-01-19T00:00:00"/>
    <d v="2015-01-25T00:00:00"/>
    <n v="0"/>
    <n v="0"/>
    <s v="Chinook Winter 2014-2015 Report"/>
    <x v="0"/>
    <n v="1"/>
    <n v="1"/>
    <n v="0"/>
    <x v="0"/>
  </r>
  <r>
    <x v="5"/>
    <d v="2015-01-19T00:00:00"/>
    <d v="2015-01-25T00:00:00"/>
    <n v="0"/>
    <n v="0"/>
    <s v="Chinook Winter 2014-2015 Report"/>
    <x v="0"/>
    <n v="1"/>
    <n v="1"/>
    <n v="0"/>
    <x v="0"/>
  </r>
  <r>
    <x v="2"/>
    <d v="2015-01-19T00:00:00"/>
    <d v="2015-01-25T00:00:00"/>
    <n v="5"/>
    <n v="1"/>
    <s v="Chinook Winter 2014-2015 Report"/>
    <x v="0"/>
    <n v="1"/>
    <n v="1"/>
    <n v="0"/>
    <x v="0"/>
  </r>
  <r>
    <x v="3"/>
    <d v="2015-01-20T00:00:00"/>
    <d v="2015-01-26T00:00:00"/>
    <n v="0"/>
    <n v="0"/>
    <s v="Chinook Winter 2014-2015 Report"/>
    <x v="0"/>
    <n v="1"/>
    <n v="1"/>
    <n v="0"/>
    <x v="0"/>
  </r>
  <r>
    <x v="4"/>
    <d v="2015-01-20T00:00:00"/>
    <d v="2015-01-26T00:00:00"/>
    <n v="0"/>
    <n v="0"/>
    <s v="Chinook Winter 2014-2015 Report"/>
    <x v="0"/>
    <n v="1"/>
    <n v="1"/>
    <n v="0"/>
    <x v="0"/>
  </r>
  <r>
    <x v="0"/>
    <d v="2015-01-26T00:00:00"/>
    <d v="2015-02-01T00:00:00"/>
    <n v="0"/>
    <n v="0"/>
    <s v="Chinook Winter 2014-2015 Report"/>
    <x v="0"/>
    <n v="1"/>
    <n v="2"/>
    <n v="-1"/>
    <x v="0"/>
  </r>
  <r>
    <x v="1"/>
    <d v="2015-01-26T00:00:00"/>
    <d v="2015-02-01T00:00:00"/>
    <n v="0"/>
    <n v="0"/>
    <s v="Chinook Winter 2014-2015 Report"/>
    <x v="0"/>
    <n v="1"/>
    <n v="2"/>
    <n v="-1"/>
    <x v="0"/>
  </r>
  <r>
    <x v="5"/>
    <d v="2015-01-26T00:00:00"/>
    <d v="2015-02-01T00:00:00"/>
    <n v="0"/>
    <n v="0"/>
    <s v="Chinook Winter 2014-2015 Report"/>
    <x v="0"/>
    <n v="1"/>
    <n v="2"/>
    <n v="-1"/>
    <x v="0"/>
  </r>
  <r>
    <x v="2"/>
    <d v="2015-01-26T00:00:00"/>
    <d v="2015-01-31T00:00:00"/>
    <n v="0"/>
    <n v="0"/>
    <s v="Chinook Winter 2014-2015 Report"/>
    <x v="0"/>
    <n v="1"/>
    <n v="1"/>
    <n v="0"/>
    <x v="0"/>
  </r>
  <r>
    <x v="3"/>
    <d v="2015-01-27T00:00:00"/>
    <d v="2015-02-02T00:00:00"/>
    <n v="0"/>
    <n v="0"/>
    <s v="Chinook Winter 2014-2015 Report"/>
    <x v="0"/>
    <n v="1"/>
    <n v="2"/>
    <n v="-1"/>
    <x v="0"/>
  </r>
  <r>
    <x v="4"/>
    <d v="2015-01-27T00:00:00"/>
    <d v="2015-02-02T00:00:00"/>
    <n v="0"/>
    <n v="0"/>
    <s v="Chinook Winter 2014-2015 Report"/>
    <x v="0"/>
    <n v="1"/>
    <n v="2"/>
    <n v="-1"/>
    <x v="0"/>
  </r>
  <r>
    <x v="0"/>
    <d v="2016-01-01T00:00:00"/>
    <d v="2016-01-03T00:00:00"/>
    <n v="0"/>
    <n v="0"/>
    <s v="Chinook Winter 2015-2016 MSF Report"/>
    <x v="0"/>
    <n v="1"/>
    <n v="1"/>
    <n v="0"/>
    <x v="1"/>
  </r>
  <r>
    <x v="1"/>
    <d v="2016-01-01T00:00:00"/>
    <d v="2016-01-03T00:00:00"/>
    <n v="0"/>
    <n v="0"/>
    <s v="Chinook Winter 2015-2016 MSF Report"/>
    <x v="0"/>
    <n v="1"/>
    <n v="1"/>
    <n v="0"/>
    <x v="1"/>
  </r>
  <r>
    <x v="3"/>
    <d v="2016-01-01T00:00:00"/>
    <d v="2016-01-03T00:00:00"/>
    <n v="0"/>
    <n v="0"/>
    <s v="Chinook Winter 2015-2016 Report"/>
    <x v="0"/>
    <n v="1"/>
    <n v="1"/>
    <n v="0"/>
    <x v="1"/>
  </r>
  <r>
    <x v="4"/>
    <d v="2016-01-01T00:00:00"/>
    <d v="2016-01-03T00:00:00"/>
    <n v="0"/>
    <n v="0"/>
    <s v="Chinook Winter 2015-2016 Report"/>
    <x v="0"/>
    <n v="1"/>
    <n v="1"/>
    <n v="0"/>
    <x v="1"/>
  </r>
  <r>
    <x v="0"/>
    <d v="2016-01-04T00:00:00"/>
    <d v="2016-01-10T00:00:00"/>
    <n v="0"/>
    <n v="0"/>
    <s v="Chinook Winter 2015-2016 MSF Report"/>
    <x v="0"/>
    <n v="1"/>
    <n v="1"/>
    <n v="0"/>
    <x v="1"/>
  </r>
  <r>
    <x v="1"/>
    <d v="2016-01-04T00:00:00"/>
    <d v="2016-01-10T00:00:00"/>
    <n v="0"/>
    <n v="0"/>
    <s v="Chinook Winter 2015-2016 MSF Report"/>
    <x v="0"/>
    <n v="1"/>
    <n v="1"/>
    <n v="0"/>
    <x v="1"/>
  </r>
  <r>
    <x v="3"/>
    <d v="2016-01-04T00:00:00"/>
    <d v="2016-01-10T00:00:00"/>
    <n v="0"/>
    <n v="0"/>
    <s v="Chinook Winter 2015-2016 Report"/>
    <x v="0"/>
    <n v="1"/>
    <n v="1"/>
    <n v="0"/>
    <x v="1"/>
  </r>
  <r>
    <x v="4"/>
    <d v="2016-01-04T00:00:00"/>
    <d v="2016-01-10T00:00:00"/>
    <n v="0"/>
    <n v="0"/>
    <s v="Chinook Winter 2015-2016 Report"/>
    <x v="0"/>
    <n v="1"/>
    <n v="1"/>
    <n v="0"/>
    <x v="1"/>
  </r>
  <r>
    <x v="0"/>
    <d v="2016-01-11T00:00:00"/>
    <d v="2016-01-17T00:00:00"/>
    <n v="0"/>
    <n v="0"/>
    <s v="Chinook Winter 2015-2016 MSF Report"/>
    <x v="0"/>
    <n v="1"/>
    <n v="1"/>
    <n v="0"/>
    <x v="1"/>
  </r>
  <r>
    <x v="1"/>
    <d v="2016-01-11T00:00:00"/>
    <d v="2016-01-17T00:00:00"/>
    <n v="0"/>
    <n v="0"/>
    <s v="Chinook Winter 2015-2016 MSF Report"/>
    <x v="0"/>
    <n v="1"/>
    <n v="1"/>
    <n v="0"/>
    <x v="1"/>
  </r>
  <r>
    <x v="3"/>
    <d v="2016-01-11T00:00:00"/>
    <d v="2016-01-17T00:00:00"/>
    <n v="0"/>
    <n v="0"/>
    <s v="Chinook Winter 2015-2016 Report"/>
    <x v="0"/>
    <n v="1"/>
    <n v="1"/>
    <n v="0"/>
    <x v="1"/>
  </r>
  <r>
    <x v="4"/>
    <d v="2016-01-11T00:00:00"/>
    <d v="2016-01-17T00:00:00"/>
    <n v="0"/>
    <n v="0"/>
    <s v="Chinook Winter 2015-2016 Report"/>
    <x v="0"/>
    <n v="1"/>
    <n v="1"/>
    <n v="0"/>
    <x v="1"/>
  </r>
  <r>
    <x v="5"/>
    <d v="2016-01-16T00:00:00"/>
    <d v="2016-01-17T00:00:00"/>
    <n v="0"/>
    <n v="0"/>
    <s v="Chinook Winter 2015-2016 MSF Report"/>
    <x v="0"/>
    <n v="1"/>
    <n v="1"/>
    <n v="0"/>
    <x v="1"/>
  </r>
  <r>
    <x v="0"/>
    <d v="2016-01-18T00:00:00"/>
    <d v="2016-01-24T00:00:00"/>
    <n v="0"/>
    <n v="0"/>
    <s v="Chinook Winter 2015-2016 MSF Report"/>
    <x v="0"/>
    <n v="1"/>
    <n v="1"/>
    <n v="0"/>
    <x v="1"/>
  </r>
  <r>
    <x v="1"/>
    <d v="2016-01-18T00:00:00"/>
    <d v="2016-01-24T00:00:00"/>
    <n v="0"/>
    <n v="0"/>
    <s v="Chinook Winter 2015-2016 MSF Report"/>
    <x v="0"/>
    <n v="1"/>
    <n v="1"/>
    <n v="0"/>
    <x v="1"/>
  </r>
  <r>
    <x v="5"/>
    <d v="2016-01-18T00:00:00"/>
    <d v="2016-01-24T00:00:00"/>
    <n v="0"/>
    <n v="0"/>
    <s v="Chinook Winter 2015-2016 MSF Report"/>
    <x v="0"/>
    <n v="1"/>
    <n v="1"/>
    <n v="0"/>
    <x v="1"/>
  </r>
  <r>
    <x v="3"/>
    <d v="2016-01-18T00:00:00"/>
    <d v="2016-01-24T00:00:00"/>
    <n v="0"/>
    <n v="0"/>
    <s v="Chinook Winter 2015-2016 Report"/>
    <x v="0"/>
    <n v="1"/>
    <n v="1"/>
    <n v="0"/>
    <x v="1"/>
  </r>
  <r>
    <x v="4"/>
    <d v="2016-01-18T00:00:00"/>
    <d v="2016-01-24T00:00:00"/>
    <n v="0"/>
    <n v="0"/>
    <s v="Chinook Winter 2015-2016 Report"/>
    <x v="0"/>
    <n v="1"/>
    <n v="1"/>
    <n v="0"/>
    <x v="1"/>
  </r>
  <r>
    <x v="1"/>
    <d v="2016-01-25T00:00:00"/>
    <d v="2016-01-31T00:00:00"/>
    <n v="0"/>
    <n v="0"/>
    <s v="Chinook Winter 2015-2016 MSF Report"/>
    <x v="0"/>
    <n v="1"/>
    <n v="1"/>
    <n v="0"/>
    <x v="1"/>
  </r>
  <r>
    <x v="5"/>
    <d v="2016-01-25T00:00:00"/>
    <d v="2016-01-31T00:00:00"/>
    <n v="0"/>
    <n v="0"/>
    <s v="Chinook Winter 2015-2016 MSF Report"/>
    <x v="0"/>
    <n v="1"/>
    <n v="1"/>
    <n v="0"/>
    <x v="1"/>
  </r>
  <r>
    <x v="3"/>
    <d v="2016-01-25T00:00:00"/>
    <d v="2016-01-31T00:00:00"/>
    <n v="0"/>
    <n v="0"/>
    <s v="Chinook Winter 2015-2016 Report"/>
    <x v="0"/>
    <n v="1"/>
    <n v="1"/>
    <n v="0"/>
    <x v="1"/>
  </r>
  <r>
    <x v="4"/>
    <d v="2016-01-25T00:00:00"/>
    <d v="2016-01-31T00:00:00"/>
    <n v="0"/>
    <n v="0"/>
    <s v="Chinook Winter 2015-2016 Report"/>
    <x v="0"/>
    <n v="1"/>
    <n v="1"/>
    <n v="0"/>
    <x v="1"/>
  </r>
  <r>
    <x v="1"/>
    <d v="2017-01-01T00:00:00"/>
    <d v="2017-01-08T00:00:00"/>
    <n v="0"/>
    <n v="0"/>
    <s v="Chinook Winter 2016-2017 MSF Report"/>
    <x v="0"/>
    <n v="1"/>
    <n v="1"/>
    <n v="0"/>
    <x v="2"/>
  </r>
  <r>
    <x v="2"/>
    <d v="2017-01-01T00:00:00"/>
    <d v="2017-01-08T00:00:00"/>
    <n v="0"/>
    <n v="0"/>
    <s v="Chinook Winter 2016-2017 MSF Report"/>
    <x v="0"/>
    <n v="1"/>
    <n v="1"/>
    <n v="0"/>
    <x v="2"/>
  </r>
  <r>
    <x v="3"/>
    <d v="2017-01-01T00:00:00"/>
    <d v="2017-01-08T00:00:00"/>
    <n v="0"/>
    <n v="0"/>
    <s v="Chinook Winter 2016-2017 Report"/>
    <x v="0"/>
    <n v="1"/>
    <n v="1"/>
    <n v="0"/>
    <x v="2"/>
  </r>
  <r>
    <x v="4"/>
    <d v="2017-01-01T00:00:00"/>
    <d v="2017-01-08T00:00:00"/>
    <n v="0"/>
    <n v="0"/>
    <s v="Chinook Winter 2016-2017 Report"/>
    <x v="0"/>
    <n v="1"/>
    <n v="1"/>
    <n v="0"/>
    <x v="2"/>
  </r>
  <r>
    <x v="1"/>
    <d v="2017-01-09T00:00:00"/>
    <d v="2017-01-15T00:00:00"/>
    <n v="0"/>
    <n v="0"/>
    <s v="Chinook Winter 2016-2017 MSF Report"/>
    <x v="0"/>
    <n v="1"/>
    <n v="1"/>
    <n v="0"/>
    <x v="2"/>
  </r>
  <r>
    <x v="2"/>
    <d v="2017-01-09T00:00:00"/>
    <d v="2017-01-15T00:00:00"/>
    <n v="20"/>
    <n v="0"/>
    <s v="Chinook Winter 2016-2017 MSF Report"/>
    <x v="0"/>
    <n v="1"/>
    <n v="1"/>
    <n v="0"/>
    <x v="2"/>
  </r>
  <r>
    <x v="3"/>
    <d v="2017-01-09T00:00:00"/>
    <d v="2017-01-15T00:00:00"/>
    <n v="0"/>
    <n v="0"/>
    <s v="Chinook Winter 2016-2017 Report"/>
    <x v="0"/>
    <n v="1"/>
    <n v="1"/>
    <n v="0"/>
    <x v="2"/>
  </r>
  <r>
    <x v="4"/>
    <d v="2017-01-09T00:00:00"/>
    <d v="2017-01-15T00:00:00"/>
    <n v="0"/>
    <n v="0"/>
    <s v="Chinook Winter 2016-2017 Report"/>
    <x v="0"/>
    <n v="1"/>
    <n v="1"/>
    <n v="0"/>
    <x v="2"/>
  </r>
  <r>
    <x v="1"/>
    <d v="2017-01-16T00:00:00"/>
    <d v="2017-01-22T00:00:00"/>
    <n v="0"/>
    <n v="0"/>
    <s v="Chinook Winter 2016-2017 MSF Report"/>
    <x v="0"/>
    <n v="1"/>
    <n v="1"/>
    <n v="0"/>
    <x v="2"/>
  </r>
  <r>
    <x v="2"/>
    <d v="2017-01-16T00:00:00"/>
    <d v="2017-01-22T00:00:00"/>
    <n v="34"/>
    <n v="0"/>
    <s v="Chinook Winter 2016-2017 MSF Report"/>
    <x v="0"/>
    <n v="1"/>
    <n v="1"/>
    <n v="0"/>
    <x v="2"/>
  </r>
  <r>
    <x v="3"/>
    <d v="2017-01-16T00:00:00"/>
    <d v="2017-01-22T00:00:00"/>
    <n v="0"/>
    <n v="0"/>
    <s v="Chinook Winter 2016-2017 Report"/>
    <x v="0"/>
    <n v="1"/>
    <n v="1"/>
    <n v="0"/>
    <x v="2"/>
  </r>
  <r>
    <x v="4"/>
    <d v="2017-01-16T00:00:00"/>
    <d v="2017-01-22T00:00:00"/>
    <n v="0"/>
    <n v="0"/>
    <s v="Chinook Winter 2016-2017 Report"/>
    <x v="0"/>
    <n v="1"/>
    <n v="1"/>
    <n v="0"/>
    <x v="2"/>
  </r>
  <r>
    <x v="1"/>
    <d v="2017-01-23T00:00:00"/>
    <d v="2017-01-29T00:00:00"/>
    <n v="0"/>
    <n v="0"/>
    <s v="Chinook Winter 2016-2017 MSF Report"/>
    <x v="0"/>
    <n v="1"/>
    <n v="1"/>
    <n v="0"/>
    <x v="2"/>
  </r>
  <r>
    <x v="3"/>
    <d v="2017-01-23T00:00:00"/>
    <d v="2017-01-29T00:00:00"/>
    <n v="0"/>
    <n v="0"/>
    <s v="Chinook Winter 2016-2017 Report"/>
    <x v="0"/>
    <n v="1"/>
    <n v="1"/>
    <n v="0"/>
    <x v="2"/>
  </r>
  <r>
    <x v="4"/>
    <d v="2017-01-23T00:00:00"/>
    <d v="2017-01-29T00:00:00"/>
    <n v="0"/>
    <n v="0"/>
    <s v="Chinook Winter 2016-2017 Report"/>
    <x v="0"/>
    <n v="1"/>
    <n v="1"/>
    <n v="0"/>
    <x v="2"/>
  </r>
  <r>
    <x v="0"/>
    <d v="2017-01-30T00:00:00"/>
    <d v="2017-02-05T00:00:00"/>
    <n v="0"/>
    <n v="0"/>
    <s v="Chinook Winter 2016-2017 MSF Report"/>
    <x v="0"/>
    <n v="1"/>
    <n v="2"/>
    <n v="-1"/>
    <x v="2"/>
  </r>
  <r>
    <x v="1"/>
    <d v="2017-01-30T00:00:00"/>
    <d v="2017-02-05T00:00:00"/>
    <n v="0"/>
    <n v="0"/>
    <s v="Chinook Winter 2016-2017 MSF Report"/>
    <x v="0"/>
    <n v="1"/>
    <n v="2"/>
    <n v="-1"/>
    <x v="2"/>
  </r>
  <r>
    <x v="3"/>
    <d v="2017-01-30T00:00:00"/>
    <d v="2017-02-05T00:00:00"/>
    <n v="0"/>
    <n v="0"/>
    <s v="Chinook Winter 2016-2017 Report"/>
    <x v="0"/>
    <n v="1"/>
    <n v="2"/>
    <n v="-1"/>
    <x v="2"/>
  </r>
  <r>
    <x v="4"/>
    <d v="2017-01-30T00:00:00"/>
    <d v="2017-02-05T00:00:00"/>
    <n v="0"/>
    <n v="0"/>
    <s v="Chinook Winter 2016-2017 Report"/>
    <x v="0"/>
    <n v="1"/>
    <n v="2"/>
    <n v="-1"/>
    <x v="2"/>
  </r>
  <r>
    <x v="1"/>
    <d v="2018-01-01T00:00:00"/>
    <d v="2018-01-07T00:00:00"/>
    <n v="0"/>
    <n v="0"/>
    <s v="Chinook Winter 2017-2018 MSF Report"/>
    <x v="0"/>
    <n v="1"/>
    <n v="1"/>
    <n v="0"/>
    <x v="3"/>
  </r>
  <r>
    <x v="2"/>
    <d v="2018-01-01T00:00:00"/>
    <d v="2018-01-07T00:00:00"/>
    <n v="0"/>
    <n v="0"/>
    <s v="Chinook Winter 2017-2018 MSF Report"/>
    <x v="0"/>
    <n v="1"/>
    <n v="1"/>
    <n v="0"/>
    <x v="3"/>
  </r>
  <r>
    <x v="1"/>
    <d v="2018-01-08T00:00:00"/>
    <d v="2018-01-14T00:00:00"/>
    <n v="0"/>
    <n v="0"/>
    <s v="Chinook Winter 2017-2018 MSF Report"/>
    <x v="0"/>
    <n v="1"/>
    <n v="1"/>
    <n v="0"/>
    <x v="3"/>
  </r>
  <r>
    <x v="2"/>
    <d v="2018-01-08T00:00:00"/>
    <d v="2018-01-14T00:00:00"/>
    <n v="0"/>
    <n v="0"/>
    <s v="Chinook Winter 2017-2018 MSF Report"/>
    <x v="0"/>
    <n v="1"/>
    <n v="1"/>
    <n v="0"/>
    <x v="3"/>
  </r>
  <r>
    <x v="1"/>
    <d v="2018-01-15T00:00:00"/>
    <d v="2018-01-21T00:00:00"/>
    <n v="0"/>
    <n v="0"/>
    <s v="Chinook Winter 2017-2018 MSF Report"/>
    <x v="0"/>
    <n v="1"/>
    <n v="1"/>
    <n v="0"/>
    <x v="3"/>
  </r>
  <r>
    <x v="2"/>
    <d v="2018-01-15T00:00:00"/>
    <d v="2018-01-21T00:00:00"/>
    <n v="0"/>
    <n v="2"/>
    <s v="Chinook Winter 2017-2018 MSF Report"/>
    <x v="0"/>
    <n v="1"/>
    <n v="1"/>
    <n v="0"/>
    <x v="3"/>
  </r>
  <r>
    <x v="1"/>
    <d v="2018-01-22T00:00:00"/>
    <d v="2018-01-28T00:00:00"/>
    <n v="0"/>
    <n v="0"/>
    <s v="Chinook Winter 2017-2018 MSF Report"/>
    <x v="0"/>
    <n v="1"/>
    <n v="1"/>
    <n v="0"/>
    <x v="3"/>
  </r>
  <r>
    <x v="2"/>
    <d v="2018-01-22T00:00:00"/>
    <d v="2018-01-28T00:00:00"/>
    <n v="0"/>
    <n v="0"/>
    <s v="Chinook Winter 2017-2018 MSF Report"/>
    <x v="0"/>
    <n v="1"/>
    <n v="1"/>
    <n v="0"/>
    <x v="3"/>
  </r>
  <r>
    <x v="1"/>
    <d v="2018-01-29T00:00:00"/>
    <d v="2018-02-04T00:00:00"/>
    <n v="0"/>
    <n v="0"/>
    <s v="Chinook Winter 2017-2018 MSF Report"/>
    <x v="0"/>
    <n v="1"/>
    <n v="2"/>
    <n v="-1"/>
    <x v="3"/>
  </r>
  <r>
    <x v="2"/>
    <d v="2018-01-29T00:00:00"/>
    <d v="2018-02-04T00:00:00"/>
    <n v="0"/>
    <n v="0"/>
    <s v="Chinook Winter 2017-2018 MSF Report"/>
    <x v="0"/>
    <n v="1"/>
    <n v="2"/>
    <n v="-1"/>
    <x v="3"/>
  </r>
  <r>
    <x v="1"/>
    <d v="2019-01-01T00:00:00"/>
    <d v="2019-01-06T00:00:00"/>
    <n v="0"/>
    <n v="0"/>
    <s v="Chinook Winter 2018-2019 MSF Report"/>
    <x v="0"/>
    <n v="1"/>
    <n v="1"/>
    <n v="0"/>
    <x v="4"/>
  </r>
  <r>
    <x v="5"/>
    <d v="2019-01-01T00:00:00"/>
    <d v="2019-01-06T00:00:00"/>
    <n v="0"/>
    <n v="0"/>
    <s v="Chinook Winter 2018-2019 MSF Report"/>
    <x v="0"/>
    <n v="1"/>
    <n v="1"/>
    <n v="0"/>
    <x v="4"/>
  </r>
  <r>
    <x v="2"/>
    <d v="2019-01-01T00:00:00"/>
    <d v="2019-01-06T00:00:00"/>
    <n v="0"/>
    <n v="2"/>
    <s v="Chinook Winter 2018-2019 MSF Report"/>
    <x v="0"/>
    <n v="1"/>
    <n v="1"/>
    <n v="0"/>
    <x v="4"/>
  </r>
  <r>
    <x v="3"/>
    <d v="2019-01-01T00:00:00"/>
    <d v="2019-01-06T00:00:00"/>
    <n v="0"/>
    <n v="0"/>
    <s v="Chinook Winter 2018-2019 Report"/>
    <x v="0"/>
    <n v="1"/>
    <n v="1"/>
    <n v="0"/>
    <x v="4"/>
  </r>
  <r>
    <x v="4"/>
    <d v="2019-01-01T00:00:00"/>
    <d v="2019-01-06T00:00:00"/>
    <n v="0"/>
    <n v="0"/>
    <s v="Chinook Winter 2018-2019 Report"/>
    <x v="0"/>
    <n v="1"/>
    <n v="1"/>
    <n v="0"/>
    <x v="4"/>
  </r>
  <r>
    <x v="1"/>
    <d v="2019-01-07T00:00:00"/>
    <d v="2019-01-13T00:00:00"/>
    <n v="0"/>
    <n v="0"/>
    <s v="Chinook Winter 2018-2019 MSF Report"/>
    <x v="0"/>
    <n v="1"/>
    <n v="1"/>
    <n v="0"/>
    <x v="4"/>
  </r>
  <r>
    <x v="5"/>
    <d v="2019-01-07T00:00:00"/>
    <d v="2019-01-13T00:00:00"/>
    <n v="0"/>
    <n v="0"/>
    <s v="Chinook Winter 2018-2019 MSF Report"/>
    <x v="0"/>
    <n v="1"/>
    <n v="1"/>
    <n v="0"/>
    <x v="4"/>
  </r>
  <r>
    <x v="2"/>
    <d v="2019-01-07T00:00:00"/>
    <d v="2019-01-13T00:00:00"/>
    <n v="0"/>
    <n v="3"/>
    <s v="Chinook Winter 2018-2019 MSF Report"/>
    <x v="0"/>
    <n v="1"/>
    <n v="1"/>
    <n v="0"/>
    <x v="4"/>
  </r>
  <r>
    <x v="3"/>
    <d v="2019-01-07T00:00:00"/>
    <d v="2019-01-13T00:00:00"/>
    <n v="0"/>
    <n v="0"/>
    <s v="Chinook Winter 2018-2019 Report"/>
    <x v="0"/>
    <n v="1"/>
    <n v="1"/>
    <n v="0"/>
    <x v="4"/>
  </r>
  <r>
    <x v="4"/>
    <d v="2019-01-07T00:00:00"/>
    <d v="2019-01-13T00:00:00"/>
    <n v="0"/>
    <n v="0"/>
    <s v="Chinook Winter 2018-2019 Report"/>
    <x v="0"/>
    <n v="1"/>
    <n v="1"/>
    <n v="0"/>
    <x v="4"/>
  </r>
  <r>
    <x v="1"/>
    <d v="2019-01-14T00:00:00"/>
    <d v="2019-01-20T00:00:00"/>
    <n v="0"/>
    <n v="0"/>
    <s v="Chinook Winter 2018-2019 MSF Report"/>
    <x v="0"/>
    <n v="1"/>
    <n v="1"/>
    <n v="0"/>
    <x v="4"/>
  </r>
  <r>
    <x v="5"/>
    <d v="2019-01-14T00:00:00"/>
    <d v="2019-01-20T00:00:00"/>
    <n v="0"/>
    <n v="0"/>
    <s v="Chinook Winter 2018-2019 MSF Report"/>
    <x v="0"/>
    <n v="1"/>
    <n v="1"/>
    <n v="0"/>
    <x v="4"/>
  </r>
  <r>
    <x v="2"/>
    <d v="2019-01-14T00:00:00"/>
    <d v="2019-01-19T00:00:00"/>
    <n v="26"/>
    <n v="2"/>
    <s v="Chinook Winter 2018-2019 MSF Report"/>
    <x v="0"/>
    <n v="1"/>
    <n v="1"/>
    <n v="0"/>
    <x v="4"/>
  </r>
  <r>
    <x v="3"/>
    <d v="2019-01-14T00:00:00"/>
    <d v="2019-01-20T00:00:00"/>
    <n v="0"/>
    <n v="0"/>
    <s v="Chinook Winter 2018-2019 Report"/>
    <x v="0"/>
    <n v="1"/>
    <n v="1"/>
    <n v="0"/>
    <x v="4"/>
  </r>
  <r>
    <x v="4"/>
    <d v="2019-01-14T00:00:00"/>
    <d v="2019-01-20T00:00:00"/>
    <n v="0"/>
    <n v="0"/>
    <s v="Chinook Winter 2018-2019 Report"/>
    <x v="0"/>
    <n v="1"/>
    <n v="1"/>
    <n v="0"/>
    <x v="4"/>
  </r>
  <r>
    <x v="1"/>
    <d v="2019-01-21T00:00:00"/>
    <d v="2019-01-27T00:00:00"/>
    <n v="0"/>
    <n v="0"/>
    <s v="Chinook Winter 2018-2019 MSF Report"/>
    <x v="0"/>
    <n v="1"/>
    <n v="1"/>
    <n v="0"/>
    <x v="4"/>
  </r>
  <r>
    <x v="5"/>
    <d v="2019-01-21T00:00:00"/>
    <d v="2019-01-27T00:00:00"/>
    <n v="0"/>
    <n v="0"/>
    <s v="Chinook Winter 2018-2019 MSF Report"/>
    <x v="0"/>
    <n v="1"/>
    <n v="1"/>
    <n v="0"/>
    <x v="4"/>
  </r>
  <r>
    <x v="3"/>
    <d v="2019-01-21T00:00:00"/>
    <d v="2019-01-27T00:00:00"/>
    <n v="0"/>
    <n v="0"/>
    <s v="Chinook Winter 2018-2019 Report"/>
    <x v="0"/>
    <n v="1"/>
    <n v="1"/>
    <n v="0"/>
    <x v="4"/>
  </r>
  <r>
    <x v="4"/>
    <d v="2019-01-21T00:00:00"/>
    <d v="2019-01-27T00:00:00"/>
    <n v="0"/>
    <n v="0"/>
    <s v="Chinook Winter 2018-2019 Report"/>
    <x v="0"/>
    <n v="1"/>
    <n v="1"/>
    <n v="0"/>
    <x v="4"/>
  </r>
  <r>
    <x v="1"/>
    <d v="2019-01-28T00:00:00"/>
    <d v="2019-02-03T00:00:00"/>
    <n v="0"/>
    <n v="0"/>
    <s v="Chinook Winter 2018-2019 MSF Report"/>
    <x v="0"/>
    <n v="1"/>
    <n v="2"/>
    <n v="-1"/>
    <x v="4"/>
  </r>
  <r>
    <x v="5"/>
    <d v="2019-01-28T00:00:00"/>
    <d v="2019-02-03T00:00:00"/>
    <n v="0"/>
    <n v="0"/>
    <s v="Chinook Winter 2018-2019 MSF Report"/>
    <x v="0"/>
    <n v="1"/>
    <n v="2"/>
    <n v="-1"/>
    <x v="4"/>
  </r>
  <r>
    <x v="3"/>
    <d v="2019-01-28T00:00:00"/>
    <d v="2019-02-03T00:00:00"/>
    <n v="0"/>
    <n v="0"/>
    <s v="Chinook Winter 2018-2019 Report"/>
    <x v="0"/>
    <n v="1"/>
    <n v="2"/>
    <n v="-1"/>
    <x v="4"/>
  </r>
  <r>
    <x v="4"/>
    <d v="2019-01-28T00:00:00"/>
    <d v="2019-02-03T00:00:00"/>
    <n v="0"/>
    <n v="0"/>
    <s v="Chinook Winter 2018-2019 Report"/>
    <x v="0"/>
    <n v="1"/>
    <n v="2"/>
    <n v="-1"/>
    <x v="4"/>
  </r>
  <r>
    <x v="2"/>
    <d v="2020-01-01T00:00:00"/>
    <d v="2020-01-05T00:00:00"/>
    <n v="0"/>
    <n v="0"/>
    <s v="Chinook Winter 2019-2020 MSF Report"/>
    <x v="0"/>
    <n v="1"/>
    <n v="1"/>
    <n v="0"/>
    <x v="5"/>
  </r>
  <r>
    <x v="2"/>
    <d v="2020-01-06T00:00:00"/>
    <d v="2020-01-12T00:00:00"/>
    <n v="0"/>
    <n v="0"/>
    <s v="Chinook Winter 2019-2020 MSF Report"/>
    <x v="0"/>
    <n v="1"/>
    <n v="1"/>
    <n v="0"/>
    <x v="5"/>
  </r>
  <r>
    <x v="2"/>
    <d v="2020-01-13T00:00:00"/>
    <d v="2020-01-19T00:00:00"/>
    <n v="0"/>
    <n v="0"/>
    <s v="Chinook Winter 2019-2020 MSF Report"/>
    <x v="0"/>
    <n v="1"/>
    <n v="1"/>
    <n v="0"/>
    <x v="5"/>
  </r>
  <r>
    <x v="2"/>
    <d v="2020-01-20T00:00:00"/>
    <d v="2020-01-26T00:00:00"/>
    <n v="0"/>
    <n v="0"/>
    <s v="Chinook Winter 2019-2020 MSF Report"/>
    <x v="0"/>
    <n v="1"/>
    <n v="1"/>
    <n v="0"/>
    <x v="5"/>
  </r>
  <r>
    <x v="2"/>
    <d v="2020-01-27T00:00:00"/>
    <d v="2020-02-02T00:00:00"/>
    <n v="0"/>
    <n v="0"/>
    <s v="Chinook Winter 2019-2020 MSF Report"/>
    <x v="0"/>
    <n v="1"/>
    <n v="2"/>
    <n v="-1"/>
    <x v="5"/>
  </r>
  <r>
    <x v="2"/>
    <d v="2021-01-01T00:00:00"/>
    <d v="2021-01-03T00:00:00"/>
    <n v="0"/>
    <n v="0"/>
    <s v="Chinook Winter 2020-2021 MSF Report"/>
    <x v="0"/>
    <n v="1"/>
    <n v="1"/>
    <n v="0"/>
    <x v="6"/>
  </r>
  <r>
    <x v="2"/>
    <d v="2021-01-04T00:00:00"/>
    <d v="2021-01-10T00:00:00"/>
    <n v="0"/>
    <n v="0"/>
    <s v="Chinook Winter 2020-2021 MSF Report"/>
    <x v="0"/>
    <n v="1"/>
    <n v="1"/>
    <n v="0"/>
    <x v="6"/>
  </r>
  <r>
    <x v="2"/>
    <d v="2021-01-11T00:00:00"/>
    <d v="2021-01-17T00:00:00"/>
    <n v="0"/>
    <n v="1"/>
    <s v="Chinook Winter 2020-2021 MSF Report"/>
    <x v="0"/>
    <n v="1"/>
    <n v="1"/>
    <n v="0"/>
    <x v="6"/>
  </r>
  <r>
    <x v="0"/>
    <d v="2015-02-02T00:00:00"/>
    <d v="2015-02-08T00:00:00"/>
    <n v="0"/>
    <n v="0"/>
    <s v="Chinook Winter 2014-2015 Report"/>
    <x v="0"/>
    <n v="2"/>
    <n v="2"/>
    <n v="0"/>
    <x v="0"/>
  </r>
  <r>
    <x v="5"/>
    <d v="2015-02-02T00:00:00"/>
    <d v="2015-02-08T00:00:00"/>
    <n v="0"/>
    <n v="0"/>
    <s v="Chinook Winter 2014-2015 Report"/>
    <x v="0"/>
    <n v="2"/>
    <n v="2"/>
    <n v="0"/>
    <x v="0"/>
  </r>
  <r>
    <x v="3"/>
    <d v="2015-02-03T00:00:00"/>
    <d v="2015-02-09T00:00:00"/>
    <n v="0"/>
    <n v="0"/>
    <s v="Chinook Winter 2014-2015 Report"/>
    <x v="0"/>
    <n v="2"/>
    <n v="2"/>
    <n v="0"/>
    <x v="0"/>
  </r>
  <r>
    <x v="4"/>
    <d v="2015-02-03T00:00:00"/>
    <d v="2015-02-09T00:00:00"/>
    <n v="0"/>
    <n v="0"/>
    <s v="Chinook Winter 2014-2015 Report"/>
    <x v="0"/>
    <n v="2"/>
    <n v="2"/>
    <n v="0"/>
    <x v="0"/>
  </r>
  <r>
    <x v="1"/>
    <d v="2015-02-06T00:00:00"/>
    <d v="2015-02-08T00:00:00"/>
    <n v="0"/>
    <n v="0"/>
    <s v="Chinook Winter 2014-2015 Report"/>
    <x v="0"/>
    <n v="2"/>
    <n v="2"/>
    <n v="0"/>
    <x v="0"/>
  </r>
  <r>
    <x v="0"/>
    <d v="2015-02-09T00:00:00"/>
    <d v="2015-02-15T00:00:00"/>
    <n v="0"/>
    <n v="0"/>
    <s v="Chinook Winter 2014-2015 Report"/>
    <x v="0"/>
    <n v="2"/>
    <n v="2"/>
    <n v="0"/>
    <x v="0"/>
  </r>
  <r>
    <x v="5"/>
    <d v="2015-02-09T00:00:00"/>
    <d v="2015-02-15T00:00:00"/>
    <n v="0"/>
    <n v="0"/>
    <s v="Chinook Winter 2014-2015 Report"/>
    <x v="0"/>
    <n v="2"/>
    <n v="2"/>
    <n v="0"/>
    <x v="0"/>
  </r>
  <r>
    <x v="3"/>
    <d v="2015-02-10T00:00:00"/>
    <d v="2015-02-16T00:00:00"/>
    <n v="0"/>
    <n v="0"/>
    <s v="Chinook Winter 2014-2015 Report"/>
    <x v="0"/>
    <n v="2"/>
    <n v="2"/>
    <n v="0"/>
    <x v="0"/>
  </r>
  <r>
    <x v="4"/>
    <d v="2015-02-10T00:00:00"/>
    <d v="2015-02-16T00:00:00"/>
    <n v="0"/>
    <n v="0"/>
    <s v="Chinook Winter 2014-2015 Report"/>
    <x v="0"/>
    <n v="2"/>
    <n v="2"/>
    <n v="0"/>
    <x v="0"/>
  </r>
  <r>
    <x v="1"/>
    <d v="2015-02-13T00:00:00"/>
    <d v="2015-02-15T00:00:00"/>
    <n v="0"/>
    <n v="0"/>
    <s v="Chinook Winter 2014-2015 Report"/>
    <x v="0"/>
    <n v="2"/>
    <n v="2"/>
    <n v="0"/>
    <x v="0"/>
  </r>
  <r>
    <x v="0"/>
    <d v="2015-02-16T00:00:00"/>
    <d v="2015-02-22T00:00:00"/>
    <n v="0"/>
    <n v="0"/>
    <s v="Chinook Winter 2014-2015 Report"/>
    <x v="0"/>
    <n v="2"/>
    <n v="2"/>
    <n v="0"/>
    <x v="0"/>
  </r>
  <r>
    <x v="5"/>
    <d v="2015-02-16T00:00:00"/>
    <d v="2015-02-22T00:00:00"/>
    <n v="0"/>
    <n v="0"/>
    <s v="Chinook Winter 2014-2015 Report"/>
    <x v="0"/>
    <n v="2"/>
    <n v="2"/>
    <n v="0"/>
    <x v="0"/>
  </r>
  <r>
    <x v="3"/>
    <d v="2015-02-17T00:00:00"/>
    <d v="2015-02-23T00:00:00"/>
    <n v="0"/>
    <n v="0"/>
    <s v="Chinook Winter 2014-2015 Report"/>
    <x v="0"/>
    <n v="2"/>
    <n v="2"/>
    <n v="0"/>
    <x v="0"/>
  </r>
  <r>
    <x v="4"/>
    <d v="2015-02-17T00:00:00"/>
    <d v="2015-02-23T00:00:00"/>
    <n v="0"/>
    <n v="0"/>
    <s v="Chinook Winter 2014-2015 Report"/>
    <x v="0"/>
    <n v="2"/>
    <n v="2"/>
    <n v="0"/>
    <x v="0"/>
  </r>
  <r>
    <x v="0"/>
    <d v="2015-02-23T00:00:00"/>
    <d v="2015-03-01T00:00:00"/>
    <n v="0"/>
    <n v="0"/>
    <s v="Chinook Winter 2014-2015 Report"/>
    <x v="0"/>
    <n v="2"/>
    <n v="3"/>
    <n v="-1"/>
    <x v="0"/>
  </r>
  <r>
    <x v="5"/>
    <d v="2015-02-23T00:00:00"/>
    <d v="2015-03-01T00:00:00"/>
    <n v="0"/>
    <n v="0"/>
    <s v="Chinook Winter 2014-2015 Report"/>
    <x v="0"/>
    <n v="2"/>
    <n v="3"/>
    <n v="-1"/>
    <x v="0"/>
  </r>
  <r>
    <x v="3"/>
    <d v="2015-02-24T00:00:00"/>
    <d v="2015-03-02T00:00:00"/>
    <n v="0"/>
    <n v="0"/>
    <s v="Chinook Winter 2014-2015 Report"/>
    <x v="0"/>
    <n v="2"/>
    <n v="3"/>
    <n v="-1"/>
    <x v="0"/>
  </r>
  <r>
    <x v="4"/>
    <d v="2015-02-24T00:00:00"/>
    <d v="2015-03-02T00:00:00"/>
    <n v="0"/>
    <n v="0"/>
    <s v="Chinook Winter 2014-2015 Report"/>
    <x v="0"/>
    <n v="2"/>
    <n v="3"/>
    <n v="-1"/>
    <x v="0"/>
  </r>
  <r>
    <x v="1"/>
    <d v="2016-02-01T00:00:00"/>
    <d v="2016-02-07T00:00:00"/>
    <n v="0"/>
    <n v="0"/>
    <s v="Chinook Winter 2015-2016 MSF Report"/>
    <x v="0"/>
    <n v="2"/>
    <n v="2"/>
    <n v="0"/>
    <x v="1"/>
  </r>
  <r>
    <x v="5"/>
    <d v="2016-02-01T00:00:00"/>
    <d v="2016-02-07T00:00:00"/>
    <n v="0"/>
    <n v="0"/>
    <s v="Chinook Winter 2015-2016 MSF Report"/>
    <x v="0"/>
    <n v="2"/>
    <n v="2"/>
    <n v="0"/>
    <x v="1"/>
  </r>
  <r>
    <x v="3"/>
    <d v="2016-02-01T00:00:00"/>
    <d v="2016-02-07T00:00:00"/>
    <n v="0"/>
    <n v="0"/>
    <s v="Chinook Winter 2015-2016 Report"/>
    <x v="0"/>
    <n v="2"/>
    <n v="2"/>
    <n v="0"/>
    <x v="1"/>
  </r>
  <r>
    <x v="4"/>
    <d v="2016-02-01T00:00:00"/>
    <d v="2016-02-07T00:00:00"/>
    <n v="0"/>
    <n v="0"/>
    <s v="Chinook Winter 2015-2016 Report"/>
    <x v="0"/>
    <n v="2"/>
    <n v="2"/>
    <n v="0"/>
    <x v="1"/>
  </r>
  <r>
    <x v="1"/>
    <d v="2016-02-08T00:00:00"/>
    <d v="2016-02-14T00:00:00"/>
    <n v="0"/>
    <n v="0"/>
    <s v="Chinook Winter 2015-2016 MSF Report"/>
    <x v="0"/>
    <n v="2"/>
    <n v="2"/>
    <n v="0"/>
    <x v="1"/>
  </r>
  <r>
    <x v="5"/>
    <d v="2016-02-08T00:00:00"/>
    <d v="2016-02-14T00:00:00"/>
    <n v="0"/>
    <n v="0"/>
    <s v="Chinook Winter 2015-2016 MSF Report"/>
    <x v="0"/>
    <n v="2"/>
    <n v="2"/>
    <n v="0"/>
    <x v="1"/>
  </r>
  <r>
    <x v="3"/>
    <d v="2016-02-08T00:00:00"/>
    <d v="2016-02-14T00:00:00"/>
    <n v="0"/>
    <n v="0"/>
    <s v="Chinook Winter 2015-2016 Report"/>
    <x v="0"/>
    <n v="2"/>
    <n v="2"/>
    <n v="0"/>
    <x v="1"/>
  </r>
  <r>
    <x v="4"/>
    <d v="2016-02-08T00:00:00"/>
    <d v="2016-02-14T00:00:00"/>
    <n v="0"/>
    <n v="0"/>
    <s v="Chinook Winter 2015-2016 Report"/>
    <x v="0"/>
    <n v="2"/>
    <n v="2"/>
    <n v="0"/>
    <x v="1"/>
  </r>
  <r>
    <x v="1"/>
    <d v="2016-02-15T00:00:00"/>
    <d v="2016-02-21T00:00:00"/>
    <n v="0"/>
    <n v="0"/>
    <s v="Chinook Winter 2015-2016 MSF Report"/>
    <x v="0"/>
    <n v="2"/>
    <n v="2"/>
    <n v="0"/>
    <x v="1"/>
  </r>
  <r>
    <x v="5"/>
    <d v="2016-02-15T00:00:00"/>
    <d v="2016-02-21T00:00:00"/>
    <n v="0"/>
    <n v="0"/>
    <s v="Chinook Winter 2015-2016 MSF Report"/>
    <x v="0"/>
    <n v="2"/>
    <n v="2"/>
    <n v="0"/>
    <x v="1"/>
  </r>
  <r>
    <x v="3"/>
    <d v="2016-02-15T00:00:00"/>
    <d v="2016-02-21T00:00:00"/>
    <n v="0"/>
    <n v="0"/>
    <s v="Chinook Winter 2015-2016 Report"/>
    <x v="0"/>
    <n v="2"/>
    <n v="2"/>
    <n v="0"/>
    <x v="1"/>
  </r>
  <r>
    <x v="4"/>
    <d v="2016-02-15T00:00:00"/>
    <d v="2016-02-21T00:00:00"/>
    <n v="0"/>
    <n v="0"/>
    <s v="Chinook Winter 2015-2016 Report"/>
    <x v="0"/>
    <n v="2"/>
    <n v="2"/>
    <n v="0"/>
    <x v="1"/>
  </r>
  <r>
    <x v="1"/>
    <d v="2016-02-22T00:00:00"/>
    <d v="2016-02-28T00:00:00"/>
    <n v="0"/>
    <n v="0"/>
    <s v="Chinook Winter 2015-2016 MSF Report"/>
    <x v="0"/>
    <n v="2"/>
    <n v="2"/>
    <n v="0"/>
    <x v="1"/>
  </r>
  <r>
    <x v="5"/>
    <d v="2016-02-22T00:00:00"/>
    <d v="2016-02-28T00:00:00"/>
    <n v="0"/>
    <n v="0"/>
    <s v="Chinook Winter 2015-2016 MSF Report"/>
    <x v="0"/>
    <n v="2"/>
    <n v="2"/>
    <n v="0"/>
    <x v="1"/>
  </r>
  <r>
    <x v="3"/>
    <d v="2016-02-22T00:00:00"/>
    <d v="2016-02-28T00:00:00"/>
    <n v="0"/>
    <n v="0"/>
    <s v="Chinook Winter 2015-2016 Report"/>
    <x v="0"/>
    <n v="2"/>
    <n v="2"/>
    <n v="0"/>
    <x v="1"/>
  </r>
  <r>
    <x v="4"/>
    <d v="2016-02-22T00:00:00"/>
    <d v="2016-02-28T00:00:00"/>
    <n v="0"/>
    <n v="0"/>
    <s v="Chinook Winter 2015-2016 Report"/>
    <x v="0"/>
    <n v="2"/>
    <n v="2"/>
    <n v="0"/>
    <x v="1"/>
  </r>
  <r>
    <x v="1"/>
    <d v="2016-02-29T00:00:00"/>
    <d v="2016-03-06T00:00:00"/>
    <n v="0"/>
    <n v="0"/>
    <s v="Chinook Winter 2015-2016 MSF Report"/>
    <x v="0"/>
    <n v="2"/>
    <n v="3"/>
    <n v="-1"/>
    <x v="1"/>
  </r>
  <r>
    <x v="5"/>
    <d v="2016-02-29T00:00:00"/>
    <d v="2016-03-06T00:00:00"/>
    <n v="0"/>
    <n v="0"/>
    <s v="Chinook Winter 2015-2016 MSF Report"/>
    <x v="0"/>
    <n v="2"/>
    <n v="3"/>
    <n v="-1"/>
    <x v="1"/>
  </r>
  <r>
    <x v="3"/>
    <d v="2016-02-29T00:00:00"/>
    <d v="2016-03-06T00:00:00"/>
    <n v="0"/>
    <n v="0"/>
    <s v="Chinook Winter 2015-2016 Report"/>
    <x v="0"/>
    <n v="2"/>
    <n v="3"/>
    <n v="-1"/>
    <x v="1"/>
  </r>
  <r>
    <x v="4"/>
    <d v="2016-02-29T00:00:00"/>
    <d v="2016-03-06T00:00:00"/>
    <n v="0"/>
    <n v="0"/>
    <s v="Chinook Winter 2015-2016 Report"/>
    <x v="0"/>
    <n v="2"/>
    <n v="3"/>
    <n v="-1"/>
    <x v="1"/>
  </r>
  <r>
    <x v="0"/>
    <d v="2017-02-06T00:00:00"/>
    <d v="2017-02-12T00:00:00"/>
    <n v="0"/>
    <n v="0"/>
    <s v="Chinook Winter 2016-2017 MSF Report"/>
    <x v="0"/>
    <n v="2"/>
    <n v="2"/>
    <n v="0"/>
    <x v="2"/>
  </r>
  <r>
    <x v="1"/>
    <d v="2017-02-06T00:00:00"/>
    <d v="2017-02-10T00:00:00"/>
    <n v="0"/>
    <n v="0"/>
    <s v="Chinook Winter 2016-2017 MSF Report"/>
    <x v="0"/>
    <n v="2"/>
    <n v="2"/>
    <n v="0"/>
    <x v="2"/>
  </r>
  <r>
    <x v="3"/>
    <d v="2017-02-06T00:00:00"/>
    <d v="2017-02-12T00:00:00"/>
    <n v="0"/>
    <n v="0"/>
    <s v="Chinook Winter 2016-2017 Report"/>
    <x v="0"/>
    <n v="2"/>
    <n v="2"/>
    <n v="0"/>
    <x v="2"/>
  </r>
  <r>
    <x v="4"/>
    <d v="2017-02-06T00:00:00"/>
    <d v="2017-02-12T00:00:00"/>
    <n v="0"/>
    <n v="0"/>
    <s v="Chinook Winter 2016-2017 Report"/>
    <x v="0"/>
    <n v="2"/>
    <n v="2"/>
    <n v="0"/>
    <x v="2"/>
  </r>
  <r>
    <x v="0"/>
    <d v="2017-02-13T00:00:00"/>
    <d v="2017-02-19T00:00:00"/>
    <n v="0"/>
    <n v="0"/>
    <s v="Chinook Winter 2016-2017 MSF Report"/>
    <x v="0"/>
    <n v="2"/>
    <n v="2"/>
    <n v="0"/>
    <x v="2"/>
  </r>
  <r>
    <x v="3"/>
    <d v="2017-02-13T00:00:00"/>
    <d v="2017-02-19T00:00:00"/>
    <n v="0"/>
    <n v="0"/>
    <s v="Chinook Winter 2016-2017 Report"/>
    <x v="0"/>
    <n v="2"/>
    <n v="2"/>
    <n v="0"/>
    <x v="2"/>
  </r>
  <r>
    <x v="4"/>
    <d v="2017-02-13T00:00:00"/>
    <d v="2017-02-19T00:00:00"/>
    <n v="0"/>
    <n v="0"/>
    <s v="Chinook Winter 2016-2017 Report"/>
    <x v="0"/>
    <n v="2"/>
    <n v="2"/>
    <n v="0"/>
    <x v="2"/>
  </r>
  <r>
    <x v="5"/>
    <d v="2017-02-16T00:00:00"/>
    <d v="2017-02-19T00:00:00"/>
    <n v="0"/>
    <n v="0"/>
    <s v="Chinook Winter 2016-2017 MSF Report"/>
    <x v="0"/>
    <n v="2"/>
    <n v="2"/>
    <n v="0"/>
    <x v="2"/>
  </r>
  <r>
    <x v="0"/>
    <d v="2017-02-20T00:00:00"/>
    <d v="2017-02-26T00:00:00"/>
    <n v="0"/>
    <n v="0"/>
    <s v="Chinook Winter 2016-2017 MSF Report"/>
    <x v="0"/>
    <n v="2"/>
    <n v="2"/>
    <n v="0"/>
    <x v="2"/>
  </r>
  <r>
    <x v="5"/>
    <d v="2017-02-20T00:00:00"/>
    <d v="2017-02-26T00:00:00"/>
    <n v="0"/>
    <n v="0"/>
    <s v="Chinook Winter 2016-2017 MSF Report"/>
    <x v="0"/>
    <n v="2"/>
    <n v="2"/>
    <n v="0"/>
    <x v="2"/>
  </r>
  <r>
    <x v="3"/>
    <d v="2017-02-20T00:00:00"/>
    <d v="2017-02-26T00:00:00"/>
    <n v="0"/>
    <n v="0"/>
    <s v="Chinook Winter 2016-2017 Report"/>
    <x v="0"/>
    <n v="2"/>
    <n v="2"/>
    <n v="0"/>
    <x v="2"/>
  </r>
  <r>
    <x v="4"/>
    <d v="2017-02-20T00:00:00"/>
    <d v="2017-02-26T00:00:00"/>
    <n v="0"/>
    <n v="0"/>
    <s v="Chinook Winter 2016-2017 Report"/>
    <x v="0"/>
    <n v="2"/>
    <n v="2"/>
    <n v="0"/>
    <x v="2"/>
  </r>
  <r>
    <x v="0"/>
    <d v="2017-02-27T00:00:00"/>
    <d v="2017-03-05T00:00:00"/>
    <n v="0"/>
    <n v="0"/>
    <s v="Chinook Winter 2016-2017 MSF Report"/>
    <x v="0"/>
    <n v="2"/>
    <n v="3"/>
    <n v="-1"/>
    <x v="2"/>
  </r>
  <r>
    <x v="5"/>
    <d v="2017-02-27T00:00:00"/>
    <d v="2017-03-05T00:00:00"/>
    <n v="0"/>
    <n v="0"/>
    <s v="Chinook Winter 2016-2017 MSF Report"/>
    <x v="0"/>
    <n v="2"/>
    <n v="3"/>
    <n v="-1"/>
    <x v="2"/>
  </r>
  <r>
    <x v="3"/>
    <d v="2017-02-27T00:00:00"/>
    <d v="2017-03-05T00:00:00"/>
    <n v="0"/>
    <n v="0"/>
    <s v="Chinook Winter 2016-2017 Report"/>
    <x v="0"/>
    <n v="2"/>
    <n v="3"/>
    <n v="-1"/>
    <x v="2"/>
  </r>
  <r>
    <x v="4"/>
    <d v="2017-02-27T00:00:00"/>
    <d v="2017-03-05T00:00:00"/>
    <n v="0"/>
    <n v="0"/>
    <s v="Chinook Winter 2016-2017 Report"/>
    <x v="0"/>
    <n v="2"/>
    <n v="3"/>
    <n v="-1"/>
    <x v="2"/>
  </r>
  <r>
    <x v="1"/>
    <d v="2018-02-05T00:00:00"/>
    <d v="2018-02-11T00:00:00"/>
    <n v="0"/>
    <n v="0"/>
    <s v="Chinook Winter 2017-2018 MSF Report"/>
    <x v="0"/>
    <n v="2"/>
    <n v="2"/>
    <n v="0"/>
    <x v="3"/>
  </r>
  <r>
    <x v="2"/>
    <d v="2018-02-05T00:00:00"/>
    <d v="2018-02-11T00:00:00"/>
    <n v="0"/>
    <n v="0"/>
    <s v="Chinook Winter 2017-2018 MSF Report"/>
    <x v="0"/>
    <n v="2"/>
    <n v="2"/>
    <n v="0"/>
    <x v="3"/>
  </r>
  <r>
    <x v="1"/>
    <d v="2018-02-12T00:00:00"/>
    <d v="2018-02-18T00:00:00"/>
    <n v="0"/>
    <n v="0"/>
    <s v="Chinook Winter 2017-2018 MSF Report"/>
    <x v="0"/>
    <n v="2"/>
    <n v="2"/>
    <n v="0"/>
    <x v="3"/>
  </r>
  <r>
    <x v="2"/>
    <d v="2018-02-12T00:00:00"/>
    <d v="2018-02-18T00:00:00"/>
    <n v="0"/>
    <n v="0"/>
    <s v="Chinook Winter 2017-2018 MSF Report"/>
    <x v="0"/>
    <n v="2"/>
    <n v="2"/>
    <n v="0"/>
    <x v="3"/>
  </r>
  <r>
    <x v="5"/>
    <d v="2018-02-16T00:00:00"/>
    <d v="2018-02-18T00:00:00"/>
    <n v="0"/>
    <n v="0"/>
    <s v="Chinook Winter 2017-2018 MSF Report"/>
    <x v="0"/>
    <n v="2"/>
    <n v="2"/>
    <n v="0"/>
    <x v="3"/>
  </r>
  <r>
    <x v="3"/>
    <d v="2018-02-16T00:00:00"/>
    <d v="2018-02-18T00:00:00"/>
    <n v="0"/>
    <n v="0"/>
    <s v="Chinook Winter 2017-2018 Report"/>
    <x v="0"/>
    <n v="2"/>
    <n v="2"/>
    <n v="0"/>
    <x v="3"/>
  </r>
  <r>
    <x v="4"/>
    <d v="2018-02-16T00:00:00"/>
    <d v="2018-02-18T00:00:00"/>
    <n v="0"/>
    <n v="0"/>
    <s v="Chinook Winter 2017-2018 Report"/>
    <x v="0"/>
    <n v="2"/>
    <n v="2"/>
    <n v="0"/>
    <x v="3"/>
  </r>
  <r>
    <x v="1"/>
    <d v="2018-02-19T00:00:00"/>
    <d v="2018-02-25T00:00:00"/>
    <n v="0"/>
    <n v="0"/>
    <s v="Chinook Winter 2017-2018 MSF Report"/>
    <x v="0"/>
    <n v="2"/>
    <n v="2"/>
    <n v="0"/>
    <x v="3"/>
  </r>
  <r>
    <x v="5"/>
    <d v="2018-02-19T00:00:00"/>
    <d v="2018-02-25T00:00:00"/>
    <n v="0"/>
    <n v="0"/>
    <s v="Chinook Winter 2017-2018 MSF Report"/>
    <x v="0"/>
    <n v="2"/>
    <n v="2"/>
    <n v="0"/>
    <x v="3"/>
  </r>
  <r>
    <x v="2"/>
    <d v="2018-02-19T00:00:00"/>
    <d v="2018-02-25T00:00:00"/>
    <n v="0"/>
    <n v="0"/>
    <s v="Chinook Winter 2017-2018 MSF Report"/>
    <x v="0"/>
    <n v="2"/>
    <n v="2"/>
    <n v="0"/>
    <x v="3"/>
  </r>
  <r>
    <x v="3"/>
    <d v="2018-02-19T00:00:00"/>
    <d v="2018-02-25T00:00:00"/>
    <n v="0"/>
    <n v="0"/>
    <s v="Chinook Winter 2017-2018 Report"/>
    <x v="0"/>
    <n v="2"/>
    <n v="2"/>
    <n v="0"/>
    <x v="3"/>
  </r>
  <r>
    <x v="4"/>
    <d v="2018-02-19T00:00:00"/>
    <d v="2018-02-25T00:00:00"/>
    <n v="0"/>
    <n v="0"/>
    <s v="Chinook Winter 2017-2018 Report"/>
    <x v="0"/>
    <n v="2"/>
    <n v="2"/>
    <n v="0"/>
    <x v="3"/>
  </r>
  <r>
    <x v="1"/>
    <d v="2018-02-26T00:00:00"/>
    <d v="2018-03-04T00:00:00"/>
    <n v="0"/>
    <n v="0"/>
    <s v="Chinook Winter 2017-2018 MSF Report"/>
    <x v="0"/>
    <n v="2"/>
    <n v="3"/>
    <n v="-1"/>
    <x v="3"/>
  </r>
  <r>
    <x v="5"/>
    <d v="2018-02-26T00:00:00"/>
    <d v="2018-03-04T00:00:00"/>
    <n v="0"/>
    <n v="0"/>
    <s v="Chinook Winter 2017-2018 MSF Report"/>
    <x v="0"/>
    <n v="2"/>
    <n v="3"/>
    <n v="-1"/>
    <x v="3"/>
  </r>
  <r>
    <x v="2"/>
    <d v="2018-02-26T00:00:00"/>
    <d v="2018-02-28T00:00:00"/>
    <n v="0"/>
    <n v="0"/>
    <s v="Chinook Winter 2017-2018 MSF Report"/>
    <x v="0"/>
    <n v="2"/>
    <n v="2"/>
    <n v="0"/>
    <x v="3"/>
  </r>
  <r>
    <x v="3"/>
    <d v="2018-02-26T00:00:00"/>
    <d v="2018-03-04T00:00:00"/>
    <n v="0"/>
    <n v="0"/>
    <s v="Chinook Winter 2017-2018 Report"/>
    <x v="0"/>
    <n v="2"/>
    <n v="3"/>
    <n v="-1"/>
    <x v="3"/>
  </r>
  <r>
    <x v="4"/>
    <d v="2018-02-26T00:00:00"/>
    <d v="2018-03-04T00:00:00"/>
    <n v="0"/>
    <n v="0"/>
    <s v="Chinook Winter 2017-2018 Report"/>
    <x v="0"/>
    <n v="2"/>
    <n v="3"/>
    <n v="-1"/>
    <x v="3"/>
  </r>
  <r>
    <x v="0"/>
    <d v="2019-02-01T00:00:00"/>
    <d v="2019-02-03T00:00:00"/>
    <n v="0"/>
    <n v="0"/>
    <s v="Chinook Winter 2018-2019 MSF Report"/>
    <x v="0"/>
    <n v="2"/>
    <n v="2"/>
    <n v="0"/>
    <x v="4"/>
  </r>
  <r>
    <x v="0"/>
    <d v="2019-02-04T00:00:00"/>
    <d v="2019-02-10T00:00:00"/>
    <n v="0"/>
    <n v="0"/>
    <s v="Chinook Winter 2018-2019 MSF Report"/>
    <x v="0"/>
    <n v="2"/>
    <n v="2"/>
    <n v="0"/>
    <x v="4"/>
  </r>
  <r>
    <x v="1"/>
    <d v="2019-02-04T00:00:00"/>
    <d v="2019-02-10T00:00:00"/>
    <n v="0"/>
    <n v="0"/>
    <s v="Chinook Winter 2018-2019 MSF Report"/>
    <x v="0"/>
    <n v="2"/>
    <n v="2"/>
    <n v="0"/>
    <x v="4"/>
  </r>
  <r>
    <x v="5"/>
    <d v="2019-02-04T00:00:00"/>
    <d v="2019-02-10T00:00:00"/>
    <n v="0"/>
    <n v="0"/>
    <s v="Chinook Winter 2018-2019 MSF Report"/>
    <x v="0"/>
    <n v="2"/>
    <n v="2"/>
    <n v="0"/>
    <x v="4"/>
  </r>
  <r>
    <x v="3"/>
    <d v="2019-02-04T00:00:00"/>
    <d v="2019-02-10T00:00:00"/>
    <n v="0"/>
    <n v="0"/>
    <s v="Chinook Winter 2018-2019 Report"/>
    <x v="0"/>
    <n v="2"/>
    <n v="2"/>
    <n v="0"/>
    <x v="4"/>
  </r>
  <r>
    <x v="4"/>
    <d v="2019-02-04T00:00:00"/>
    <d v="2019-02-10T00:00:00"/>
    <n v="0"/>
    <n v="0"/>
    <s v="Chinook Winter 2018-2019 Report"/>
    <x v="0"/>
    <n v="2"/>
    <n v="2"/>
    <n v="0"/>
    <x v="4"/>
  </r>
  <r>
    <x v="0"/>
    <d v="2019-02-11T00:00:00"/>
    <d v="2019-02-17T00:00:00"/>
    <n v="0"/>
    <n v="0"/>
    <s v="Chinook Winter 2018-2019 MSF Report"/>
    <x v="0"/>
    <n v="2"/>
    <n v="2"/>
    <n v="0"/>
    <x v="4"/>
  </r>
  <r>
    <x v="1"/>
    <d v="2019-02-11T00:00:00"/>
    <d v="2019-02-17T00:00:00"/>
    <n v="0"/>
    <n v="0"/>
    <s v="Chinook Winter 2018-2019 MSF Report"/>
    <x v="0"/>
    <n v="2"/>
    <n v="2"/>
    <n v="0"/>
    <x v="4"/>
  </r>
  <r>
    <x v="5"/>
    <d v="2019-02-11T00:00:00"/>
    <d v="2019-02-17T00:00:00"/>
    <n v="0"/>
    <n v="0"/>
    <s v="Chinook Winter 2018-2019 MSF Report"/>
    <x v="0"/>
    <n v="2"/>
    <n v="2"/>
    <n v="0"/>
    <x v="4"/>
  </r>
  <r>
    <x v="3"/>
    <d v="2019-02-11T00:00:00"/>
    <d v="2019-02-17T00:00:00"/>
    <n v="0"/>
    <n v="0"/>
    <s v="Chinook Winter 2018-2019 Report"/>
    <x v="0"/>
    <n v="2"/>
    <n v="2"/>
    <n v="0"/>
    <x v="4"/>
  </r>
  <r>
    <x v="4"/>
    <d v="2019-02-11T00:00:00"/>
    <d v="2019-02-17T00:00:00"/>
    <n v="0"/>
    <n v="0"/>
    <s v="Chinook Winter 2018-2019 Report"/>
    <x v="0"/>
    <n v="2"/>
    <n v="2"/>
    <n v="0"/>
    <x v="4"/>
  </r>
  <r>
    <x v="0"/>
    <d v="2019-02-18T00:00:00"/>
    <d v="2019-02-24T00:00:00"/>
    <n v="0"/>
    <n v="0"/>
    <s v="Chinook Winter 2018-2019 MSF Report"/>
    <x v="0"/>
    <n v="2"/>
    <n v="2"/>
    <n v="0"/>
    <x v="4"/>
  </r>
  <r>
    <x v="1"/>
    <d v="2019-02-18T00:00:00"/>
    <d v="2019-02-24T00:00:00"/>
    <n v="0"/>
    <n v="0"/>
    <s v="Chinook Winter 2018-2019 MSF Report"/>
    <x v="0"/>
    <n v="2"/>
    <n v="2"/>
    <n v="0"/>
    <x v="4"/>
  </r>
  <r>
    <x v="5"/>
    <d v="2019-02-18T00:00:00"/>
    <d v="2019-02-24T00:00:00"/>
    <n v="0"/>
    <n v="0"/>
    <s v="Chinook Winter 2018-2019 MSF Report"/>
    <x v="0"/>
    <n v="2"/>
    <n v="2"/>
    <n v="0"/>
    <x v="4"/>
  </r>
  <r>
    <x v="3"/>
    <d v="2019-02-18T00:00:00"/>
    <d v="2019-02-24T00:00:00"/>
    <n v="0"/>
    <n v="0"/>
    <s v="Chinook Winter 2018-2019 Report"/>
    <x v="0"/>
    <n v="2"/>
    <n v="2"/>
    <n v="0"/>
    <x v="4"/>
  </r>
  <r>
    <x v="4"/>
    <d v="2019-02-18T00:00:00"/>
    <d v="2019-02-24T00:00:00"/>
    <n v="0"/>
    <n v="0"/>
    <s v="Chinook Winter 2018-2019 Report"/>
    <x v="0"/>
    <n v="2"/>
    <n v="2"/>
    <n v="0"/>
    <x v="4"/>
  </r>
  <r>
    <x v="0"/>
    <d v="2019-02-25T00:00:00"/>
    <d v="2019-03-03T00:00:00"/>
    <n v="0"/>
    <n v="0"/>
    <s v="Chinook Winter 2018-2019 MSF Report"/>
    <x v="0"/>
    <n v="2"/>
    <n v="3"/>
    <n v="-1"/>
    <x v="4"/>
  </r>
  <r>
    <x v="1"/>
    <d v="2019-02-25T00:00:00"/>
    <d v="2019-03-03T00:00:00"/>
    <n v="0"/>
    <n v="0"/>
    <s v="Chinook Winter 2018-2019 MSF Report"/>
    <x v="0"/>
    <n v="2"/>
    <n v="3"/>
    <n v="-1"/>
    <x v="4"/>
  </r>
  <r>
    <x v="5"/>
    <d v="2019-02-25T00:00:00"/>
    <d v="2019-03-03T00:00:00"/>
    <n v="0"/>
    <n v="0"/>
    <s v="Chinook Winter 2018-2019 MSF Report"/>
    <x v="0"/>
    <n v="2"/>
    <n v="3"/>
    <n v="-1"/>
    <x v="4"/>
  </r>
  <r>
    <x v="3"/>
    <d v="2019-02-25T00:00:00"/>
    <d v="2019-03-03T00:00:00"/>
    <n v="0"/>
    <n v="0"/>
    <s v="Chinook Winter 2018-2019 Report"/>
    <x v="0"/>
    <n v="2"/>
    <n v="3"/>
    <n v="-1"/>
    <x v="4"/>
  </r>
  <r>
    <x v="4"/>
    <d v="2019-02-25T00:00:00"/>
    <d v="2019-03-03T00:00:00"/>
    <n v="0"/>
    <n v="0"/>
    <s v="Chinook Winter 2018-2019 Report"/>
    <x v="0"/>
    <n v="2"/>
    <n v="3"/>
    <n v="-1"/>
    <x v="4"/>
  </r>
  <r>
    <x v="1"/>
    <d v="2020-02-01T00:00:00"/>
    <d v="2020-02-02T00:00:00"/>
    <n v="0"/>
    <n v="0"/>
    <s v="Chinook Winter 2019-2020 MSF Report"/>
    <x v="0"/>
    <n v="2"/>
    <n v="2"/>
    <n v="0"/>
    <x v="5"/>
  </r>
  <r>
    <x v="5"/>
    <d v="2020-02-01T00:00:00"/>
    <d v="2020-02-02T00:00:00"/>
    <n v="0"/>
    <n v="0"/>
    <s v="Chinook Winter 2019-2020 MSF Report"/>
    <x v="0"/>
    <n v="2"/>
    <n v="2"/>
    <n v="0"/>
    <x v="5"/>
  </r>
  <r>
    <x v="3"/>
    <d v="2020-02-01T00:00:00"/>
    <d v="2020-02-02T00:00:00"/>
    <n v="0"/>
    <n v="0"/>
    <s v="Chinook Winter 2019-2020 Report"/>
    <x v="0"/>
    <n v="2"/>
    <n v="2"/>
    <n v="0"/>
    <x v="5"/>
  </r>
  <r>
    <x v="4"/>
    <d v="2020-02-01T00:00:00"/>
    <d v="2020-02-02T00:00:00"/>
    <n v="0"/>
    <n v="0"/>
    <s v="Chinook Winter 2019-2020 Report"/>
    <x v="0"/>
    <n v="2"/>
    <n v="2"/>
    <n v="0"/>
    <x v="5"/>
  </r>
  <r>
    <x v="1"/>
    <d v="2020-02-03T00:00:00"/>
    <d v="2020-02-09T00:00:00"/>
    <n v="0"/>
    <n v="0"/>
    <s v="Chinook Winter 2019-2020 MSF Report"/>
    <x v="0"/>
    <n v="2"/>
    <n v="2"/>
    <n v="0"/>
    <x v="5"/>
  </r>
  <r>
    <x v="5"/>
    <d v="2020-02-03T00:00:00"/>
    <d v="2020-02-09T00:00:00"/>
    <n v="0"/>
    <n v="0"/>
    <s v="Chinook Winter 2019-2020 MSF Report"/>
    <x v="0"/>
    <n v="2"/>
    <n v="2"/>
    <n v="0"/>
    <x v="5"/>
  </r>
  <r>
    <x v="2"/>
    <d v="2020-02-03T00:00:00"/>
    <d v="2020-02-09T00:00:00"/>
    <n v="0"/>
    <n v="0"/>
    <s v="Chinook Winter 2019-2020 MSF Report"/>
    <x v="0"/>
    <n v="2"/>
    <n v="2"/>
    <n v="0"/>
    <x v="5"/>
  </r>
  <r>
    <x v="3"/>
    <d v="2020-02-03T00:00:00"/>
    <d v="2020-02-09T00:00:00"/>
    <n v="0"/>
    <n v="0"/>
    <s v="Chinook Winter 2019-2020 Report"/>
    <x v="0"/>
    <n v="2"/>
    <n v="2"/>
    <n v="0"/>
    <x v="5"/>
  </r>
  <r>
    <x v="4"/>
    <d v="2020-02-03T00:00:00"/>
    <d v="2020-02-09T00:00:00"/>
    <n v="0"/>
    <n v="0"/>
    <s v="Chinook Winter 2019-2020 Report"/>
    <x v="0"/>
    <n v="2"/>
    <n v="2"/>
    <n v="0"/>
    <x v="5"/>
  </r>
  <r>
    <x v="1"/>
    <d v="2020-02-10T00:00:00"/>
    <d v="2020-02-16T00:00:00"/>
    <n v="0"/>
    <n v="0"/>
    <s v="Chinook Winter 2019-2020 MSF Report"/>
    <x v="0"/>
    <n v="2"/>
    <n v="2"/>
    <n v="0"/>
    <x v="5"/>
  </r>
  <r>
    <x v="5"/>
    <d v="2020-02-10T00:00:00"/>
    <d v="2020-02-16T00:00:00"/>
    <n v="0"/>
    <n v="0"/>
    <s v="Chinook Winter 2019-2020 MSF Report"/>
    <x v="0"/>
    <n v="2"/>
    <n v="2"/>
    <n v="0"/>
    <x v="5"/>
  </r>
  <r>
    <x v="2"/>
    <d v="2020-02-10T00:00:00"/>
    <d v="2020-02-16T00:00:00"/>
    <n v="0"/>
    <n v="0"/>
    <s v="Chinook Winter 2019-2020 MSF Report"/>
    <x v="0"/>
    <n v="2"/>
    <n v="2"/>
    <n v="0"/>
    <x v="5"/>
  </r>
  <r>
    <x v="3"/>
    <d v="2020-02-10T00:00:00"/>
    <d v="2020-02-16T00:00:00"/>
    <n v="0"/>
    <n v="0"/>
    <s v="Chinook Winter 2019-2020 Report"/>
    <x v="0"/>
    <n v="2"/>
    <n v="2"/>
    <n v="0"/>
    <x v="5"/>
  </r>
  <r>
    <x v="4"/>
    <d v="2020-02-10T00:00:00"/>
    <d v="2020-02-16T00:00:00"/>
    <n v="0"/>
    <n v="0"/>
    <s v="Chinook Winter 2019-2020 Report"/>
    <x v="0"/>
    <n v="2"/>
    <n v="2"/>
    <n v="0"/>
    <x v="5"/>
  </r>
  <r>
    <x v="1"/>
    <d v="2020-02-17T00:00:00"/>
    <d v="2020-02-23T00:00:00"/>
    <n v="0"/>
    <n v="0"/>
    <s v="Chinook Winter 2019-2020 MSF Report"/>
    <x v="0"/>
    <n v="2"/>
    <n v="2"/>
    <n v="0"/>
    <x v="5"/>
  </r>
  <r>
    <x v="5"/>
    <d v="2020-02-17T00:00:00"/>
    <d v="2020-02-23T00:00:00"/>
    <n v="0"/>
    <n v="0"/>
    <s v="Chinook Winter 2019-2020 MSF Report"/>
    <x v="0"/>
    <n v="2"/>
    <n v="2"/>
    <n v="0"/>
    <x v="5"/>
  </r>
  <r>
    <x v="2"/>
    <d v="2020-02-17T00:00:00"/>
    <d v="2020-02-23T00:00:00"/>
    <n v="0"/>
    <n v="0"/>
    <s v="Chinook Winter 2019-2020 MSF Report"/>
    <x v="0"/>
    <n v="2"/>
    <n v="2"/>
    <n v="0"/>
    <x v="5"/>
  </r>
  <r>
    <x v="3"/>
    <d v="2020-02-17T00:00:00"/>
    <d v="2020-02-23T00:00:00"/>
    <n v="0"/>
    <n v="0"/>
    <s v="Chinook Winter 2019-2020 Report"/>
    <x v="0"/>
    <n v="2"/>
    <n v="2"/>
    <n v="0"/>
    <x v="5"/>
  </r>
  <r>
    <x v="4"/>
    <d v="2020-02-17T00:00:00"/>
    <d v="2020-02-23T00:00:00"/>
    <n v="0"/>
    <n v="0"/>
    <s v="Chinook Winter 2019-2020 Report"/>
    <x v="0"/>
    <n v="2"/>
    <n v="2"/>
    <n v="0"/>
    <x v="5"/>
  </r>
  <r>
    <x v="1"/>
    <d v="2020-02-24T00:00:00"/>
    <d v="2020-03-01T00:00:00"/>
    <n v="0"/>
    <n v="0"/>
    <s v="Chinook Winter 2019-2020 MSF Report"/>
    <x v="0"/>
    <n v="2"/>
    <n v="3"/>
    <n v="-1"/>
    <x v="5"/>
  </r>
  <r>
    <x v="5"/>
    <d v="2020-02-24T00:00:00"/>
    <d v="2020-03-01T00:00:00"/>
    <n v="0"/>
    <n v="0"/>
    <s v="Chinook Winter 2019-2020 MSF Report"/>
    <x v="0"/>
    <n v="2"/>
    <n v="3"/>
    <n v="-1"/>
    <x v="5"/>
  </r>
  <r>
    <x v="2"/>
    <d v="2020-02-24T00:00:00"/>
    <d v="2020-03-01T00:00:00"/>
    <n v="0"/>
    <n v="0"/>
    <s v="Chinook Winter 2019-2020 MSF Report"/>
    <x v="0"/>
    <n v="2"/>
    <n v="3"/>
    <n v="-1"/>
    <x v="5"/>
  </r>
  <r>
    <x v="3"/>
    <d v="2020-02-24T00:00:00"/>
    <d v="2020-03-01T00:00:00"/>
    <n v="0"/>
    <n v="0"/>
    <s v="Chinook Winter 2019-2020 Report"/>
    <x v="0"/>
    <n v="2"/>
    <n v="3"/>
    <n v="-1"/>
    <x v="5"/>
  </r>
  <r>
    <x v="4"/>
    <d v="2020-02-24T00:00:00"/>
    <d v="2020-03-01T00:00:00"/>
    <n v="0"/>
    <n v="0"/>
    <s v="Chinook Winter 2019-2020 Report"/>
    <x v="0"/>
    <n v="2"/>
    <n v="3"/>
    <n v="-1"/>
    <x v="5"/>
  </r>
  <r>
    <x v="0"/>
    <d v="2015-03-02T00:00:00"/>
    <d v="2015-03-08T00:00:00"/>
    <n v="0"/>
    <n v="0"/>
    <s v="Chinook Winter 2014-2015 Report"/>
    <x v="0"/>
    <n v="3"/>
    <n v="3"/>
    <n v="0"/>
    <x v="0"/>
  </r>
  <r>
    <x v="5"/>
    <d v="2015-03-02T00:00:00"/>
    <d v="2015-03-08T00:00:00"/>
    <n v="0"/>
    <n v="0"/>
    <s v="Chinook Winter 2014-2015 Report"/>
    <x v="0"/>
    <n v="3"/>
    <n v="3"/>
    <n v="0"/>
    <x v="0"/>
  </r>
  <r>
    <x v="3"/>
    <d v="2015-03-03T00:00:00"/>
    <d v="2015-03-09T00:00:00"/>
    <n v="0"/>
    <n v="0"/>
    <s v="Chinook Winter 2014-2015 Report"/>
    <x v="0"/>
    <n v="3"/>
    <n v="3"/>
    <n v="0"/>
    <x v="0"/>
  </r>
  <r>
    <x v="4"/>
    <d v="2015-03-03T00:00:00"/>
    <d v="2015-03-09T00:00:00"/>
    <n v="0"/>
    <n v="0"/>
    <s v="Chinook Winter 2014-2015 Report"/>
    <x v="0"/>
    <n v="3"/>
    <n v="3"/>
    <n v="0"/>
    <x v="0"/>
  </r>
  <r>
    <x v="0"/>
    <d v="2015-03-09T00:00:00"/>
    <d v="2015-03-15T00:00:00"/>
    <n v="0"/>
    <n v="0"/>
    <s v="Chinook Winter 2014-2015 Report"/>
    <x v="0"/>
    <n v="3"/>
    <n v="3"/>
    <n v="0"/>
    <x v="0"/>
  </r>
  <r>
    <x v="5"/>
    <d v="2015-03-09T00:00:00"/>
    <d v="2015-03-15T00:00:00"/>
    <n v="0"/>
    <n v="0"/>
    <s v="Chinook Winter 2014-2015 Report"/>
    <x v="0"/>
    <n v="3"/>
    <n v="3"/>
    <n v="0"/>
    <x v="0"/>
  </r>
  <r>
    <x v="3"/>
    <d v="2015-03-10T00:00:00"/>
    <d v="2015-03-16T00:00:00"/>
    <n v="0"/>
    <n v="0"/>
    <s v="Chinook Winter 2014-2015 Report"/>
    <x v="0"/>
    <n v="3"/>
    <n v="3"/>
    <n v="0"/>
    <x v="0"/>
  </r>
  <r>
    <x v="4"/>
    <d v="2015-03-10T00:00:00"/>
    <d v="2015-03-16T00:00:00"/>
    <n v="0"/>
    <n v="0"/>
    <s v="Chinook Winter 2014-2015 Report"/>
    <x v="0"/>
    <n v="3"/>
    <n v="3"/>
    <n v="0"/>
    <x v="0"/>
  </r>
  <r>
    <x v="0"/>
    <d v="2015-03-16T00:00:00"/>
    <d v="2015-03-22T00:00:00"/>
    <n v="0"/>
    <n v="0"/>
    <s v="Chinook Winter 2014-2015 Report"/>
    <x v="0"/>
    <n v="3"/>
    <n v="3"/>
    <n v="0"/>
    <x v="0"/>
  </r>
  <r>
    <x v="5"/>
    <d v="2015-03-16T00:00:00"/>
    <d v="2015-03-22T00:00:00"/>
    <n v="0"/>
    <n v="0"/>
    <s v="Chinook Winter 2014-2015 Report"/>
    <x v="0"/>
    <n v="3"/>
    <n v="3"/>
    <n v="0"/>
    <x v="0"/>
  </r>
  <r>
    <x v="3"/>
    <d v="2015-03-17T00:00:00"/>
    <d v="2015-03-23T00:00:00"/>
    <n v="0"/>
    <n v="0"/>
    <s v="Chinook Winter 2014-2015 Report"/>
    <x v="0"/>
    <n v="3"/>
    <n v="3"/>
    <n v="0"/>
    <x v="0"/>
  </r>
  <r>
    <x v="4"/>
    <d v="2015-03-17T00:00:00"/>
    <d v="2015-03-23T00:00:00"/>
    <n v="0"/>
    <n v="0"/>
    <s v="Chinook Winter 2014-2015 Report"/>
    <x v="0"/>
    <n v="3"/>
    <n v="3"/>
    <n v="0"/>
    <x v="0"/>
  </r>
  <r>
    <x v="0"/>
    <d v="2015-03-23T00:00:00"/>
    <d v="2015-03-29T00:00:00"/>
    <n v="0"/>
    <n v="0"/>
    <s v="Chinook Winter 2014-2015 Report"/>
    <x v="0"/>
    <n v="3"/>
    <n v="3"/>
    <n v="0"/>
    <x v="0"/>
  </r>
  <r>
    <x v="5"/>
    <d v="2015-03-23T00:00:00"/>
    <d v="2015-03-29T00:00:00"/>
    <n v="0"/>
    <n v="0"/>
    <s v="Chinook Winter 2014-2015 Report"/>
    <x v="0"/>
    <n v="3"/>
    <n v="3"/>
    <n v="0"/>
    <x v="0"/>
  </r>
  <r>
    <x v="3"/>
    <d v="2015-03-24T00:00:00"/>
    <d v="2015-03-30T00:00:00"/>
    <n v="0"/>
    <n v="0"/>
    <s v="Chinook Winter 2014-2015 Report"/>
    <x v="0"/>
    <n v="3"/>
    <n v="3"/>
    <n v="0"/>
    <x v="0"/>
  </r>
  <r>
    <x v="4"/>
    <d v="2015-03-24T00:00:00"/>
    <d v="2015-03-30T00:00:00"/>
    <n v="0"/>
    <n v="0"/>
    <s v="Chinook Winter 2014-2015 Report"/>
    <x v="0"/>
    <n v="3"/>
    <n v="3"/>
    <n v="0"/>
    <x v="0"/>
  </r>
  <r>
    <x v="0"/>
    <d v="2015-03-30T00:00:00"/>
    <d v="2015-04-05T00:00:00"/>
    <n v="0"/>
    <n v="0"/>
    <s v="Chinook Winter 2014-2015 Report"/>
    <x v="0"/>
    <n v="3"/>
    <n v="4"/>
    <n v="-1"/>
    <x v="0"/>
  </r>
  <r>
    <x v="5"/>
    <d v="2015-03-30T00:00:00"/>
    <d v="2015-04-05T00:00:00"/>
    <n v="0"/>
    <n v="0"/>
    <s v="Chinook Winter 2014-2015 Report"/>
    <x v="0"/>
    <n v="3"/>
    <n v="4"/>
    <n v="-1"/>
    <x v="0"/>
  </r>
  <r>
    <x v="3"/>
    <d v="2015-03-31T00:00:00"/>
    <d v="2015-04-06T00:00:00"/>
    <n v="0"/>
    <n v="0"/>
    <s v="Chinook Winter 2014-2015 Report"/>
    <x v="0"/>
    <n v="3"/>
    <n v="4"/>
    <n v="-1"/>
    <x v="0"/>
  </r>
  <r>
    <x v="4"/>
    <d v="2015-03-31T00:00:00"/>
    <d v="2015-04-06T00:00:00"/>
    <n v="0"/>
    <n v="0"/>
    <s v="Chinook Winter 2014-2015 Report"/>
    <x v="0"/>
    <n v="3"/>
    <n v="4"/>
    <n v="-1"/>
    <x v="0"/>
  </r>
  <r>
    <x v="1"/>
    <d v="2016-03-07T00:00:00"/>
    <d v="2016-03-13T00:00:00"/>
    <n v="0"/>
    <n v="0"/>
    <s v="Chinook Winter 2015-2016 MSF Report"/>
    <x v="0"/>
    <n v="3"/>
    <n v="3"/>
    <n v="0"/>
    <x v="1"/>
  </r>
  <r>
    <x v="5"/>
    <d v="2016-03-07T00:00:00"/>
    <d v="2016-03-13T00:00:00"/>
    <n v="0"/>
    <n v="0"/>
    <s v="Chinook Winter 2015-2016 MSF Report"/>
    <x v="0"/>
    <n v="3"/>
    <n v="3"/>
    <n v="0"/>
    <x v="1"/>
  </r>
  <r>
    <x v="3"/>
    <d v="2016-03-07T00:00:00"/>
    <d v="2016-03-13T00:00:00"/>
    <n v="0"/>
    <n v="0"/>
    <s v="Chinook Winter 2015-2016 Report"/>
    <x v="0"/>
    <n v="3"/>
    <n v="3"/>
    <n v="0"/>
    <x v="1"/>
  </r>
  <r>
    <x v="4"/>
    <d v="2016-03-07T00:00:00"/>
    <d v="2016-03-13T00:00:00"/>
    <n v="0"/>
    <n v="0"/>
    <s v="Chinook Winter 2015-2016 Report"/>
    <x v="0"/>
    <n v="3"/>
    <n v="3"/>
    <n v="0"/>
    <x v="1"/>
  </r>
  <r>
    <x v="5"/>
    <d v="2016-03-14T00:00:00"/>
    <d v="2016-03-20T00:00:00"/>
    <n v="0"/>
    <n v="0"/>
    <s v="Chinook Winter 2015-2016 MSF Report"/>
    <x v="0"/>
    <n v="3"/>
    <n v="3"/>
    <n v="0"/>
    <x v="1"/>
  </r>
  <r>
    <x v="3"/>
    <d v="2016-03-14T00:00:00"/>
    <d v="2016-03-20T00:00:00"/>
    <n v="0"/>
    <n v="0"/>
    <s v="Chinook Winter 2015-2016 Report"/>
    <x v="0"/>
    <n v="3"/>
    <n v="3"/>
    <n v="0"/>
    <x v="1"/>
  </r>
  <r>
    <x v="4"/>
    <d v="2016-03-14T00:00:00"/>
    <d v="2016-03-20T00:00:00"/>
    <n v="0"/>
    <n v="0"/>
    <s v="Chinook Winter 2015-2016 Report"/>
    <x v="0"/>
    <n v="3"/>
    <n v="3"/>
    <n v="0"/>
    <x v="1"/>
  </r>
  <r>
    <x v="5"/>
    <d v="2016-03-21T00:00:00"/>
    <d v="2016-03-27T00:00:00"/>
    <n v="0"/>
    <n v="0"/>
    <s v="Chinook Winter 2015-2016 MSF Report"/>
    <x v="0"/>
    <n v="3"/>
    <n v="3"/>
    <n v="0"/>
    <x v="1"/>
  </r>
  <r>
    <x v="3"/>
    <d v="2016-03-21T00:00:00"/>
    <d v="2016-03-27T00:00:00"/>
    <n v="0"/>
    <n v="0"/>
    <s v="Chinook Winter 2015-2016 Report"/>
    <x v="0"/>
    <n v="3"/>
    <n v="3"/>
    <n v="0"/>
    <x v="1"/>
  </r>
  <r>
    <x v="4"/>
    <d v="2016-03-21T00:00:00"/>
    <d v="2016-03-27T00:00:00"/>
    <n v="0"/>
    <n v="0"/>
    <s v="Chinook Winter 2015-2016 Report"/>
    <x v="0"/>
    <n v="3"/>
    <n v="3"/>
    <n v="0"/>
    <x v="1"/>
  </r>
  <r>
    <x v="5"/>
    <d v="2016-03-28T00:00:00"/>
    <d v="2016-04-03T00:00:00"/>
    <n v="0"/>
    <n v="0"/>
    <s v="Chinook Winter 2015-2016 MSF Report"/>
    <x v="0"/>
    <n v="3"/>
    <n v="4"/>
    <n v="-1"/>
    <x v="1"/>
  </r>
  <r>
    <x v="3"/>
    <d v="2016-03-28T00:00:00"/>
    <d v="2016-04-03T00:00:00"/>
    <n v="0"/>
    <n v="0"/>
    <s v="Chinook Winter 2015-2016 Report"/>
    <x v="0"/>
    <n v="3"/>
    <n v="4"/>
    <n v="-1"/>
    <x v="1"/>
  </r>
  <r>
    <x v="4"/>
    <d v="2016-03-28T00:00:00"/>
    <d v="2016-04-03T00:00:00"/>
    <n v="0"/>
    <n v="0"/>
    <s v="Chinook Winter 2015-2016 Report"/>
    <x v="0"/>
    <n v="3"/>
    <n v="4"/>
    <n v="-1"/>
    <x v="1"/>
  </r>
  <r>
    <x v="0"/>
    <d v="2017-03-06T00:00:00"/>
    <d v="2017-03-12T00:00:00"/>
    <n v="0"/>
    <n v="0"/>
    <s v="Chinook Winter 2016-2017 MSF Report"/>
    <x v="0"/>
    <n v="3"/>
    <n v="3"/>
    <n v="0"/>
    <x v="2"/>
  </r>
  <r>
    <x v="5"/>
    <d v="2017-03-06T00:00:00"/>
    <d v="2017-03-12T00:00:00"/>
    <n v="0"/>
    <n v="0"/>
    <s v="Chinook Winter 2016-2017 MSF Report"/>
    <x v="0"/>
    <n v="3"/>
    <n v="3"/>
    <n v="0"/>
    <x v="2"/>
  </r>
  <r>
    <x v="3"/>
    <d v="2017-03-06T00:00:00"/>
    <d v="2017-03-12T00:00:00"/>
    <n v="0"/>
    <n v="0"/>
    <s v="Chinook Winter 2016-2017 Report"/>
    <x v="0"/>
    <n v="3"/>
    <n v="3"/>
    <n v="0"/>
    <x v="2"/>
  </r>
  <r>
    <x v="4"/>
    <d v="2017-03-06T00:00:00"/>
    <d v="2017-03-12T00:00:00"/>
    <n v="0"/>
    <n v="0"/>
    <s v="Chinook Winter 2016-2017 Report"/>
    <x v="0"/>
    <n v="3"/>
    <n v="3"/>
    <n v="0"/>
    <x v="2"/>
  </r>
  <r>
    <x v="0"/>
    <d v="2017-03-13T00:00:00"/>
    <d v="2017-03-19T00:00:00"/>
    <n v="0"/>
    <n v="0"/>
    <s v="Chinook Winter 2016-2017 MSF Report"/>
    <x v="0"/>
    <n v="3"/>
    <n v="3"/>
    <n v="0"/>
    <x v="2"/>
  </r>
  <r>
    <x v="5"/>
    <d v="2017-03-13T00:00:00"/>
    <d v="2017-03-19T00:00:00"/>
    <n v="0"/>
    <n v="0"/>
    <s v="Chinook Winter 2016-2017 MSF Report"/>
    <x v="0"/>
    <n v="3"/>
    <n v="3"/>
    <n v="0"/>
    <x v="2"/>
  </r>
  <r>
    <x v="3"/>
    <d v="2017-03-13T00:00:00"/>
    <d v="2017-03-19T00:00:00"/>
    <n v="0"/>
    <n v="0"/>
    <s v="Chinook Winter 2016-2017 Report"/>
    <x v="0"/>
    <n v="3"/>
    <n v="3"/>
    <n v="0"/>
    <x v="2"/>
  </r>
  <r>
    <x v="4"/>
    <d v="2017-03-13T00:00:00"/>
    <d v="2017-03-19T00:00:00"/>
    <n v="0"/>
    <n v="0"/>
    <s v="Chinook Winter 2016-2017 Report"/>
    <x v="0"/>
    <n v="3"/>
    <n v="3"/>
    <n v="0"/>
    <x v="2"/>
  </r>
  <r>
    <x v="0"/>
    <d v="2017-03-20T00:00:00"/>
    <d v="2017-03-26T00:00:00"/>
    <n v="0"/>
    <n v="0"/>
    <s v="Chinook Winter 2016-2017 MSF Report"/>
    <x v="0"/>
    <n v="3"/>
    <n v="3"/>
    <n v="0"/>
    <x v="2"/>
  </r>
  <r>
    <x v="5"/>
    <d v="2017-03-20T00:00:00"/>
    <d v="2017-03-26T00:00:00"/>
    <n v="0"/>
    <n v="0"/>
    <s v="Chinook Winter 2016-2017 MSF Report"/>
    <x v="0"/>
    <n v="3"/>
    <n v="3"/>
    <n v="0"/>
    <x v="2"/>
  </r>
  <r>
    <x v="3"/>
    <d v="2017-03-20T00:00:00"/>
    <d v="2017-03-26T00:00:00"/>
    <n v="0"/>
    <n v="0"/>
    <s v="Chinook Winter 2016-2017 Report"/>
    <x v="0"/>
    <n v="3"/>
    <n v="3"/>
    <n v="0"/>
    <x v="2"/>
  </r>
  <r>
    <x v="4"/>
    <d v="2017-03-20T00:00:00"/>
    <d v="2017-03-26T00:00:00"/>
    <n v="0"/>
    <n v="0"/>
    <s v="Chinook Winter 2016-2017 Report"/>
    <x v="0"/>
    <n v="3"/>
    <n v="3"/>
    <n v="0"/>
    <x v="2"/>
  </r>
  <r>
    <x v="1"/>
    <d v="2017-03-25T00:00:00"/>
    <d v="2017-03-26T00:00:00"/>
    <n v="0"/>
    <n v="0"/>
    <s v="Chinook Winter 2016-2017 MSF Report"/>
    <x v="0"/>
    <n v="3"/>
    <n v="3"/>
    <n v="0"/>
    <x v="2"/>
  </r>
  <r>
    <x v="0"/>
    <d v="2017-03-27T00:00:00"/>
    <d v="2017-04-02T00:00:00"/>
    <n v="0"/>
    <n v="0"/>
    <s v="Chinook Winter 2016-2017 MSF Report"/>
    <x v="0"/>
    <n v="3"/>
    <n v="4"/>
    <n v="-1"/>
    <x v="2"/>
  </r>
  <r>
    <x v="1"/>
    <d v="2017-03-27T00:00:00"/>
    <d v="2017-04-02T00:00:00"/>
    <n v="0"/>
    <n v="0"/>
    <s v="Chinook Winter 2016-2017 MSF Report"/>
    <x v="0"/>
    <n v="3"/>
    <n v="4"/>
    <n v="-1"/>
    <x v="2"/>
  </r>
  <r>
    <x v="5"/>
    <d v="2017-03-27T00:00:00"/>
    <d v="2017-04-02T00:00:00"/>
    <n v="0"/>
    <n v="0"/>
    <s v="Chinook Winter 2016-2017 MSF Report"/>
    <x v="0"/>
    <n v="3"/>
    <n v="4"/>
    <n v="-1"/>
    <x v="2"/>
  </r>
  <r>
    <x v="3"/>
    <d v="2017-03-27T00:00:00"/>
    <d v="2017-04-02T00:00:00"/>
    <n v="0"/>
    <n v="0"/>
    <s v="Chinook Winter 2016-2017 Report"/>
    <x v="0"/>
    <n v="3"/>
    <n v="4"/>
    <n v="-1"/>
    <x v="2"/>
  </r>
  <r>
    <x v="4"/>
    <d v="2017-03-27T00:00:00"/>
    <d v="2017-04-02T00:00:00"/>
    <n v="0"/>
    <n v="0"/>
    <s v="Chinook Winter 2016-2017 Report"/>
    <x v="0"/>
    <n v="3"/>
    <n v="4"/>
    <n v="-1"/>
    <x v="2"/>
  </r>
  <r>
    <x v="0"/>
    <d v="2018-03-01T00:00:00"/>
    <d v="2018-03-04T00:00:00"/>
    <n v="0"/>
    <n v="0"/>
    <s v="Chinook Winter 2017-2018 MSF Report"/>
    <x v="0"/>
    <n v="3"/>
    <n v="3"/>
    <n v="0"/>
    <x v="3"/>
  </r>
  <r>
    <x v="0"/>
    <d v="2018-03-05T00:00:00"/>
    <d v="2018-03-11T00:00:00"/>
    <n v="0"/>
    <n v="0"/>
    <s v="Chinook Winter 2017-2018 MSF Report"/>
    <x v="0"/>
    <n v="3"/>
    <n v="3"/>
    <n v="0"/>
    <x v="3"/>
  </r>
  <r>
    <x v="1"/>
    <d v="2018-03-05T00:00:00"/>
    <d v="2018-03-11T00:00:00"/>
    <n v="0"/>
    <n v="0"/>
    <s v="Chinook Winter 2017-2018 MSF Report"/>
    <x v="0"/>
    <n v="3"/>
    <n v="3"/>
    <n v="0"/>
    <x v="3"/>
  </r>
  <r>
    <x v="5"/>
    <d v="2018-03-05T00:00:00"/>
    <d v="2018-03-11T00:00:00"/>
    <n v="0"/>
    <n v="0"/>
    <s v="Chinook Winter 2017-2018 MSF Report"/>
    <x v="0"/>
    <n v="3"/>
    <n v="3"/>
    <n v="0"/>
    <x v="3"/>
  </r>
  <r>
    <x v="3"/>
    <d v="2018-03-05T00:00:00"/>
    <d v="2018-03-11T00:00:00"/>
    <n v="0"/>
    <n v="0"/>
    <s v="Chinook Winter 2017-2018 Report"/>
    <x v="0"/>
    <n v="3"/>
    <n v="3"/>
    <n v="0"/>
    <x v="3"/>
  </r>
  <r>
    <x v="4"/>
    <d v="2018-03-05T00:00:00"/>
    <d v="2018-03-11T00:00:00"/>
    <n v="0"/>
    <n v="0"/>
    <s v="Chinook Winter 2017-2018 Report"/>
    <x v="0"/>
    <n v="3"/>
    <n v="3"/>
    <n v="0"/>
    <x v="3"/>
  </r>
  <r>
    <x v="0"/>
    <d v="2018-03-12T00:00:00"/>
    <d v="2018-03-18T00:00:00"/>
    <n v="0"/>
    <n v="0"/>
    <s v="Chinook Winter 2017-2018 MSF Report"/>
    <x v="0"/>
    <n v="3"/>
    <n v="3"/>
    <n v="0"/>
    <x v="3"/>
  </r>
  <r>
    <x v="1"/>
    <d v="2018-03-12T00:00:00"/>
    <d v="2018-03-18T00:00:00"/>
    <n v="0"/>
    <n v="0"/>
    <s v="Chinook Winter 2017-2018 MSF Report"/>
    <x v="0"/>
    <n v="3"/>
    <n v="3"/>
    <n v="0"/>
    <x v="3"/>
  </r>
  <r>
    <x v="5"/>
    <d v="2018-03-12T00:00:00"/>
    <d v="2018-03-18T00:00:00"/>
    <n v="0"/>
    <n v="1"/>
    <s v="Chinook Winter 2017-2018 MSF Report"/>
    <x v="0"/>
    <n v="3"/>
    <n v="3"/>
    <n v="0"/>
    <x v="3"/>
  </r>
  <r>
    <x v="3"/>
    <d v="2018-03-12T00:00:00"/>
    <d v="2018-03-18T00:00:00"/>
    <n v="0"/>
    <n v="0"/>
    <s v="Chinook Winter 2017-2018 Report"/>
    <x v="0"/>
    <n v="3"/>
    <n v="3"/>
    <n v="0"/>
    <x v="3"/>
  </r>
  <r>
    <x v="4"/>
    <d v="2018-03-12T00:00:00"/>
    <d v="2018-03-18T00:00:00"/>
    <n v="0"/>
    <n v="0"/>
    <s v="Chinook Winter 2017-2018 Report"/>
    <x v="0"/>
    <n v="3"/>
    <n v="3"/>
    <n v="0"/>
    <x v="3"/>
  </r>
  <r>
    <x v="0"/>
    <d v="2018-03-19T00:00:00"/>
    <d v="2018-03-25T00:00:00"/>
    <n v="0"/>
    <n v="0"/>
    <s v="Chinook Winter 2017-2018 MSF Report"/>
    <x v="0"/>
    <n v="3"/>
    <n v="3"/>
    <n v="0"/>
    <x v="3"/>
  </r>
  <r>
    <x v="1"/>
    <d v="2018-03-19T00:00:00"/>
    <d v="2018-03-25T00:00:00"/>
    <n v="0"/>
    <n v="0"/>
    <s v="Chinook Winter 2017-2018 MSF Report"/>
    <x v="0"/>
    <n v="3"/>
    <n v="3"/>
    <n v="0"/>
    <x v="3"/>
  </r>
  <r>
    <x v="5"/>
    <d v="2018-03-19T00:00:00"/>
    <d v="2018-03-25T00:00:00"/>
    <n v="0"/>
    <n v="0"/>
    <s v="Chinook Winter 2017-2018 MSF Report"/>
    <x v="0"/>
    <n v="3"/>
    <n v="3"/>
    <n v="0"/>
    <x v="3"/>
  </r>
  <r>
    <x v="3"/>
    <d v="2018-03-19T00:00:00"/>
    <d v="2018-03-25T00:00:00"/>
    <n v="0"/>
    <n v="0"/>
    <s v="Chinook Winter 2017-2018 Report"/>
    <x v="0"/>
    <n v="3"/>
    <n v="3"/>
    <n v="0"/>
    <x v="3"/>
  </r>
  <r>
    <x v="4"/>
    <d v="2018-03-19T00:00:00"/>
    <d v="2018-03-25T00:00:00"/>
    <n v="0"/>
    <n v="0"/>
    <s v="Chinook Winter 2017-2018 Report"/>
    <x v="0"/>
    <n v="3"/>
    <n v="3"/>
    <n v="0"/>
    <x v="3"/>
  </r>
  <r>
    <x v="0"/>
    <d v="2018-03-26T00:00:00"/>
    <d v="2018-04-01T00:00:00"/>
    <n v="0"/>
    <n v="0"/>
    <s v="Chinook Winter 2017-2018 MSF Report"/>
    <x v="0"/>
    <n v="3"/>
    <n v="4"/>
    <n v="-1"/>
    <x v="3"/>
  </r>
  <r>
    <x v="1"/>
    <d v="2018-03-26T00:00:00"/>
    <d v="2018-04-01T00:00:00"/>
    <n v="0"/>
    <n v="0"/>
    <s v="Chinook Winter 2017-2018 MSF Report"/>
    <x v="0"/>
    <n v="3"/>
    <n v="4"/>
    <n v="-1"/>
    <x v="3"/>
  </r>
  <r>
    <x v="3"/>
    <d v="2018-03-26T00:00:00"/>
    <d v="2018-04-01T00:00:00"/>
    <n v="0"/>
    <n v="0"/>
    <s v="Chinook Winter 2017-2018 Report"/>
    <x v="0"/>
    <n v="3"/>
    <n v="4"/>
    <n v="-1"/>
    <x v="3"/>
  </r>
  <r>
    <x v="4"/>
    <d v="2018-03-26T00:00:00"/>
    <d v="2018-04-01T00:00:00"/>
    <n v="0"/>
    <n v="0"/>
    <s v="Chinook Winter 2017-2018 Report"/>
    <x v="0"/>
    <n v="3"/>
    <n v="4"/>
    <n v="-1"/>
    <x v="3"/>
  </r>
  <r>
    <x v="5"/>
    <d v="2018-03-30T00:00:00"/>
    <d v="2018-04-01T00:00:00"/>
    <n v="0"/>
    <n v="0"/>
    <s v="Chinook Winter 2017-2018 MSF Report"/>
    <x v="0"/>
    <n v="3"/>
    <n v="4"/>
    <n v="-1"/>
    <x v="3"/>
  </r>
  <r>
    <x v="0"/>
    <d v="2019-03-04T00:00:00"/>
    <d v="2019-03-10T00:00:00"/>
    <n v="0"/>
    <n v="0"/>
    <s v="Chinook Winter 2018-2019 MSF Report"/>
    <x v="0"/>
    <n v="3"/>
    <n v="3"/>
    <n v="0"/>
    <x v="4"/>
  </r>
  <r>
    <x v="1"/>
    <d v="2019-03-04T00:00:00"/>
    <d v="2019-03-10T00:00:00"/>
    <n v="0"/>
    <n v="0"/>
    <s v="Chinook Winter 2018-2019 MSF Report"/>
    <x v="0"/>
    <n v="3"/>
    <n v="3"/>
    <n v="0"/>
    <x v="4"/>
  </r>
  <r>
    <x v="5"/>
    <d v="2019-03-04T00:00:00"/>
    <d v="2019-03-10T00:00:00"/>
    <n v="0"/>
    <n v="0"/>
    <s v="Chinook Winter 2018-2019 MSF Report"/>
    <x v="0"/>
    <n v="3"/>
    <n v="3"/>
    <n v="0"/>
    <x v="4"/>
  </r>
  <r>
    <x v="3"/>
    <d v="2019-03-04T00:00:00"/>
    <d v="2019-03-10T00:00:00"/>
    <n v="0"/>
    <n v="0"/>
    <s v="Chinook Winter 2018-2019 Report"/>
    <x v="0"/>
    <n v="3"/>
    <n v="3"/>
    <n v="0"/>
    <x v="4"/>
  </r>
  <r>
    <x v="4"/>
    <d v="2019-03-04T00:00:00"/>
    <d v="2019-03-10T00:00:00"/>
    <n v="0"/>
    <n v="0"/>
    <s v="Chinook Winter 2018-2019 Report"/>
    <x v="0"/>
    <n v="3"/>
    <n v="3"/>
    <n v="0"/>
    <x v="4"/>
  </r>
  <r>
    <x v="0"/>
    <d v="2019-03-11T00:00:00"/>
    <d v="2019-03-17T00:00:00"/>
    <n v="0"/>
    <n v="0"/>
    <s v="Chinook Winter 2018-2019 MSF Report"/>
    <x v="0"/>
    <n v="3"/>
    <n v="3"/>
    <n v="0"/>
    <x v="4"/>
  </r>
  <r>
    <x v="1"/>
    <d v="2019-03-11T00:00:00"/>
    <d v="2019-03-17T00:00:00"/>
    <n v="0"/>
    <n v="0"/>
    <s v="Chinook Winter 2018-2019 MSF Report"/>
    <x v="0"/>
    <n v="3"/>
    <n v="3"/>
    <n v="0"/>
    <x v="4"/>
  </r>
  <r>
    <x v="5"/>
    <d v="2019-03-11T00:00:00"/>
    <d v="2019-03-17T00:00:00"/>
    <n v="0"/>
    <n v="0"/>
    <s v="Chinook Winter 2018-2019 MSF Report"/>
    <x v="0"/>
    <n v="3"/>
    <n v="3"/>
    <n v="0"/>
    <x v="4"/>
  </r>
  <r>
    <x v="3"/>
    <d v="2019-03-11T00:00:00"/>
    <d v="2019-03-17T00:00:00"/>
    <n v="0"/>
    <n v="0"/>
    <s v="Chinook Winter 2018-2019 Report"/>
    <x v="0"/>
    <n v="3"/>
    <n v="3"/>
    <n v="0"/>
    <x v="4"/>
  </r>
  <r>
    <x v="4"/>
    <d v="2019-03-11T00:00:00"/>
    <d v="2019-03-17T00:00:00"/>
    <n v="0"/>
    <n v="0"/>
    <s v="Chinook Winter 2018-2019 Report"/>
    <x v="0"/>
    <n v="3"/>
    <n v="3"/>
    <n v="0"/>
    <x v="4"/>
  </r>
  <r>
    <x v="0"/>
    <d v="2019-03-18T00:00:00"/>
    <d v="2019-03-24T00:00:00"/>
    <n v="0"/>
    <n v="0"/>
    <s v="Chinook Winter 2018-2019 MSF Report"/>
    <x v="0"/>
    <n v="3"/>
    <n v="3"/>
    <n v="0"/>
    <x v="4"/>
  </r>
  <r>
    <x v="1"/>
    <d v="2019-03-18T00:00:00"/>
    <d v="2019-03-24T00:00:00"/>
    <n v="0"/>
    <n v="0"/>
    <s v="Chinook Winter 2018-2019 MSF Report"/>
    <x v="0"/>
    <n v="3"/>
    <n v="3"/>
    <n v="0"/>
    <x v="4"/>
  </r>
  <r>
    <x v="5"/>
    <d v="2019-03-18T00:00:00"/>
    <d v="2019-03-24T00:00:00"/>
    <n v="0"/>
    <n v="0"/>
    <s v="Chinook Winter 2018-2019 MSF Report"/>
    <x v="0"/>
    <n v="3"/>
    <n v="3"/>
    <n v="0"/>
    <x v="4"/>
  </r>
  <r>
    <x v="3"/>
    <d v="2019-03-18T00:00:00"/>
    <d v="2019-03-24T00:00:00"/>
    <n v="0"/>
    <n v="0"/>
    <s v="Chinook Winter 2018-2019 Report"/>
    <x v="0"/>
    <n v="3"/>
    <n v="3"/>
    <n v="0"/>
    <x v="4"/>
  </r>
  <r>
    <x v="4"/>
    <d v="2019-03-18T00:00:00"/>
    <d v="2019-03-24T00:00:00"/>
    <n v="0"/>
    <n v="0"/>
    <s v="Chinook Winter 2018-2019 Report"/>
    <x v="0"/>
    <n v="3"/>
    <n v="3"/>
    <n v="0"/>
    <x v="4"/>
  </r>
  <r>
    <x v="0"/>
    <d v="2019-03-25T00:00:00"/>
    <d v="2019-03-31T00:00:00"/>
    <n v="0"/>
    <n v="0"/>
    <s v="Chinook Winter 2018-2019 MSF Report"/>
    <x v="0"/>
    <n v="3"/>
    <n v="3"/>
    <n v="0"/>
    <x v="4"/>
  </r>
  <r>
    <x v="1"/>
    <d v="2019-03-25T00:00:00"/>
    <d v="2019-03-31T00:00:00"/>
    <n v="0"/>
    <n v="0"/>
    <s v="Chinook Winter 2018-2019 MSF Report"/>
    <x v="0"/>
    <n v="3"/>
    <n v="3"/>
    <n v="0"/>
    <x v="4"/>
  </r>
  <r>
    <x v="5"/>
    <d v="2019-03-25T00:00:00"/>
    <d v="2019-03-31T00:00:00"/>
    <n v="0"/>
    <n v="0"/>
    <s v="Chinook Winter 2018-2019 MSF Report"/>
    <x v="0"/>
    <n v="3"/>
    <n v="3"/>
    <n v="0"/>
    <x v="4"/>
  </r>
  <r>
    <x v="3"/>
    <d v="2019-03-25T00:00:00"/>
    <d v="2019-03-31T00:00:00"/>
    <n v="0"/>
    <n v="0"/>
    <s v="Chinook Winter 2018-2019 Report"/>
    <x v="0"/>
    <n v="3"/>
    <n v="3"/>
    <n v="0"/>
    <x v="4"/>
  </r>
  <r>
    <x v="4"/>
    <d v="2019-03-25T00:00:00"/>
    <d v="2019-03-31T00:00:00"/>
    <n v="0"/>
    <n v="0"/>
    <s v="Chinook Winter 2018-2019 Report"/>
    <x v="0"/>
    <n v="3"/>
    <n v="3"/>
    <n v="0"/>
    <x v="4"/>
  </r>
  <r>
    <x v="0"/>
    <d v="2020-03-01T00:00:00"/>
    <d v="2020-03-01T00:00:00"/>
    <n v="0"/>
    <n v="0"/>
    <s v="Chinook Winter 2019-2020 MSF Report"/>
    <x v="0"/>
    <n v="3"/>
    <n v="3"/>
    <n v="0"/>
    <x v="5"/>
  </r>
  <r>
    <x v="0"/>
    <d v="2020-03-02T00:00:00"/>
    <d v="2020-03-08T00:00:00"/>
    <n v="0"/>
    <n v="0"/>
    <s v="Chinook Winter 2019-2020 MSF Report"/>
    <x v="0"/>
    <n v="3"/>
    <n v="3"/>
    <n v="0"/>
    <x v="5"/>
  </r>
  <r>
    <x v="1"/>
    <d v="2020-03-02T00:00:00"/>
    <d v="2020-03-08T00:00:00"/>
    <n v="0"/>
    <n v="0"/>
    <s v="Chinook Winter 2019-2020 MSF Report"/>
    <x v="0"/>
    <n v="3"/>
    <n v="3"/>
    <n v="0"/>
    <x v="5"/>
  </r>
  <r>
    <x v="5"/>
    <d v="2020-03-02T00:00:00"/>
    <d v="2020-03-08T00:00:00"/>
    <n v="0"/>
    <n v="0"/>
    <s v="Chinook Winter 2019-2020 MSF Report"/>
    <x v="0"/>
    <n v="3"/>
    <n v="3"/>
    <n v="0"/>
    <x v="5"/>
  </r>
  <r>
    <x v="2"/>
    <d v="2020-03-02T00:00:00"/>
    <d v="2020-03-08T00:00:00"/>
    <n v="0"/>
    <n v="0"/>
    <s v="Chinook Winter 2019-2020 MSF Report"/>
    <x v="0"/>
    <n v="3"/>
    <n v="3"/>
    <n v="0"/>
    <x v="5"/>
  </r>
  <r>
    <x v="3"/>
    <d v="2020-03-02T00:00:00"/>
    <d v="2020-03-08T00:00:00"/>
    <n v="0"/>
    <n v="0"/>
    <s v="Chinook Winter 2019-2020 Report"/>
    <x v="0"/>
    <n v="3"/>
    <n v="3"/>
    <n v="0"/>
    <x v="5"/>
  </r>
  <r>
    <x v="4"/>
    <d v="2020-03-02T00:00:00"/>
    <d v="2020-03-08T00:00:00"/>
    <n v="0"/>
    <n v="0"/>
    <s v="Chinook Winter 2019-2020 Report"/>
    <x v="0"/>
    <n v="3"/>
    <n v="3"/>
    <n v="0"/>
    <x v="5"/>
  </r>
  <r>
    <x v="0"/>
    <d v="2020-03-09T00:00:00"/>
    <d v="2020-03-15T00:00:00"/>
    <n v="0"/>
    <n v="0"/>
    <s v="Chinook Winter 2019-2020 MSF Report"/>
    <x v="0"/>
    <n v="3"/>
    <n v="3"/>
    <n v="0"/>
    <x v="5"/>
  </r>
  <r>
    <x v="1"/>
    <d v="2020-03-09T00:00:00"/>
    <d v="2020-03-15T00:00:00"/>
    <n v="0"/>
    <n v="0"/>
    <s v="Chinook Winter 2019-2020 MSF Report"/>
    <x v="0"/>
    <n v="3"/>
    <n v="3"/>
    <n v="0"/>
    <x v="5"/>
  </r>
  <r>
    <x v="5"/>
    <d v="2020-03-09T00:00:00"/>
    <d v="2020-03-15T00:00:00"/>
    <n v="0"/>
    <n v="0"/>
    <s v="Chinook Winter 2019-2020 MSF Report"/>
    <x v="0"/>
    <n v="3"/>
    <n v="3"/>
    <n v="0"/>
    <x v="5"/>
  </r>
  <r>
    <x v="2"/>
    <d v="2020-03-09T00:00:00"/>
    <d v="2020-03-15T00:00:00"/>
    <n v="0"/>
    <n v="0"/>
    <s v="Chinook Winter 2019-2020 MSF Report"/>
    <x v="0"/>
    <n v="3"/>
    <n v="3"/>
    <n v="0"/>
    <x v="5"/>
  </r>
  <r>
    <x v="3"/>
    <d v="2020-03-09T00:00:00"/>
    <d v="2020-03-15T00:00:00"/>
    <n v="0"/>
    <n v="0"/>
    <s v="Chinook Winter 2019-2020 Report"/>
    <x v="0"/>
    <n v="3"/>
    <n v="3"/>
    <n v="0"/>
    <x v="5"/>
  </r>
  <r>
    <x v="4"/>
    <d v="2020-03-09T00:00:00"/>
    <d v="2020-03-15T00:00:00"/>
    <n v="0"/>
    <n v="0"/>
    <s v="Chinook Winter 2019-2020 Report"/>
    <x v="0"/>
    <n v="3"/>
    <n v="3"/>
    <n v="0"/>
    <x v="5"/>
  </r>
  <r>
    <x v="0"/>
    <d v="2020-03-16T00:00:00"/>
    <d v="2020-03-22T00:00:00"/>
    <n v="0"/>
    <n v="0"/>
    <s v="Chinook Winter 2019-2020 MSF Report"/>
    <x v="0"/>
    <n v="3"/>
    <n v="3"/>
    <n v="0"/>
    <x v="5"/>
  </r>
  <r>
    <x v="1"/>
    <d v="2020-03-16T00:00:00"/>
    <d v="2020-03-22T00:00:00"/>
    <n v="0"/>
    <n v="0"/>
    <s v="Chinook Winter 2019-2020 MSF Report"/>
    <x v="0"/>
    <n v="3"/>
    <n v="3"/>
    <n v="0"/>
    <x v="5"/>
  </r>
  <r>
    <x v="5"/>
    <d v="2020-03-16T00:00:00"/>
    <d v="2020-03-22T00:00:00"/>
    <n v="0"/>
    <n v="0"/>
    <s v="Chinook Winter 2019-2020 MSF Report"/>
    <x v="0"/>
    <n v="3"/>
    <n v="3"/>
    <n v="0"/>
    <x v="5"/>
  </r>
  <r>
    <x v="2"/>
    <d v="2020-03-16T00:00:00"/>
    <d v="2020-03-22T00:00:00"/>
    <n v="0"/>
    <n v="1"/>
    <s v="Chinook Winter 2019-2020 MSF Report"/>
    <x v="0"/>
    <n v="3"/>
    <n v="3"/>
    <n v="0"/>
    <x v="5"/>
  </r>
  <r>
    <x v="3"/>
    <d v="2020-03-16T00:00:00"/>
    <d v="2020-03-22T00:00:00"/>
    <n v="0"/>
    <n v="0"/>
    <s v="Chinook Winter 2019-2020 Report"/>
    <x v="0"/>
    <n v="3"/>
    <n v="3"/>
    <n v="0"/>
    <x v="5"/>
  </r>
  <r>
    <x v="4"/>
    <d v="2020-03-16T00:00:00"/>
    <d v="2020-03-22T00:00:00"/>
    <n v="0"/>
    <n v="0"/>
    <s v="Chinook Winter 2019-2020 Report"/>
    <x v="0"/>
    <n v="3"/>
    <n v="3"/>
    <n v="0"/>
    <x v="5"/>
  </r>
  <r>
    <x v="4"/>
    <d v="2020-03-23T00:00:00"/>
    <d v="2020-03-24T00:00:00"/>
    <n v="0"/>
    <n v="0"/>
    <s v="Chinook Winter 2019-2020 Report"/>
    <x v="0"/>
    <n v="3"/>
    <n v="3"/>
    <n v="0"/>
    <x v="5"/>
  </r>
  <r>
    <x v="0"/>
    <d v="2015-04-06T00:00:00"/>
    <d v="2015-04-10T00:00:00"/>
    <n v="0"/>
    <n v="0"/>
    <s v="Chinook Winter 2014-2015 Report"/>
    <x v="0"/>
    <n v="4"/>
    <n v="4"/>
    <n v="0"/>
    <x v="0"/>
  </r>
  <r>
    <x v="5"/>
    <d v="2015-04-06T00:00:00"/>
    <d v="2015-04-12T00:00:00"/>
    <n v="8"/>
    <n v="2"/>
    <s v="Chinook Winter 2014-2015 Report"/>
    <x v="0"/>
    <n v="4"/>
    <n v="4"/>
    <n v="0"/>
    <x v="0"/>
  </r>
  <r>
    <x v="3"/>
    <d v="2015-04-07T00:00:00"/>
    <d v="2015-04-13T00:00:00"/>
    <n v="0"/>
    <n v="0"/>
    <s v="Chinook Winter 2014-2015 Report"/>
    <x v="0"/>
    <n v="4"/>
    <n v="4"/>
    <n v="0"/>
    <x v="0"/>
  </r>
  <r>
    <x v="4"/>
    <d v="2015-04-07T00:00:00"/>
    <d v="2015-04-13T00:00:00"/>
    <n v="0"/>
    <n v="0"/>
    <s v="Chinook Winter 2014-2015 Report"/>
    <x v="0"/>
    <n v="4"/>
    <n v="4"/>
    <n v="0"/>
    <x v="0"/>
  </r>
  <r>
    <x v="5"/>
    <d v="2015-04-13T00:00:00"/>
    <d v="2015-04-15T00:00:00"/>
    <n v="0"/>
    <n v="0"/>
    <s v="Chinook Winter 2014-2015 Report"/>
    <x v="0"/>
    <n v="4"/>
    <n v="4"/>
    <n v="0"/>
    <x v="0"/>
  </r>
  <r>
    <x v="3"/>
    <d v="2015-04-14T00:00:00"/>
    <d v="2015-04-20T00:00:00"/>
    <n v="0"/>
    <n v="0"/>
    <s v="Chinook Winter 2014-2015 Report"/>
    <x v="0"/>
    <n v="4"/>
    <n v="4"/>
    <n v="0"/>
    <x v="0"/>
  </r>
  <r>
    <x v="4"/>
    <d v="2015-04-14T00:00:00"/>
    <d v="2015-04-20T00:00:00"/>
    <n v="0"/>
    <n v="0"/>
    <s v="Chinook Winter 2014-2015 Report"/>
    <x v="0"/>
    <n v="4"/>
    <n v="4"/>
    <n v="0"/>
    <x v="0"/>
  </r>
  <r>
    <x v="3"/>
    <d v="2015-04-21T00:00:00"/>
    <d v="2015-04-27T00:00:00"/>
    <n v="0"/>
    <n v="0"/>
    <s v="Chinook Winter 2014-2015 Report"/>
    <x v="0"/>
    <n v="4"/>
    <n v="4"/>
    <n v="0"/>
    <x v="0"/>
  </r>
  <r>
    <x v="4"/>
    <d v="2015-04-21T00:00:00"/>
    <d v="2015-04-27T00:00:00"/>
    <n v="0"/>
    <n v="0"/>
    <s v="Chinook Winter 2014-2015 Report"/>
    <x v="0"/>
    <n v="4"/>
    <n v="4"/>
    <n v="0"/>
    <x v="0"/>
  </r>
  <r>
    <x v="3"/>
    <d v="2015-04-28T00:00:00"/>
    <d v="2015-04-30T00:00:00"/>
    <n v="0"/>
    <n v="0"/>
    <s v="Chinook Winter 2014-2015 Report"/>
    <x v="0"/>
    <n v="4"/>
    <n v="4"/>
    <n v="0"/>
    <x v="0"/>
  </r>
  <r>
    <x v="4"/>
    <d v="2015-04-28T00:00:00"/>
    <d v="2015-04-30T00:00:00"/>
    <n v="0"/>
    <n v="0"/>
    <s v="Chinook Winter 2014-2015 Report"/>
    <x v="0"/>
    <n v="4"/>
    <n v="4"/>
    <n v="0"/>
    <x v="0"/>
  </r>
  <r>
    <x v="5"/>
    <d v="2016-04-04T00:00:00"/>
    <d v="2016-04-10T00:00:00"/>
    <n v="0"/>
    <n v="0"/>
    <s v="Chinook Winter 2015-2016 MSF Report"/>
    <x v="0"/>
    <n v="4"/>
    <n v="4"/>
    <n v="0"/>
    <x v="1"/>
  </r>
  <r>
    <x v="0"/>
    <d v="2017-04-03T00:00:00"/>
    <d v="2017-04-09T00:00:00"/>
    <n v="0"/>
    <n v="0"/>
    <s v="Chinook Winter 2016-2017 MSF Report"/>
    <x v="0"/>
    <n v="4"/>
    <n v="4"/>
    <n v="0"/>
    <x v="2"/>
  </r>
  <r>
    <x v="1"/>
    <d v="2017-04-03T00:00:00"/>
    <d v="2017-04-09T00:00:00"/>
    <n v="0"/>
    <n v="0"/>
    <s v="Chinook Winter 2016-2017 MSF Report"/>
    <x v="0"/>
    <n v="4"/>
    <n v="4"/>
    <n v="0"/>
    <x v="2"/>
  </r>
  <r>
    <x v="5"/>
    <d v="2017-04-03T00:00:00"/>
    <d v="2017-04-09T00:00:00"/>
    <n v="0"/>
    <n v="0"/>
    <s v="Chinook Winter 2016-2017 MSF Report"/>
    <x v="0"/>
    <n v="4"/>
    <n v="4"/>
    <n v="0"/>
    <x v="2"/>
  </r>
  <r>
    <x v="3"/>
    <d v="2017-04-03T00:00:00"/>
    <d v="2017-04-09T00:00:00"/>
    <n v="0"/>
    <n v="0"/>
    <s v="Chinook Winter 2016-2017 Report"/>
    <x v="0"/>
    <n v="4"/>
    <n v="4"/>
    <n v="0"/>
    <x v="2"/>
  </r>
  <r>
    <x v="4"/>
    <d v="2017-04-03T00:00:00"/>
    <d v="2017-04-09T00:00:00"/>
    <n v="0"/>
    <n v="0"/>
    <s v="Chinook Winter 2016-2017 Report"/>
    <x v="0"/>
    <n v="4"/>
    <n v="4"/>
    <n v="0"/>
    <x v="2"/>
  </r>
  <r>
    <x v="0"/>
    <d v="2017-04-10T00:00:00"/>
    <d v="2017-04-15T00:00:00"/>
    <n v="0"/>
    <n v="0"/>
    <s v="Chinook Winter 2016-2017 MSF Report"/>
    <x v="0"/>
    <n v="4"/>
    <n v="4"/>
    <n v="0"/>
    <x v="2"/>
  </r>
  <r>
    <x v="1"/>
    <d v="2017-04-10T00:00:00"/>
    <d v="2017-04-16T00:00:00"/>
    <n v="0"/>
    <n v="0"/>
    <s v="Chinook Winter 2016-2017 MSF Report"/>
    <x v="0"/>
    <n v="4"/>
    <n v="4"/>
    <n v="0"/>
    <x v="2"/>
  </r>
  <r>
    <x v="5"/>
    <d v="2017-04-10T00:00:00"/>
    <d v="2017-04-15T00:00:00"/>
    <n v="0"/>
    <n v="0"/>
    <s v="Chinook Winter 2016-2017 MSF Report"/>
    <x v="0"/>
    <n v="4"/>
    <n v="4"/>
    <n v="0"/>
    <x v="2"/>
  </r>
  <r>
    <x v="3"/>
    <d v="2017-04-10T00:00:00"/>
    <d v="2017-04-16T00:00:00"/>
    <n v="0"/>
    <n v="0"/>
    <s v="Chinook Winter 2016-2017 Report"/>
    <x v="0"/>
    <n v="4"/>
    <n v="4"/>
    <n v="0"/>
    <x v="2"/>
  </r>
  <r>
    <x v="4"/>
    <d v="2017-04-10T00:00:00"/>
    <d v="2017-04-16T00:00:00"/>
    <n v="0"/>
    <n v="0"/>
    <s v="Chinook Winter 2016-2017 Report"/>
    <x v="0"/>
    <n v="4"/>
    <n v="4"/>
    <n v="0"/>
    <x v="2"/>
  </r>
  <r>
    <x v="1"/>
    <d v="2017-04-17T00:00:00"/>
    <d v="2017-04-21T00:00:00"/>
    <n v="0"/>
    <n v="0"/>
    <s v="Chinook Winter 2016-2017 MSF Report"/>
    <x v="0"/>
    <n v="4"/>
    <n v="4"/>
    <n v="0"/>
    <x v="2"/>
  </r>
  <r>
    <x v="3"/>
    <d v="2017-04-21T00:00:00"/>
    <d v="2017-04-23T00:00:00"/>
    <n v="0"/>
    <n v="0"/>
    <s v="Chinook Winter 2016-2017 Report"/>
    <x v="0"/>
    <n v="4"/>
    <n v="4"/>
    <n v="0"/>
    <x v="2"/>
  </r>
  <r>
    <x v="4"/>
    <d v="2017-04-21T00:00:00"/>
    <d v="2017-04-23T00:00:00"/>
    <n v="0"/>
    <n v="0"/>
    <s v="Chinook Winter 2016-2017 Report"/>
    <x v="0"/>
    <n v="4"/>
    <n v="4"/>
    <n v="0"/>
    <x v="2"/>
  </r>
  <r>
    <x v="3"/>
    <d v="2017-04-24T00:00:00"/>
    <d v="2017-04-30T00:00:00"/>
    <n v="0"/>
    <n v="0"/>
    <s v="Chinook Winter 2016-2017 Report"/>
    <x v="0"/>
    <n v="4"/>
    <n v="4"/>
    <n v="0"/>
    <x v="2"/>
  </r>
  <r>
    <x v="4"/>
    <d v="2017-04-24T00:00:00"/>
    <d v="2017-04-30T00:00:00"/>
    <n v="0"/>
    <n v="0"/>
    <s v="Chinook Winter 2016-2017 Report"/>
    <x v="0"/>
    <n v="4"/>
    <n v="4"/>
    <n v="0"/>
    <x v="2"/>
  </r>
  <r>
    <x v="0"/>
    <d v="2018-04-02T00:00:00"/>
    <d v="2018-04-08T00:00:00"/>
    <n v="0"/>
    <n v="0"/>
    <s v="Chinook Winter 2017-2018 MSF Report"/>
    <x v="0"/>
    <n v="4"/>
    <n v="4"/>
    <n v="0"/>
    <x v="3"/>
  </r>
  <r>
    <x v="1"/>
    <d v="2018-04-02T00:00:00"/>
    <d v="2018-04-08T00:00:00"/>
    <n v="0"/>
    <n v="0"/>
    <s v="Chinook Winter 2017-2018 MSF Report"/>
    <x v="0"/>
    <n v="4"/>
    <n v="4"/>
    <n v="0"/>
    <x v="3"/>
  </r>
  <r>
    <x v="5"/>
    <d v="2018-04-02T00:00:00"/>
    <d v="2018-04-08T00:00:00"/>
    <n v="0"/>
    <n v="0"/>
    <s v="Chinook Winter 2017-2018 MSF Report"/>
    <x v="0"/>
    <n v="4"/>
    <n v="4"/>
    <n v="0"/>
    <x v="3"/>
  </r>
  <r>
    <x v="3"/>
    <d v="2018-04-02T00:00:00"/>
    <d v="2018-04-08T00:00:00"/>
    <n v="0"/>
    <n v="0"/>
    <s v="Chinook Winter 2017-2018 Report"/>
    <x v="0"/>
    <n v="4"/>
    <n v="4"/>
    <n v="0"/>
    <x v="3"/>
  </r>
  <r>
    <x v="4"/>
    <d v="2018-04-02T00:00:00"/>
    <d v="2018-04-08T00:00:00"/>
    <n v="0"/>
    <n v="0"/>
    <s v="Chinook Winter 2017-2018 Report"/>
    <x v="0"/>
    <n v="4"/>
    <n v="4"/>
    <n v="0"/>
    <x v="3"/>
  </r>
  <r>
    <x v="1"/>
    <d v="2018-04-09T00:00:00"/>
    <d v="2018-04-15T00:00:00"/>
    <n v="0"/>
    <n v="0"/>
    <s v="Chinook Winter 2017-2018 MSF Report"/>
    <x v="0"/>
    <n v="4"/>
    <n v="4"/>
    <n v="0"/>
    <x v="3"/>
  </r>
  <r>
    <x v="5"/>
    <d v="2018-04-09T00:00:00"/>
    <d v="2018-04-15T00:00:00"/>
    <n v="0"/>
    <n v="0"/>
    <s v="Chinook Winter 2017-2018 MSF Report"/>
    <x v="0"/>
    <n v="4"/>
    <n v="4"/>
    <n v="0"/>
    <x v="3"/>
  </r>
  <r>
    <x v="3"/>
    <d v="2018-04-09T00:00:00"/>
    <d v="2018-04-15T00:00:00"/>
    <n v="0"/>
    <n v="0"/>
    <s v="Chinook Winter 2017-2018 Report"/>
    <x v="0"/>
    <n v="4"/>
    <n v="4"/>
    <n v="0"/>
    <x v="3"/>
  </r>
  <r>
    <x v="4"/>
    <d v="2018-04-09T00:00:00"/>
    <d v="2018-04-15T00:00:00"/>
    <n v="0"/>
    <n v="0"/>
    <s v="Chinook Winter 2017-2018 Report"/>
    <x v="0"/>
    <n v="4"/>
    <n v="4"/>
    <n v="0"/>
    <x v="3"/>
  </r>
  <r>
    <x v="3"/>
    <d v="2018-04-16T00:00:00"/>
    <d v="2018-04-22T00:00:00"/>
    <n v="0"/>
    <n v="0"/>
    <s v="Chinook Winter 2017-2018 Report"/>
    <x v="0"/>
    <n v="4"/>
    <n v="4"/>
    <n v="0"/>
    <x v="3"/>
  </r>
  <r>
    <x v="4"/>
    <d v="2018-04-16T00:00:00"/>
    <d v="2018-04-22T00:00:00"/>
    <n v="0"/>
    <n v="0"/>
    <s v="Chinook Winter 2017-2018 Report"/>
    <x v="0"/>
    <n v="4"/>
    <n v="4"/>
    <n v="0"/>
    <x v="3"/>
  </r>
  <r>
    <x v="1"/>
    <d v="2018-04-20T00:00:00"/>
    <d v="2018-04-22T00:00:00"/>
    <n v="0"/>
    <n v="0"/>
    <s v="Chinook Winter 2017-2018 MSF Report"/>
    <x v="0"/>
    <n v="4"/>
    <n v="4"/>
    <n v="0"/>
    <x v="3"/>
  </r>
  <r>
    <x v="1"/>
    <d v="2018-04-23T00:00:00"/>
    <d v="2018-04-29T00:00:00"/>
    <n v="0"/>
    <n v="0"/>
    <s v="Chinook Winter 2017-2018 MSF Report"/>
    <x v="0"/>
    <n v="4"/>
    <n v="4"/>
    <n v="0"/>
    <x v="3"/>
  </r>
  <r>
    <x v="3"/>
    <d v="2018-04-23T00:00:00"/>
    <d v="2018-04-29T00:00:00"/>
    <n v="0"/>
    <n v="0"/>
    <s v="Chinook Winter 2017-2018 Report"/>
    <x v="0"/>
    <n v="4"/>
    <n v="4"/>
    <n v="0"/>
    <x v="3"/>
  </r>
  <r>
    <x v="4"/>
    <d v="2018-04-23T00:00:00"/>
    <d v="2018-04-29T00:00:00"/>
    <n v="0"/>
    <n v="0"/>
    <s v="Chinook Winter 2017-2018 Report"/>
    <x v="0"/>
    <n v="4"/>
    <n v="4"/>
    <n v="0"/>
    <x v="3"/>
  </r>
  <r>
    <x v="1"/>
    <d v="2018-04-30T00:00:00"/>
    <d v="2018-04-30T00:00:00"/>
    <n v="0"/>
    <n v="0"/>
    <s v="Chinook Winter 2017-2018 MSF Report"/>
    <x v="0"/>
    <n v="4"/>
    <n v="4"/>
    <n v="0"/>
    <x v="3"/>
  </r>
  <r>
    <x v="3"/>
    <d v="2018-04-30T00:00:00"/>
    <d v="2018-04-30T00:00:00"/>
    <n v="0"/>
    <n v="0"/>
    <s v="Chinook Winter 2017-2018 Report"/>
    <x v="0"/>
    <n v="4"/>
    <n v="4"/>
    <n v="0"/>
    <x v="3"/>
  </r>
  <r>
    <x v="4"/>
    <d v="2018-04-30T00:00:00"/>
    <d v="2018-04-30T00:00:00"/>
    <n v="0"/>
    <n v="0"/>
    <s v="Chinook Winter 2017-2018 Report"/>
    <x v="0"/>
    <n v="4"/>
    <n v="4"/>
    <n v="0"/>
    <x v="3"/>
  </r>
  <r>
    <x v="0"/>
    <d v="2019-04-01T00:00:00"/>
    <d v="2019-04-07T00:00:00"/>
    <n v="0"/>
    <n v="0"/>
    <s v="Chinook Winter 2018-2019 MSF Report"/>
    <x v="0"/>
    <n v="4"/>
    <n v="4"/>
    <n v="0"/>
    <x v="4"/>
  </r>
  <r>
    <x v="1"/>
    <d v="2019-04-01T00:00:00"/>
    <d v="2019-04-07T00:00:00"/>
    <n v="0"/>
    <n v="0"/>
    <s v="Chinook Winter 2018-2019 MSF Report"/>
    <x v="0"/>
    <n v="4"/>
    <n v="4"/>
    <n v="0"/>
    <x v="4"/>
  </r>
  <r>
    <x v="5"/>
    <d v="2019-04-01T00:00:00"/>
    <d v="2019-04-07T00:00:00"/>
    <n v="0"/>
    <n v="0"/>
    <s v="Chinook Winter 2018-2019 MSF Report"/>
    <x v="0"/>
    <n v="4"/>
    <n v="4"/>
    <n v="0"/>
    <x v="4"/>
  </r>
  <r>
    <x v="3"/>
    <d v="2019-04-01T00:00:00"/>
    <d v="2019-04-07T00:00:00"/>
    <n v="0"/>
    <n v="0"/>
    <s v="Chinook Winter 2018-2019 Report"/>
    <x v="0"/>
    <n v="4"/>
    <n v="4"/>
    <n v="0"/>
    <x v="4"/>
  </r>
  <r>
    <x v="4"/>
    <d v="2019-04-01T00:00:00"/>
    <d v="2019-04-07T00:00:00"/>
    <n v="0"/>
    <n v="0"/>
    <s v="Chinook Winter 2018-2019 Report"/>
    <x v="0"/>
    <n v="4"/>
    <n v="4"/>
    <n v="0"/>
    <x v="4"/>
  </r>
  <r>
    <x v="0"/>
    <d v="2019-04-08T00:00:00"/>
    <d v="2019-04-14T00:00:00"/>
    <n v="0"/>
    <n v="0"/>
    <s v="Chinook Winter 2018-2019 MSF Report"/>
    <x v="0"/>
    <n v="4"/>
    <n v="4"/>
    <n v="0"/>
    <x v="4"/>
  </r>
  <r>
    <x v="1"/>
    <d v="2019-04-08T00:00:00"/>
    <d v="2019-04-14T00:00:00"/>
    <n v="0"/>
    <n v="0"/>
    <s v="Chinook Winter 2018-2019 MSF Report"/>
    <x v="0"/>
    <n v="4"/>
    <n v="4"/>
    <n v="0"/>
    <x v="4"/>
  </r>
  <r>
    <x v="5"/>
    <d v="2019-04-08T00:00:00"/>
    <d v="2019-04-14T00:00:00"/>
    <n v="0"/>
    <n v="0"/>
    <s v="Chinook Winter 2018-2019 MSF Report"/>
    <x v="0"/>
    <n v="4"/>
    <n v="4"/>
    <n v="0"/>
    <x v="4"/>
  </r>
  <r>
    <x v="3"/>
    <d v="2019-04-08T00:00:00"/>
    <d v="2019-04-10T00:00:00"/>
    <n v="0"/>
    <n v="0"/>
    <s v="Chinook Winter 2018-2019 Report"/>
    <x v="0"/>
    <n v="4"/>
    <n v="4"/>
    <n v="0"/>
    <x v="4"/>
  </r>
  <r>
    <x v="4"/>
    <d v="2019-04-08T00:00:00"/>
    <d v="2019-04-10T00:00:00"/>
    <n v="0"/>
    <n v="0"/>
    <s v="Chinook Winter 2018-2019 Report"/>
    <x v="0"/>
    <n v="4"/>
    <n v="4"/>
    <n v="0"/>
    <x v="4"/>
  </r>
  <r>
    <x v="0"/>
    <d v="2019-04-15T00:00:00"/>
    <d v="2019-04-15T00:00:00"/>
    <n v="0"/>
    <n v="0"/>
    <s v="Chinook Winter 2018-2019 MSF Report"/>
    <x v="0"/>
    <n v="4"/>
    <n v="4"/>
    <n v="0"/>
    <x v="4"/>
  </r>
  <r>
    <x v="1"/>
    <d v="2019-04-15T00:00:00"/>
    <d v="2019-04-15T00:00:00"/>
    <n v="0"/>
    <n v="0"/>
    <s v="Chinook Winter 2018-2019 MSF Report"/>
    <x v="0"/>
    <n v="4"/>
    <n v="4"/>
    <n v="0"/>
    <x v="4"/>
  </r>
  <r>
    <x v="5"/>
    <d v="2019-04-15T00:00:00"/>
    <d v="2019-04-15T00:00:00"/>
    <n v="0"/>
    <n v="0"/>
    <s v="Chinook Winter 2018-2019 MSF Report"/>
    <x v="0"/>
    <n v="4"/>
    <n v="4"/>
    <n v="0"/>
    <x v="4"/>
  </r>
  <r>
    <x v="6"/>
    <d v="2015-06-01T00:00:00"/>
    <d v="2015-06-07T00:00:00"/>
    <n v="0"/>
    <n v="0"/>
    <s v="Chinook Summer 2015 MSF Report"/>
    <x v="0"/>
    <n v="6"/>
    <n v="6"/>
    <n v="0"/>
    <x v="0"/>
  </r>
  <r>
    <x v="6"/>
    <d v="2015-06-08T00:00:00"/>
    <d v="2015-06-14T00:00:00"/>
    <n v="0"/>
    <n v="0"/>
    <s v="Chinook Summer 2015 MSF Report"/>
    <x v="0"/>
    <n v="6"/>
    <n v="6"/>
    <n v="0"/>
    <x v="0"/>
  </r>
  <r>
    <x v="6"/>
    <d v="2015-06-15T00:00:00"/>
    <d v="2015-06-21T00:00:00"/>
    <n v="0"/>
    <n v="0"/>
    <s v="Chinook Summer 2015 MSF Report"/>
    <x v="0"/>
    <n v="6"/>
    <n v="6"/>
    <n v="0"/>
    <x v="0"/>
  </r>
  <r>
    <x v="6"/>
    <d v="2015-06-22T00:00:00"/>
    <d v="2015-06-28T00:00:00"/>
    <n v="3"/>
    <n v="2"/>
    <s v="Chinook Summer 2015 MSF Report"/>
    <x v="0"/>
    <n v="6"/>
    <n v="6"/>
    <n v="0"/>
    <x v="0"/>
  </r>
  <r>
    <x v="6"/>
    <d v="2015-06-29T00:00:00"/>
    <d v="2015-07-05T00:00:00"/>
    <n v="0"/>
    <n v="0"/>
    <s v="Chinook Summer 2015 MSF Report"/>
    <x v="0"/>
    <n v="6"/>
    <n v="7"/>
    <n v="-1"/>
    <x v="0"/>
  </r>
  <r>
    <x v="6"/>
    <d v="2016-06-27T00:00:00"/>
    <d v="2016-07-03T00:00:00"/>
    <n v="0"/>
    <n v="1"/>
    <s v="Chinook Summer 2016 MSF Report"/>
    <x v="0"/>
    <n v="6"/>
    <n v="7"/>
    <n v="-1"/>
    <x v="1"/>
  </r>
  <r>
    <x v="6"/>
    <d v="2017-06-26T00:00:00"/>
    <d v="2017-06-30T00:00:00"/>
    <n v="22.4"/>
    <n v="3.5714285714285716"/>
    <s v="Chinook Summer 2017 MSF Report"/>
    <x v="0"/>
    <n v="6"/>
    <n v="6"/>
    <n v="0"/>
    <x v="2"/>
  </r>
  <r>
    <x v="6"/>
    <d v="2016-06-24T00:00:00"/>
    <d v="2016-06-26T00:00:00"/>
    <n v="0"/>
    <n v="0"/>
    <s v="Chinook Summer 2016 MSF Report"/>
    <x v="0"/>
    <n v="6"/>
    <n v="6"/>
    <n v="0"/>
    <x v="1"/>
  </r>
  <r>
    <x v="6"/>
    <d v="2018-06-25T00:00:00"/>
    <d v="2018-06-30T00:00:00"/>
    <n v="23.142857142857142"/>
    <n v="1.7142857142857142"/>
    <s v="Chinook Summer 2018 MSF Report - Reran 2/14/2022 at strata level"/>
    <x v="0"/>
    <n v="6"/>
    <n v="6"/>
    <n v="0"/>
    <x v="3"/>
  </r>
  <r>
    <x v="6"/>
    <d v="2017-06-01T00:00:00"/>
    <d v="2017-06-04T00:00:00"/>
    <n v="0"/>
    <n v="0"/>
    <s v="Chinook Summer 2017 MSF Report"/>
    <x v="0"/>
    <n v="6"/>
    <n v="6"/>
    <n v="0"/>
    <x v="2"/>
  </r>
  <r>
    <x v="6"/>
    <d v="2017-06-05T00:00:00"/>
    <d v="2017-06-11T00:00:00"/>
    <n v="0"/>
    <n v="0"/>
    <s v="Chinook Summer 2017 MSF Report"/>
    <x v="0"/>
    <n v="6"/>
    <n v="6"/>
    <n v="0"/>
    <x v="2"/>
  </r>
  <r>
    <x v="6"/>
    <d v="2017-06-12T00:00:00"/>
    <d v="2017-06-18T00:00:00"/>
    <n v="5"/>
    <n v="0"/>
    <s v="Chinook Summer 2017 MSF Report"/>
    <x v="0"/>
    <n v="6"/>
    <n v="6"/>
    <n v="0"/>
    <x v="2"/>
  </r>
  <r>
    <x v="6"/>
    <d v="2017-06-19T00:00:00"/>
    <d v="2017-06-25T00:00:00"/>
    <n v="7"/>
    <n v="2"/>
    <s v="Chinook Summer 2017 MSF Report"/>
    <x v="0"/>
    <n v="6"/>
    <n v="6"/>
    <n v="0"/>
    <x v="2"/>
  </r>
  <r>
    <x v="6"/>
    <d v="2018-06-01T00:00:00"/>
    <d v="2018-06-03T00:00:00"/>
    <n v="0"/>
    <n v="0"/>
    <s v="Chinook Summer 2018 MSF Report - Reran 2/14/2022 at strata level"/>
    <x v="0"/>
    <n v="6"/>
    <n v="6"/>
    <n v="0"/>
    <x v="3"/>
  </r>
  <r>
    <x v="6"/>
    <d v="2018-06-04T00:00:00"/>
    <d v="2018-06-10T00:00:00"/>
    <n v="0"/>
    <n v="0"/>
    <s v="Chinook Summer 2018 MSF Report - Reran 2/14/2022 at strata level"/>
    <x v="0"/>
    <n v="6"/>
    <n v="6"/>
    <n v="0"/>
    <x v="3"/>
  </r>
  <r>
    <x v="6"/>
    <d v="2018-06-11T00:00:00"/>
    <d v="2018-06-17T00:00:00"/>
    <n v="0"/>
    <n v="1"/>
    <s v="Chinook Summer 2018 MSF Report - Reran 2/14/2022 at strata level"/>
    <x v="0"/>
    <n v="6"/>
    <n v="6"/>
    <n v="0"/>
    <x v="3"/>
  </r>
  <r>
    <x v="6"/>
    <d v="2018-06-18T00:00:00"/>
    <d v="2018-06-24T00:00:00"/>
    <n v="22"/>
    <n v="5"/>
    <s v="Chinook Summer 2018 MSF Report - Reran 2/14/2022 at strata level"/>
    <x v="0"/>
    <n v="6"/>
    <n v="6"/>
    <n v="0"/>
    <x v="3"/>
  </r>
  <r>
    <x v="7"/>
    <d v="2015-07-01T00:00:00"/>
    <d v="2015-07-05T00:00:00"/>
    <n v="112"/>
    <n v="26"/>
    <s v="Summer In-Season Coho Estimates"/>
    <x v="1"/>
    <n v="7"/>
    <n v="7"/>
    <n v="0"/>
    <x v="0"/>
  </r>
  <r>
    <x v="7"/>
    <d v="2015-07-06T00:00:00"/>
    <d v="2015-07-12T00:00:00"/>
    <n v="390"/>
    <n v="121"/>
    <s v="Summer In-Season Coho Estimates"/>
    <x v="1"/>
    <n v="7"/>
    <n v="7"/>
    <n v="0"/>
    <x v="0"/>
  </r>
  <r>
    <x v="6"/>
    <d v="2015-07-06T00:00:00"/>
    <d v="2015-07-12T00:00:00"/>
    <n v="0"/>
    <n v="0"/>
    <s v="Chinook Summer 2015 MSF Report"/>
    <x v="1"/>
    <n v="7"/>
    <n v="7"/>
    <n v="0"/>
    <x v="0"/>
  </r>
  <r>
    <x v="7"/>
    <d v="2015-07-13T00:00:00"/>
    <d v="2015-07-19T00:00:00"/>
    <n v="715"/>
    <n v="210"/>
    <s v="Summer In-Season Coho Estimates"/>
    <x v="1"/>
    <n v="7"/>
    <n v="7"/>
    <n v="0"/>
    <x v="0"/>
  </r>
  <r>
    <x v="6"/>
    <d v="2015-07-13T00:00:00"/>
    <d v="2015-07-19T00:00:00"/>
    <n v="3"/>
    <n v="1"/>
    <s v="Chinook Summer 2015 MSF Report"/>
    <x v="1"/>
    <n v="7"/>
    <n v="7"/>
    <n v="0"/>
    <x v="0"/>
  </r>
  <r>
    <x v="5"/>
    <d v="2015-07-16T00:00:00"/>
    <d v="2015-07-20T00:00:00"/>
    <n v="55"/>
    <n v="27"/>
    <s v="Chinook Summer 2015 MSF Report"/>
    <x v="1"/>
    <n v="7"/>
    <n v="7"/>
    <n v="0"/>
    <x v="0"/>
  </r>
  <r>
    <x v="7"/>
    <d v="2015-07-20T00:00:00"/>
    <d v="2015-07-26T00:00:00"/>
    <n v="436"/>
    <n v="107"/>
    <s v="Summer In-Season Coho Estimates"/>
    <x v="1"/>
    <n v="7"/>
    <n v="7"/>
    <n v="0"/>
    <x v="0"/>
  </r>
  <r>
    <x v="6"/>
    <d v="2015-07-20T00:00:00"/>
    <d v="2015-07-26T00:00:00"/>
    <n v="0"/>
    <n v="1"/>
    <s v="Chinook Summer 2015 MSF Report"/>
    <x v="1"/>
    <n v="7"/>
    <n v="7"/>
    <n v="0"/>
    <x v="0"/>
  </r>
  <r>
    <x v="5"/>
    <d v="2015-07-21T00:00:00"/>
    <d v="2015-07-26T00:00:00"/>
    <n v="190"/>
    <n v="74"/>
    <s v="Chinook Summer 2015 MSF Report"/>
    <x v="1"/>
    <n v="7"/>
    <n v="7"/>
    <n v="0"/>
    <x v="0"/>
  </r>
  <r>
    <x v="7"/>
    <d v="2015-07-27T00:00:00"/>
    <d v="2015-07-31T00:00:00"/>
    <n v="841.42857142857133"/>
    <n v="102.85714285714286"/>
    <s v="Summer In-Season Coho Estimates"/>
    <x v="1"/>
    <n v="7"/>
    <n v="7"/>
    <n v="0"/>
    <x v="0"/>
  </r>
  <r>
    <x v="6"/>
    <d v="2015-07-27T00:00:00"/>
    <d v="2015-08-02T00:00:00"/>
    <n v="8"/>
    <n v="6"/>
    <s v="Chinook Summer 2015 MSF Report"/>
    <x v="1"/>
    <n v="7"/>
    <n v="8"/>
    <n v="-1"/>
    <x v="0"/>
  </r>
  <r>
    <x v="6"/>
    <d v="2017-07-01T00:00:00"/>
    <d v="2017-07-02T00:00:00"/>
    <n v="4.5714285714285712"/>
    <n v="1.4285714285714286"/>
    <s v="Chinook Summer 2017 MSF Report"/>
    <x v="1"/>
    <n v="7"/>
    <n v="7"/>
    <n v="0"/>
    <x v="2"/>
  </r>
  <r>
    <x v="1"/>
    <d v="2016-07-01T00:00:00"/>
    <d v="2016-07-03T00:00:00"/>
    <n v="0"/>
    <n v="0"/>
    <s v="Chinook Summer 2016 MSF Report"/>
    <x v="1"/>
    <n v="7"/>
    <n v="7"/>
    <n v="0"/>
    <x v="1"/>
  </r>
  <r>
    <x v="1"/>
    <d v="2016-07-04T00:00:00"/>
    <d v="2016-07-10T00:00:00"/>
    <n v="0"/>
    <n v="0"/>
    <s v="Chinook Summer 2016 MSF Report"/>
    <x v="1"/>
    <n v="7"/>
    <n v="7"/>
    <n v="0"/>
    <x v="1"/>
  </r>
  <r>
    <x v="6"/>
    <d v="2016-07-04T00:00:00"/>
    <d v="2016-07-10T00:00:00"/>
    <n v="0"/>
    <n v="0"/>
    <s v="Chinook Summer 2016 MSF Report"/>
    <x v="1"/>
    <n v="7"/>
    <n v="7"/>
    <n v="0"/>
    <x v="1"/>
  </r>
  <r>
    <x v="1"/>
    <d v="2016-07-11T00:00:00"/>
    <d v="2016-07-17T00:00:00"/>
    <n v="0"/>
    <n v="0"/>
    <s v="Chinook Summer 2016 MSF Report"/>
    <x v="1"/>
    <n v="7"/>
    <n v="7"/>
    <n v="0"/>
    <x v="1"/>
  </r>
  <r>
    <x v="6"/>
    <d v="2016-07-11T00:00:00"/>
    <d v="2016-07-17T00:00:00"/>
    <n v="0"/>
    <n v="0"/>
    <s v="Chinook Summer 2016 MSF Report"/>
    <x v="1"/>
    <n v="7"/>
    <n v="7"/>
    <n v="0"/>
    <x v="1"/>
  </r>
  <r>
    <x v="5"/>
    <d v="2016-07-16T00:00:00"/>
    <d v="2016-07-17T00:00:00"/>
    <n v="0"/>
    <n v="0"/>
    <s v="Chinook Summer 2016 MSF Report"/>
    <x v="1"/>
    <n v="7"/>
    <n v="7"/>
    <n v="0"/>
    <x v="1"/>
  </r>
  <r>
    <x v="2"/>
    <d v="2016-07-16T00:00:00"/>
    <d v="2016-07-17T00:00:00"/>
    <n v="4"/>
    <n v="5"/>
    <s v="Chinook Summer 2016 MSF Report"/>
    <x v="1"/>
    <n v="7"/>
    <n v="7"/>
    <n v="0"/>
    <x v="1"/>
  </r>
  <r>
    <x v="1"/>
    <d v="2016-07-18T00:00:00"/>
    <d v="2016-07-24T00:00:00"/>
    <n v="5"/>
    <n v="1"/>
    <s v="Chinook Summer 2016 MSF Report"/>
    <x v="1"/>
    <n v="7"/>
    <n v="7"/>
    <n v="0"/>
    <x v="1"/>
  </r>
  <r>
    <x v="5"/>
    <d v="2016-07-18T00:00:00"/>
    <d v="2016-07-24T00:00:00"/>
    <n v="8"/>
    <n v="2"/>
    <s v="Chinook Summer 2016 MSF Report"/>
    <x v="1"/>
    <n v="7"/>
    <n v="7"/>
    <n v="0"/>
    <x v="1"/>
  </r>
  <r>
    <x v="2"/>
    <d v="2016-07-18T00:00:00"/>
    <d v="2016-07-24T00:00:00"/>
    <n v="2"/>
    <n v="1"/>
    <s v="Chinook Summer 2016 MSF Report"/>
    <x v="1"/>
    <n v="7"/>
    <n v="7"/>
    <n v="0"/>
    <x v="1"/>
  </r>
  <r>
    <x v="6"/>
    <d v="2016-07-18T00:00:00"/>
    <d v="2016-07-24T00:00:00"/>
    <n v="0"/>
    <n v="0"/>
    <s v="Chinook Summer 2016 MSF Report"/>
    <x v="1"/>
    <n v="7"/>
    <n v="7"/>
    <n v="0"/>
    <x v="1"/>
  </r>
  <r>
    <x v="5"/>
    <d v="2016-07-25T00:00:00"/>
    <d v="2016-07-31T00:00:00"/>
    <n v="9"/>
    <n v="5"/>
    <s v="Chinook Summer 2016 MSF Report"/>
    <x v="1"/>
    <n v="7"/>
    <n v="7"/>
    <n v="0"/>
    <x v="1"/>
  </r>
  <r>
    <x v="2"/>
    <d v="2016-07-25T00:00:00"/>
    <d v="2016-07-31T00:00:00"/>
    <n v="5"/>
    <n v="2"/>
    <s v="Chinook Summer 2016 MSF Report"/>
    <x v="1"/>
    <n v="7"/>
    <n v="7"/>
    <n v="0"/>
    <x v="1"/>
  </r>
  <r>
    <x v="6"/>
    <d v="2016-07-25T00:00:00"/>
    <d v="2016-07-31T00:00:00"/>
    <n v="10"/>
    <n v="1"/>
    <s v="Chinook Summer 2016 MSF Report"/>
    <x v="1"/>
    <n v="7"/>
    <n v="7"/>
    <n v="0"/>
    <x v="1"/>
  </r>
  <r>
    <x v="1"/>
    <d v="2016-07-29T00:00:00"/>
    <d v="2016-07-31T00:00:00"/>
    <n v="5"/>
    <n v="0"/>
    <s v="Chinook Summer 2016 MSF Report"/>
    <x v="1"/>
    <n v="7"/>
    <n v="7"/>
    <n v="0"/>
    <x v="1"/>
  </r>
  <r>
    <x v="6"/>
    <d v="2018-07-01T00:00:00"/>
    <d v="2018-07-01T00:00:00"/>
    <n v="3.8571428571428572"/>
    <n v="0.2857142857142857"/>
    <s v="Chinook Summer 2018 MSF Report - Reran 2/14/2022 at strata level"/>
    <x v="1"/>
    <n v="7"/>
    <n v="7"/>
    <n v="0"/>
    <x v="3"/>
  </r>
  <r>
    <x v="7"/>
    <d v="2021-07-26T00:00:00"/>
    <d v="2021-07-30T00:00:00"/>
    <n v="48"/>
    <n v="11.142857142857142"/>
    <s v="Summer In-Season Coho Estimates"/>
    <x v="1"/>
    <n v="7"/>
    <n v="7"/>
    <n v="0"/>
    <x v="6"/>
  </r>
  <r>
    <x v="7"/>
    <d v="2017-07-01T00:00:00"/>
    <d v="2017-07-02T00:00:00"/>
    <n v="35"/>
    <n v="12"/>
    <s v="Summer In-Season Coho Estimates"/>
    <x v="1"/>
    <n v="7"/>
    <n v="7"/>
    <n v="0"/>
    <x v="2"/>
  </r>
  <r>
    <x v="1"/>
    <d v="2017-07-01T00:00:00"/>
    <d v="2017-07-02T00:00:00"/>
    <n v="0"/>
    <n v="0"/>
    <s v="Chinook Summer 2017 MSF Report"/>
    <x v="1"/>
    <n v="7"/>
    <n v="7"/>
    <n v="0"/>
    <x v="2"/>
  </r>
  <r>
    <x v="7"/>
    <d v="2017-07-03T00:00:00"/>
    <d v="2017-07-09T00:00:00"/>
    <n v="22"/>
    <n v="10"/>
    <s v="Summer In-Season Coho Estimates"/>
    <x v="1"/>
    <n v="7"/>
    <n v="7"/>
    <n v="0"/>
    <x v="2"/>
  </r>
  <r>
    <x v="1"/>
    <d v="2017-07-03T00:00:00"/>
    <d v="2017-07-09T00:00:00"/>
    <n v="0"/>
    <n v="0"/>
    <s v="Chinook Summer 2017 MSF Report"/>
    <x v="1"/>
    <n v="7"/>
    <n v="7"/>
    <n v="0"/>
    <x v="2"/>
  </r>
  <r>
    <x v="6"/>
    <d v="2017-07-03T00:00:00"/>
    <d v="2017-07-09T00:00:00"/>
    <n v="42"/>
    <n v="11"/>
    <s v="Chinook Summer 2017 MSF Report"/>
    <x v="1"/>
    <n v="7"/>
    <n v="7"/>
    <n v="0"/>
    <x v="2"/>
  </r>
  <r>
    <x v="7"/>
    <d v="2017-07-10T00:00:00"/>
    <d v="2017-07-16T00:00:00"/>
    <n v="26"/>
    <n v="10"/>
    <s v="Summer In-Season Coho Estimates"/>
    <x v="1"/>
    <n v="7"/>
    <n v="7"/>
    <n v="0"/>
    <x v="2"/>
  </r>
  <r>
    <x v="1"/>
    <d v="2017-07-10T00:00:00"/>
    <d v="2017-07-16T00:00:00"/>
    <n v="0"/>
    <n v="0"/>
    <s v="Chinook Summer 2017 MSF Report"/>
    <x v="1"/>
    <n v="7"/>
    <n v="7"/>
    <n v="0"/>
    <x v="2"/>
  </r>
  <r>
    <x v="6"/>
    <d v="2017-07-10T00:00:00"/>
    <d v="2017-07-16T00:00:00"/>
    <n v="47"/>
    <n v="12"/>
    <s v="Chinook Summer 2017 MSF Report"/>
    <x v="1"/>
    <n v="7"/>
    <n v="7"/>
    <n v="0"/>
    <x v="2"/>
  </r>
  <r>
    <x v="5"/>
    <d v="2017-07-16T00:00:00"/>
    <d v="2017-07-16T00:00:00"/>
    <n v="0"/>
    <n v="25"/>
    <s v="Chinook Summer 2017 MSF Report"/>
    <x v="1"/>
    <n v="7"/>
    <n v="7"/>
    <n v="0"/>
    <x v="2"/>
  </r>
  <r>
    <x v="2"/>
    <d v="2017-07-16T00:00:00"/>
    <d v="2017-07-16T00:00:00"/>
    <n v="77"/>
    <n v="34"/>
    <s v="Chinook Summer 2017 MSF Report"/>
    <x v="1"/>
    <n v="7"/>
    <n v="7"/>
    <n v="0"/>
    <x v="2"/>
  </r>
  <r>
    <x v="7"/>
    <d v="2017-07-17T00:00:00"/>
    <d v="2017-07-23T00:00:00"/>
    <n v="75"/>
    <n v="19"/>
    <s v="Summer In-Season Coho Estimates"/>
    <x v="1"/>
    <n v="7"/>
    <n v="7"/>
    <n v="0"/>
    <x v="2"/>
  </r>
  <r>
    <x v="1"/>
    <d v="2017-07-17T00:00:00"/>
    <d v="2017-07-23T00:00:00"/>
    <n v="0"/>
    <n v="0"/>
    <s v="Chinook Summer 2017 MSF Report"/>
    <x v="1"/>
    <n v="7"/>
    <n v="7"/>
    <n v="0"/>
    <x v="2"/>
  </r>
  <r>
    <x v="5"/>
    <d v="2017-07-17T00:00:00"/>
    <d v="2017-07-23T00:00:00"/>
    <n v="347"/>
    <n v="135"/>
    <s v="Chinook Summer 2017 MSF Report"/>
    <x v="1"/>
    <n v="7"/>
    <n v="7"/>
    <n v="0"/>
    <x v="2"/>
  </r>
  <r>
    <x v="2"/>
    <d v="2017-07-17T00:00:00"/>
    <d v="2017-07-23T00:00:00"/>
    <n v="169"/>
    <n v="61"/>
    <s v="Chinook Summer 2017 MSF Report"/>
    <x v="1"/>
    <n v="7"/>
    <n v="7"/>
    <n v="0"/>
    <x v="2"/>
  </r>
  <r>
    <x v="6"/>
    <d v="2017-07-17T00:00:00"/>
    <d v="2017-07-23T00:00:00"/>
    <n v="168"/>
    <n v="57"/>
    <s v="Chinook Summer 2017 MSF Report"/>
    <x v="1"/>
    <n v="7"/>
    <n v="7"/>
    <n v="0"/>
    <x v="2"/>
  </r>
  <r>
    <x v="7"/>
    <d v="2017-07-24T00:00:00"/>
    <d v="2017-07-30T00:00:00"/>
    <n v="94"/>
    <n v="21"/>
    <s v="Summer In-Season Coho Estimates"/>
    <x v="1"/>
    <n v="7"/>
    <n v="7"/>
    <n v="0"/>
    <x v="2"/>
  </r>
  <r>
    <x v="1"/>
    <d v="2017-07-24T00:00:00"/>
    <d v="2017-07-30T00:00:00"/>
    <n v="0"/>
    <n v="0"/>
    <s v="Chinook Summer 2017 MSF Report"/>
    <x v="1"/>
    <n v="7"/>
    <n v="7"/>
    <n v="0"/>
    <x v="2"/>
  </r>
  <r>
    <x v="5"/>
    <d v="2017-07-24T00:00:00"/>
    <d v="2017-07-30T00:00:00"/>
    <n v="181"/>
    <n v="62"/>
    <s v="Chinook Summer 2017 MSF Report"/>
    <x v="1"/>
    <n v="7"/>
    <n v="7"/>
    <n v="0"/>
    <x v="2"/>
  </r>
  <r>
    <x v="2"/>
    <d v="2017-07-24T00:00:00"/>
    <d v="2017-07-30T00:00:00"/>
    <n v="346"/>
    <n v="140"/>
    <s v="Chinook Summer 2017 MSF Report"/>
    <x v="1"/>
    <n v="7"/>
    <n v="7"/>
    <n v="0"/>
    <x v="2"/>
  </r>
  <r>
    <x v="6"/>
    <d v="2017-07-24T00:00:00"/>
    <d v="2017-07-30T00:00:00"/>
    <n v="219"/>
    <n v="62"/>
    <s v="Chinook Summer 2017 MSF Report"/>
    <x v="1"/>
    <n v="7"/>
    <n v="7"/>
    <n v="0"/>
    <x v="2"/>
  </r>
  <r>
    <x v="7"/>
    <d v="2017-07-31T00:00:00"/>
    <d v="2017-07-31T00:00:00"/>
    <n v="9"/>
    <n v="5.5714285714285712"/>
    <s v="Summer In-Season Coho Estimates"/>
    <x v="1"/>
    <n v="7"/>
    <n v="7"/>
    <n v="0"/>
    <x v="2"/>
  </r>
  <r>
    <x v="1"/>
    <d v="2017-07-31T00:00:00"/>
    <d v="2017-07-31T00:00:00"/>
    <n v="0"/>
    <n v="0"/>
    <s v="Chinook Summer 2017 MSF Report"/>
    <x v="1"/>
    <n v="7"/>
    <n v="7"/>
    <n v="0"/>
    <x v="2"/>
  </r>
  <r>
    <x v="6"/>
    <d v="2018-07-30T00:00:00"/>
    <d v="2018-07-31T00:00:00"/>
    <n v="21.714285714285715"/>
    <n v="8"/>
    <s v="Chinook Summer 2018 MSF Report - Reran 2/14/2022 at strata level"/>
    <x v="1"/>
    <n v="7"/>
    <n v="7"/>
    <n v="0"/>
    <x v="3"/>
  </r>
  <r>
    <x v="7"/>
    <d v="2019-07-29T00:00:00"/>
    <d v="2019-07-31T00:00:00"/>
    <n v="42.857142857142861"/>
    <n v="13.285714285714286"/>
    <s v="Summer In-Season Coho Estimates"/>
    <x v="1"/>
    <n v="7"/>
    <n v="7"/>
    <n v="0"/>
    <x v="4"/>
  </r>
  <r>
    <x v="5"/>
    <d v="2019-07-31T00:00:00"/>
    <d v="2019-07-31T00:00:00"/>
    <n v="14.428571428571429"/>
    <n v="4.2857142857142856"/>
    <s v="Chinook Summer 2019 MSF Report"/>
    <x v="1"/>
    <n v="7"/>
    <n v="7"/>
    <n v="0"/>
    <x v="4"/>
  </r>
  <r>
    <x v="7"/>
    <d v="2018-07-30T00:00:00"/>
    <d v="2018-07-31T00:00:00"/>
    <n v="30.571428571428573"/>
    <n v="22.571428571428573"/>
    <s v="Summer In-Season Coho Estimates"/>
    <x v="1"/>
    <n v="7"/>
    <n v="7"/>
    <n v="0"/>
    <x v="3"/>
  </r>
  <r>
    <x v="7"/>
    <d v="2018-07-01T00:00:00"/>
    <d v="2018-07-01T00:00:00"/>
    <n v="17"/>
    <n v="8"/>
    <s v="Summer In-Season Coho Estimates"/>
    <x v="1"/>
    <n v="7"/>
    <n v="7"/>
    <n v="0"/>
    <x v="3"/>
  </r>
  <r>
    <x v="1"/>
    <d v="2018-07-01T00:00:00"/>
    <d v="2018-07-01T00:00:00"/>
    <n v="0"/>
    <n v="0"/>
    <s v="Chinook Summer 2018 MSF Report"/>
    <x v="1"/>
    <n v="7"/>
    <n v="7"/>
    <n v="0"/>
    <x v="3"/>
  </r>
  <r>
    <x v="7"/>
    <d v="2018-07-02T00:00:00"/>
    <d v="2018-07-08T00:00:00"/>
    <n v="65"/>
    <n v="32"/>
    <s v="Summer In-Season Coho Estimates"/>
    <x v="1"/>
    <n v="7"/>
    <n v="7"/>
    <n v="0"/>
    <x v="3"/>
  </r>
  <r>
    <x v="1"/>
    <d v="2018-07-02T00:00:00"/>
    <d v="2018-07-08T00:00:00"/>
    <n v="0"/>
    <n v="1"/>
    <s v="Chinook Summer 2018 MSF Report"/>
    <x v="1"/>
    <n v="7"/>
    <n v="7"/>
    <n v="0"/>
    <x v="3"/>
  </r>
  <r>
    <x v="6"/>
    <d v="2018-07-02T00:00:00"/>
    <d v="2018-07-08T00:00:00"/>
    <n v="3"/>
    <n v="1"/>
    <s v="Chinook Summer 2018 MSF Report - Reran 2/14/2022 at strata level"/>
    <x v="1"/>
    <n v="7"/>
    <n v="7"/>
    <n v="0"/>
    <x v="3"/>
  </r>
  <r>
    <x v="7"/>
    <d v="2018-07-09T00:00:00"/>
    <d v="2018-07-15T00:00:00"/>
    <n v="78"/>
    <n v="27"/>
    <s v="Summer In-Season Coho Estimates"/>
    <x v="1"/>
    <n v="7"/>
    <n v="7"/>
    <n v="0"/>
    <x v="3"/>
  </r>
  <r>
    <x v="1"/>
    <d v="2018-07-09T00:00:00"/>
    <d v="2018-07-15T00:00:00"/>
    <n v="0"/>
    <n v="0"/>
    <s v="Chinook Summer 2018 MSF Report"/>
    <x v="1"/>
    <n v="7"/>
    <n v="7"/>
    <n v="0"/>
    <x v="3"/>
  </r>
  <r>
    <x v="6"/>
    <d v="2018-07-09T00:00:00"/>
    <d v="2018-07-15T00:00:00"/>
    <n v="9"/>
    <n v="4"/>
    <s v="Chinook Summer 2018 MSF Report - Reran 2/14/2022 at strata level"/>
    <x v="1"/>
    <n v="7"/>
    <n v="7"/>
    <n v="0"/>
    <x v="3"/>
  </r>
  <r>
    <x v="7"/>
    <d v="2018-07-16T00:00:00"/>
    <d v="2018-07-22T00:00:00"/>
    <n v="129"/>
    <n v="51"/>
    <s v="Summer In-Season Coho Estimates"/>
    <x v="1"/>
    <n v="7"/>
    <n v="7"/>
    <n v="0"/>
    <x v="3"/>
  </r>
  <r>
    <x v="1"/>
    <d v="2018-07-16T00:00:00"/>
    <d v="2018-07-22T00:00:00"/>
    <n v="4"/>
    <n v="1"/>
    <s v="Chinook Summer 2018 MSF Report"/>
    <x v="1"/>
    <n v="7"/>
    <n v="7"/>
    <n v="0"/>
    <x v="3"/>
  </r>
  <r>
    <x v="5"/>
    <d v="2018-07-16T00:00:00"/>
    <d v="2018-07-22T00:00:00"/>
    <n v="311"/>
    <n v="101"/>
    <s v="Chinook Summer 2018 MSF Report"/>
    <x v="1"/>
    <n v="7"/>
    <n v="7"/>
    <n v="0"/>
    <x v="3"/>
  </r>
  <r>
    <x v="2"/>
    <d v="2018-07-16T00:00:00"/>
    <d v="2018-07-22T00:00:00"/>
    <n v="1144"/>
    <n v="419"/>
    <s v="Chinook Summer 2018 MSF Report"/>
    <x v="1"/>
    <n v="7"/>
    <n v="7"/>
    <n v="0"/>
    <x v="3"/>
  </r>
  <r>
    <x v="6"/>
    <d v="2018-07-16T00:00:00"/>
    <d v="2018-07-16T00:00:00"/>
    <n v="2"/>
    <n v="0"/>
    <s v="Chinook Summer 2018 MSF Report - Reran 2/14/2022 at strata level"/>
    <x v="1"/>
    <n v="7"/>
    <n v="7"/>
    <n v="0"/>
    <x v="3"/>
  </r>
  <r>
    <x v="6"/>
    <d v="2018-07-20T00:00:00"/>
    <d v="2018-07-20T00:00:00"/>
    <n v="28"/>
    <n v="9"/>
    <s v="Chinook Summer 2018 MSF Report - Reran 2/14/2022 at strata level"/>
    <x v="1"/>
    <n v="7"/>
    <n v="7"/>
    <n v="0"/>
    <x v="3"/>
  </r>
  <r>
    <x v="6"/>
    <d v="2018-07-21T00:00:00"/>
    <d v="2018-07-21T00:00:00"/>
    <n v="29"/>
    <n v="14"/>
    <s v="Chinook Summer 2018 MSF Report - Reran 2/14/2022 at strata level"/>
    <x v="1"/>
    <n v="7"/>
    <n v="7"/>
    <n v="0"/>
    <x v="3"/>
  </r>
  <r>
    <x v="6"/>
    <d v="2018-07-22T00:00:00"/>
    <d v="2018-07-22T00:00:00"/>
    <n v="21"/>
    <n v="7"/>
    <s v="Chinook Summer 2018 MSF Report - Reran 2/14/2022 at strata level"/>
    <x v="1"/>
    <n v="7"/>
    <n v="7"/>
    <n v="0"/>
    <x v="3"/>
  </r>
  <r>
    <x v="7"/>
    <d v="2018-07-23T00:00:00"/>
    <d v="2018-07-29T00:00:00"/>
    <n v="52"/>
    <n v="11"/>
    <s v="Summer In-Season Coho Estimates"/>
    <x v="1"/>
    <n v="7"/>
    <n v="7"/>
    <n v="0"/>
    <x v="3"/>
  </r>
  <r>
    <x v="1"/>
    <d v="2018-07-23T00:00:00"/>
    <d v="2018-07-29T00:00:00"/>
    <n v="16"/>
    <n v="5"/>
    <s v="Chinook Summer 2018 MSF Report"/>
    <x v="1"/>
    <n v="7"/>
    <n v="7"/>
    <n v="0"/>
    <x v="3"/>
  </r>
  <r>
    <x v="5"/>
    <d v="2018-07-23T00:00:00"/>
    <d v="2018-07-29T00:00:00"/>
    <n v="144"/>
    <n v="56"/>
    <s v="Chinook Summer 2018 MSF Report"/>
    <x v="1"/>
    <n v="7"/>
    <n v="7"/>
    <n v="0"/>
    <x v="3"/>
  </r>
  <r>
    <x v="2"/>
    <d v="2018-07-23T00:00:00"/>
    <d v="2018-07-29T00:00:00"/>
    <n v="694"/>
    <n v="217"/>
    <s v="Chinook Summer 2018 MSF Report"/>
    <x v="1"/>
    <n v="7"/>
    <n v="7"/>
    <n v="0"/>
    <x v="3"/>
  </r>
  <r>
    <x v="6"/>
    <d v="2018-07-23T00:00:00"/>
    <d v="2018-07-23T00:00:00"/>
    <n v="0"/>
    <n v="0"/>
    <s v="Chinook Summer 2018 MSF Report - Reran 2/14/2022 at strata level"/>
    <x v="1"/>
    <n v="7"/>
    <n v="7"/>
    <n v="0"/>
    <x v="3"/>
  </r>
  <r>
    <x v="6"/>
    <d v="2018-07-27T00:00:00"/>
    <d v="2018-07-29T00:00:00"/>
    <n v="59"/>
    <n v="23"/>
    <s v="Chinook Summer 2018 MSF Report - Reran 2/14/2022 at strata level"/>
    <x v="1"/>
    <n v="7"/>
    <n v="7"/>
    <n v="0"/>
    <x v="3"/>
  </r>
  <r>
    <x v="6"/>
    <d v="2020-07-27T00:00:00"/>
    <d v="2020-07-31T00:00:00"/>
    <n v="102.14285714285714"/>
    <n v="20"/>
    <s v="Chinook Summer 2020 MSF Report"/>
    <x v="1"/>
    <n v="7"/>
    <n v="7"/>
    <n v="0"/>
    <x v="5"/>
  </r>
  <r>
    <x v="1"/>
    <d v="2018-07-30T00:00:00"/>
    <d v="2018-07-31T00:00:00"/>
    <n v="0"/>
    <n v="0"/>
    <s v="Chinook Summer 2018 MSF Report"/>
    <x v="1"/>
    <n v="7"/>
    <n v="7"/>
    <n v="0"/>
    <x v="3"/>
  </r>
  <r>
    <x v="7"/>
    <d v="2020-07-27T00:00:00"/>
    <d v="2020-07-31T00:00:00"/>
    <n v="135.71428571428572"/>
    <n v="20.714285714285715"/>
    <s v="Summer In-Season Coho Estimates"/>
    <x v="1"/>
    <n v="7"/>
    <n v="7"/>
    <n v="0"/>
    <x v="5"/>
  </r>
  <r>
    <x v="6"/>
    <d v="2017-07-31T00:00:00"/>
    <d v="2017-07-31T00:00:00"/>
    <n v="31"/>
    <n v="6.8571428571428568"/>
    <s v="Chinook Summer 2017 MSF Report"/>
    <x v="1"/>
    <n v="7"/>
    <n v="7"/>
    <n v="0"/>
    <x v="2"/>
  </r>
  <r>
    <x v="7"/>
    <d v="2019-07-01T00:00:00"/>
    <d v="2019-07-07T00:00:00"/>
    <n v="408"/>
    <n v="96"/>
    <s v="Summer In-Season Coho Estimates"/>
    <x v="1"/>
    <n v="7"/>
    <n v="7"/>
    <n v="0"/>
    <x v="4"/>
  </r>
  <r>
    <x v="1"/>
    <d v="2019-07-01T00:00:00"/>
    <d v="2019-07-07T00:00:00"/>
    <n v="0"/>
    <n v="0"/>
    <s v="Chinook Summer 2019 MSF Report"/>
    <x v="1"/>
    <n v="7"/>
    <n v="7"/>
    <n v="0"/>
    <x v="4"/>
  </r>
  <r>
    <x v="6"/>
    <d v="2019-07-01T00:00:00"/>
    <d v="2019-07-03T00:00:00"/>
    <n v="0"/>
    <n v="0"/>
    <s v="Chinook Summer 2019 MSF Report - Reran 2/14/2022 at strata level"/>
    <x v="1"/>
    <n v="7"/>
    <n v="7"/>
    <n v="0"/>
    <x v="4"/>
  </r>
  <r>
    <x v="6"/>
    <d v="2019-07-06T00:00:00"/>
    <d v="2019-07-07T00:00:00"/>
    <n v="8"/>
    <n v="4"/>
    <s v="Chinook Summer 2019 MSF Report - Reran 2/14/2022 at strata level"/>
    <x v="1"/>
    <n v="7"/>
    <n v="7"/>
    <n v="0"/>
    <x v="4"/>
  </r>
  <r>
    <x v="7"/>
    <d v="2019-07-08T00:00:00"/>
    <d v="2019-07-14T00:00:00"/>
    <n v="157"/>
    <n v="116"/>
    <s v="Summer In-Season Coho Estimates"/>
    <x v="1"/>
    <n v="7"/>
    <n v="7"/>
    <n v="0"/>
    <x v="4"/>
  </r>
  <r>
    <x v="1"/>
    <d v="2019-07-08T00:00:00"/>
    <d v="2019-07-14T00:00:00"/>
    <n v="13"/>
    <n v="4"/>
    <s v="Chinook Summer 2019 MSF Report"/>
    <x v="1"/>
    <n v="7"/>
    <n v="7"/>
    <n v="0"/>
    <x v="4"/>
  </r>
  <r>
    <x v="6"/>
    <d v="2019-07-08T00:00:00"/>
    <d v="2019-07-10T00:00:00"/>
    <n v="15"/>
    <n v="1"/>
    <s v="Chinook Summer 2019 MSF Report - Reran 2/14/2022 at strata level"/>
    <x v="1"/>
    <n v="7"/>
    <n v="7"/>
    <n v="0"/>
    <x v="4"/>
  </r>
  <r>
    <x v="6"/>
    <d v="2019-07-13T00:00:00"/>
    <d v="2019-07-14T00:00:00"/>
    <n v="22"/>
    <n v="8"/>
    <s v="Chinook Summer 2019 MSF Report - Reran 2/14/2022 at strata level"/>
    <x v="1"/>
    <n v="7"/>
    <n v="7"/>
    <n v="0"/>
    <x v="4"/>
  </r>
  <r>
    <x v="7"/>
    <d v="2019-07-15T00:00:00"/>
    <d v="2019-07-21T00:00:00"/>
    <n v="88"/>
    <n v="47"/>
    <s v="Summer In-Season Coho Estimates"/>
    <x v="1"/>
    <n v="7"/>
    <n v="7"/>
    <n v="0"/>
    <x v="4"/>
  </r>
  <r>
    <x v="1"/>
    <d v="2019-07-15T00:00:00"/>
    <d v="2019-07-21T00:00:00"/>
    <n v="10"/>
    <n v="5"/>
    <s v="Chinook Summer 2019 MSF Report"/>
    <x v="1"/>
    <n v="7"/>
    <n v="7"/>
    <n v="0"/>
    <x v="4"/>
  </r>
  <r>
    <x v="6"/>
    <d v="2019-07-15T00:00:00"/>
    <d v="2019-07-17T00:00:00"/>
    <n v="13"/>
    <n v="4"/>
    <s v="Chinook Summer 2019 MSF Report - Reran 2/14/2022 at strata level"/>
    <x v="1"/>
    <n v="7"/>
    <n v="7"/>
    <n v="0"/>
    <x v="4"/>
  </r>
  <r>
    <x v="6"/>
    <d v="2019-07-20T00:00:00"/>
    <d v="2019-07-21T00:00:00"/>
    <n v="144"/>
    <n v="72"/>
    <s v="Chinook Summer 2019 MSF Report - Reran 2/14/2022 at strata level"/>
    <x v="1"/>
    <n v="7"/>
    <n v="7"/>
    <n v="0"/>
    <x v="4"/>
  </r>
  <r>
    <x v="7"/>
    <d v="2019-07-22T00:00:00"/>
    <d v="2019-07-28T00:00:00"/>
    <n v="59"/>
    <n v="18"/>
    <s v="Summer In-Season Coho Estimates"/>
    <x v="1"/>
    <n v="7"/>
    <n v="7"/>
    <n v="0"/>
    <x v="4"/>
  </r>
  <r>
    <x v="1"/>
    <d v="2019-07-22T00:00:00"/>
    <d v="2019-07-28T00:00:00"/>
    <n v="0"/>
    <n v="0"/>
    <s v="Chinook Summer 2019 MSF Report"/>
    <x v="1"/>
    <n v="7"/>
    <n v="7"/>
    <n v="0"/>
    <x v="4"/>
  </r>
  <r>
    <x v="6"/>
    <d v="2019-07-22T00:00:00"/>
    <d v="2019-07-24T00:00:00"/>
    <n v="48"/>
    <n v="9"/>
    <s v="Chinook Summer 2019 MSF Report - Reran 2/14/2022 at strata level"/>
    <x v="1"/>
    <n v="7"/>
    <n v="7"/>
    <n v="0"/>
    <x v="4"/>
  </r>
  <r>
    <x v="5"/>
    <d v="2019-07-25T00:00:00"/>
    <d v="2019-07-28T00:00:00"/>
    <n v="413"/>
    <n v="161"/>
    <s v="Chinook Summer 2019 MSF Report"/>
    <x v="1"/>
    <n v="7"/>
    <n v="7"/>
    <n v="0"/>
    <x v="4"/>
  </r>
  <r>
    <x v="2"/>
    <d v="2019-07-25T00:00:00"/>
    <d v="2019-07-28T00:00:00"/>
    <n v="548"/>
    <n v="211"/>
    <s v="Chinook Summer 2019 MSF Report"/>
    <x v="1"/>
    <n v="7"/>
    <n v="7"/>
    <n v="0"/>
    <x v="4"/>
  </r>
  <r>
    <x v="6"/>
    <d v="2019-07-27T00:00:00"/>
    <d v="2019-07-28T00:00:00"/>
    <n v="12"/>
    <n v="9"/>
    <s v="Chinook Summer 2019 MSF Report - Reran 2/14/2022 at strata level"/>
    <x v="1"/>
    <n v="7"/>
    <n v="7"/>
    <n v="0"/>
    <x v="4"/>
  </r>
  <r>
    <x v="2"/>
    <d v="2017-07-31T00:00:00"/>
    <d v="2017-07-31T00:00:00"/>
    <n v="36.428571428571431"/>
    <n v="14.571428571428571"/>
    <s v="Chinook Summer 2017 MSF Report"/>
    <x v="1"/>
    <n v="7"/>
    <n v="7"/>
    <n v="0"/>
    <x v="2"/>
  </r>
  <r>
    <x v="1"/>
    <d v="2019-07-29T00:00:00"/>
    <d v="2019-07-31T00:00:00"/>
    <n v="28"/>
    <n v="4"/>
    <s v="Chinook Summer 2019 MSF Report"/>
    <x v="1"/>
    <n v="7"/>
    <n v="7"/>
    <n v="0"/>
    <x v="4"/>
  </r>
  <r>
    <x v="6"/>
    <d v="2019-07-29T00:00:00"/>
    <d v="2019-07-31T00:00:00"/>
    <n v="0"/>
    <n v="5"/>
    <s v="Chinook Summer 2019 MSF Report - Reran 2/14/2022 at strata level"/>
    <x v="1"/>
    <n v="7"/>
    <n v="7"/>
    <n v="0"/>
    <x v="4"/>
  </r>
  <r>
    <x v="5"/>
    <d v="2020-07-27T00:00:00"/>
    <d v="2020-07-31T00:00:00"/>
    <n v="335"/>
    <n v="50"/>
    <s v="Chinook Summer 2020 MSF Report"/>
    <x v="1"/>
    <n v="7"/>
    <n v="7"/>
    <n v="0"/>
    <x v="5"/>
  </r>
  <r>
    <x v="2"/>
    <d v="2019-07-29T00:00:00"/>
    <d v="2019-07-31T00:00:00"/>
    <n v="204.42857142857142"/>
    <n v="63.428571428571431"/>
    <s v="Chinook Summer 2019 MSF Report"/>
    <x v="1"/>
    <n v="7"/>
    <n v="7"/>
    <n v="0"/>
    <x v="4"/>
  </r>
  <r>
    <x v="7"/>
    <d v="2020-07-01T00:00:00"/>
    <d v="2020-07-05T00:00:00"/>
    <n v="465"/>
    <n v="107"/>
    <s v="Summer In-Season Coho Estimates"/>
    <x v="1"/>
    <n v="7"/>
    <n v="7"/>
    <n v="0"/>
    <x v="5"/>
  </r>
  <r>
    <x v="1"/>
    <d v="2020-07-01T00:00:00"/>
    <d v="2020-07-05T00:00:00"/>
    <n v="5"/>
    <n v="1"/>
    <s v="Chinook Summer 2020 MSF Report"/>
    <x v="1"/>
    <n v="7"/>
    <n v="7"/>
    <n v="0"/>
    <x v="5"/>
  </r>
  <r>
    <x v="6"/>
    <d v="2020-07-01T00:00:00"/>
    <d v="2020-07-05T00:00:00"/>
    <n v="49"/>
    <n v="14"/>
    <s v="Chinook Summer 2020 MSF Report"/>
    <x v="1"/>
    <n v="7"/>
    <n v="7"/>
    <n v="0"/>
    <x v="5"/>
  </r>
  <r>
    <x v="7"/>
    <d v="2020-07-06T00:00:00"/>
    <d v="2020-07-12T00:00:00"/>
    <n v="826"/>
    <n v="162"/>
    <s v="Summer In-Season Coho Estimates"/>
    <x v="1"/>
    <n v="7"/>
    <n v="7"/>
    <n v="0"/>
    <x v="5"/>
  </r>
  <r>
    <x v="1"/>
    <d v="2020-07-06T00:00:00"/>
    <d v="2020-07-12T00:00:00"/>
    <n v="6"/>
    <n v="1"/>
    <s v="Chinook Summer 2020 MSF Report"/>
    <x v="1"/>
    <n v="7"/>
    <n v="7"/>
    <n v="0"/>
    <x v="5"/>
  </r>
  <r>
    <x v="6"/>
    <d v="2020-07-06T00:00:00"/>
    <d v="2020-07-12T00:00:00"/>
    <n v="18"/>
    <n v="5"/>
    <s v="Chinook Summer 2020 MSF Report"/>
    <x v="1"/>
    <n v="7"/>
    <n v="7"/>
    <n v="0"/>
    <x v="5"/>
  </r>
  <r>
    <x v="7"/>
    <d v="2020-07-13T00:00:00"/>
    <d v="2020-07-19T00:00:00"/>
    <n v="208"/>
    <n v="35"/>
    <s v="Summer In-Season Coho Estimates"/>
    <x v="1"/>
    <n v="7"/>
    <n v="7"/>
    <n v="0"/>
    <x v="5"/>
  </r>
  <r>
    <x v="1"/>
    <d v="2020-07-13T00:00:00"/>
    <d v="2020-07-19T00:00:00"/>
    <n v="5"/>
    <n v="2"/>
    <s v="Chinook Summer 2020 MSF Report"/>
    <x v="1"/>
    <n v="7"/>
    <n v="7"/>
    <n v="0"/>
    <x v="5"/>
  </r>
  <r>
    <x v="6"/>
    <d v="2020-07-13T00:00:00"/>
    <d v="2020-07-19T00:00:00"/>
    <n v="82"/>
    <n v="25"/>
    <s v="Chinook Summer 2020 MSF Report"/>
    <x v="1"/>
    <n v="7"/>
    <n v="7"/>
    <n v="0"/>
    <x v="5"/>
  </r>
  <r>
    <x v="5"/>
    <d v="2020-07-16T00:00:00"/>
    <d v="2020-07-19T00:00:00"/>
    <n v="730"/>
    <n v="111"/>
    <s v="Chinook Summer 2020 MSF Report"/>
    <x v="1"/>
    <n v="7"/>
    <n v="7"/>
    <n v="0"/>
    <x v="5"/>
  </r>
  <r>
    <x v="2"/>
    <d v="2020-07-16T00:00:00"/>
    <d v="2020-07-19T00:00:00"/>
    <n v="842"/>
    <n v="266"/>
    <s v="Chinook Summer 2020 MSF Report"/>
    <x v="1"/>
    <n v="7"/>
    <n v="7"/>
    <n v="0"/>
    <x v="5"/>
  </r>
  <r>
    <x v="7"/>
    <d v="2020-07-20T00:00:00"/>
    <d v="2020-07-26T00:00:00"/>
    <n v="180"/>
    <n v="36"/>
    <s v="Summer In-Season Coho Estimates"/>
    <x v="1"/>
    <n v="7"/>
    <n v="7"/>
    <n v="0"/>
    <x v="5"/>
  </r>
  <r>
    <x v="1"/>
    <d v="2020-07-20T00:00:00"/>
    <d v="2020-07-26T00:00:00"/>
    <n v="0"/>
    <n v="0"/>
    <s v="Chinook Summer 2020 MSF Report"/>
    <x v="1"/>
    <n v="7"/>
    <n v="7"/>
    <n v="0"/>
    <x v="5"/>
  </r>
  <r>
    <x v="5"/>
    <d v="2020-07-20T00:00:00"/>
    <d v="2020-07-26T00:00:00"/>
    <n v="480"/>
    <n v="51"/>
    <s v="Chinook Summer 2020 MSF Report"/>
    <x v="1"/>
    <n v="7"/>
    <n v="7"/>
    <n v="0"/>
    <x v="5"/>
  </r>
  <r>
    <x v="2"/>
    <d v="2020-07-20T00:00:00"/>
    <d v="2020-07-26T00:00:00"/>
    <n v="795"/>
    <n v="232"/>
    <s v="Chinook Summer 2020 MSF Report"/>
    <x v="1"/>
    <n v="7"/>
    <n v="7"/>
    <n v="0"/>
    <x v="5"/>
  </r>
  <r>
    <x v="6"/>
    <d v="2020-07-20T00:00:00"/>
    <d v="2020-07-26T00:00:00"/>
    <n v="67"/>
    <n v="19"/>
    <s v="Chinook Summer 2020 MSF Report"/>
    <x v="1"/>
    <n v="7"/>
    <n v="7"/>
    <n v="0"/>
    <x v="5"/>
  </r>
  <r>
    <x v="1"/>
    <d v="2020-07-27T00:00:00"/>
    <d v="2020-07-31T00:00:00"/>
    <n v="12"/>
    <n v="2"/>
    <s v="Chinook Summer 2020 MSF Report"/>
    <x v="1"/>
    <n v="7"/>
    <n v="7"/>
    <n v="0"/>
    <x v="5"/>
  </r>
  <r>
    <x v="2"/>
    <d v="2018-07-30T00:00:00"/>
    <d v="2018-07-31T00:00:00"/>
    <n v="187.14285714285714"/>
    <n v="75.142857142857139"/>
    <s v="Chinook Summer 2018 MSF Report"/>
    <x v="1"/>
    <n v="7"/>
    <n v="7"/>
    <n v="0"/>
    <x v="3"/>
  </r>
  <r>
    <x v="2"/>
    <d v="2020-07-27T00:00:00"/>
    <d v="2020-07-31T00:00:00"/>
    <n v="468.57142857142856"/>
    <n v="149.28571428571428"/>
    <s v="Chinook Summer 2020 MSF Report"/>
    <x v="1"/>
    <n v="7"/>
    <n v="7"/>
    <n v="0"/>
    <x v="5"/>
  </r>
  <r>
    <x v="7"/>
    <d v="2021-07-01T00:00:00"/>
    <d v="2021-07-04T00:00:00"/>
    <n v="57"/>
    <n v="16"/>
    <s v="Summer In-Season Coho Estimates"/>
    <x v="1"/>
    <n v="7"/>
    <n v="7"/>
    <n v="0"/>
    <x v="6"/>
  </r>
  <r>
    <x v="7"/>
    <d v="2021-07-05T00:00:00"/>
    <d v="2021-07-11T00:00:00"/>
    <n v="106"/>
    <n v="30"/>
    <s v="Summer In-Season Coho Estimates"/>
    <x v="1"/>
    <n v="7"/>
    <n v="7"/>
    <n v="0"/>
    <x v="6"/>
  </r>
  <r>
    <x v="7"/>
    <d v="2021-07-12T00:00:00"/>
    <d v="2021-07-18T00:00:00"/>
    <n v="161"/>
    <n v="39"/>
    <s v="Summer In-Season Coho Estimates"/>
    <x v="1"/>
    <n v="7"/>
    <n v="7"/>
    <n v="0"/>
    <x v="6"/>
  </r>
  <r>
    <x v="7"/>
    <d v="2021-07-19T00:00:00"/>
    <d v="2021-07-25T00:00:00"/>
    <n v="53"/>
    <n v="4"/>
    <s v="Summer In-Season Coho Estimates"/>
    <x v="1"/>
    <n v="7"/>
    <n v="7"/>
    <n v="0"/>
    <x v="6"/>
  </r>
  <r>
    <x v="7"/>
    <d v="2015-08-01T00:00:00"/>
    <d v="2015-08-02T00:00:00"/>
    <n v="336.57142857142856"/>
    <n v="41.142857142857146"/>
    <s v="Summer In-Season Coho Estimates"/>
    <x v="2"/>
    <n v="8"/>
    <n v="8"/>
    <n v="0"/>
    <x v="0"/>
  </r>
  <r>
    <x v="7"/>
    <d v="2015-08-03T00:00:00"/>
    <d v="2015-08-09T00:00:00"/>
    <n v="1653"/>
    <n v="426"/>
    <s v="Summer In-Season Coho Estimates"/>
    <x v="2"/>
    <n v="8"/>
    <n v="8"/>
    <n v="0"/>
    <x v="0"/>
  </r>
  <r>
    <x v="6"/>
    <d v="2015-08-03T00:00:00"/>
    <d v="2015-08-09T00:00:00"/>
    <n v="0"/>
    <n v="4"/>
    <s v="Chinook Summer 2015 MSF Report"/>
    <x v="2"/>
    <n v="8"/>
    <n v="8"/>
    <n v="0"/>
    <x v="0"/>
  </r>
  <r>
    <x v="7"/>
    <d v="2015-08-10T00:00:00"/>
    <d v="2015-08-16T00:00:00"/>
    <n v="3807"/>
    <n v="966"/>
    <s v="Summer In-Season Coho Estimates"/>
    <x v="2"/>
    <n v="8"/>
    <n v="8"/>
    <n v="0"/>
    <x v="0"/>
  </r>
  <r>
    <x v="6"/>
    <d v="2015-08-10T00:00:00"/>
    <d v="2015-08-16T00:00:00"/>
    <n v="84"/>
    <n v="11"/>
    <s v="Chinook Summer 2015 MSF Report"/>
    <x v="2"/>
    <n v="8"/>
    <n v="8"/>
    <n v="0"/>
    <x v="0"/>
  </r>
  <r>
    <x v="7"/>
    <d v="2015-08-17T00:00:00"/>
    <d v="2015-08-23T00:00:00"/>
    <n v="2925"/>
    <n v="653"/>
    <s v="Summer In-Season Coho Estimates"/>
    <x v="2"/>
    <n v="8"/>
    <n v="8"/>
    <n v="0"/>
    <x v="0"/>
  </r>
  <r>
    <x v="6"/>
    <d v="2015-08-17T00:00:00"/>
    <d v="2015-08-23T00:00:00"/>
    <n v="167"/>
    <n v="52"/>
    <s v="Chinook Summer 2015 MSF Report"/>
    <x v="2"/>
    <n v="8"/>
    <n v="8"/>
    <n v="0"/>
    <x v="0"/>
  </r>
  <r>
    <x v="7"/>
    <d v="2015-08-24T00:00:00"/>
    <d v="2015-08-30T00:00:00"/>
    <n v="1128"/>
    <n v="609"/>
    <s v="Summer In-Season Coho Estimates"/>
    <x v="2"/>
    <n v="8"/>
    <n v="8"/>
    <n v="0"/>
    <x v="0"/>
  </r>
  <r>
    <x v="6"/>
    <d v="2015-08-24T00:00:00"/>
    <d v="2015-08-30T00:00:00"/>
    <n v="182"/>
    <n v="40"/>
    <s v="Chinook Summer 2015 MSF Report"/>
    <x v="2"/>
    <n v="8"/>
    <n v="8"/>
    <n v="0"/>
    <x v="0"/>
  </r>
  <r>
    <x v="5"/>
    <d v="2016-08-01T00:00:00"/>
    <d v="2016-08-04T00:00:00"/>
    <n v="0"/>
    <n v="0"/>
    <s v="Chinook Summer 2016 MSF Report"/>
    <x v="2"/>
    <n v="8"/>
    <n v="8"/>
    <n v="0"/>
    <x v="1"/>
  </r>
  <r>
    <x v="2"/>
    <d v="2016-08-01T00:00:00"/>
    <d v="2016-08-07T00:00:00"/>
    <n v="5"/>
    <n v="3"/>
    <s v="Chinook Summer 2016 MSF Report"/>
    <x v="2"/>
    <n v="8"/>
    <n v="8"/>
    <n v="0"/>
    <x v="1"/>
  </r>
  <r>
    <x v="6"/>
    <d v="2016-08-01T00:00:00"/>
    <d v="2016-08-07T00:00:00"/>
    <n v="10"/>
    <n v="0"/>
    <s v="Chinook Summer 2016 MSF Report"/>
    <x v="2"/>
    <n v="8"/>
    <n v="8"/>
    <n v="0"/>
    <x v="1"/>
  </r>
  <r>
    <x v="2"/>
    <d v="2016-08-08T00:00:00"/>
    <d v="2016-08-14T00:00:00"/>
    <n v="3"/>
    <n v="2"/>
    <s v="Chinook Summer 2016 MSF Report"/>
    <x v="2"/>
    <n v="8"/>
    <n v="8"/>
    <n v="0"/>
    <x v="1"/>
  </r>
  <r>
    <x v="6"/>
    <d v="2016-08-08T00:00:00"/>
    <d v="2016-08-14T00:00:00"/>
    <n v="17"/>
    <n v="3"/>
    <s v="Chinook Summer 2016 MSF Report"/>
    <x v="2"/>
    <n v="8"/>
    <n v="8"/>
    <n v="0"/>
    <x v="1"/>
  </r>
  <r>
    <x v="6"/>
    <d v="2016-08-19T00:00:00"/>
    <d v="2016-08-19T00:00:00"/>
    <n v="2"/>
    <n v="1"/>
    <s v="Chinook Summer 2016 MSF Report"/>
    <x v="2"/>
    <n v="8"/>
    <n v="8"/>
    <n v="0"/>
    <x v="1"/>
  </r>
  <r>
    <x v="7"/>
    <d v="2021-08-01T00:00:00"/>
    <d v="2021-08-01T00:00:00"/>
    <n v="8"/>
    <n v="1.8571428571428572"/>
    <s v="Summer In-Season Coho Estimates"/>
    <x v="2"/>
    <n v="8"/>
    <n v="8"/>
    <n v="0"/>
    <x v="6"/>
  </r>
  <r>
    <x v="7"/>
    <d v="2017-08-01T00:00:00"/>
    <d v="2017-08-06T00:00:00"/>
    <n v="54"/>
    <n v="33.428571428571431"/>
    <s v="Summer In-Season Coho Estimates"/>
    <x v="2"/>
    <n v="8"/>
    <n v="8"/>
    <n v="0"/>
    <x v="2"/>
  </r>
  <r>
    <x v="6"/>
    <d v="2018-08-01T00:00:00"/>
    <d v="2018-08-05T00:00:00"/>
    <n v="54.285714285714292"/>
    <n v="20"/>
    <s v="Chinook Summer 2018 MSF Report - Reran 2/14/2022 at strata level"/>
    <x v="2"/>
    <n v="8"/>
    <n v="8"/>
    <n v="0"/>
    <x v="3"/>
  </r>
  <r>
    <x v="7"/>
    <d v="2017-08-07T00:00:00"/>
    <d v="2017-08-13T00:00:00"/>
    <n v="90"/>
    <n v="32"/>
    <s v="Summer In-Season Coho Estimates"/>
    <x v="2"/>
    <n v="8"/>
    <n v="8"/>
    <n v="0"/>
    <x v="2"/>
  </r>
  <r>
    <x v="2"/>
    <d v="2017-08-07T00:00:00"/>
    <d v="2017-08-13T00:00:00"/>
    <n v="242"/>
    <n v="91"/>
    <s v="Chinook Summer 2017 MSF Report"/>
    <x v="2"/>
    <n v="8"/>
    <n v="8"/>
    <n v="0"/>
    <x v="2"/>
  </r>
  <r>
    <x v="6"/>
    <d v="2017-08-07T00:00:00"/>
    <d v="2017-08-13T00:00:00"/>
    <n v="230"/>
    <n v="65"/>
    <s v="Chinook Summer 2017 MSF Report"/>
    <x v="2"/>
    <n v="8"/>
    <n v="8"/>
    <n v="0"/>
    <x v="2"/>
  </r>
  <r>
    <x v="7"/>
    <d v="2017-08-14T00:00:00"/>
    <d v="2017-08-15T00:00:00"/>
    <n v="0"/>
    <n v="15"/>
    <s v="Summer In-Season Coho Estimates"/>
    <x v="2"/>
    <n v="8"/>
    <n v="8"/>
    <n v="0"/>
    <x v="2"/>
  </r>
  <r>
    <x v="2"/>
    <d v="2017-08-14T00:00:00"/>
    <d v="2017-08-15T00:00:00"/>
    <n v="76"/>
    <n v="43"/>
    <s v="Chinook Summer 2017 MSF Report"/>
    <x v="2"/>
    <n v="8"/>
    <n v="8"/>
    <n v="0"/>
    <x v="2"/>
  </r>
  <r>
    <x v="6"/>
    <d v="2017-08-14T00:00:00"/>
    <d v="2017-08-20T00:00:00"/>
    <n v="257"/>
    <n v="61"/>
    <s v="Chinook Summer 2017 MSF Report"/>
    <x v="2"/>
    <n v="8"/>
    <n v="8"/>
    <n v="0"/>
    <x v="2"/>
  </r>
  <r>
    <x v="7"/>
    <d v="2017-08-16T00:00:00"/>
    <d v="2017-08-20T00:00:00"/>
    <n v="300"/>
    <n v="84"/>
    <s v="Summer In-Season Coho Estimates"/>
    <x v="2"/>
    <n v="8"/>
    <n v="8"/>
    <n v="0"/>
    <x v="2"/>
  </r>
  <r>
    <x v="7"/>
    <d v="2017-08-21T00:00:00"/>
    <d v="2017-08-27T00:00:00"/>
    <n v="394"/>
    <n v="267"/>
    <s v="Summer In-Season Coho Estimates"/>
    <x v="2"/>
    <n v="8"/>
    <n v="8"/>
    <n v="0"/>
    <x v="2"/>
  </r>
  <r>
    <x v="6"/>
    <d v="2017-08-21T00:00:00"/>
    <d v="2017-08-27T00:00:00"/>
    <n v="301"/>
    <n v="126"/>
    <s v="Chinook Summer 2017 MSF Report"/>
    <x v="2"/>
    <n v="8"/>
    <n v="8"/>
    <n v="0"/>
    <x v="2"/>
  </r>
  <r>
    <x v="7"/>
    <d v="2017-08-28T00:00:00"/>
    <d v="2017-08-31T00:00:00"/>
    <n v="1601"/>
    <n v="193"/>
    <s v="Summer In-Season Coho Estimates"/>
    <x v="2"/>
    <n v="8"/>
    <n v="8"/>
    <n v="0"/>
    <x v="2"/>
  </r>
  <r>
    <x v="7"/>
    <d v="2019-08-01T00:00:00"/>
    <d v="2019-08-04T00:00:00"/>
    <n v="57.142857142857146"/>
    <n v="17.714285714285715"/>
    <s v="Summer In-Season Coho Estimates"/>
    <x v="2"/>
    <n v="8"/>
    <n v="8"/>
    <n v="0"/>
    <x v="4"/>
  </r>
  <r>
    <x v="5"/>
    <d v="2019-08-01T00:00:00"/>
    <d v="2019-08-04T00:00:00"/>
    <n v="86.571428571428569"/>
    <n v="25.714285714285715"/>
    <s v="Chinook Summer 2019 MSF Report"/>
    <x v="2"/>
    <n v="8"/>
    <n v="8"/>
    <n v="0"/>
    <x v="4"/>
  </r>
  <r>
    <x v="7"/>
    <d v="2018-08-01T00:00:00"/>
    <d v="2018-08-05T00:00:00"/>
    <n v="76.428571428571431"/>
    <n v="56.428571428571431"/>
    <s v="Summer In-Season Coho Estimates"/>
    <x v="2"/>
    <n v="8"/>
    <n v="8"/>
    <n v="0"/>
    <x v="3"/>
  </r>
  <r>
    <x v="6"/>
    <d v="2020-08-01T00:00:00"/>
    <d v="2020-08-02T00:00:00"/>
    <n v="40.857142857142854"/>
    <n v="8"/>
    <s v="Chinook Summer 2020 MSF Report"/>
    <x v="2"/>
    <n v="8"/>
    <n v="8"/>
    <n v="0"/>
    <x v="5"/>
  </r>
  <r>
    <x v="7"/>
    <d v="2020-08-01T00:00:00"/>
    <d v="2020-08-02T00:00:00"/>
    <n v="54.285714285714285"/>
    <n v="8.2857142857142865"/>
    <s v="Summer In-Season Coho Estimates"/>
    <x v="2"/>
    <n v="8"/>
    <n v="8"/>
    <n v="0"/>
    <x v="5"/>
  </r>
  <r>
    <x v="7"/>
    <d v="2018-08-06T00:00:00"/>
    <d v="2018-08-12T00:00:00"/>
    <n v="46"/>
    <n v="26"/>
    <s v="Summer In-Season Coho Estimates"/>
    <x v="2"/>
    <n v="8"/>
    <n v="8"/>
    <n v="0"/>
    <x v="3"/>
  </r>
  <r>
    <x v="2"/>
    <d v="2018-08-06T00:00:00"/>
    <d v="2018-08-12T00:00:00"/>
    <n v="807"/>
    <n v="321"/>
    <s v="Chinook Summer 2018 MSF Report"/>
    <x v="2"/>
    <n v="8"/>
    <n v="8"/>
    <n v="0"/>
    <x v="3"/>
  </r>
  <r>
    <x v="6"/>
    <d v="2018-08-06T00:00:00"/>
    <d v="2018-08-12T00:00:00"/>
    <n v="114"/>
    <n v="20"/>
    <s v="Chinook Summer 2018 MSF Report - Reran 2/14/2022 at strata level"/>
    <x v="2"/>
    <n v="8"/>
    <n v="8"/>
    <n v="0"/>
    <x v="3"/>
  </r>
  <r>
    <x v="7"/>
    <d v="2018-08-13T00:00:00"/>
    <d v="2018-08-15T00:00:00"/>
    <n v="45"/>
    <n v="7"/>
    <s v="Summer In-Season Coho Estimates"/>
    <x v="2"/>
    <n v="8"/>
    <n v="8"/>
    <n v="0"/>
    <x v="3"/>
  </r>
  <r>
    <x v="2"/>
    <d v="2018-08-13T00:00:00"/>
    <d v="2018-08-16T00:00:00"/>
    <n v="504"/>
    <n v="105"/>
    <s v="Chinook Summer 2018 MSF Report"/>
    <x v="2"/>
    <n v="8"/>
    <n v="8"/>
    <n v="0"/>
    <x v="3"/>
  </r>
  <r>
    <x v="6"/>
    <d v="2018-08-13T00:00:00"/>
    <d v="2018-08-19T00:00:00"/>
    <n v="209"/>
    <n v="82"/>
    <s v="Chinook Summer 2018 MSF Report - Reran 2/14/2022 at strata level"/>
    <x v="2"/>
    <n v="8"/>
    <n v="8"/>
    <n v="0"/>
    <x v="3"/>
  </r>
  <r>
    <x v="7"/>
    <d v="2018-08-16T00:00:00"/>
    <d v="2018-08-19T00:00:00"/>
    <n v="358"/>
    <n v="187"/>
    <s v="Summer In-Season Coho Estimates"/>
    <x v="2"/>
    <n v="8"/>
    <n v="8"/>
    <n v="0"/>
    <x v="3"/>
  </r>
  <r>
    <x v="7"/>
    <d v="2018-08-20T00:00:00"/>
    <d v="2018-08-26T00:00:00"/>
    <n v="1300"/>
    <n v="223"/>
    <s v="Summer In-Season Coho Estimates"/>
    <x v="2"/>
    <n v="8"/>
    <n v="8"/>
    <n v="0"/>
    <x v="3"/>
  </r>
  <r>
    <x v="6"/>
    <d v="2018-08-20T00:00:00"/>
    <d v="2018-08-25T00:00:00"/>
    <n v="539"/>
    <n v="145"/>
    <s v="Chinook Summer 2018 MSF Report - Reran 2/14/2022 at strata level"/>
    <x v="2"/>
    <n v="8"/>
    <n v="8"/>
    <n v="0"/>
    <x v="3"/>
  </r>
  <r>
    <x v="6"/>
    <d v="2017-08-01T00:00:00"/>
    <d v="2017-08-06T00:00:00"/>
    <n v="186"/>
    <n v="41.142857142857139"/>
    <s v="Chinook Summer 2017 MSF Report"/>
    <x v="2"/>
    <n v="8"/>
    <n v="8"/>
    <n v="0"/>
    <x v="2"/>
  </r>
  <r>
    <x v="6"/>
    <d v="2017-08-28T00:00:00"/>
    <d v="2017-08-31T00:00:00"/>
    <n v="126.28571428571429"/>
    <n v="52"/>
    <s v="Chinook Summer 2017 MSF Report"/>
    <x v="2"/>
    <n v="8"/>
    <n v="8"/>
    <n v="0"/>
    <x v="2"/>
  </r>
  <r>
    <x v="2"/>
    <d v="2017-08-01T00:00:00"/>
    <d v="2017-08-06T00:00:00"/>
    <n v="218.57142857142858"/>
    <n v="87.428571428571431"/>
    <s v="Chinook Summer 2017 MSF Report"/>
    <x v="2"/>
    <n v="8"/>
    <n v="8"/>
    <n v="0"/>
    <x v="2"/>
  </r>
  <r>
    <x v="6"/>
    <d v="2015-08-31T00:00:00"/>
    <d v="2015-08-31T00:00:00"/>
    <n v="37.142857142857146"/>
    <n v="8.8571428571428577"/>
    <s v="Chinook Summer 2015 MSF Report"/>
    <x v="2"/>
    <n v="8"/>
    <n v="8"/>
    <n v="0"/>
    <x v="0"/>
  </r>
  <r>
    <x v="6"/>
    <d v="2019-08-03T00:00:00"/>
    <d v="2019-08-04T00:00:00"/>
    <n v="28"/>
    <n v="10"/>
    <s v="Chinook Summer 2019 MSF Report - Reran 2/14/2022 at strata level"/>
    <x v="2"/>
    <n v="8"/>
    <n v="8"/>
    <n v="0"/>
    <x v="4"/>
  </r>
  <r>
    <x v="7"/>
    <d v="2019-08-05T00:00:00"/>
    <d v="2019-08-11T00:00:00"/>
    <n v="227"/>
    <n v="84"/>
    <s v="Summer In-Season Coho Estimates"/>
    <x v="2"/>
    <n v="8"/>
    <n v="8"/>
    <n v="0"/>
    <x v="4"/>
  </r>
  <r>
    <x v="2"/>
    <d v="2019-08-05T00:00:00"/>
    <d v="2019-08-11T00:00:00"/>
    <n v="659"/>
    <n v="225"/>
    <s v="Chinook Summer 2019 MSF Report"/>
    <x v="2"/>
    <n v="8"/>
    <n v="8"/>
    <n v="0"/>
    <x v="4"/>
  </r>
  <r>
    <x v="6"/>
    <d v="2019-08-05T00:00:00"/>
    <d v="2019-08-07T00:00:00"/>
    <n v="54"/>
    <n v="18"/>
    <s v="Chinook Summer 2019 MSF Report - Reran 2/14/2022 at strata level"/>
    <x v="2"/>
    <n v="8"/>
    <n v="8"/>
    <n v="0"/>
    <x v="4"/>
  </r>
  <r>
    <x v="5"/>
    <d v="2019-08-06T00:00:00"/>
    <d v="2019-08-09T00:00:00"/>
    <n v="191"/>
    <n v="47"/>
    <s v="Chinook Summer 2019 MSF Report"/>
    <x v="2"/>
    <n v="8"/>
    <n v="8"/>
    <n v="0"/>
    <x v="4"/>
  </r>
  <r>
    <x v="6"/>
    <d v="2019-08-10T00:00:00"/>
    <d v="2019-08-11T00:00:00"/>
    <n v="51"/>
    <n v="25"/>
    <s v="Chinook Summer 2019 MSF Report - Reran 2/14/2022 at strata level"/>
    <x v="2"/>
    <n v="8"/>
    <n v="8"/>
    <n v="0"/>
    <x v="4"/>
  </r>
  <r>
    <x v="7"/>
    <d v="2019-08-12T00:00:00"/>
    <d v="2019-08-15T00:00:00"/>
    <n v="79"/>
    <n v="46"/>
    <s v="Summer In-Season Coho Estimates"/>
    <x v="2"/>
    <n v="8"/>
    <n v="8"/>
    <n v="0"/>
    <x v="4"/>
  </r>
  <r>
    <x v="2"/>
    <d v="2019-08-12T00:00:00"/>
    <d v="2019-08-16T00:00:00"/>
    <n v="361"/>
    <n v="123"/>
    <s v="Chinook Summer 2019 MSF Report"/>
    <x v="2"/>
    <n v="8"/>
    <n v="8"/>
    <n v="0"/>
    <x v="4"/>
  </r>
  <r>
    <x v="6"/>
    <d v="2019-08-12T00:00:00"/>
    <d v="2019-08-14T00:00:00"/>
    <n v="18"/>
    <n v="15"/>
    <s v="Chinook Summer 2019 MSF Report - Reran 2/14/2022 at strata level"/>
    <x v="2"/>
    <n v="8"/>
    <n v="8"/>
    <n v="0"/>
    <x v="4"/>
  </r>
  <r>
    <x v="7"/>
    <d v="2019-08-16T00:00:00"/>
    <d v="2019-08-18T00:00:00"/>
    <n v="142"/>
    <n v="67"/>
    <s v="Summer In-Season Coho Estimates"/>
    <x v="2"/>
    <n v="8"/>
    <n v="8"/>
    <n v="0"/>
    <x v="4"/>
  </r>
  <r>
    <x v="6"/>
    <d v="2019-08-17T00:00:00"/>
    <d v="2019-08-18T00:00:00"/>
    <n v="76"/>
    <n v="47"/>
    <s v="Chinook Summer 2019 MSF Report - Reran 2/14/2022 at strata level"/>
    <x v="2"/>
    <n v="8"/>
    <n v="8"/>
    <n v="0"/>
    <x v="4"/>
  </r>
  <r>
    <x v="7"/>
    <d v="2019-08-19T00:00:00"/>
    <d v="2019-08-25T00:00:00"/>
    <n v="1724"/>
    <n v="326"/>
    <s v="Summer In-Season Coho Estimates"/>
    <x v="2"/>
    <n v="8"/>
    <n v="8"/>
    <n v="0"/>
    <x v="4"/>
  </r>
  <r>
    <x v="6"/>
    <d v="2019-08-19T00:00:00"/>
    <d v="2019-08-21T00:00:00"/>
    <n v="52"/>
    <n v="19"/>
    <s v="Chinook Summer 2019 MSF Report - Reran 2/14/2022 at strata level"/>
    <x v="2"/>
    <n v="8"/>
    <n v="8"/>
    <n v="0"/>
    <x v="4"/>
  </r>
  <r>
    <x v="6"/>
    <d v="2019-08-24T00:00:00"/>
    <d v="2019-08-25T00:00:00"/>
    <n v="185"/>
    <n v="91"/>
    <s v="Chinook Summer 2019 MSF Report - Reran 2/14/2022 at strata level"/>
    <x v="2"/>
    <n v="8"/>
    <n v="8"/>
    <n v="0"/>
    <x v="4"/>
  </r>
  <r>
    <x v="5"/>
    <d v="2020-08-01T00:00:00"/>
    <d v="2020-08-02T00:00:00"/>
    <n v="134"/>
    <n v="20"/>
    <s v="Chinook Summer 2020 MSF Report"/>
    <x v="2"/>
    <n v="8"/>
    <n v="8"/>
    <n v="0"/>
    <x v="5"/>
  </r>
  <r>
    <x v="2"/>
    <d v="2019-08-01T00:00:00"/>
    <d v="2019-08-04T00:00:00"/>
    <n v="272.57142857142856"/>
    <n v="84.571428571428569"/>
    <s v="Chinook Summer 2019 MSF Report"/>
    <x v="2"/>
    <n v="8"/>
    <n v="8"/>
    <n v="0"/>
    <x v="4"/>
  </r>
  <r>
    <x v="6"/>
    <d v="2020-08-31T00:00:00"/>
    <d v="2020-08-31T00:00:00"/>
    <n v="79"/>
    <n v="10.571428571428571"/>
    <s v="Chinook Summer 2020 MSF Report"/>
    <x v="2"/>
    <n v="8"/>
    <n v="8"/>
    <n v="0"/>
    <x v="5"/>
  </r>
  <r>
    <x v="2"/>
    <d v="2018-08-01T00:00:00"/>
    <d v="2018-08-05T00:00:00"/>
    <n v="467.85714285714283"/>
    <n v="187.85714285714283"/>
    <s v="Chinook Summer 2018 MSF Report"/>
    <x v="2"/>
    <n v="8"/>
    <n v="8"/>
    <n v="0"/>
    <x v="3"/>
  </r>
  <r>
    <x v="2"/>
    <d v="2020-08-01T00:00:00"/>
    <d v="2020-08-02T00:00:00"/>
    <n v="187.42857142857142"/>
    <n v="59.714285714285715"/>
    <s v="Chinook Summer 2020 MSF Report"/>
    <x v="2"/>
    <n v="8"/>
    <n v="8"/>
    <n v="0"/>
    <x v="5"/>
  </r>
  <r>
    <x v="7"/>
    <d v="2015-08-31T00:00:00"/>
    <d v="2015-08-31T00:00:00"/>
    <n v="245"/>
    <n v="70"/>
    <s v="Summer In-Season Coho Estimates"/>
    <x v="2"/>
    <n v="8"/>
    <n v="8"/>
    <n v="0"/>
    <x v="0"/>
  </r>
  <r>
    <x v="7"/>
    <d v="2020-08-03T00:00:00"/>
    <d v="2020-08-09T00:00:00"/>
    <n v="568"/>
    <n v="68"/>
    <s v="Summer In-Season Coho Estimates"/>
    <x v="2"/>
    <n v="8"/>
    <n v="8"/>
    <n v="0"/>
    <x v="5"/>
  </r>
  <r>
    <x v="5"/>
    <d v="2020-08-03T00:00:00"/>
    <d v="2020-08-09T00:00:00"/>
    <n v="482"/>
    <n v="91"/>
    <s v="Chinook Summer 2020 MSF Report"/>
    <x v="2"/>
    <n v="8"/>
    <n v="8"/>
    <n v="0"/>
    <x v="5"/>
  </r>
  <r>
    <x v="2"/>
    <d v="2020-08-03T00:00:00"/>
    <d v="2020-08-09T00:00:00"/>
    <n v="891"/>
    <n v="309"/>
    <s v="Chinook Summer 2020 MSF Report"/>
    <x v="2"/>
    <n v="8"/>
    <n v="8"/>
    <n v="0"/>
    <x v="5"/>
  </r>
  <r>
    <x v="6"/>
    <d v="2020-08-03T00:00:00"/>
    <d v="2020-08-09T00:00:00"/>
    <n v="162"/>
    <n v="43"/>
    <s v="Chinook Summer 2020 MSF Report"/>
    <x v="2"/>
    <n v="8"/>
    <n v="8"/>
    <n v="0"/>
    <x v="5"/>
  </r>
  <r>
    <x v="7"/>
    <d v="2020-08-10T00:00:00"/>
    <d v="2020-08-16T00:00:00"/>
    <n v="753"/>
    <n v="159"/>
    <s v="Summer In-Season Coho Estimates"/>
    <x v="2"/>
    <n v="8"/>
    <n v="8"/>
    <n v="0"/>
    <x v="5"/>
  </r>
  <r>
    <x v="5"/>
    <d v="2020-08-10T00:00:00"/>
    <d v="2020-08-15T00:00:00"/>
    <n v="470"/>
    <n v="59"/>
    <s v="Chinook Summer 2020 MSF Report"/>
    <x v="2"/>
    <n v="8"/>
    <n v="8"/>
    <n v="0"/>
    <x v="5"/>
  </r>
  <r>
    <x v="2"/>
    <d v="2020-08-10T00:00:00"/>
    <d v="2020-08-16T00:00:00"/>
    <n v="933"/>
    <n v="302"/>
    <s v="Chinook Summer 2020 MSF Report"/>
    <x v="2"/>
    <n v="8"/>
    <n v="8"/>
    <n v="0"/>
    <x v="5"/>
  </r>
  <r>
    <x v="6"/>
    <d v="2020-08-10T00:00:00"/>
    <d v="2020-08-16T00:00:00"/>
    <n v="61"/>
    <n v="16"/>
    <s v="Chinook Summer 2020 MSF Report"/>
    <x v="2"/>
    <n v="8"/>
    <n v="8"/>
    <n v="0"/>
    <x v="5"/>
  </r>
  <r>
    <x v="7"/>
    <d v="2020-08-17T00:00:00"/>
    <d v="2020-08-23T00:00:00"/>
    <n v="1543"/>
    <n v="432"/>
    <s v="Summer In-Season Coho Estimates"/>
    <x v="2"/>
    <n v="8"/>
    <n v="8"/>
    <n v="0"/>
    <x v="5"/>
  </r>
  <r>
    <x v="2"/>
    <d v="2020-08-17T00:00:00"/>
    <d v="2020-08-23T00:00:00"/>
    <n v="1043"/>
    <n v="517"/>
    <s v="Chinook Summer 2020 MSF Report"/>
    <x v="2"/>
    <n v="8"/>
    <n v="8"/>
    <n v="0"/>
    <x v="5"/>
  </r>
  <r>
    <x v="6"/>
    <d v="2020-08-17T00:00:00"/>
    <d v="2020-08-23T00:00:00"/>
    <n v="136"/>
    <n v="34"/>
    <s v="Chinook Summer 2020 MSF Report"/>
    <x v="2"/>
    <n v="8"/>
    <n v="8"/>
    <n v="0"/>
    <x v="5"/>
  </r>
  <r>
    <x v="1"/>
    <d v="2020-08-22T00:00:00"/>
    <d v="2020-08-23T00:00:00"/>
    <n v="211"/>
    <n v="53"/>
    <s v="Chinook Summer 2020 MSF Report"/>
    <x v="2"/>
    <n v="8"/>
    <n v="8"/>
    <n v="0"/>
    <x v="5"/>
  </r>
  <r>
    <x v="7"/>
    <d v="2020-08-24T00:00:00"/>
    <d v="2020-08-30T00:00:00"/>
    <n v="2000"/>
    <n v="651"/>
    <s v="Summer In-Season Coho Estimates"/>
    <x v="2"/>
    <n v="8"/>
    <n v="8"/>
    <n v="0"/>
    <x v="5"/>
  </r>
  <r>
    <x v="1"/>
    <d v="2020-08-24T00:00:00"/>
    <d v="2020-08-30T00:00:00"/>
    <n v="754"/>
    <n v="178"/>
    <s v="Chinook Summer 2020 MSF Report"/>
    <x v="2"/>
    <n v="8"/>
    <n v="8"/>
    <n v="0"/>
    <x v="5"/>
  </r>
  <r>
    <x v="2"/>
    <d v="2020-08-24T00:00:00"/>
    <d v="2020-08-30T00:00:00"/>
    <n v="2025"/>
    <n v="913"/>
    <s v="Chinook Summer 2020 MSF Report"/>
    <x v="2"/>
    <n v="8"/>
    <n v="8"/>
    <n v="0"/>
    <x v="5"/>
  </r>
  <r>
    <x v="6"/>
    <d v="2020-08-24T00:00:00"/>
    <d v="2020-08-30T00:00:00"/>
    <n v="646"/>
    <n v="152"/>
    <s v="Chinook Summer 2020 MSF Report"/>
    <x v="2"/>
    <n v="8"/>
    <n v="8"/>
    <n v="0"/>
    <x v="5"/>
  </r>
  <r>
    <x v="7"/>
    <d v="2019-08-26T00:00:00"/>
    <d v="2019-08-31T00:00:00"/>
    <n v="1980"/>
    <n v="521.14285714285711"/>
    <s v="Summer In-Season Coho Estimates"/>
    <x v="2"/>
    <n v="8"/>
    <n v="8"/>
    <n v="0"/>
    <x v="4"/>
  </r>
  <r>
    <x v="1"/>
    <d v="2020-08-31T00:00:00"/>
    <d v="2020-08-31T00:00:00"/>
    <n v="112"/>
    <n v="28"/>
    <s v="Chinook Summer 2020 MSF Report"/>
    <x v="2"/>
    <n v="8"/>
    <n v="8"/>
    <n v="0"/>
    <x v="5"/>
  </r>
  <r>
    <x v="2"/>
    <d v="2020-08-31T00:00:00"/>
    <d v="2020-08-31T00:00:00"/>
    <n v="333"/>
    <n v="156"/>
    <s v="Chinook Summer 2020 MSF Report"/>
    <x v="2"/>
    <n v="8"/>
    <n v="8"/>
    <n v="0"/>
    <x v="5"/>
  </r>
  <r>
    <x v="7"/>
    <d v="2021-08-30T00:00:00"/>
    <d v="2021-08-31T00:00:00"/>
    <n v="942.28571428571433"/>
    <n v="211.42857142857142"/>
    <s v="Summer In-Season Coho Estimates"/>
    <x v="2"/>
    <n v="8"/>
    <n v="8"/>
    <n v="0"/>
    <x v="6"/>
  </r>
  <r>
    <x v="7"/>
    <d v="2020-08-31T00:00:00"/>
    <d v="2020-08-31T00:00:00"/>
    <n v="611.28571428571433"/>
    <n v="70.714285714285708"/>
    <s v="Summer In-Season Coho Estimates"/>
    <x v="2"/>
    <n v="8"/>
    <n v="8"/>
    <n v="0"/>
    <x v="5"/>
  </r>
  <r>
    <x v="7"/>
    <d v="2021-08-02T00:00:00"/>
    <d v="2021-08-08T00:00:00"/>
    <n v="27"/>
    <n v="9"/>
    <s v="Summer In-Season Coho Estimates"/>
    <x v="2"/>
    <n v="8"/>
    <n v="8"/>
    <n v="0"/>
    <x v="6"/>
  </r>
  <r>
    <x v="7"/>
    <d v="2021-08-09T00:00:00"/>
    <d v="2021-08-15T00:00:00"/>
    <n v="167"/>
    <n v="28"/>
    <s v="Summer In-Season Coho Estimates"/>
    <x v="2"/>
    <n v="8"/>
    <n v="8"/>
    <n v="0"/>
    <x v="6"/>
  </r>
  <r>
    <x v="7"/>
    <d v="2021-08-16T00:00:00"/>
    <d v="2021-08-22T00:00:00"/>
    <n v="146"/>
    <n v="70"/>
    <s v="Summer In-Season Coho Estimates"/>
    <x v="2"/>
    <n v="8"/>
    <n v="8"/>
    <n v="0"/>
    <x v="6"/>
  </r>
  <r>
    <x v="7"/>
    <d v="2021-08-23T00:00:00"/>
    <d v="2021-08-29T00:00:00"/>
    <n v="2541"/>
    <n v="314"/>
    <s v="Summer In-Season Coho Estimates"/>
    <x v="2"/>
    <n v="8"/>
    <n v="8"/>
    <n v="0"/>
    <x v="6"/>
  </r>
  <r>
    <x v="7"/>
    <d v="2018-08-27T00:00:00"/>
    <d v="2018-08-31T00:00:00"/>
    <n v="3300.7142857142853"/>
    <n v="884.28571428571433"/>
    <s v="Summer In-Season Coho Estimates"/>
    <x v="2"/>
    <n v="8"/>
    <n v="8"/>
    <n v="0"/>
    <x v="3"/>
  </r>
  <r>
    <x v="7"/>
    <d v="2015-09-07T00:00:00"/>
    <d v="2015-09-11T00:00:00"/>
    <n v="429"/>
    <n v="195"/>
    <s v="Summer In-Season Coho Estimates"/>
    <x v="3"/>
    <n v="9"/>
    <n v="9"/>
    <n v="0"/>
    <x v="0"/>
  </r>
  <r>
    <x v="6"/>
    <d v="2015-09-07T00:00:00"/>
    <d v="2015-09-13T00:00:00"/>
    <n v="92"/>
    <n v="49"/>
    <s v="Chinook Summer 2015 MSF Report"/>
    <x v="3"/>
    <n v="9"/>
    <n v="9"/>
    <n v="0"/>
    <x v="0"/>
  </r>
  <r>
    <x v="6"/>
    <d v="2015-09-14T00:00:00"/>
    <d v="2015-09-20T00:00:00"/>
    <n v="152"/>
    <n v="51"/>
    <s v="Chinook Summer 2015 MSF Report"/>
    <x v="3"/>
    <n v="9"/>
    <n v="9"/>
    <n v="0"/>
    <x v="0"/>
  </r>
  <r>
    <x v="7"/>
    <d v="2015-09-15T00:00:00"/>
    <d v="2015-09-18T00:00:00"/>
    <n v="1738"/>
    <n v="608"/>
    <s v="Summer In-Season Coho Estimates"/>
    <x v="3"/>
    <n v="9"/>
    <n v="9"/>
    <n v="0"/>
    <x v="0"/>
  </r>
  <r>
    <x v="6"/>
    <d v="2015-09-21T00:00:00"/>
    <d v="2015-09-27T00:00:00"/>
    <n v="184"/>
    <n v="136"/>
    <s v="Chinook Summer 2015 MSF Report"/>
    <x v="3"/>
    <n v="9"/>
    <n v="9"/>
    <n v="0"/>
    <x v="0"/>
  </r>
  <r>
    <x v="7"/>
    <d v="2015-09-22T00:00:00"/>
    <d v="2015-09-25T00:00:00"/>
    <n v="1042"/>
    <n v="274"/>
    <s v="Summer In-Season Coho Estimates"/>
    <x v="3"/>
    <n v="9"/>
    <n v="9"/>
    <n v="0"/>
    <x v="0"/>
  </r>
  <r>
    <x v="7"/>
    <d v="2015-09-28T00:00:00"/>
    <d v="2015-09-30T00:00:00"/>
    <n v="125"/>
    <n v="24"/>
    <s v="Summer In-Season Coho Estimates"/>
    <x v="3"/>
    <n v="9"/>
    <n v="9"/>
    <n v="0"/>
    <x v="0"/>
  </r>
  <r>
    <x v="6"/>
    <d v="2015-09-28T00:00:00"/>
    <d v="2015-09-30T00:00:00"/>
    <n v="61"/>
    <n v="83"/>
    <s v="Chinook Summer 2015 MSF Report"/>
    <x v="3"/>
    <n v="9"/>
    <n v="9"/>
    <n v="0"/>
    <x v="0"/>
  </r>
  <r>
    <x v="6"/>
    <d v="2017-09-04T00:00:00"/>
    <d v="2017-09-10T00:00:00"/>
    <n v="234"/>
    <n v="48"/>
    <s v="Chinook Summer 2017 MSF Report"/>
    <x v="3"/>
    <n v="9"/>
    <n v="9"/>
    <n v="0"/>
    <x v="2"/>
  </r>
  <r>
    <x v="6"/>
    <d v="2017-09-11T00:00:00"/>
    <d v="2017-09-17T00:00:00"/>
    <n v="360"/>
    <n v="196"/>
    <s v="Chinook Summer 2017 MSF Report"/>
    <x v="3"/>
    <n v="9"/>
    <n v="9"/>
    <n v="0"/>
    <x v="2"/>
  </r>
  <r>
    <x v="6"/>
    <d v="2017-09-18T00:00:00"/>
    <d v="2017-09-24T00:00:00"/>
    <n v="579"/>
    <n v="195"/>
    <s v="Chinook Summer 2017 MSF Report"/>
    <x v="3"/>
    <n v="9"/>
    <n v="9"/>
    <n v="0"/>
    <x v="2"/>
  </r>
  <r>
    <x v="6"/>
    <d v="2017-09-25T00:00:00"/>
    <d v="2017-09-30T00:00:00"/>
    <n v="255"/>
    <n v="66"/>
    <s v="Chinook Summer 2017 MSF Report"/>
    <x v="3"/>
    <n v="9"/>
    <n v="9"/>
    <n v="0"/>
    <x v="2"/>
  </r>
  <r>
    <x v="7"/>
    <d v="2018-09-03T00:00:00"/>
    <d v="2018-09-09T00:00:00"/>
    <n v="2714"/>
    <n v="771"/>
    <s v="Summer In-Season Coho Estimates"/>
    <x v="3"/>
    <n v="9"/>
    <n v="9"/>
    <n v="0"/>
    <x v="3"/>
  </r>
  <r>
    <x v="7"/>
    <d v="2018-09-10T00:00:00"/>
    <d v="2018-09-16T00:00:00"/>
    <n v="2270"/>
    <n v="735"/>
    <s v="Summer In-Season Coho Estimates"/>
    <x v="3"/>
    <n v="9"/>
    <n v="9"/>
    <n v="0"/>
    <x v="3"/>
  </r>
  <r>
    <x v="7"/>
    <d v="2018-09-17T00:00:00"/>
    <d v="2018-09-23T00:00:00"/>
    <n v="1601"/>
    <n v="631"/>
    <s v="Summer In-Season Coho Estimates"/>
    <x v="3"/>
    <n v="9"/>
    <n v="9"/>
    <n v="0"/>
    <x v="3"/>
  </r>
  <r>
    <x v="7"/>
    <d v="2018-09-24T00:00:00"/>
    <d v="2018-09-30T00:00:00"/>
    <n v="900"/>
    <n v="50"/>
    <s v="Summer In-Season Coho Estimates"/>
    <x v="3"/>
    <n v="9"/>
    <n v="9"/>
    <n v="0"/>
    <x v="3"/>
  </r>
  <r>
    <x v="6"/>
    <d v="2017-09-01T00:00:00"/>
    <d v="2017-09-03T00:00:00"/>
    <n v="94.714285714285722"/>
    <n v="39"/>
    <s v="Chinook Summer 2017 MSF Report"/>
    <x v="3"/>
    <n v="9"/>
    <n v="9"/>
    <n v="0"/>
    <x v="2"/>
  </r>
  <r>
    <x v="6"/>
    <d v="2015-09-01T00:00:00"/>
    <d v="2015-09-06T00:00:00"/>
    <n v="222.85714285714289"/>
    <n v="53.142857142857146"/>
    <s v="Chinook Summer 2015 MSF Report"/>
    <x v="3"/>
    <n v="9"/>
    <n v="9"/>
    <n v="0"/>
    <x v="0"/>
  </r>
  <r>
    <x v="7"/>
    <d v="2019-09-02T00:00:00"/>
    <d v="2019-09-08T00:00:00"/>
    <n v="1674"/>
    <n v="685"/>
    <s v="Summer In-Season Coho Estimates"/>
    <x v="3"/>
    <n v="9"/>
    <n v="9"/>
    <n v="0"/>
    <x v="4"/>
  </r>
  <r>
    <x v="7"/>
    <d v="2019-09-09T00:00:00"/>
    <d v="2019-09-15T00:00:00"/>
    <n v="3999"/>
    <n v="1132"/>
    <s v="Summer In-Season Coho Estimates"/>
    <x v="3"/>
    <n v="9"/>
    <n v="9"/>
    <n v="0"/>
    <x v="4"/>
  </r>
  <r>
    <x v="7"/>
    <d v="2019-09-16T00:00:00"/>
    <d v="2019-09-22T00:00:00"/>
    <n v="854"/>
    <n v="413"/>
    <s v="Summer In-Season Coho Estimates"/>
    <x v="3"/>
    <n v="9"/>
    <n v="9"/>
    <n v="0"/>
    <x v="4"/>
  </r>
  <r>
    <x v="7"/>
    <d v="2019-09-23T00:00:00"/>
    <d v="2019-09-30T00:00:00"/>
    <n v="434"/>
    <n v="79"/>
    <s v="Summer In-Season Coho Estimates"/>
    <x v="3"/>
    <n v="9"/>
    <n v="9"/>
    <n v="0"/>
    <x v="4"/>
  </r>
  <r>
    <x v="6"/>
    <d v="2020-09-01T00:00:00"/>
    <d v="2020-09-06T00:00:00"/>
    <n v="474"/>
    <n v="63.428571428571431"/>
    <s v="Chinook Summer 2020 MSF Report"/>
    <x v="3"/>
    <n v="9"/>
    <n v="9"/>
    <n v="0"/>
    <x v="5"/>
  </r>
  <r>
    <x v="7"/>
    <d v="2015-09-01T00:00:00"/>
    <d v="2015-09-06T00:00:00"/>
    <n v="1470"/>
    <n v="420"/>
    <s v="Summer In-Season Coho Estimates"/>
    <x v="3"/>
    <n v="9"/>
    <n v="9"/>
    <n v="0"/>
    <x v="0"/>
  </r>
  <r>
    <x v="7"/>
    <d v="2019-09-01T00:00:00"/>
    <d v="2019-09-01T00:00:00"/>
    <n v="330"/>
    <n v="86.857142857142861"/>
    <s v="Summer In-Season Coho Estimates"/>
    <x v="3"/>
    <n v="9"/>
    <n v="9"/>
    <n v="0"/>
    <x v="4"/>
  </r>
  <r>
    <x v="7"/>
    <d v="2020-09-07T00:00:00"/>
    <d v="2020-09-13T00:00:00"/>
    <n v="1215"/>
    <n v="500"/>
    <s v="Summer In-Season Coho Estimates"/>
    <x v="3"/>
    <n v="9"/>
    <n v="9"/>
    <n v="0"/>
    <x v="5"/>
  </r>
  <r>
    <x v="6"/>
    <d v="2020-09-07T00:00:00"/>
    <d v="2020-09-13T00:00:00"/>
    <n v="103"/>
    <n v="79"/>
    <s v="Chinook Summer 2020 MSF Report"/>
    <x v="3"/>
    <n v="9"/>
    <n v="9"/>
    <n v="0"/>
    <x v="5"/>
  </r>
  <r>
    <x v="7"/>
    <d v="2020-09-14T00:00:00"/>
    <d v="2020-09-20T00:00:00"/>
    <n v="2456"/>
    <n v="1070"/>
    <s v="Summer In-Season Coho Estimates"/>
    <x v="3"/>
    <n v="9"/>
    <n v="9"/>
    <n v="0"/>
    <x v="5"/>
  </r>
  <r>
    <x v="6"/>
    <d v="2020-09-14T00:00:00"/>
    <d v="2020-09-20T00:00:00"/>
    <n v="211"/>
    <n v="48"/>
    <s v="Chinook Summer 2020 MSF Report"/>
    <x v="3"/>
    <n v="9"/>
    <n v="9"/>
    <n v="0"/>
    <x v="5"/>
  </r>
  <r>
    <x v="7"/>
    <d v="2020-09-21T00:00:00"/>
    <d v="2020-09-27T00:00:00"/>
    <n v="1877"/>
    <n v="414"/>
    <s v="Summer In-Season Coho Estimates"/>
    <x v="3"/>
    <n v="9"/>
    <n v="9"/>
    <n v="0"/>
    <x v="5"/>
  </r>
  <r>
    <x v="6"/>
    <d v="2020-09-21T00:00:00"/>
    <d v="2020-09-27T00:00:00"/>
    <n v="335"/>
    <n v="61"/>
    <s v="Chinook Summer 2020 MSF Report"/>
    <x v="3"/>
    <n v="9"/>
    <n v="9"/>
    <n v="0"/>
    <x v="5"/>
  </r>
  <r>
    <x v="7"/>
    <d v="2020-09-28T00:00:00"/>
    <d v="2020-09-30T00:00:00"/>
    <n v="228"/>
    <n v="81"/>
    <s v="Summer In-Season Coho Estimates"/>
    <x v="3"/>
    <n v="9"/>
    <n v="9"/>
    <n v="0"/>
    <x v="5"/>
  </r>
  <r>
    <x v="6"/>
    <d v="2020-09-28T00:00:00"/>
    <d v="2020-09-30T00:00:00"/>
    <n v="164"/>
    <n v="37"/>
    <s v="Chinook Summer 2020 MSF Report"/>
    <x v="3"/>
    <n v="9"/>
    <n v="9"/>
    <n v="0"/>
    <x v="5"/>
  </r>
  <r>
    <x v="7"/>
    <d v="2021-09-01T00:00:00"/>
    <d v="2021-09-05T00:00:00"/>
    <n v="2355.7142857142858"/>
    <n v="528.57142857142856"/>
    <s v="Summer In-Season Coho Estimates"/>
    <x v="3"/>
    <n v="9"/>
    <n v="9"/>
    <n v="0"/>
    <x v="6"/>
  </r>
  <r>
    <x v="7"/>
    <d v="2020-09-01T00:00:00"/>
    <d v="2020-09-06T00:00:00"/>
    <n v="3667.7142857142862"/>
    <n v="424.28571428571422"/>
    <s v="Summer In-Season Coho Estimates"/>
    <x v="3"/>
    <n v="9"/>
    <n v="9"/>
    <n v="0"/>
    <x v="5"/>
  </r>
  <r>
    <x v="7"/>
    <d v="2021-09-06T00:00:00"/>
    <d v="2021-09-12T00:00:00"/>
    <n v="6476"/>
    <n v="1042"/>
    <s v="Summer In-Season Coho Estimates"/>
    <x v="3"/>
    <n v="9"/>
    <n v="9"/>
    <n v="0"/>
    <x v="6"/>
  </r>
  <r>
    <x v="7"/>
    <d v="2021-09-13T00:00:00"/>
    <d v="2021-09-19T00:00:00"/>
    <n v="4198"/>
    <n v="828"/>
    <s v="Summer In-Season Coho Estimates"/>
    <x v="3"/>
    <n v="9"/>
    <n v="9"/>
    <n v="0"/>
    <x v="6"/>
  </r>
  <r>
    <x v="7"/>
    <d v="2021-09-20T00:00:00"/>
    <d v="2021-09-26T00:00:00"/>
    <n v="1773"/>
    <n v="496"/>
    <s v="Summer In-Season Coho Estimates"/>
    <x v="3"/>
    <n v="9"/>
    <n v="9"/>
    <n v="0"/>
    <x v="6"/>
  </r>
  <r>
    <x v="7"/>
    <d v="2021-09-27T00:00:00"/>
    <d v="2021-09-30T00:00:00"/>
    <n v="661"/>
    <n v="143"/>
    <s v="Summer In-Season Coho Estimates"/>
    <x v="3"/>
    <n v="9"/>
    <n v="9"/>
    <n v="0"/>
    <x v="6"/>
  </r>
  <r>
    <x v="7"/>
    <d v="2018-09-01T00:00:00"/>
    <d v="2018-09-02T00:00:00"/>
    <n v="1320.2857142857142"/>
    <n v="353.71428571428572"/>
    <s v="Summer In-Season Coho Estimates"/>
    <x v="3"/>
    <n v="9"/>
    <n v="9"/>
    <n v="0"/>
    <x v="3"/>
  </r>
  <r>
    <x v="0"/>
    <d v="2015-10-01T00:00:00"/>
    <d v="2015-10-04T00:00:00"/>
    <n v="2426"/>
    <n v="975"/>
    <s v="Chinook Winter 2015-2016 MSF Report"/>
    <x v="4"/>
    <n v="10"/>
    <n v="10"/>
    <n v="0"/>
    <x v="0"/>
  </r>
  <r>
    <x v="1"/>
    <d v="2015-10-01T00:00:00"/>
    <d v="2015-10-04T00:00:00"/>
    <n v="541"/>
    <n v="132"/>
    <s v="Chinook Winter 2015-2016 MSF Report"/>
    <x v="4"/>
    <n v="10"/>
    <n v="10"/>
    <n v="0"/>
    <x v="0"/>
  </r>
  <r>
    <x v="2"/>
    <d v="2015-10-01T00:00:00"/>
    <d v="2015-10-04T00:00:00"/>
    <n v="618"/>
    <n v="253"/>
    <s v="Chinook Winter 2015-2016 MSF Report"/>
    <x v="4"/>
    <n v="10"/>
    <n v="10"/>
    <n v="0"/>
    <x v="0"/>
  </r>
  <r>
    <x v="0"/>
    <d v="2015-10-05T00:00:00"/>
    <d v="2015-10-11T00:00:00"/>
    <n v="1982"/>
    <n v="364"/>
    <s v="Chinook Winter 2015-2016 MSF Report"/>
    <x v="4"/>
    <n v="10"/>
    <n v="10"/>
    <n v="0"/>
    <x v="0"/>
  </r>
  <r>
    <x v="1"/>
    <d v="2015-10-05T00:00:00"/>
    <d v="2015-10-11T00:00:00"/>
    <n v="349"/>
    <n v="53"/>
    <s v="Chinook Winter 2015-2016 MSF Report"/>
    <x v="4"/>
    <n v="10"/>
    <n v="10"/>
    <n v="0"/>
    <x v="0"/>
  </r>
  <r>
    <x v="2"/>
    <d v="2015-10-05T00:00:00"/>
    <d v="2015-10-11T00:00:00"/>
    <n v="748"/>
    <n v="91"/>
    <s v="Chinook Winter 2015-2016 MSF Report"/>
    <x v="4"/>
    <n v="10"/>
    <n v="10"/>
    <n v="0"/>
    <x v="0"/>
  </r>
  <r>
    <x v="0"/>
    <d v="2015-10-12T00:00:00"/>
    <d v="2015-10-18T00:00:00"/>
    <n v="1285"/>
    <n v="466"/>
    <s v="Chinook Winter 2015-2016 MSF Report"/>
    <x v="4"/>
    <n v="10"/>
    <n v="10"/>
    <n v="0"/>
    <x v="0"/>
  </r>
  <r>
    <x v="1"/>
    <d v="2015-10-12T00:00:00"/>
    <d v="2015-10-18T00:00:00"/>
    <n v="533"/>
    <n v="108"/>
    <s v="Chinook Winter 2015-2016 MSF Report"/>
    <x v="4"/>
    <n v="10"/>
    <n v="10"/>
    <n v="0"/>
    <x v="0"/>
  </r>
  <r>
    <x v="2"/>
    <d v="2015-10-12T00:00:00"/>
    <d v="2015-10-18T00:00:00"/>
    <n v="255"/>
    <n v="56"/>
    <s v="Chinook Winter 2015-2016 MSF Report"/>
    <x v="4"/>
    <n v="10"/>
    <n v="10"/>
    <n v="0"/>
    <x v="0"/>
  </r>
  <r>
    <x v="0"/>
    <d v="2015-10-19T00:00:00"/>
    <d v="2015-10-25T00:00:00"/>
    <n v="928"/>
    <n v="193"/>
    <s v="Chinook Winter 2015-2016 MSF Report"/>
    <x v="4"/>
    <n v="10"/>
    <n v="10"/>
    <n v="0"/>
    <x v="0"/>
  </r>
  <r>
    <x v="1"/>
    <d v="2015-10-19T00:00:00"/>
    <d v="2015-10-25T00:00:00"/>
    <n v="316"/>
    <n v="70"/>
    <s v="Chinook Winter 2015-2016 MSF Report"/>
    <x v="4"/>
    <n v="10"/>
    <n v="10"/>
    <n v="0"/>
    <x v="0"/>
  </r>
  <r>
    <x v="0"/>
    <d v="2015-10-26T00:00:00"/>
    <d v="2015-10-31T00:00:00"/>
    <n v="139"/>
    <n v="30"/>
    <s v="Chinook Winter 2015-2016 MSF Report"/>
    <x v="4"/>
    <n v="10"/>
    <n v="10"/>
    <n v="0"/>
    <x v="0"/>
  </r>
  <r>
    <x v="1"/>
    <d v="2015-10-26T00:00:00"/>
    <d v="2015-10-31T00:00:00"/>
    <n v="26"/>
    <n v="2"/>
    <s v="Chinook Winter 2015-2016 MSF Report"/>
    <x v="4"/>
    <n v="10"/>
    <n v="10"/>
    <n v="0"/>
    <x v="0"/>
  </r>
  <r>
    <x v="1"/>
    <d v="2016-10-01T00:00:00"/>
    <d v="2016-10-02T00:00:00"/>
    <n v="0"/>
    <n v="0"/>
    <s v="Chinook Winter 2016-2017 MSF Report"/>
    <x v="4"/>
    <n v="10"/>
    <n v="10"/>
    <n v="0"/>
    <x v="1"/>
  </r>
  <r>
    <x v="1"/>
    <d v="2016-10-03T00:00:00"/>
    <d v="2016-10-09T00:00:00"/>
    <n v="0"/>
    <n v="1"/>
    <s v="Chinook Winter 2016-2017 MSF Report"/>
    <x v="4"/>
    <n v="10"/>
    <n v="10"/>
    <n v="0"/>
    <x v="1"/>
  </r>
  <r>
    <x v="1"/>
    <d v="2016-10-10T00:00:00"/>
    <d v="2016-10-16T00:00:00"/>
    <n v="0"/>
    <n v="0"/>
    <s v="Chinook Winter 2016-2017 MSF Report"/>
    <x v="4"/>
    <n v="10"/>
    <n v="10"/>
    <n v="0"/>
    <x v="1"/>
  </r>
  <r>
    <x v="1"/>
    <d v="2016-10-17T00:00:00"/>
    <d v="2016-10-23T00:00:00"/>
    <n v="0"/>
    <n v="0"/>
    <s v="Chinook Winter 2016-2017 MSF Report"/>
    <x v="4"/>
    <n v="10"/>
    <n v="10"/>
    <n v="0"/>
    <x v="1"/>
  </r>
  <r>
    <x v="1"/>
    <d v="2016-10-24T00:00:00"/>
    <d v="2016-10-30T00:00:00"/>
    <n v="0"/>
    <n v="0"/>
    <s v="Chinook Winter 2016-2017 MSF Report"/>
    <x v="4"/>
    <n v="10"/>
    <n v="10"/>
    <n v="0"/>
    <x v="1"/>
  </r>
  <r>
    <x v="1"/>
    <d v="2016-10-31T00:00:00"/>
    <d v="2016-10-31T00:00:00"/>
    <n v="0"/>
    <n v="0"/>
    <s v="Chinook Winter 2016-2017 MSF Report"/>
    <x v="4"/>
    <n v="10"/>
    <n v="10"/>
    <n v="0"/>
    <x v="1"/>
  </r>
  <r>
    <x v="3"/>
    <d v="2015-11-02T00:00:00"/>
    <d v="2015-11-08T00:00:00"/>
    <n v="0"/>
    <n v="0"/>
    <s v="Chinook Winter 2015-2016 Report"/>
    <x v="4"/>
    <n v="11"/>
    <n v="11"/>
    <n v="0"/>
    <x v="0"/>
  </r>
  <r>
    <x v="4"/>
    <d v="2015-11-02T00:00:00"/>
    <d v="2015-11-08T00:00:00"/>
    <n v="6"/>
    <n v="1"/>
    <s v="Chinook Winter 2015-2016 Report"/>
    <x v="4"/>
    <n v="11"/>
    <n v="11"/>
    <n v="0"/>
    <x v="0"/>
  </r>
  <r>
    <x v="3"/>
    <d v="2015-11-09T00:00:00"/>
    <d v="2015-11-15T00:00:00"/>
    <n v="0"/>
    <n v="0"/>
    <s v="Chinook Winter 2015-2016 Report"/>
    <x v="4"/>
    <n v="11"/>
    <n v="11"/>
    <n v="0"/>
    <x v="0"/>
  </r>
  <r>
    <x v="4"/>
    <d v="2015-11-09T00:00:00"/>
    <d v="2015-11-15T00:00:00"/>
    <n v="0"/>
    <n v="0"/>
    <s v="Chinook Winter 2015-2016 Report"/>
    <x v="4"/>
    <n v="11"/>
    <n v="11"/>
    <n v="0"/>
    <x v="0"/>
  </r>
  <r>
    <x v="3"/>
    <d v="2015-11-16T00:00:00"/>
    <d v="2015-11-22T00:00:00"/>
    <n v="0"/>
    <n v="0"/>
    <s v="Chinook Winter 2015-2016 Report"/>
    <x v="4"/>
    <n v="11"/>
    <n v="11"/>
    <n v="0"/>
    <x v="0"/>
  </r>
  <r>
    <x v="4"/>
    <d v="2015-11-16T00:00:00"/>
    <d v="2015-11-22T00:00:00"/>
    <n v="0"/>
    <n v="0"/>
    <s v="Chinook Winter 2015-2016 Report"/>
    <x v="4"/>
    <n v="11"/>
    <n v="11"/>
    <n v="0"/>
    <x v="0"/>
  </r>
  <r>
    <x v="3"/>
    <d v="2015-11-23T00:00:00"/>
    <d v="2015-11-29T00:00:00"/>
    <n v="0"/>
    <n v="0"/>
    <s v="Chinook Winter 2015-2016 Report"/>
    <x v="4"/>
    <n v="11"/>
    <n v="11"/>
    <n v="0"/>
    <x v="0"/>
  </r>
  <r>
    <x v="4"/>
    <d v="2015-11-23T00:00:00"/>
    <d v="2015-11-29T00:00:00"/>
    <n v="0"/>
    <n v="0"/>
    <s v="Chinook Winter 2015-2016 Report"/>
    <x v="4"/>
    <n v="11"/>
    <n v="11"/>
    <n v="0"/>
    <x v="0"/>
  </r>
  <r>
    <x v="3"/>
    <d v="2015-11-30T00:00:00"/>
    <d v="2015-12-06T00:00:00"/>
    <n v="0"/>
    <n v="0"/>
    <s v="Chinook Winter 2015-2016 Report"/>
    <x v="4"/>
    <n v="11"/>
    <n v="12"/>
    <n v="-1"/>
    <x v="0"/>
  </r>
  <r>
    <x v="4"/>
    <d v="2015-11-30T00:00:00"/>
    <d v="2015-12-06T00:00:00"/>
    <n v="0"/>
    <n v="0"/>
    <s v="Chinook Winter 2015-2016 Report"/>
    <x v="4"/>
    <n v="11"/>
    <n v="12"/>
    <n v="-1"/>
    <x v="0"/>
  </r>
  <r>
    <x v="5"/>
    <d v="2016-11-01T00:00:00"/>
    <d v="2016-11-06T00:00:00"/>
    <n v="0"/>
    <n v="0"/>
    <s v="Chinook Winter 2016-2017 MSF Report"/>
    <x v="4"/>
    <n v="11"/>
    <n v="11"/>
    <n v="0"/>
    <x v="1"/>
  </r>
  <r>
    <x v="2"/>
    <d v="2016-11-01T00:00:00"/>
    <d v="2016-11-06T00:00:00"/>
    <n v="172"/>
    <n v="0"/>
    <s v="Chinook Winter 2016-2017 MSF Report"/>
    <x v="4"/>
    <n v="11"/>
    <n v="11"/>
    <n v="0"/>
    <x v="1"/>
  </r>
  <r>
    <x v="3"/>
    <d v="2016-11-01T00:00:00"/>
    <d v="2016-11-06T00:00:00"/>
    <n v="0"/>
    <n v="0"/>
    <s v="Chinook Winter 2016-2017 Report"/>
    <x v="4"/>
    <n v="11"/>
    <n v="11"/>
    <n v="0"/>
    <x v="1"/>
  </r>
  <r>
    <x v="4"/>
    <d v="2016-11-01T00:00:00"/>
    <d v="2016-11-06T00:00:00"/>
    <n v="0"/>
    <n v="0"/>
    <s v="Chinook Winter 2016-2017 Report"/>
    <x v="4"/>
    <n v="11"/>
    <n v="11"/>
    <n v="0"/>
    <x v="1"/>
  </r>
  <r>
    <x v="5"/>
    <d v="2016-11-07T00:00:00"/>
    <d v="2016-11-13T00:00:00"/>
    <n v="0"/>
    <n v="0"/>
    <s v="Chinook Winter 2016-2017 MSF Report"/>
    <x v="4"/>
    <n v="11"/>
    <n v="11"/>
    <n v="0"/>
    <x v="1"/>
  </r>
  <r>
    <x v="2"/>
    <d v="2016-11-07T00:00:00"/>
    <d v="2016-11-13T00:00:00"/>
    <n v="0"/>
    <n v="0"/>
    <s v="Chinook Winter 2016-2017 MSF Report"/>
    <x v="4"/>
    <n v="11"/>
    <n v="11"/>
    <n v="0"/>
    <x v="1"/>
  </r>
  <r>
    <x v="3"/>
    <d v="2016-11-07T00:00:00"/>
    <d v="2016-11-13T00:00:00"/>
    <n v="0"/>
    <n v="0"/>
    <s v="Chinook Winter 2016-2017 Report"/>
    <x v="4"/>
    <n v="11"/>
    <n v="11"/>
    <n v="0"/>
    <x v="1"/>
  </r>
  <r>
    <x v="4"/>
    <d v="2016-11-07T00:00:00"/>
    <d v="2016-11-13T00:00:00"/>
    <n v="0"/>
    <n v="0"/>
    <s v="Chinook Winter 2016-2017 Report"/>
    <x v="4"/>
    <n v="11"/>
    <n v="11"/>
    <n v="0"/>
    <x v="1"/>
  </r>
  <r>
    <x v="5"/>
    <d v="2016-11-14T00:00:00"/>
    <d v="2016-11-20T00:00:00"/>
    <n v="0"/>
    <n v="0"/>
    <s v="Chinook Winter 2016-2017 MSF Report"/>
    <x v="4"/>
    <n v="11"/>
    <n v="11"/>
    <n v="0"/>
    <x v="1"/>
  </r>
  <r>
    <x v="2"/>
    <d v="2016-11-14T00:00:00"/>
    <d v="2016-11-20T00:00:00"/>
    <n v="0"/>
    <n v="0"/>
    <s v="Chinook Winter 2016-2017 MSF Report"/>
    <x v="4"/>
    <n v="11"/>
    <n v="11"/>
    <n v="0"/>
    <x v="1"/>
  </r>
  <r>
    <x v="3"/>
    <d v="2016-11-14T00:00:00"/>
    <d v="2016-11-20T00:00:00"/>
    <n v="0"/>
    <n v="0"/>
    <s v="Chinook Winter 2016-2017 Report"/>
    <x v="4"/>
    <n v="11"/>
    <n v="11"/>
    <n v="0"/>
    <x v="1"/>
  </r>
  <r>
    <x v="4"/>
    <d v="2016-11-14T00:00:00"/>
    <d v="2016-11-20T00:00:00"/>
    <n v="0"/>
    <n v="0"/>
    <s v="Chinook Winter 2016-2017 Report"/>
    <x v="4"/>
    <n v="11"/>
    <n v="11"/>
    <n v="0"/>
    <x v="1"/>
  </r>
  <r>
    <x v="5"/>
    <d v="2016-11-21T00:00:00"/>
    <d v="2016-11-27T00:00:00"/>
    <n v="0"/>
    <n v="0"/>
    <s v="Chinook Winter 2016-2017 MSF Report"/>
    <x v="4"/>
    <n v="11"/>
    <n v="11"/>
    <n v="0"/>
    <x v="1"/>
  </r>
  <r>
    <x v="2"/>
    <d v="2016-11-21T00:00:00"/>
    <d v="2016-11-27T00:00:00"/>
    <n v="0"/>
    <n v="0"/>
    <s v="Chinook Winter 2016-2017 MSF Report"/>
    <x v="4"/>
    <n v="11"/>
    <n v="11"/>
    <n v="0"/>
    <x v="1"/>
  </r>
  <r>
    <x v="3"/>
    <d v="2016-11-21T00:00:00"/>
    <d v="2016-11-27T00:00:00"/>
    <n v="0"/>
    <n v="0"/>
    <s v="Chinook Winter 2016-2017 Report"/>
    <x v="4"/>
    <n v="11"/>
    <n v="11"/>
    <n v="0"/>
    <x v="1"/>
  </r>
  <r>
    <x v="4"/>
    <d v="2016-11-21T00:00:00"/>
    <d v="2016-11-27T00:00:00"/>
    <n v="0"/>
    <n v="0"/>
    <s v="Chinook Winter 2016-2017 Report"/>
    <x v="4"/>
    <n v="11"/>
    <n v="11"/>
    <n v="0"/>
    <x v="1"/>
  </r>
  <r>
    <x v="2"/>
    <d v="2016-11-28T00:00:00"/>
    <d v="2016-12-04T00:00:00"/>
    <n v="7"/>
    <n v="0"/>
    <s v="Chinook Winter 2016-2017 MSF Report"/>
    <x v="4"/>
    <n v="11"/>
    <n v="12"/>
    <n v="-1"/>
    <x v="1"/>
  </r>
  <r>
    <x v="3"/>
    <d v="2016-11-28T00:00:00"/>
    <d v="2016-12-04T00:00:00"/>
    <n v="0"/>
    <n v="0"/>
    <s v="Chinook Winter 2016-2017 Report"/>
    <x v="4"/>
    <n v="11"/>
    <n v="12"/>
    <n v="-1"/>
    <x v="1"/>
  </r>
  <r>
    <x v="4"/>
    <d v="2016-11-28T00:00:00"/>
    <d v="2016-12-04T00:00:00"/>
    <n v="0"/>
    <n v="0"/>
    <s v="Chinook Winter 2016-2017 Report"/>
    <x v="4"/>
    <n v="11"/>
    <n v="12"/>
    <n v="-1"/>
    <x v="1"/>
  </r>
  <r>
    <x v="5"/>
    <d v="2017-11-01T00:00:00"/>
    <d v="2017-11-05T00:00:00"/>
    <n v="0"/>
    <n v="0"/>
    <s v="Chinook Winter 2017-2018 MSF Report"/>
    <x v="4"/>
    <n v="11"/>
    <n v="11"/>
    <n v="0"/>
    <x v="2"/>
  </r>
  <r>
    <x v="2"/>
    <d v="2017-11-01T00:00:00"/>
    <d v="2017-11-05T00:00:00"/>
    <n v="0"/>
    <n v="0"/>
    <s v="Chinook Winter 2017-2018 MSF Report"/>
    <x v="4"/>
    <n v="11"/>
    <n v="11"/>
    <n v="0"/>
    <x v="2"/>
  </r>
  <r>
    <x v="3"/>
    <d v="2017-11-01T00:00:00"/>
    <d v="2017-11-05T00:00:00"/>
    <n v="0"/>
    <n v="0"/>
    <s v="Chinook Winter 2017-2018 Report"/>
    <x v="4"/>
    <n v="11"/>
    <n v="11"/>
    <n v="0"/>
    <x v="2"/>
  </r>
  <r>
    <x v="4"/>
    <d v="2017-11-01T00:00:00"/>
    <d v="2017-11-05T00:00:00"/>
    <n v="0"/>
    <n v="0"/>
    <s v="Chinook Winter 2017-2018 Report"/>
    <x v="4"/>
    <n v="11"/>
    <n v="11"/>
    <n v="0"/>
    <x v="2"/>
  </r>
  <r>
    <x v="5"/>
    <d v="2017-11-06T00:00:00"/>
    <d v="2017-11-12T00:00:00"/>
    <n v="0"/>
    <n v="0"/>
    <s v="Chinook Winter 2017-2018 MSF Report"/>
    <x v="4"/>
    <n v="11"/>
    <n v="11"/>
    <n v="0"/>
    <x v="2"/>
  </r>
  <r>
    <x v="2"/>
    <d v="2017-11-06T00:00:00"/>
    <d v="2017-11-12T00:00:00"/>
    <n v="0"/>
    <n v="0"/>
    <s v="Chinook Winter 2017-2018 MSF Report"/>
    <x v="4"/>
    <n v="11"/>
    <n v="11"/>
    <n v="0"/>
    <x v="2"/>
  </r>
  <r>
    <x v="3"/>
    <d v="2017-11-06T00:00:00"/>
    <d v="2017-11-12T00:00:00"/>
    <n v="0"/>
    <n v="0"/>
    <s v="Chinook Winter 2017-2018 Report"/>
    <x v="4"/>
    <n v="11"/>
    <n v="11"/>
    <n v="0"/>
    <x v="2"/>
  </r>
  <r>
    <x v="4"/>
    <d v="2017-11-06T00:00:00"/>
    <d v="2017-11-12T00:00:00"/>
    <n v="0"/>
    <n v="0"/>
    <s v="Chinook Winter 2017-2018 Report"/>
    <x v="4"/>
    <n v="11"/>
    <n v="11"/>
    <n v="0"/>
    <x v="2"/>
  </r>
  <r>
    <x v="2"/>
    <d v="2017-11-13T00:00:00"/>
    <d v="2017-11-19T00:00:00"/>
    <n v="0"/>
    <n v="0"/>
    <s v="Chinook Winter 2017-2018 MSF Report"/>
    <x v="4"/>
    <n v="11"/>
    <n v="11"/>
    <n v="0"/>
    <x v="2"/>
  </r>
  <r>
    <x v="2"/>
    <d v="2017-11-20T00:00:00"/>
    <d v="2017-11-26T00:00:00"/>
    <n v="0"/>
    <n v="0"/>
    <s v="Chinook Winter 2017-2018 MSF Report"/>
    <x v="4"/>
    <n v="11"/>
    <n v="11"/>
    <n v="0"/>
    <x v="2"/>
  </r>
  <r>
    <x v="2"/>
    <d v="2017-11-27T00:00:00"/>
    <d v="2017-12-03T00:00:00"/>
    <n v="0"/>
    <n v="0"/>
    <s v="Chinook Winter 2017-2018 MSF Report"/>
    <x v="4"/>
    <n v="11"/>
    <n v="12"/>
    <n v="-1"/>
    <x v="2"/>
  </r>
  <r>
    <x v="0"/>
    <d v="2015-12-01T00:00:00"/>
    <d v="2015-12-06T00:00:00"/>
    <n v="0"/>
    <n v="0"/>
    <s v="Chinook Winter 2015-2016 MSF Report"/>
    <x v="4"/>
    <n v="12"/>
    <n v="12"/>
    <n v="0"/>
    <x v="0"/>
  </r>
  <r>
    <x v="1"/>
    <d v="2015-12-01T00:00:00"/>
    <d v="2015-12-06T00:00:00"/>
    <n v="0"/>
    <n v="0"/>
    <s v="Chinook Winter 2015-2016 MSF Report"/>
    <x v="4"/>
    <n v="12"/>
    <n v="12"/>
    <n v="0"/>
    <x v="0"/>
  </r>
  <r>
    <x v="0"/>
    <d v="2015-12-07T00:00:00"/>
    <d v="2015-12-13T00:00:00"/>
    <n v="0"/>
    <n v="0"/>
    <s v="Chinook Winter 2015-2016 MSF Report"/>
    <x v="4"/>
    <n v="12"/>
    <n v="12"/>
    <n v="0"/>
    <x v="0"/>
  </r>
  <r>
    <x v="1"/>
    <d v="2015-12-07T00:00:00"/>
    <d v="2015-12-13T00:00:00"/>
    <n v="0"/>
    <n v="0"/>
    <s v="Chinook Winter 2015-2016 MSF Report"/>
    <x v="4"/>
    <n v="12"/>
    <n v="12"/>
    <n v="0"/>
    <x v="0"/>
  </r>
  <r>
    <x v="3"/>
    <d v="2015-12-07T00:00:00"/>
    <d v="2015-12-13T00:00:00"/>
    <n v="0"/>
    <n v="0"/>
    <s v="Chinook Winter 2015-2016 Report"/>
    <x v="4"/>
    <n v="12"/>
    <n v="12"/>
    <n v="0"/>
    <x v="0"/>
  </r>
  <r>
    <x v="4"/>
    <d v="2015-12-07T00:00:00"/>
    <d v="2015-12-13T00:00:00"/>
    <n v="0"/>
    <n v="0"/>
    <s v="Chinook Winter 2015-2016 Report"/>
    <x v="4"/>
    <n v="12"/>
    <n v="12"/>
    <n v="0"/>
    <x v="0"/>
  </r>
  <r>
    <x v="0"/>
    <d v="2015-12-14T00:00:00"/>
    <d v="2015-12-20T00:00:00"/>
    <n v="0"/>
    <n v="0"/>
    <s v="Chinook Winter 2015-2016 MSF Report"/>
    <x v="4"/>
    <n v="12"/>
    <n v="12"/>
    <n v="0"/>
    <x v="0"/>
  </r>
  <r>
    <x v="1"/>
    <d v="2015-12-14T00:00:00"/>
    <d v="2015-12-20T00:00:00"/>
    <n v="0"/>
    <n v="0"/>
    <s v="Chinook Winter 2015-2016 MSF Report"/>
    <x v="4"/>
    <n v="12"/>
    <n v="12"/>
    <n v="0"/>
    <x v="0"/>
  </r>
  <r>
    <x v="3"/>
    <d v="2015-12-14T00:00:00"/>
    <d v="2015-12-20T00:00:00"/>
    <n v="0"/>
    <n v="0"/>
    <s v="Chinook Winter 2015-2016 Report"/>
    <x v="4"/>
    <n v="12"/>
    <n v="12"/>
    <n v="0"/>
    <x v="0"/>
  </r>
  <r>
    <x v="4"/>
    <d v="2015-12-14T00:00:00"/>
    <d v="2015-12-20T00:00:00"/>
    <n v="0"/>
    <n v="0"/>
    <s v="Chinook Winter 2015-2016 Report"/>
    <x v="4"/>
    <n v="12"/>
    <n v="12"/>
    <n v="0"/>
    <x v="0"/>
  </r>
  <r>
    <x v="0"/>
    <d v="2015-12-21T00:00:00"/>
    <d v="2015-12-27T00:00:00"/>
    <n v="0"/>
    <n v="0"/>
    <s v="Chinook Winter 2015-2016 MSF Report"/>
    <x v="4"/>
    <n v="12"/>
    <n v="12"/>
    <n v="0"/>
    <x v="0"/>
  </r>
  <r>
    <x v="1"/>
    <d v="2015-12-21T00:00:00"/>
    <d v="2015-12-27T00:00:00"/>
    <n v="0"/>
    <n v="0"/>
    <s v="Chinook Winter 2015-2016 MSF Report"/>
    <x v="4"/>
    <n v="12"/>
    <n v="12"/>
    <n v="0"/>
    <x v="0"/>
  </r>
  <r>
    <x v="3"/>
    <d v="2015-12-21T00:00:00"/>
    <d v="2015-12-27T00:00:00"/>
    <n v="0"/>
    <n v="0"/>
    <s v="Chinook Winter 2015-2016 Report"/>
    <x v="4"/>
    <n v="12"/>
    <n v="12"/>
    <n v="0"/>
    <x v="0"/>
  </r>
  <r>
    <x v="4"/>
    <d v="2015-12-21T00:00:00"/>
    <d v="2015-12-27T00:00:00"/>
    <n v="0"/>
    <n v="0"/>
    <s v="Chinook Winter 2015-2016 Report"/>
    <x v="4"/>
    <n v="12"/>
    <n v="12"/>
    <n v="0"/>
    <x v="0"/>
  </r>
  <r>
    <x v="0"/>
    <d v="2015-12-28T00:00:00"/>
    <d v="2015-12-31T00:00:00"/>
    <n v="0"/>
    <n v="0"/>
    <s v="Chinook Winter 2015-2016 MSF Report"/>
    <x v="4"/>
    <n v="12"/>
    <n v="12"/>
    <n v="0"/>
    <x v="0"/>
  </r>
  <r>
    <x v="1"/>
    <d v="2015-12-28T00:00:00"/>
    <d v="2015-12-31T00:00:00"/>
    <n v="0"/>
    <n v="0"/>
    <s v="Chinook Winter 2015-2016 MSF Report"/>
    <x v="4"/>
    <n v="12"/>
    <n v="12"/>
    <n v="0"/>
    <x v="0"/>
  </r>
  <r>
    <x v="3"/>
    <d v="2015-12-28T00:00:00"/>
    <d v="2015-12-31T00:00:00"/>
    <n v="0"/>
    <n v="0"/>
    <s v="Chinook Winter 2015-2016 Report"/>
    <x v="4"/>
    <n v="12"/>
    <n v="12"/>
    <n v="0"/>
    <x v="0"/>
  </r>
  <r>
    <x v="4"/>
    <d v="2015-12-28T00:00:00"/>
    <d v="2015-12-31T00:00:00"/>
    <n v="0"/>
    <n v="0"/>
    <s v="Chinook Winter 2015-2016 Report"/>
    <x v="4"/>
    <n v="12"/>
    <n v="12"/>
    <n v="0"/>
    <x v="0"/>
  </r>
  <r>
    <x v="1"/>
    <d v="2016-12-01T00:00:00"/>
    <d v="2016-12-04T00:00:00"/>
    <n v="0"/>
    <n v="0"/>
    <s v="Chinook Winter 2016-2017 MSF Report"/>
    <x v="4"/>
    <n v="12"/>
    <n v="12"/>
    <n v="0"/>
    <x v="1"/>
  </r>
  <r>
    <x v="1"/>
    <d v="2016-12-05T00:00:00"/>
    <d v="2016-12-11T00:00:00"/>
    <n v="0"/>
    <n v="0"/>
    <s v="Chinook Winter 2016-2017 MSF Report"/>
    <x v="4"/>
    <n v="12"/>
    <n v="12"/>
    <n v="0"/>
    <x v="1"/>
  </r>
  <r>
    <x v="2"/>
    <d v="2016-12-05T00:00:00"/>
    <d v="2016-12-11T00:00:00"/>
    <n v="7"/>
    <n v="0"/>
    <s v="Chinook Winter 2016-2017 MSF Report"/>
    <x v="4"/>
    <n v="12"/>
    <n v="12"/>
    <n v="0"/>
    <x v="1"/>
  </r>
  <r>
    <x v="3"/>
    <d v="2016-12-05T00:00:00"/>
    <d v="2016-12-11T00:00:00"/>
    <n v="0"/>
    <n v="0"/>
    <s v="Chinook Winter 2016-2017 Report"/>
    <x v="4"/>
    <n v="12"/>
    <n v="12"/>
    <n v="0"/>
    <x v="1"/>
  </r>
  <r>
    <x v="4"/>
    <d v="2016-12-05T00:00:00"/>
    <d v="2016-12-11T00:00:00"/>
    <n v="0"/>
    <n v="0"/>
    <s v="Chinook Winter 2016-2017 Report"/>
    <x v="4"/>
    <n v="12"/>
    <n v="12"/>
    <n v="0"/>
    <x v="1"/>
  </r>
  <r>
    <x v="1"/>
    <d v="2016-12-12T00:00:00"/>
    <d v="2016-12-18T00:00:00"/>
    <n v="0"/>
    <n v="0"/>
    <s v="Chinook Winter 2016-2017 MSF Report"/>
    <x v="4"/>
    <n v="12"/>
    <n v="12"/>
    <n v="0"/>
    <x v="1"/>
  </r>
  <r>
    <x v="2"/>
    <d v="2016-12-12T00:00:00"/>
    <d v="2016-12-18T00:00:00"/>
    <n v="0"/>
    <n v="0"/>
    <s v="Chinook Winter 2016-2017 MSF Report"/>
    <x v="4"/>
    <n v="12"/>
    <n v="12"/>
    <n v="0"/>
    <x v="1"/>
  </r>
  <r>
    <x v="3"/>
    <d v="2016-12-12T00:00:00"/>
    <d v="2016-12-18T00:00:00"/>
    <n v="0"/>
    <n v="0"/>
    <s v="Chinook Winter 2016-2017 Report"/>
    <x v="4"/>
    <n v="12"/>
    <n v="12"/>
    <n v="0"/>
    <x v="1"/>
  </r>
  <r>
    <x v="4"/>
    <d v="2016-12-12T00:00:00"/>
    <d v="2016-12-18T00:00:00"/>
    <n v="0"/>
    <n v="0"/>
    <s v="Chinook Winter 2016-2017 Report"/>
    <x v="4"/>
    <n v="12"/>
    <n v="12"/>
    <n v="0"/>
    <x v="1"/>
  </r>
  <r>
    <x v="1"/>
    <d v="2016-12-19T00:00:00"/>
    <d v="2016-12-25T00:00:00"/>
    <n v="0"/>
    <n v="0"/>
    <s v="Chinook Winter 2016-2017 MSF Report"/>
    <x v="4"/>
    <n v="12"/>
    <n v="12"/>
    <n v="0"/>
    <x v="1"/>
  </r>
  <r>
    <x v="2"/>
    <d v="2016-12-19T00:00:00"/>
    <d v="2016-12-25T00:00:00"/>
    <n v="0"/>
    <n v="0"/>
    <s v="Chinook Winter 2016-2017 MSF Report"/>
    <x v="4"/>
    <n v="12"/>
    <n v="12"/>
    <n v="0"/>
    <x v="1"/>
  </r>
  <r>
    <x v="3"/>
    <d v="2016-12-19T00:00:00"/>
    <d v="2016-12-25T00:00:00"/>
    <n v="0"/>
    <n v="0"/>
    <s v="Chinook Winter 2016-2017 Report"/>
    <x v="4"/>
    <n v="12"/>
    <n v="12"/>
    <n v="0"/>
    <x v="1"/>
  </r>
  <r>
    <x v="4"/>
    <d v="2016-12-19T00:00:00"/>
    <d v="2016-12-25T00:00:00"/>
    <n v="0"/>
    <n v="0"/>
    <s v="Chinook Winter 2016-2017 Report"/>
    <x v="4"/>
    <n v="12"/>
    <n v="12"/>
    <n v="0"/>
    <x v="1"/>
  </r>
  <r>
    <x v="1"/>
    <d v="2016-12-26T00:00:00"/>
    <d v="2016-12-31T00:00:00"/>
    <n v="0"/>
    <n v="0"/>
    <s v="Chinook Winter 2016-2017 MSF Report"/>
    <x v="4"/>
    <n v="12"/>
    <n v="12"/>
    <n v="0"/>
    <x v="1"/>
  </r>
  <r>
    <x v="2"/>
    <d v="2016-12-26T00:00:00"/>
    <d v="2016-12-31T00:00:00"/>
    <n v="0"/>
    <n v="0"/>
    <s v="Chinook Winter 2016-2017 MSF Report"/>
    <x v="4"/>
    <n v="12"/>
    <n v="12"/>
    <n v="0"/>
    <x v="1"/>
  </r>
  <r>
    <x v="3"/>
    <d v="2016-12-26T00:00:00"/>
    <d v="2016-12-31T00:00:00"/>
    <n v="0"/>
    <n v="0"/>
    <s v="Chinook Winter 2016-2017 Report"/>
    <x v="4"/>
    <n v="12"/>
    <n v="12"/>
    <n v="0"/>
    <x v="1"/>
  </r>
  <r>
    <x v="4"/>
    <d v="2016-12-26T00:00:00"/>
    <d v="2016-12-31T00:00:00"/>
    <n v="0"/>
    <n v="0"/>
    <s v="Chinook Winter 2016-2017 Report"/>
    <x v="4"/>
    <n v="12"/>
    <n v="12"/>
    <n v="0"/>
    <x v="1"/>
  </r>
  <r>
    <x v="2"/>
    <d v="2017-12-04T00:00:00"/>
    <d v="2017-12-10T00:00:00"/>
    <n v="0"/>
    <n v="0"/>
    <s v="Chinook Winter 2017-2018 MSF Report"/>
    <x v="4"/>
    <n v="12"/>
    <n v="12"/>
    <n v="0"/>
    <x v="2"/>
  </r>
  <r>
    <x v="2"/>
    <d v="2017-12-11T00:00:00"/>
    <d v="2017-12-17T00:00:00"/>
    <n v="0"/>
    <n v="0"/>
    <s v="Chinook Winter 2017-2018 MSF Report"/>
    <x v="4"/>
    <n v="12"/>
    <n v="12"/>
    <n v="0"/>
    <x v="2"/>
  </r>
  <r>
    <x v="2"/>
    <d v="2017-12-18T00:00:00"/>
    <d v="2017-12-24T00:00:00"/>
    <n v="0"/>
    <n v="0"/>
    <s v="Chinook Winter 2017-2018 MSF Report"/>
    <x v="4"/>
    <n v="12"/>
    <n v="12"/>
    <n v="0"/>
    <x v="2"/>
  </r>
  <r>
    <x v="2"/>
    <d v="2017-12-25T00:00:00"/>
    <d v="2017-12-31T00:00:00"/>
    <n v="0"/>
    <n v="0"/>
    <s v="Chinook Winter 2017-2018 MSF Report"/>
    <x v="4"/>
    <n v="12"/>
    <n v="12"/>
    <n v="0"/>
    <x v="2"/>
  </r>
  <r>
    <x v="3"/>
    <d v="2018-12-01T00:00:00"/>
    <d v="2018-12-02T00:00:00"/>
    <n v="0"/>
    <n v="0"/>
    <s v="Chinook Winter 2018-2019 Report"/>
    <x v="4"/>
    <n v="12"/>
    <n v="12"/>
    <n v="0"/>
    <x v="3"/>
  </r>
  <r>
    <x v="4"/>
    <d v="2018-12-01T00:00:00"/>
    <d v="2018-12-02T00:00:00"/>
    <n v="0"/>
    <n v="0"/>
    <s v="Chinook Winter 2018-2019 Report"/>
    <x v="4"/>
    <n v="12"/>
    <n v="12"/>
    <n v="0"/>
    <x v="3"/>
  </r>
  <r>
    <x v="3"/>
    <d v="2018-12-03T00:00:00"/>
    <d v="2018-12-09T00:00:00"/>
    <n v="0"/>
    <n v="0"/>
    <s v="Chinook Winter 2018-2019 Report"/>
    <x v="4"/>
    <n v="12"/>
    <n v="12"/>
    <n v="0"/>
    <x v="3"/>
  </r>
  <r>
    <x v="4"/>
    <d v="2018-12-03T00:00:00"/>
    <d v="2018-12-09T00:00:00"/>
    <n v="0"/>
    <n v="0"/>
    <s v="Chinook Winter 2018-2019 Report"/>
    <x v="4"/>
    <n v="12"/>
    <n v="12"/>
    <n v="0"/>
    <x v="3"/>
  </r>
  <r>
    <x v="3"/>
    <d v="2018-12-10T00:00:00"/>
    <d v="2018-12-16T00:00:00"/>
    <n v="0"/>
    <n v="0"/>
    <s v="Chinook Winter 2018-2019 Report"/>
    <x v="4"/>
    <n v="12"/>
    <n v="12"/>
    <n v="0"/>
    <x v="3"/>
  </r>
  <r>
    <x v="4"/>
    <d v="2018-12-10T00:00:00"/>
    <d v="2018-12-16T00:00:00"/>
    <n v="0"/>
    <n v="0"/>
    <s v="Chinook Winter 2018-2019 Report"/>
    <x v="4"/>
    <n v="12"/>
    <n v="12"/>
    <n v="0"/>
    <x v="3"/>
  </r>
  <r>
    <x v="3"/>
    <d v="2018-12-17T00:00:00"/>
    <d v="2018-12-23T00:00:00"/>
    <n v="0"/>
    <n v="0"/>
    <s v="Chinook Winter 2018-2019 Report"/>
    <x v="4"/>
    <n v="12"/>
    <n v="12"/>
    <n v="0"/>
    <x v="3"/>
  </r>
  <r>
    <x v="4"/>
    <d v="2018-12-17T00:00:00"/>
    <d v="2018-12-23T00:00:00"/>
    <n v="0"/>
    <n v="0"/>
    <s v="Chinook Winter 2018-2019 Report"/>
    <x v="4"/>
    <n v="12"/>
    <n v="12"/>
    <n v="0"/>
    <x v="3"/>
  </r>
  <r>
    <x v="3"/>
    <d v="2018-12-24T00:00:00"/>
    <d v="2018-12-30T00:00:00"/>
    <n v="0"/>
    <n v="0"/>
    <s v="Chinook Winter 2018-2019 Report"/>
    <x v="4"/>
    <n v="12"/>
    <n v="12"/>
    <n v="0"/>
    <x v="3"/>
  </r>
  <r>
    <x v="4"/>
    <d v="2018-12-24T00:00:00"/>
    <d v="2018-12-30T00:00:00"/>
    <n v="0"/>
    <n v="0"/>
    <s v="Chinook Winter 2018-2019 Report"/>
    <x v="4"/>
    <n v="12"/>
    <n v="12"/>
    <n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n v="91"/>
    <x v="0"/>
    <n v="2000"/>
    <n v="1"/>
    <n v="2"/>
    <n v="0"/>
    <n v="0"/>
    <m/>
    <m/>
    <x v="0"/>
  </r>
  <r>
    <n v="91"/>
    <x v="0"/>
    <n v="2000"/>
    <n v="3"/>
    <n v="5906"/>
    <n v="1059"/>
    <n v="0.17930917710802574"/>
    <m/>
    <m/>
    <x v="0"/>
  </r>
  <r>
    <n v="91"/>
    <x v="0"/>
    <n v="2000"/>
    <n v="4"/>
    <n v="21958"/>
    <n v="3769"/>
    <n v="0.17164586938701157"/>
    <m/>
    <m/>
    <x v="0"/>
  </r>
  <r>
    <n v="91"/>
    <x v="0"/>
    <n v="2000"/>
    <n v="5"/>
    <n v="1539"/>
    <n v="345"/>
    <n v="0.22417153996101363"/>
    <m/>
    <m/>
    <x v="0"/>
  </r>
  <r>
    <n v="91"/>
    <x v="0"/>
    <n v="2001"/>
    <n v="1"/>
    <n v="546"/>
    <n v="129"/>
    <n v="0.23626373626373626"/>
    <m/>
    <m/>
    <x v="0"/>
  </r>
  <r>
    <n v="91"/>
    <x v="0"/>
    <n v="2001"/>
    <n v="2"/>
    <n v="10925"/>
    <n v="2595"/>
    <n v="0.23752860411899313"/>
    <m/>
    <m/>
    <x v="0"/>
  </r>
  <r>
    <n v="91"/>
    <x v="0"/>
    <n v="2001"/>
    <n v="3"/>
    <n v="17439"/>
    <n v="3436"/>
    <n v="0.19702964619530935"/>
    <m/>
    <m/>
    <x v="0"/>
  </r>
  <r>
    <n v="91"/>
    <x v="0"/>
    <n v="2001"/>
    <n v="4"/>
    <n v="38112"/>
    <n v="8472"/>
    <n v="0.22229219143576825"/>
    <m/>
    <m/>
    <x v="0"/>
  </r>
  <r>
    <n v="91"/>
    <x v="0"/>
    <n v="2001"/>
    <n v="5"/>
    <n v="217"/>
    <n v="0"/>
    <n v="0"/>
    <m/>
    <m/>
    <x v="0"/>
  </r>
  <r>
    <n v="91"/>
    <x v="0"/>
    <n v="2002"/>
    <n v="2"/>
    <n v="2023"/>
    <n v="506"/>
    <n v="0.25012357884330205"/>
    <m/>
    <m/>
    <x v="0"/>
  </r>
  <r>
    <n v="91"/>
    <x v="0"/>
    <n v="2002"/>
    <n v="3"/>
    <n v="11796"/>
    <n v="2716"/>
    <n v="0.23024754153950491"/>
    <m/>
    <m/>
    <x v="0"/>
  </r>
  <r>
    <n v="91"/>
    <x v="0"/>
    <n v="2002"/>
    <n v="4"/>
    <n v="13651"/>
    <n v="4347"/>
    <n v="0.31843820965497033"/>
    <m/>
    <m/>
    <x v="0"/>
  </r>
  <r>
    <n v="91"/>
    <x v="0"/>
    <n v="2002"/>
    <n v="5"/>
    <n v="186"/>
    <n v="0"/>
    <n v="0"/>
    <m/>
    <m/>
    <x v="0"/>
  </r>
  <r>
    <n v="91"/>
    <x v="0"/>
    <n v="2003"/>
    <n v="2"/>
    <n v="5565"/>
    <n v="1387"/>
    <n v="0.24923629829290206"/>
    <m/>
    <m/>
    <x v="0"/>
  </r>
  <r>
    <n v="91"/>
    <x v="0"/>
    <n v="2003"/>
    <n v="3"/>
    <n v="9685"/>
    <n v="1991"/>
    <n v="0.20557563242127"/>
    <m/>
    <m/>
    <x v="0"/>
  </r>
  <r>
    <n v="91"/>
    <x v="0"/>
    <n v="2003"/>
    <n v="4"/>
    <n v="22567"/>
    <n v="4891"/>
    <n v="0.21673239686267559"/>
    <m/>
    <m/>
    <x v="0"/>
  </r>
  <r>
    <n v="91"/>
    <x v="0"/>
    <n v="2003"/>
    <n v="5"/>
    <n v="872"/>
    <n v="138"/>
    <n v="0.15825688073394495"/>
    <m/>
    <m/>
    <x v="0"/>
  </r>
  <r>
    <n v="91"/>
    <x v="0"/>
    <n v="2004"/>
    <n v="2"/>
    <n v="6018"/>
    <n v="1583"/>
    <n v="0.26304420073113993"/>
    <m/>
    <m/>
    <x v="0"/>
  </r>
  <r>
    <n v="91"/>
    <x v="0"/>
    <n v="2004"/>
    <n v="3"/>
    <n v="12183"/>
    <n v="2924"/>
    <n v="0.24000656652712796"/>
    <m/>
    <m/>
    <x v="0"/>
  </r>
  <r>
    <n v="91"/>
    <x v="0"/>
    <n v="2004"/>
    <n v="4"/>
    <n v="22890"/>
    <n v="5010"/>
    <n v="0.21887287024901703"/>
    <m/>
    <m/>
    <x v="0"/>
  </r>
  <r>
    <n v="91"/>
    <x v="0"/>
    <n v="2004"/>
    <n v="5"/>
    <n v="495"/>
    <n v="89"/>
    <n v="0.17979797979797979"/>
    <m/>
    <m/>
    <x v="0"/>
  </r>
  <r>
    <n v="91"/>
    <x v="0"/>
    <n v="2005"/>
    <n v="2"/>
    <n v="3434"/>
    <n v="949"/>
    <n v="0.2763541059988352"/>
    <m/>
    <m/>
    <x v="0"/>
  </r>
  <r>
    <n v="91"/>
    <x v="0"/>
    <n v="2005"/>
    <n v="3"/>
    <n v="7082"/>
    <n v="1864"/>
    <n v="0.26320248517367978"/>
    <m/>
    <m/>
    <x v="0"/>
  </r>
  <r>
    <n v="91"/>
    <x v="0"/>
    <n v="2005"/>
    <n v="4"/>
    <n v="14837"/>
    <n v="4110"/>
    <n v="0.27701017725955379"/>
    <m/>
    <m/>
    <x v="0"/>
  </r>
  <r>
    <n v="91"/>
    <x v="0"/>
    <n v="2005"/>
    <n v="5"/>
    <n v="929"/>
    <n v="157"/>
    <n v="0.16899892357373519"/>
    <m/>
    <m/>
    <x v="0"/>
  </r>
  <r>
    <n v="91"/>
    <x v="0"/>
    <n v="2006"/>
    <n v="2"/>
    <n v="887"/>
    <n v="227"/>
    <n v="0.25591882750845546"/>
    <m/>
    <m/>
    <x v="0"/>
  </r>
  <r>
    <n v="91"/>
    <x v="0"/>
    <n v="2006"/>
    <n v="3"/>
    <n v="336"/>
    <n v="113"/>
    <n v="0.33630952380952384"/>
    <m/>
    <m/>
    <x v="0"/>
  </r>
  <r>
    <n v="91"/>
    <x v="0"/>
    <n v="2006"/>
    <n v="4"/>
    <n v="8138"/>
    <n v="1927"/>
    <n v="0.23679036618333743"/>
    <m/>
    <m/>
    <x v="0"/>
  </r>
  <r>
    <n v="91"/>
    <x v="0"/>
    <n v="2006"/>
    <n v="5"/>
    <n v="117"/>
    <n v="30"/>
    <n v="0.25641025641025639"/>
    <m/>
    <m/>
    <x v="0"/>
  </r>
  <r>
    <n v="91"/>
    <x v="0"/>
    <n v="2007"/>
    <n v="1"/>
    <n v="78"/>
    <n v="45"/>
    <n v="0.57692307692307687"/>
    <m/>
    <m/>
    <x v="0"/>
  </r>
  <r>
    <n v="91"/>
    <x v="0"/>
    <n v="2007"/>
    <n v="2"/>
    <n v="2607"/>
    <n v="716"/>
    <n v="0.27464518603759108"/>
    <m/>
    <m/>
    <x v="0"/>
  </r>
  <r>
    <n v="91"/>
    <x v="0"/>
    <n v="2007"/>
    <n v="3"/>
    <n v="6770"/>
    <n v="1606"/>
    <n v="0.23722304283604137"/>
    <m/>
    <m/>
    <x v="0"/>
  </r>
  <r>
    <n v="91"/>
    <x v="0"/>
    <n v="2007"/>
    <n v="4"/>
    <n v="23186"/>
    <n v="7297"/>
    <n v="0.31471577676183904"/>
    <m/>
    <m/>
    <x v="0"/>
  </r>
  <r>
    <n v="91"/>
    <x v="0"/>
    <n v="2007"/>
    <n v="5"/>
    <n v="15"/>
    <n v="0"/>
    <n v="0"/>
    <m/>
    <m/>
    <x v="0"/>
  </r>
  <r>
    <n v="91"/>
    <x v="0"/>
    <n v="2008"/>
    <n v="2"/>
    <n v="4"/>
    <n v="1"/>
    <n v="0.25"/>
    <m/>
    <m/>
    <x v="0"/>
  </r>
  <r>
    <n v="91"/>
    <x v="0"/>
    <n v="2008"/>
    <n v="3"/>
    <n v="4467"/>
    <n v="1220"/>
    <n v="0.27311394672039402"/>
    <m/>
    <m/>
    <x v="0"/>
  </r>
  <r>
    <n v="91"/>
    <x v="0"/>
    <n v="2008"/>
    <n v="4"/>
    <n v="6192"/>
    <n v="1845"/>
    <n v="0.29796511627906974"/>
    <m/>
    <m/>
    <x v="0"/>
  </r>
  <r>
    <n v="91"/>
    <x v="0"/>
    <n v="2008"/>
    <n v="5"/>
    <n v="553"/>
    <n v="2"/>
    <n v="3.616636528028933E-3"/>
    <m/>
    <m/>
    <x v="0"/>
  </r>
  <r>
    <n v="91"/>
    <x v="0"/>
    <n v="2009"/>
    <n v="2"/>
    <n v="5695"/>
    <n v="2368"/>
    <n v="0.41580333625987709"/>
    <m/>
    <m/>
    <x v="0"/>
  </r>
  <r>
    <n v="91"/>
    <x v="0"/>
    <n v="2009"/>
    <n v="3"/>
    <n v="8306"/>
    <n v="2920"/>
    <n v="0.35155309414880809"/>
    <m/>
    <m/>
    <x v="0"/>
  </r>
  <r>
    <n v="91"/>
    <x v="0"/>
    <n v="2009"/>
    <n v="4"/>
    <n v="12297"/>
    <n v="4337"/>
    <n v="0.35268764739367325"/>
    <m/>
    <m/>
    <x v="0"/>
  </r>
  <r>
    <n v="91"/>
    <x v="0"/>
    <n v="2009"/>
    <n v="5"/>
    <n v="2985"/>
    <n v="481"/>
    <n v="0.1611390284757119"/>
    <m/>
    <m/>
    <x v="0"/>
  </r>
  <r>
    <n v="91"/>
    <x v="0"/>
    <n v="2010"/>
    <n v="2"/>
    <n v="245"/>
    <n v="91"/>
    <n v="0.37142857142857144"/>
    <m/>
    <m/>
    <x v="0"/>
  </r>
  <r>
    <n v="91"/>
    <x v="0"/>
    <n v="2010"/>
    <n v="3"/>
    <n v="934"/>
    <n v="436"/>
    <n v="0.46680942184154178"/>
    <m/>
    <m/>
    <x v="0"/>
  </r>
  <r>
    <n v="91"/>
    <x v="0"/>
    <n v="2010"/>
    <n v="4"/>
    <n v="9698"/>
    <n v="2789"/>
    <n v="0.28758506908640957"/>
    <m/>
    <m/>
    <x v="0"/>
  </r>
  <r>
    <n v="91"/>
    <x v="0"/>
    <n v="2010"/>
    <n v="5"/>
    <n v="2082"/>
    <n v="181"/>
    <n v="8.6935638808837659E-2"/>
    <m/>
    <m/>
    <x v="0"/>
  </r>
  <r>
    <n v="91"/>
    <x v="0"/>
    <n v="2011"/>
    <n v="2"/>
    <n v="2208"/>
    <n v="626"/>
    <n v="0.28351449275362317"/>
    <m/>
    <m/>
    <x v="0"/>
  </r>
  <r>
    <n v="91"/>
    <x v="0"/>
    <n v="2011"/>
    <n v="3"/>
    <n v="4248"/>
    <n v="1196"/>
    <n v="0.2815442561205273"/>
    <m/>
    <m/>
    <x v="0"/>
  </r>
  <r>
    <n v="91"/>
    <x v="0"/>
    <n v="2011"/>
    <n v="4"/>
    <n v="16912"/>
    <n v="3581"/>
    <n v="0.21174314096499527"/>
    <m/>
    <m/>
    <x v="0"/>
  </r>
  <r>
    <n v="91"/>
    <x v="0"/>
    <n v="2011"/>
    <n v="5"/>
    <n v="5228"/>
    <n v="929"/>
    <n v="0.17769701606732977"/>
    <m/>
    <m/>
    <x v="0"/>
  </r>
  <r>
    <n v="91"/>
    <x v="0"/>
    <n v="2012"/>
    <n v="2"/>
    <n v="6897"/>
    <n v="1574"/>
    <n v="0.22821516601420908"/>
    <m/>
    <m/>
    <x v="0"/>
  </r>
  <r>
    <n v="91"/>
    <x v="0"/>
    <n v="2012"/>
    <n v="3"/>
    <n v="6846"/>
    <n v="1925"/>
    <n v="0.28118609406952966"/>
    <m/>
    <m/>
    <x v="0"/>
  </r>
  <r>
    <n v="91"/>
    <x v="0"/>
    <n v="2012"/>
    <n v="4"/>
    <n v="54134"/>
    <n v="8221"/>
    <n v="0.15186389330180664"/>
    <m/>
    <m/>
    <x v="0"/>
  </r>
  <r>
    <n v="91"/>
    <x v="0"/>
    <n v="2012"/>
    <n v="5"/>
    <n v="5286"/>
    <n v="3897"/>
    <n v="0.73723041997729855"/>
    <m/>
    <m/>
    <x v="0"/>
  </r>
  <r>
    <n v="91"/>
    <x v="0"/>
    <n v="2013"/>
    <n v="1"/>
    <n v="22"/>
    <n v="0"/>
    <n v="0"/>
    <m/>
    <m/>
    <x v="0"/>
  </r>
  <r>
    <n v="91"/>
    <x v="0"/>
    <n v="2013"/>
    <n v="2"/>
    <n v="3662"/>
    <n v="1280"/>
    <n v="0.34953577280174769"/>
    <m/>
    <m/>
    <x v="0"/>
  </r>
  <r>
    <n v="91"/>
    <x v="0"/>
    <n v="2013"/>
    <n v="3"/>
    <n v="6942"/>
    <n v="2074"/>
    <n v="0.29876116392970326"/>
    <m/>
    <m/>
    <x v="0"/>
  </r>
  <r>
    <n v="91"/>
    <x v="0"/>
    <n v="2013"/>
    <n v="4"/>
    <n v="28374"/>
    <n v="6927"/>
    <n v="0.2441319517868471"/>
    <m/>
    <m/>
    <x v="0"/>
  </r>
  <r>
    <n v="91"/>
    <x v="0"/>
    <n v="2013"/>
    <n v="5"/>
    <n v="1394"/>
    <n v="1219"/>
    <n v="0.87446197991391683"/>
    <m/>
    <m/>
    <x v="0"/>
  </r>
  <r>
    <n v="91"/>
    <x v="0"/>
    <n v="2014"/>
    <n v="1"/>
    <n v="11"/>
    <n v="1"/>
    <n v="9.0909090909090912E-2"/>
    <m/>
    <m/>
    <x v="0"/>
  </r>
  <r>
    <n v="91"/>
    <x v="0"/>
    <n v="2014"/>
    <n v="2"/>
    <n v="4415"/>
    <n v="1717"/>
    <n v="0.38890147225368066"/>
    <m/>
    <m/>
    <x v="0"/>
  </r>
  <r>
    <n v="91"/>
    <x v="0"/>
    <n v="2014"/>
    <n v="3"/>
    <n v="10517"/>
    <n v="2934"/>
    <n v="0.27897689455167823"/>
    <m/>
    <m/>
    <x v="0"/>
  </r>
  <r>
    <n v="91"/>
    <x v="0"/>
    <n v="2014"/>
    <n v="4"/>
    <n v="31465"/>
    <n v="4834"/>
    <n v="0.15363101859208644"/>
    <m/>
    <m/>
    <x v="0"/>
  </r>
  <r>
    <n v="91"/>
    <x v="0"/>
    <n v="2014"/>
    <n v="5"/>
    <n v="879"/>
    <n v="184"/>
    <n v="0.20932878270762229"/>
    <m/>
    <m/>
    <x v="0"/>
  </r>
  <r>
    <n v="91"/>
    <x v="0"/>
    <n v="2015"/>
    <n v="1"/>
    <n v="100"/>
    <n v="0"/>
    <n v="0"/>
    <m/>
    <m/>
    <x v="0"/>
  </r>
  <r>
    <n v="91"/>
    <x v="0"/>
    <n v="2015"/>
    <n v="2"/>
    <n v="2494"/>
    <n v="611"/>
    <n v="0.16808803301237965"/>
    <n v="0.24498797113071372"/>
    <s v="creel sub"/>
    <x v="0"/>
  </r>
  <r>
    <n v="91"/>
    <x v="0"/>
    <n v="2015"/>
    <n v="3"/>
    <n v="9850"/>
    <n v="2730"/>
    <n v="0.1611475119532495"/>
    <n v="0.27715736040609135"/>
    <s v="creel sub"/>
    <x v="0"/>
  </r>
  <r>
    <n v="91"/>
    <x v="0"/>
    <n v="2015"/>
    <n v="4"/>
    <n v="23221"/>
    <n v="4632"/>
    <n v="0.14980110604443583"/>
    <n v="0.19947461349640411"/>
    <s v="creel sub"/>
    <x v="0"/>
  </r>
  <r>
    <n v="91"/>
    <x v="0"/>
    <n v="2015"/>
    <n v="5"/>
    <n v="4446"/>
    <n v="1341"/>
    <n v="0.30161943319838058"/>
    <m/>
    <m/>
    <x v="0"/>
  </r>
  <r>
    <n v="91"/>
    <x v="0"/>
    <n v="2016"/>
    <n v="1"/>
    <n v="4"/>
    <n v="1"/>
    <n v="0.25"/>
    <m/>
    <m/>
    <x v="0"/>
  </r>
  <r>
    <n v="91"/>
    <x v="0"/>
    <n v="2016"/>
    <n v="2"/>
    <n v="8"/>
    <n v="8"/>
    <n v="1"/>
    <m/>
    <m/>
    <x v="0"/>
  </r>
  <r>
    <n v="91"/>
    <x v="0"/>
    <n v="2016"/>
    <n v="3"/>
    <n v="16"/>
    <n v="6"/>
    <n v="0.375"/>
    <m/>
    <m/>
    <x v="0"/>
  </r>
  <r>
    <n v="91"/>
    <x v="0"/>
    <n v="2017"/>
    <n v="1"/>
    <m/>
    <n v="2"/>
    <e v="#DIV/0!"/>
    <m/>
    <m/>
    <x v="0"/>
  </r>
  <r>
    <n v="91"/>
    <x v="0"/>
    <n v="2017"/>
    <n v="2"/>
    <n v="252"/>
    <n v="75"/>
    <n v="0.29761904761904762"/>
    <m/>
    <m/>
    <x v="0"/>
  </r>
  <r>
    <n v="91"/>
    <x v="0"/>
    <n v="2017"/>
    <n v="3"/>
    <n v="2448"/>
    <n v="437"/>
    <n v="9.8601083032490974E-2"/>
    <n v="0.17851307189542484"/>
    <s v="creel sub"/>
    <x v="0"/>
  </r>
  <r>
    <n v="91"/>
    <x v="0"/>
    <n v="2017"/>
    <n v="4"/>
    <n v="0"/>
    <n v="0"/>
    <n v="1"/>
    <e v="#DIV/0!"/>
    <s v="correction"/>
    <x v="0"/>
  </r>
  <r>
    <n v="91"/>
    <x v="0"/>
    <n v="2018"/>
    <n v="1"/>
    <m/>
    <n v="8"/>
    <e v="#DIV/0!"/>
    <m/>
    <m/>
    <x v="0"/>
  </r>
  <r>
    <n v="91"/>
    <x v="0"/>
    <n v="2018"/>
    <n v="2"/>
    <n v="341"/>
    <n v="200"/>
    <n v="0.44642857142857145"/>
    <n v="0.5865102639296188"/>
    <s v="creel sub"/>
    <x v="0"/>
  </r>
  <r>
    <n v="91"/>
    <x v="0"/>
    <n v="2018"/>
    <n v="3"/>
    <n v="5157"/>
    <n v="1772"/>
    <n v="0.44511429289123333"/>
    <n v="0.34361062633313944"/>
    <s v="creel sub"/>
    <x v="0"/>
  </r>
  <r>
    <n v="91"/>
    <x v="0"/>
    <n v="2018"/>
    <n v="4"/>
    <n v="8805"/>
    <n v="2214"/>
    <n v="0.12006507592190889"/>
    <n v="0.25144804088586031"/>
    <s v="creel sub"/>
    <x v="0"/>
  </r>
  <r>
    <n v="91"/>
    <x v="0"/>
    <n v="2019"/>
    <n v="1"/>
    <n v="26"/>
    <n v="4"/>
    <n v="0.15384615384615385"/>
    <m/>
    <m/>
    <x v="0"/>
  </r>
  <r>
    <n v="91"/>
    <x v="0"/>
    <n v="2019"/>
    <n v="2"/>
    <n v="712"/>
    <n v="326"/>
    <n v="0.24219910846953938"/>
    <n v="0.45786516853932585"/>
    <s v="creel sub"/>
    <x v="0"/>
  </r>
  <r>
    <n v="91"/>
    <x v="0"/>
    <n v="2019"/>
    <n v="3"/>
    <n v="4582"/>
    <n v="1133"/>
    <n v="0.22930580854078123"/>
    <n v="0.24727193365342645"/>
    <s v="creel sub"/>
    <x v="0"/>
  </r>
  <r>
    <n v="91"/>
    <x v="0"/>
    <n v="2019"/>
    <n v="4"/>
    <n v="6961"/>
    <n v="2317"/>
    <n v="0.11766797013864203"/>
    <n v="0.33285447493176268"/>
    <s v="creel sub"/>
    <x v="0"/>
  </r>
  <r>
    <n v="91"/>
    <x v="0"/>
    <n v="2019"/>
    <n v="5"/>
    <n v="53"/>
    <n v="0"/>
    <n v="0"/>
    <m/>
    <m/>
    <x v="0"/>
  </r>
  <r>
    <n v="91"/>
    <x v="0"/>
    <n v="2020"/>
    <n v="2"/>
    <n v="1679"/>
    <n v="488"/>
    <n v="0.17585585585585586"/>
    <n v="0.29064919594997024"/>
    <s v="creel sub"/>
    <x v="0"/>
  </r>
  <r>
    <n v="91"/>
    <x v="0"/>
    <n v="2020"/>
    <n v="3"/>
    <n v="5054"/>
    <n v="1988"/>
    <n v="0.2113544546034446"/>
    <n v="0.39335180055401664"/>
    <s v="creel sub"/>
    <x v="0"/>
  </r>
  <r>
    <n v="91"/>
    <x v="0"/>
    <n v="2020"/>
    <n v="4"/>
    <n v="10055"/>
    <n v="3037"/>
    <n v="0.12428892981379169"/>
    <n v="0.30203878667329687"/>
    <s v="creel sub"/>
    <x v="0"/>
  </r>
  <r>
    <n v="91"/>
    <x v="0"/>
    <n v="2020"/>
    <n v="5"/>
    <n v="611"/>
    <n v="102"/>
    <n v="0.16693944353518822"/>
    <m/>
    <m/>
    <x v="0"/>
  </r>
  <r>
    <n v="92"/>
    <x v="1"/>
    <n v="2000"/>
    <n v="2"/>
    <n v="42"/>
    <n v="0"/>
    <n v="0"/>
    <m/>
    <m/>
    <x v="1"/>
  </r>
  <r>
    <n v="92"/>
    <x v="1"/>
    <n v="2000"/>
    <n v="3"/>
    <n v="407"/>
    <n v="5"/>
    <n v="1.2285012285012284E-2"/>
    <m/>
    <m/>
    <x v="1"/>
  </r>
  <r>
    <n v="92"/>
    <x v="1"/>
    <n v="2000"/>
    <n v="4"/>
    <n v="2147"/>
    <n v="683"/>
    <n v="0.31811830461108526"/>
    <m/>
    <m/>
    <x v="1"/>
  </r>
  <r>
    <n v="92"/>
    <x v="1"/>
    <n v="2000"/>
    <n v="5"/>
    <n v="600"/>
    <n v="73"/>
    <n v="0.12166666666666667"/>
    <m/>
    <m/>
    <x v="1"/>
  </r>
  <r>
    <n v="92"/>
    <x v="1"/>
    <n v="2001"/>
    <n v="1"/>
    <n v="255"/>
    <n v="0"/>
    <n v="0"/>
    <m/>
    <m/>
    <x v="1"/>
  </r>
  <r>
    <n v="92"/>
    <x v="1"/>
    <n v="2001"/>
    <n v="2"/>
    <n v="239"/>
    <n v="78"/>
    <n v="0.32635983263598328"/>
    <m/>
    <m/>
    <x v="1"/>
  </r>
  <r>
    <n v="92"/>
    <x v="1"/>
    <n v="2001"/>
    <n v="3"/>
    <n v="1492"/>
    <n v="540"/>
    <n v="0.36193029490616624"/>
    <m/>
    <m/>
    <x v="1"/>
  </r>
  <r>
    <n v="92"/>
    <x v="1"/>
    <n v="2001"/>
    <n v="4"/>
    <n v="1806"/>
    <n v="637"/>
    <n v="0.35271317829457366"/>
    <m/>
    <m/>
    <x v="1"/>
  </r>
  <r>
    <n v="92"/>
    <x v="1"/>
    <n v="2001"/>
    <n v="5"/>
    <n v="207"/>
    <n v="8"/>
    <n v="3.864734299516908E-2"/>
    <m/>
    <m/>
    <x v="1"/>
  </r>
  <r>
    <n v="92"/>
    <x v="1"/>
    <n v="2002"/>
    <n v="2"/>
    <n v="43"/>
    <n v="0"/>
    <n v="0"/>
    <m/>
    <m/>
    <x v="1"/>
  </r>
  <r>
    <n v="92"/>
    <x v="1"/>
    <n v="2002"/>
    <n v="3"/>
    <n v="281"/>
    <n v="36"/>
    <n v="0.12811387900355872"/>
    <m/>
    <m/>
    <x v="1"/>
  </r>
  <r>
    <n v="92"/>
    <x v="1"/>
    <n v="2002"/>
    <n v="4"/>
    <n v="713"/>
    <n v="171"/>
    <n v="0.23983169705469845"/>
    <m/>
    <m/>
    <x v="1"/>
  </r>
  <r>
    <n v="92"/>
    <x v="1"/>
    <n v="2002"/>
    <n v="5"/>
    <n v="35"/>
    <n v="3"/>
    <n v="8.5714285714285715E-2"/>
    <m/>
    <m/>
    <x v="1"/>
  </r>
  <r>
    <n v="92"/>
    <x v="1"/>
    <n v="2003"/>
    <n v="2"/>
    <n v="81"/>
    <n v="35"/>
    <n v="0.43209876543209874"/>
    <m/>
    <m/>
    <x v="1"/>
  </r>
  <r>
    <n v="92"/>
    <x v="1"/>
    <n v="2003"/>
    <n v="3"/>
    <n v="280"/>
    <n v="98"/>
    <n v="0.35"/>
    <m/>
    <m/>
    <x v="1"/>
  </r>
  <r>
    <n v="92"/>
    <x v="1"/>
    <n v="2003"/>
    <n v="4"/>
    <n v="2113"/>
    <n v="592"/>
    <n v="0.28017037387600568"/>
    <m/>
    <m/>
    <x v="1"/>
  </r>
  <r>
    <n v="92"/>
    <x v="1"/>
    <n v="2003"/>
    <n v="5"/>
    <n v="190"/>
    <n v="46"/>
    <n v="0.24210526315789474"/>
    <m/>
    <m/>
    <x v="1"/>
  </r>
  <r>
    <n v="92"/>
    <x v="1"/>
    <n v="2004"/>
    <n v="2"/>
    <n v="5"/>
    <n v="5"/>
    <n v="1"/>
    <m/>
    <m/>
    <x v="1"/>
  </r>
  <r>
    <n v="92"/>
    <x v="1"/>
    <n v="2004"/>
    <n v="3"/>
    <n v="275"/>
    <n v="63"/>
    <n v="0.2290909090909091"/>
    <m/>
    <m/>
    <x v="1"/>
  </r>
  <r>
    <n v="92"/>
    <x v="1"/>
    <n v="2004"/>
    <n v="4"/>
    <n v="1066"/>
    <n v="312"/>
    <n v="0.29268292682926828"/>
    <m/>
    <m/>
    <x v="1"/>
  </r>
  <r>
    <n v="92"/>
    <x v="1"/>
    <n v="2004"/>
    <n v="5"/>
    <n v="76"/>
    <n v="14"/>
    <n v="0.18421052631578946"/>
    <m/>
    <m/>
    <x v="1"/>
  </r>
  <r>
    <n v="92"/>
    <x v="1"/>
    <n v="2005"/>
    <n v="2"/>
    <n v="5"/>
    <n v="3"/>
    <n v="0.6"/>
    <m/>
    <m/>
    <x v="1"/>
  </r>
  <r>
    <n v="92"/>
    <x v="1"/>
    <n v="2005"/>
    <n v="3"/>
    <n v="107"/>
    <n v="52"/>
    <n v="0.48598130841121495"/>
    <m/>
    <m/>
    <x v="1"/>
  </r>
  <r>
    <n v="92"/>
    <x v="1"/>
    <n v="2005"/>
    <n v="4"/>
    <n v="736"/>
    <n v="238"/>
    <n v="0.3233695652173913"/>
    <m/>
    <m/>
    <x v="1"/>
  </r>
  <r>
    <n v="92"/>
    <x v="1"/>
    <n v="2005"/>
    <n v="5"/>
    <n v="58"/>
    <n v="6"/>
    <n v="0.10344827586206896"/>
    <m/>
    <m/>
    <x v="1"/>
  </r>
  <r>
    <n v="92"/>
    <x v="1"/>
    <n v="2006"/>
    <n v="3"/>
    <n v="5"/>
    <n v="1"/>
    <n v="0.2"/>
    <m/>
    <m/>
    <x v="1"/>
  </r>
  <r>
    <n v="92"/>
    <x v="1"/>
    <n v="2006"/>
    <n v="4"/>
    <n v="148"/>
    <n v="51"/>
    <n v="0.34459459459459457"/>
    <m/>
    <m/>
    <x v="1"/>
  </r>
  <r>
    <n v="92"/>
    <x v="1"/>
    <n v="2006"/>
    <n v="5"/>
    <n v="100"/>
    <n v="19"/>
    <n v="0.19"/>
    <m/>
    <m/>
    <x v="1"/>
  </r>
  <r>
    <n v="92"/>
    <x v="1"/>
    <n v="2007"/>
    <n v="2"/>
    <n v="48"/>
    <n v="13"/>
    <n v="0.27083333333333331"/>
    <m/>
    <m/>
    <x v="1"/>
  </r>
  <r>
    <n v="92"/>
    <x v="1"/>
    <n v="2007"/>
    <n v="3"/>
    <n v="234"/>
    <n v="42"/>
    <n v="0.17948717948717949"/>
    <m/>
    <m/>
    <x v="1"/>
  </r>
  <r>
    <n v="92"/>
    <x v="1"/>
    <n v="2007"/>
    <n v="4"/>
    <n v="573"/>
    <n v="126"/>
    <n v="0.21989528795811519"/>
    <m/>
    <m/>
    <x v="1"/>
  </r>
  <r>
    <n v="92"/>
    <x v="1"/>
    <n v="2007"/>
    <n v="5"/>
    <n v="388"/>
    <n v="111"/>
    <n v="0.28608247422680411"/>
    <m/>
    <m/>
    <x v="1"/>
  </r>
  <r>
    <n v="92"/>
    <x v="1"/>
    <n v="2008"/>
    <n v="3"/>
    <n v="108"/>
    <n v="25"/>
    <n v="0.23148148148148148"/>
    <m/>
    <m/>
    <x v="1"/>
  </r>
  <r>
    <n v="92"/>
    <x v="1"/>
    <n v="2008"/>
    <n v="4"/>
    <n v="99"/>
    <n v="24"/>
    <n v="0.24242424242424243"/>
    <m/>
    <m/>
    <x v="1"/>
  </r>
  <r>
    <n v="92"/>
    <x v="1"/>
    <n v="2008"/>
    <n v="5"/>
    <n v="13"/>
    <n v="3"/>
    <n v="0.23076923076923078"/>
    <m/>
    <m/>
    <x v="1"/>
  </r>
  <r>
    <n v="92"/>
    <x v="1"/>
    <n v="2009"/>
    <n v="2"/>
    <n v="85"/>
    <n v="16"/>
    <n v="0.18823529411764706"/>
    <m/>
    <m/>
    <x v="1"/>
  </r>
  <r>
    <n v="92"/>
    <x v="1"/>
    <n v="2009"/>
    <n v="3"/>
    <n v="522"/>
    <n v="121"/>
    <n v="0.23180076628352492"/>
    <m/>
    <m/>
    <x v="1"/>
  </r>
  <r>
    <n v="92"/>
    <x v="1"/>
    <n v="2009"/>
    <n v="4"/>
    <n v="2420"/>
    <n v="434"/>
    <n v="0.17933884297520661"/>
    <m/>
    <m/>
    <x v="1"/>
  </r>
  <r>
    <n v="92"/>
    <x v="1"/>
    <n v="2009"/>
    <n v="5"/>
    <n v="595"/>
    <n v="145"/>
    <n v="0.24369747899159663"/>
    <m/>
    <m/>
    <x v="1"/>
  </r>
  <r>
    <n v="92"/>
    <x v="1"/>
    <n v="2010"/>
    <n v="3"/>
    <n v="67"/>
    <n v="6"/>
    <n v="8.9552238805970144E-2"/>
    <m/>
    <m/>
    <x v="1"/>
  </r>
  <r>
    <n v="92"/>
    <x v="1"/>
    <n v="2010"/>
    <n v="4"/>
    <n v="145"/>
    <n v="27"/>
    <n v="0.18620689655172415"/>
    <m/>
    <m/>
    <x v="1"/>
  </r>
  <r>
    <n v="92"/>
    <x v="1"/>
    <n v="2010"/>
    <n v="5"/>
    <n v="451"/>
    <n v="165"/>
    <n v="0.36585365853658536"/>
    <m/>
    <m/>
    <x v="1"/>
  </r>
  <r>
    <n v="92"/>
    <x v="1"/>
    <n v="2011"/>
    <n v="2"/>
    <n v="24"/>
    <n v="7"/>
    <n v="0.29166666666666669"/>
    <m/>
    <m/>
    <x v="1"/>
  </r>
  <r>
    <n v="92"/>
    <x v="1"/>
    <n v="2011"/>
    <n v="3"/>
    <n v="423"/>
    <n v="92"/>
    <n v="0.21749408983451538"/>
    <m/>
    <m/>
    <x v="1"/>
  </r>
  <r>
    <n v="92"/>
    <x v="1"/>
    <n v="2011"/>
    <n v="4"/>
    <n v="957"/>
    <n v="181"/>
    <n v="0.18913270637408569"/>
    <m/>
    <m/>
    <x v="1"/>
  </r>
  <r>
    <n v="92"/>
    <x v="1"/>
    <n v="2011"/>
    <n v="5"/>
    <n v="2666"/>
    <n v="1124"/>
    <n v="0.42160540135033758"/>
    <m/>
    <m/>
    <x v="1"/>
  </r>
  <r>
    <n v="92"/>
    <x v="1"/>
    <n v="2012"/>
    <n v="2"/>
    <n v="174"/>
    <n v="57"/>
    <n v="0.32758620689655171"/>
    <m/>
    <m/>
    <x v="1"/>
  </r>
  <r>
    <n v="92"/>
    <x v="1"/>
    <n v="2012"/>
    <n v="3"/>
    <n v="892"/>
    <n v="252"/>
    <n v="0.28251121076233182"/>
    <m/>
    <m/>
    <x v="1"/>
  </r>
  <r>
    <n v="92"/>
    <x v="1"/>
    <n v="2012"/>
    <n v="4"/>
    <n v="4167"/>
    <n v="984"/>
    <n v="0.23614110871130309"/>
    <m/>
    <m/>
    <x v="1"/>
  </r>
  <r>
    <n v="92"/>
    <x v="1"/>
    <n v="2012"/>
    <n v="5"/>
    <n v="5897"/>
    <n v="1647"/>
    <n v="0.27929455655418012"/>
    <m/>
    <m/>
    <x v="1"/>
  </r>
  <r>
    <n v="92"/>
    <x v="1"/>
    <n v="2013"/>
    <n v="1"/>
    <n v="5"/>
    <n v="0"/>
    <n v="0"/>
    <m/>
    <m/>
    <x v="1"/>
  </r>
  <r>
    <n v="92"/>
    <x v="1"/>
    <n v="2013"/>
    <n v="2"/>
    <n v="316"/>
    <n v="187"/>
    <n v="0.59177215189873422"/>
    <m/>
    <m/>
    <x v="1"/>
  </r>
  <r>
    <n v="92"/>
    <x v="1"/>
    <n v="2013"/>
    <n v="3"/>
    <n v="1145"/>
    <n v="433"/>
    <n v="0.37816593886462885"/>
    <m/>
    <m/>
    <x v="1"/>
  </r>
  <r>
    <n v="92"/>
    <x v="1"/>
    <n v="2013"/>
    <n v="4"/>
    <n v="2813"/>
    <n v="335"/>
    <n v="0.11908993956629932"/>
    <m/>
    <m/>
    <x v="1"/>
  </r>
  <r>
    <n v="92"/>
    <x v="1"/>
    <n v="2013"/>
    <n v="5"/>
    <n v="2136"/>
    <n v="1563"/>
    <n v="0.7317415730337079"/>
    <m/>
    <m/>
    <x v="1"/>
  </r>
  <r>
    <n v="92"/>
    <x v="1"/>
    <n v="2014"/>
    <n v="2"/>
    <n v="374"/>
    <n v="93"/>
    <n v="0.24866310160427807"/>
    <m/>
    <m/>
    <x v="1"/>
  </r>
  <r>
    <n v="92"/>
    <x v="1"/>
    <n v="2014"/>
    <n v="3"/>
    <n v="591"/>
    <n v="189"/>
    <n v="0.31979695431472083"/>
    <m/>
    <m/>
    <x v="1"/>
  </r>
  <r>
    <n v="92"/>
    <x v="1"/>
    <n v="2014"/>
    <n v="4"/>
    <n v="7323"/>
    <n v="1481"/>
    <n v="0.20223951932268197"/>
    <m/>
    <m/>
    <x v="1"/>
  </r>
  <r>
    <n v="92"/>
    <x v="1"/>
    <n v="2014"/>
    <n v="5"/>
    <n v="7434"/>
    <n v="1999"/>
    <n v="0.26889965025558243"/>
    <m/>
    <m/>
    <x v="1"/>
  </r>
  <r>
    <n v="92"/>
    <x v="1"/>
    <n v="2015"/>
    <n v="2"/>
    <n v="9"/>
    <n v="5"/>
    <n v="0.55555555555555558"/>
    <m/>
    <m/>
    <x v="1"/>
  </r>
  <r>
    <n v="92"/>
    <x v="1"/>
    <n v="2015"/>
    <n v="3"/>
    <n v="421"/>
    <n v="71"/>
    <n v="0.16864608076009502"/>
    <m/>
    <m/>
    <x v="1"/>
  </r>
  <r>
    <n v="92"/>
    <x v="1"/>
    <n v="2015"/>
    <n v="4"/>
    <n v="3650"/>
    <n v="545"/>
    <n v="0.14931506849315068"/>
    <m/>
    <m/>
    <x v="1"/>
  </r>
  <r>
    <n v="92"/>
    <x v="1"/>
    <n v="2015"/>
    <n v="5"/>
    <n v="7734"/>
    <n v="2034"/>
    <n v="0.2629945694336695"/>
    <m/>
    <m/>
    <x v="1"/>
  </r>
  <r>
    <n v="92"/>
    <x v="1"/>
    <n v="2016"/>
    <n v="2"/>
    <n v="5"/>
    <n v="1"/>
    <n v="0.2"/>
    <m/>
    <m/>
    <x v="1"/>
  </r>
  <r>
    <n v="92"/>
    <x v="1"/>
    <n v="2016"/>
    <n v="3"/>
    <n v="7"/>
    <n v="1"/>
    <n v="0.14285714285714285"/>
    <m/>
    <m/>
    <x v="1"/>
  </r>
  <r>
    <n v="92"/>
    <x v="1"/>
    <n v="2016"/>
    <n v="5"/>
    <n v="74"/>
    <n v="0"/>
    <n v="0"/>
    <m/>
    <m/>
    <x v="1"/>
  </r>
  <r>
    <n v="92"/>
    <x v="1"/>
    <n v="2017"/>
    <n v="2"/>
    <n v="16"/>
    <n v="4"/>
    <n v="0.25"/>
    <m/>
    <m/>
    <x v="1"/>
  </r>
  <r>
    <n v="92"/>
    <x v="1"/>
    <n v="2017"/>
    <n v="5"/>
    <n v="59"/>
    <n v="2"/>
    <n v="3.3898305084745763E-2"/>
    <m/>
    <m/>
    <x v="1"/>
  </r>
  <r>
    <n v="92"/>
    <x v="1"/>
    <n v="2018"/>
    <n v="2"/>
    <n v="22"/>
    <n v="4"/>
    <n v="0.18181818181818182"/>
    <m/>
    <m/>
    <x v="1"/>
  </r>
  <r>
    <n v="92"/>
    <x v="1"/>
    <n v="2018"/>
    <n v="3"/>
    <n v="409"/>
    <n v="61"/>
    <n v="0.1491442542787286"/>
    <m/>
    <m/>
    <x v="1"/>
  </r>
  <r>
    <n v="92"/>
    <x v="1"/>
    <n v="2018"/>
    <n v="4"/>
    <n v="4652"/>
    <n v="270"/>
    <n v="5.8039552880481515E-2"/>
    <m/>
    <m/>
    <x v="1"/>
  </r>
  <r>
    <n v="92"/>
    <x v="1"/>
    <n v="2018"/>
    <n v="5"/>
    <n v="8"/>
    <n v="1"/>
    <n v="0.125"/>
    <m/>
    <m/>
    <x v="1"/>
  </r>
  <r>
    <n v="92"/>
    <x v="1"/>
    <n v="2019"/>
    <n v="2"/>
    <n v="17"/>
    <n v="4"/>
    <n v="0.23529411764705882"/>
    <m/>
    <m/>
    <x v="1"/>
  </r>
  <r>
    <n v="92"/>
    <x v="1"/>
    <n v="2019"/>
    <n v="3"/>
    <n v="500"/>
    <n v="99"/>
    <n v="0.19800000000000001"/>
    <m/>
    <m/>
    <x v="1"/>
  </r>
  <r>
    <n v="92"/>
    <x v="1"/>
    <n v="2019"/>
    <n v="4"/>
    <n v="3016"/>
    <n v="430"/>
    <n v="0.14257294429708223"/>
    <m/>
    <m/>
    <x v="1"/>
  </r>
  <r>
    <n v="92"/>
    <x v="1"/>
    <n v="2019"/>
    <n v="5"/>
    <n v="9"/>
    <n v="0"/>
    <n v="0"/>
    <m/>
    <m/>
    <x v="1"/>
  </r>
  <r>
    <n v="92"/>
    <x v="1"/>
    <n v="2020"/>
    <n v="1"/>
    <n v="32"/>
    <n v="0"/>
    <n v="0"/>
    <m/>
    <m/>
    <x v="1"/>
  </r>
  <r>
    <n v="92"/>
    <x v="1"/>
    <n v="2020"/>
    <n v="2"/>
    <n v="97"/>
    <n v="26"/>
    <n v="0.26804123711340205"/>
    <m/>
    <m/>
    <x v="1"/>
  </r>
  <r>
    <n v="92"/>
    <x v="1"/>
    <n v="2020"/>
    <n v="3"/>
    <n v="787"/>
    <n v="183"/>
    <n v="0.23252858958068615"/>
    <m/>
    <m/>
    <x v="1"/>
  </r>
  <r>
    <n v="92"/>
    <x v="1"/>
    <n v="2020"/>
    <n v="4"/>
    <n v="4009"/>
    <n v="689"/>
    <n v="0.1718633075579945"/>
    <m/>
    <m/>
    <x v="1"/>
  </r>
  <r>
    <n v="92"/>
    <x v="1"/>
    <n v="2020"/>
    <n v="5"/>
    <n v="391"/>
    <n v="88"/>
    <n v="0.22506393861892582"/>
    <m/>
    <m/>
    <x v="1"/>
  </r>
  <r>
    <n v="93"/>
    <x v="2"/>
    <n v="2000"/>
    <n v="1"/>
    <n v="2"/>
    <n v="1"/>
    <n v="0.5"/>
    <m/>
    <m/>
    <x v="2"/>
  </r>
  <r>
    <n v="93"/>
    <x v="2"/>
    <n v="2000"/>
    <n v="3"/>
    <n v="163"/>
    <n v="18"/>
    <n v="0.11042944785276074"/>
    <m/>
    <m/>
    <x v="2"/>
  </r>
  <r>
    <n v="93"/>
    <x v="2"/>
    <n v="2000"/>
    <n v="4"/>
    <n v="1102"/>
    <n v="154"/>
    <n v="0.1397459165154265"/>
    <m/>
    <m/>
    <x v="2"/>
  </r>
  <r>
    <n v="93"/>
    <x v="2"/>
    <n v="2000"/>
    <n v="5"/>
    <n v="1379"/>
    <n v="292"/>
    <n v="0.21174764321972445"/>
    <m/>
    <m/>
    <x v="2"/>
  </r>
  <r>
    <n v="93"/>
    <x v="2"/>
    <n v="2001"/>
    <n v="1"/>
    <n v="19"/>
    <n v="0"/>
    <n v="0"/>
    <m/>
    <m/>
    <x v="2"/>
  </r>
  <r>
    <n v="93"/>
    <x v="2"/>
    <n v="2001"/>
    <n v="2"/>
    <n v="261"/>
    <n v="18"/>
    <n v="6.8965517241379309E-2"/>
    <m/>
    <m/>
    <x v="2"/>
  </r>
  <r>
    <n v="93"/>
    <x v="2"/>
    <n v="2001"/>
    <n v="3"/>
    <n v="1345"/>
    <n v="166"/>
    <n v="0.12342007434944238"/>
    <m/>
    <m/>
    <x v="2"/>
  </r>
  <r>
    <n v="93"/>
    <x v="2"/>
    <n v="2001"/>
    <n v="4"/>
    <n v="1611"/>
    <n v="243"/>
    <n v="0.15083798882681565"/>
    <m/>
    <m/>
    <x v="2"/>
  </r>
  <r>
    <n v="93"/>
    <x v="2"/>
    <n v="2001"/>
    <n v="5"/>
    <n v="1675"/>
    <n v="258"/>
    <n v="0.15402985074626865"/>
    <m/>
    <m/>
    <x v="2"/>
  </r>
  <r>
    <n v="93"/>
    <x v="2"/>
    <n v="2002"/>
    <n v="3"/>
    <n v="711"/>
    <n v="96"/>
    <n v="0.13502109704641349"/>
    <m/>
    <m/>
    <x v="2"/>
  </r>
  <r>
    <n v="93"/>
    <x v="2"/>
    <n v="2002"/>
    <n v="4"/>
    <n v="1061"/>
    <n v="169"/>
    <n v="0.15928369462770972"/>
    <m/>
    <m/>
    <x v="2"/>
  </r>
  <r>
    <n v="93"/>
    <x v="2"/>
    <n v="2002"/>
    <n v="5"/>
    <n v="1541"/>
    <n v="413"/>
    <n v="0.26800778715120049"/>
    <m/>
    <m/>
    <x v="2"/>
  </r>
  <r>
    <n v="93"/>
    <x v="2"/>
    <n v="2003"/>
    <n v="2"/>
    <n v="20"/>
    <n v="3"/>
    <n v="0.15"/>
    <m/>
    <m/>
    <x v="2"/>
  </r>
  <r>
    <n v="93"/>
    <x v="2"/>
    <n v="2003"/>
    <n v="3"/>
    <n v="257"/>
    <n v="36"/>
    <n v="0.14007782101167315"/>
    <m/>
    <m/>
    <x v="2"/>
  </r>
  <r>
    <n v="93"/>
    <x v="2"/>
    <n v="2003"/>
    <n v="4"/>
    <n v="661"/>
    <n v="89"/>
    <n v="0.1346444780635401"/>
    <m/>
    <m/>
    <x v="2"/>
  </r>
  <r>
    <n v="93"/>
    <x v="2"/>
    <n v="2003"/>
    <n v="5"/>
    <n v="1023"/>
    <n v="226"/>
    <n v="0.2209188660801564"/>
    <m/>
    <m/>
    <x v="2"/>
  </r>
  <r>
    <n v="93"/>
    <x v="2"/>
    <n v="2004"/>
    <n v="2"/>
    <n v="24"/>
    <n v="2"/>
    <n v="8.3333333333333329E-2"/>
    <m/>
    <m/>
    <x v="2"/>
  </r>
  <r>
    <n v="93"/>
    <x v="2"/>
    <n v="2004"/>
    <n v="3"/>
    <n v="23"/>
    <n v="4"/>
    <n v="0.17391304347826086"/>
    <m/>
    <m/>
    <x v="2"/>
  </r>
  <r>
    <n v="93"/>
    <x v="2"/>
    <n v="2004"/>
    <n v="4"/>
    <n v="410"/>
    <n v="49"/>
    <n v="0.11951219512195121"/>
    <m/>
    <m/>
    <x v="2"/>
  </r>
  <r>
    <n v="93"/>
    <x v="2"/>
    <n v="2004"/>
    <n v="5"/>
    <n v="964"/>
    <n v="191"/>
    <n v="0.19813278008298754"/>
    <m/>
    <m/>
    <x v="2"/>
  </r>
  <r>
    <n v="93"/>
    <x v="2"/>
    <n v="2005"/>
    <n v="2"/>
    <n v="35"/>
    <n v="6"/>
    <n v="0.17142857142857143"/>
    <m/>
    <m/>
    <x v="2"/>
  </r>
  <r>
    <n v="93"/>
    <x v="2"/>
    <n v="2005"/>
    <n v="3"/>
    <n v="71"/>
    <n v="10"/>
    <n v="0.14084507042253522"/>
    <m/>
    <m/>
    <x v="2"/>
  </r>
  <r>
    <n v="93"/>
    <x v="2"/>
    <n v="2005"/>
    <n v="4"/>
    <n v="312"/>
    <n v="37"/>
    <n v="0.11858974358974358"/>
    <m/>
    <m/>
    <x v="2"/>
  </r>
  <r>
    <n v="93"/>
    <x v="2"/>
    <n v="2005"/>
    <n v="5"/>
    <n v="615"/>
    <n v="102"/>
    <n v="0.16585365853658537"/>
    <m/>
    <m/>
    <x v="2"/>
  </r>
  <r>
    <n v="93"/>
    <x v="2"/>
    <n v="2006"/>
    <n v="3"/>
    <n v="78"/>
    <n v="11"/>
    <n v="0.14102564102564102"/>
    <m/>
    <m/>
    <x v="2"/>
  </r>
  <r>
    <n v="93"/>
    <x v="2"/>
    <n v="2006"/>
    <n v="4"/>
    <n v="52"/>
    <n v="6"/>
    <n v="0.11538461538461539"/>
    <m/>
    <m/>
    <x v="2"/>
  </r>
  <r>
    <n v="93"/>
    <x v="2"/>
    <n v="2006"/>
    <n v="5"/>
    <n v="18"/>
    <n v="1"/>
    <n v="5.5555555555555552E-2"/>
    <m/>
    <m/>
    <x v="2"/>
  </r>
  <r>
    <n v="93"/>
    <x v="2"/>
    <n v="2007"/>
    <n v="2"/>
    <n v="90"/>
    <n v="21"/>
    <n v="0.23333333333333334"/>
    <m/>
    <m/>
    <x v="2"/>
  </r>
  <r>
    <n v="93"/>
    <x v="2"/>
    <n v="2007"/>
    <n v="3"/>
    <n v="35"/>
    <n v="9"/>
    <n v="0.25714285714285712"/>
    <m/>
    <m/>
    <x v="2"/>
  </r>
  <r>
    <n v="93"/>
    <x v="2"/>
    <n v="2007"/>
    <n v="4"/>
    <n v="265"/>
    <n v="38"/>
    <n v="0.14339622641509434"/>
    <m/>
    <m/>
    <x v="2"/>
  </r>
  <r>
    <n v="93"/>
    <x v="2"/>
    <n v="2007"/>
    <n v="5"/>
    <n v="244"/>
    <n v="31"/>
    <n v="0.12704918032786885"/>
    <m/>
    <m/>
    <x v="2"/>
  </r>
  <r>
    <n v="93"/>
    <x v="2"/>
    <n v="2008"/>
    <n v="2"/>
    <n v="111"/>
    <n v="29"/>
    <n v="0.26126126126126126"/>
    <m/>
    <m/>
    <x v="2"/>
  </r>
  <r>
    <n v="93"/>
    <x v="2"/>
    <n v="2008"/>
    <n v="3"/>
    <n v="45"/>
    <n v="8"/>
    <n v="0.17777777777777778"/>
    <m/>
    <m/>
    <x v="2"/>
  </r>
  <r>
    <n v="93"/>
    <x v="2"/>
    <n v="2008"/>
    <n v="4"/>
    <n v="57"/>
    <n v="13"/>
    <n v="0.22807017543859648"/>
    <m/>
    <m/>
    <x v="2"/>
  </r>
  <r>
    <n v="93"/>
    <x v="2"/>
    <n v="2008"/>
    <n v="5"/>
    <n v="13"/>
    <n v="3"/>
    <n v="0.23076923076923078"/>
    <m/>
    <m/>
    <x v="2"/>
  </r>
  <r>
    <n v="93"/>
    <x v="2"/>
    <n v="2009"/>
    <n v="2"/>
    <n v="158"/>
    <n v="31"/>
    <n v="0.19620253164556961"/>
    <m/>
    <m/>
    <x v="2"/>
  </r>
  <r>
    <n v="93"/>
    <x v="2"/>
    <n v="2009"/>
    <n v="3"/>
    <n v="128"/>
    <n v="27"/>
    <n v="0.2109375"/>
    <m/>
    <m/>
    <x v="2"/>
  </r>
  <r>
    <n v="93"/>
    <x v="2"/>
    <n v="2009"/>
    <n v="4"/>
    <n v="480"/>
    <n v="84"/>
    <n v="0.17499999999999999"/>
    <m/>
    <m/>
    <x v="2"/>
  </r>
  <r>
    <n v="93"/>
    <x v="2"/>
    <n v="2009"/>
    <n v="5"/>
    <n v="10"/>
    <n v="1"/>
    <n v="0.1"/>
    <m/>
    <m/>
    <x v="2"/>
  </r>
  <r>
    <n v="93"/>
    <x v="2"/>
    <n v="2010"/>
    <n v="2"/>
    <n v="8"/>
    <n v="1"/>
    <n v="0.125"/>
    <m/>
    <m/>
    <x v="2"/>
  </r>
  <r>
    <n v="93"/>
    <x v="2"/>
    <n v="2010"/>
    <n v="3"/>
    <n v="43"/>
    <n v="11"/>
    <n v="0.2558139534883721"/>
    <m/>
    <m/>
    <x v="2"/>
  </r>
  <r>
    <n v="93"/>
    <x v="2"/>
    <n v="2010"/>
    <n v="4"/>
    <n v="80"/>
    <n v="15"/>
    <n v="0.1875"/>
    <m/>
    <m/>
    <x v="2"/>
  </r>
  <r>
    <n v="93"/>
    <x v="2"/>
    <n v="2010"/>
    <n v="5"/>
    <n v="492"/>
    <n v="59"/>
    <n v="0.11991869918699187"/>
    <m/>
    <m/>
    <x v="2"/>
  </r>
  <r>
    <n v="93"/>
    <x v="2"/>
    <n v="2011"/>
    <n v="2"/>
    <n v="36"/>
    <n v="8"/>
    <n v="0.22222222222222221"/>
    <m/>
    <m/>
    <x v="2"/>
  </r>
  <r>
    <n v="93"/>
    <x v="2"/>
    <n v="2011"/>
    <n v="3"/>
    <n v="226"/>
    <n v="43"/>
    <n v="0.19026548672566371"/>
    <m/>
    <m/>
    <x v="2"/>
  </r>
  <r>
    <n v="93"/>
    <x v="2"/>
    <n v="2011"/>
    <n v="4"/>
    <n v="233"/>
    <n v="51"/>
    <n v="0.21888412017167383"/>
    <m/>
    <m/>
    <x v="2"/>
  </r>
  <r>
    <n v="93"/>
    <x v="2"/>
    <n v="2011"/>
    <n v="5"/>
    <n v="370"/>
    <n v="58"/>
    <n v="0.15675675675675677"/>
    <m/>
    <m/>
    <x v="2"/>
  </r>
  <r>
    <n v="93"/>
    <x v="2"/>
    <n v="2012"/>
    <n v="2"/>
    <n v="11"/>
    <n v="1"/>
    <n v="9.0909090909090912E-2"/>
    <m/>
    <m/>
    <x v="2"/>
  </r>
  <r>
    <n v="93"/>
    <x v="2"/>
    <n v="2012"/>
    <n v="3"/>
    <n v="113"/>
    <n v="13"/>
    <n v="0.11504424778761062"/>
    <m/>
    <m/>
    <x v="2"/>
  </r>
  <r>
    <n v="93"/>
    <x v="2"/>
    <n v="2012"/>
    <n v="4"/>
    <n v="429"/>
    <n v="70"/>
    <n v="0.16317016317016317"/>
    <m/>
    <m/>
    <x v="2"/>
  </r>
  <r>
    <n v="93"/>
    <x v="2"/>
    <n v="2012"/>
    <n v="5"/>
    <n v="1791"/>
    <n v="433"/>
    <n v="0.24176437744276941"/>
    <m/>
    <m/>
    <x v="2"/>
  </r>
  <r>
    <n v="93"/>
    <x v="2"/>
    <n v="2013"/>
    <n v="1"/>
    <n v="10"/>
    <n v="0"/>
    <n v="0"/>
    <m/>
    <m/>
    <x v="2"/>
  </r>
  <r>
    <n v="93"/>
    <x v="2"/>
    <n v="2013"/>
    <n v="2"/>
    <n v="309"/>
    <n v="89"/>
    <n v="0.28802588996763756"/>
    <m/>
    <m/>
    <x v="2"/>
  </r>
  <r>
    <n v="93"/>
    <x v="2"/>
    <n v="2013"/>
    <n v="3"/>
    <n v="517"/>
    <n v="90"/>
    <n v="0.17408123791102514"/>
    <m/>
    <m/>
    <x v="2"/>
  </r>
  <r>
    <n v="93"/>
    <x v="2"/>
    <n v="2013"/>
    <n v="4"/>
    <n v="780"/>
    <n v="125"/>
    <n v="0.16025641025641027"/>
    <m/>
    <m/>
    <x v="2"/>
  </r>
  <r>
    <n v="93"/>
    <x v="2"/>
    <n v="2013"/>
    <n v="5"/>
    <n v="566"/>
    <n v="121"/>
    <n v="0.21378091872791519"/>
    <m/>
    <m/>
    <x v="2"/>
  </r>
  <r>
    <n v="93"/>
    <x v="2"/>
    <n v="2014"/>
    <n v="2"/>
    <m/>
    <n v="1"/>
    <e v="#DIV/0!"/>
    <m/>
    <m/>
    <x v="2"/>
  </r>
  <r>
    <n v="93"/>
    <x v="2"/>
    <n v="2014"/>
    <n v="3"/>
    <n v="263"/>
    <n v="15"/>
    <n v="5.7034220532319393E-2"/>
    <m/>
    <m/>
    <x v="2"/>
  </r>
  <r>
    <n v="93"/>
    <x v="2"/>
    <n v="2014"/>
    <n v="4"/>
    <n v="1183"/>
    <n v="126"/>
    <n v="0.10650887573964497"/>
    <m/>
    <m/>
    <x v="2"/>
  </r>
  <r>
    <n v="93"/>
    <x v="2"/>
    <n v="2014"/>
    <n v="5"/>
    <n v="523"/>
    <n v="76"/>
    <n v="0.14531548757170173"/>
    <m/>
    <m/>
    <x v="2"/>
  </r>
  <r>
    <n v="93"/>
    <x v="2"/>
    <n v="2015"/>
    <n v="1"/>
    <n v="15"/>
    <n v="0"/>
    <n v="0"/>
    <m/>
    <m/>
    <x v="2"/>
  </r>
  <r>
    <n v="93"/>
    <x v="2"/>
    <n v="2015"/>
    <n v="2"/>
    <n v="7"/>
    <n v="4"/>
    <n v="0.5714285714285714"/>
    <m/>
    <m/>
    <x v="2"/>
  </r>
  <r>
    <n v="93"/>
    <x v="2"/>
    <n v="2015"/>
    <n v="3"/>
    <n v="232"/>
    <n v="33"/>
    <n v="0.14224137931034483"/>
    <m/>
    <m/>
    <x v="2"/>
  </r>
  <r>
    <n v="93"/>
    <x v="2"/>
    <n v="2015"/>
    <n v="4"/>
    <n v="1763"/>
    <n v="211"/>
    <n v="0.11968235961429381"/>
    <m/>
    <m/>
    <x v="2"/>
  </r>
  <r>
    <n v="93"/>
    <x v="2"/>
    <n v="2015"/>
    <n v="5"/>
    <n v="1661"/>
    <n v="375"/>
    <n v="0.22576760987357014"/>
    <m/>
    <m/>
    <x v="2"/>
  </r>
  <r>
    <n v="93"/>
    <x v="2"/>
    <n v="2016"/>
    <n v="2"/>
    <n v="1"/>
    <n v="1"/>
    <n v="1"/>
    <m/>
    <m/>
    <x v="2"/>
  </r>
  <r>
    <n v="93"/>
    <x v="2"/>
    <n v="2016"/>
    <n v="4"/>
    <n v="17"/>
    <n v="2"/>
    <n v="0.11764705882352941"/>
    <m/>
    <m/>
    <x v="2"/>
  </r>
  <r>
    <n v="93"/>
    <x v="2"/>
    <n v="2016"/>
    <n v="5"/>
    <n v="1"/>
    <n v="1"/>
    <n v="1"/>
    <m/>
    <m/>
    <x v="2"/>
  </r>
  <r>
    <n v="93"/>
    <x v="2"/>
    <n v="2017"/>
    <n v="3"/>
    <n v="6"/>
    <n v="1"/>
    <n v="0.16666666666666666"/>
    <m/>
    <m/>
    <x v="2"/>
  </r>
  <r>
    <n v="93"/>
    <x v="2"/>
    <n v="2017"/>
    <n v="4"/>
    <n v="49"/>
    <n v="6"/>
    <n v="0.12244897959183673"/>
    <m/>
    <m/>
    <x v="2"/>
  </r>
  <r>
    <n v="93"/>
    <x v="2"/>
    <n v="2018"/>
    <n v="2"/>
    <n v="20"/>
    <n v="7"/>
    <n v="0.35"/>
    <m/>
    <m/>
    <x v="2"/>
  </r>
  <r>
    <n v="93"/>
    <x v="2"/>
    <n v="2018"/>
    <n v="3"/>
    <n v="1139"/>
    <n v="170"/>
    <n v="0.14925373134328357"/>
    <m/>
    <m/>
    <x v="2"/>
  </r>
  <r>
    <n v="93"/>
    <x v="2"/>
    <n v="2018"/>
    <n v="4"/>
    <n v="3605"/>
    <n v="436"/>
    <n v="0.12094313453536755"/>
    <m/>
    <m/>
    <x v="2"/>
  </r>
  <r>
    <n v="93"/>
    <x v="2"/>
    <n v="2019"/>
    <n v="2"/>
    <n v="79"/>
    <n v="13"/>
    <n v="0.16455696202531644"/>
    <m/>
    <m/>
    <x v="2"/>
  </r>
  <r>
    <n v="93"/>
    <x v="2"/>
    <n v="2019"/>
    <n v="3"/>
    <n v="96"/>
    <n v="9"/>
    <n v="9.375E-2"/>
    <m/>
    <m/>
    <x v="2"/>
  </r>
  <r>
    <n v="93"/>
    <x v="2"/>
    <n v="2019"/>
    <n v="4"/>
    <n v="5600"/>
    <n v="498"/>
    <n v="8.8928571428571426E-2"/>
    <m/>
    <m/>
    <x v="2"/>
  </r>
  <r>
    <n v="93"/>
    <x v="2"/>
    <n v="2019"/>
    <n v="5"/>
    <m/>
    <n v="9"/>
    <e v="#DIV/0!"/>
    <m/>
    <m/>
    <x v="2"/>
  </r>
  <r>
    <n v="93"/>
    <x v="2"/>
    <n v="2020"/>
    <n v="2"/>
    <n v="28"/>
    <n v="6"/>
    <n v="0.14285714285714285"/>
    <n v="0.21428571428571427"/>
    <s v="creel sub"/>
    <x v="2"/>
  </r>
  <r>
    <n v="93"/>
    <x v="2"/>
    <n v="2020"/>
    <n v="3"/>
    <n v="1319"/>
    <n v="244"/>
    <n v="0.18498862774829417"/>
    <m/>
    <m/>
    <x v="2"/>
  </r>
  <r>
    <n v="93"/>
    <x v="2"/>
    <n v="2020"/>
    <n v="4"/>
    <n v="6847"/>
    <n v="1060"/>
    <n v="0.15481232656637944"/>
    <m/>
    <m/>
    <x v="2"/>
  </r>
  <r>
    <n v="93"/>
    <x v="2"/>
    <n v="2020"/>
    <n v="5"/>
    <n v="2610"/>
    <n v="452"/>
    <n v="0.1731800766283525"/>
    <m/>
    <m/>
    <x v="2"/>
  </r>
  <r>
    <n v="106"/>
    <x v="3"/>
    <n v="2000"/>
    <n v="4"/>
    <n v="570"/>
    <n v="128"/>
    <n v="0.22456140350877193"/>
    <m/>
    <m/>
    <x v="3"/>
  </r>
  <r>
    <n v="106"/>
    <x v="3"/>
    <n v="2000"/>
    <n v="5"/>
    <n v="566"/>
    <n v="66"/>
    <n v="0.1166077738515901"/>
    <m/>
    <m/>
    <x v="3"/>
  </r>
  <r>
    <n v="106"/>
    <x v="3"/>
    <n v="2001"/>
    <n v="2"/>
    <n v="19"/>
    <n v="4"/>
    <n v="0.21052631578947367"/>
    <m/>
    <m/>
    <x v="3"/>
  </r>
  <r>
    <n v="106"/>
    <x v="3"/>
    <n v="2001"/>
    <n v="3"/>
    <n v="495"/>
    <n v="120"/>
    <n v="0.24242424242424243"/>
    <m/>
    <m/>
    <x v="3"/>
  </r>
  <r>
    <n v="106"/>
    <x v="3"/>
    <n v="2001"/>
    <n v="4"/>
    <n v="1804"/>
    <n v="308"/>
    <n v="0.17073170731707318"/>
    <m/>
    <m/>
    <x v="3"/>
  </r>
  <r>
    <n v="106"/>
    <x v="3"/>
    <n v="2001"/>
    <n v="5"/>
    <n v="975"/>
    <n v="151"/>
    <n v="0.15487179487179487"/>
    <m/>
    <m/>
    <x v="3"/>
  </r>
  <r>
    <n v="106"/>
    <x v="3"/>
    <n v="2002"/>
    <n v="2"/>
    <n v="12"/>
    <n v="1"/>
    <n v="8.3333333333333329E-2"/>
    <m/>
    <m/>
    <x v="3"/>
  </r>
  <r>
    <n v="106"/>
    <x v="3"/>
    <n v="2002"/>
    <n v="3"/>
    <n v="187"/>
    <n v="32"/>
    <n v="0.17112299465240641"/>
    <m/>
    <m/>
    <x v="3"/>
  </r>
  <r>
    <n v="106"/>
    <x v="3"/>
    <n v="2002"/>
    <n v="4"/>
    <n v="392"/>
    <n v="140"/>
    <n v="0.35714285714285715"/>
    <m/>
    <m/>
    <x v="3"/>
  </r>
  <r>
    <n v="106"/>
    <x v="3"/>
    <n v="2002"/>
    <n v="5"/>
    <n v="267"/>
    <n v="28"/>
    <n v="0.10486891385767791"/>
    <m/>
    <m/>
    <x v="3"/>
  </r>
  <r>
    <n v="106"/>
    <x v="3"/>
    <n v="2003"/>
    <n v="2"/>
    <n v="20"/>
    <n v="11"/>
    <n v="0.55000000000000004"/>
    <m/>
    <m/>
    <x v="3"/>
  </r>
  <r>
    <n v="106"/>
    <x v="3"/>
    <n v="2003"/>
    <n v="3"/>
    <n v="335"/>
    <n v="54"/>
    <n v="0.16119402985074627"/>
    <m/>
    <m/>
    <x v="3"/>
  </r>
  <r>
    <n v="106"/>
    <x v="3"/>
    <n v="2003"/>
    <n v="4"/>
    <n v="632"/>
    <n v="119"/>
    <n v="0.18829113924050633"/>
    <m/>
    <m/>
    <x v="3"/>
  </r>
  <r>
    <n v="106"/>
    <x v="3"/>
    <n v="2003"/>
    <n v="5"/>
    <n v="492"/>
    <n v="109"/>
    <n v="0.22154471544715448"/>
    <m/>
    <m/>
    <x v="3"/>
  </r>
  <r>
    <n v="106"/>
    <x v="3"/>
    <n v="2004"/>
    <n v="3"/>
    <n v="149"/>
    <n v="34"/>
    <n v="0.22818791946308725"/>
    <m/>
    <m/>
    <x v="3"/>
  </r>
  <r>
    <n v="106"/>
    <x v="3"/>
    <n v="2004"/>
    <n v="4"/>
    <n v="297"/>
    <n v="62"/>
    <n v="0.20875420875420875"/>
    <m/>
    <m/>
    <x v="3"/>
  </r>
  <r>
    <n v="106"/>
    <x v="3"/>
    <n v="2004"/>
    <n v="5"/>
    <n v="242"/>
    <n v="31"/>
    <n v="0.128099173553719"/>
    <m/>
    <m/>
    <x v="3"/>
  </r>
  <r>
    <n v="106"/>
    <x v="3"/>
    <n v="2005"/>
    <n v="2"/>
    <n v="4"/>
    <n v="0"/>
    <n v="0"/>
    <m/>
    <m/>
    <x v="3"/>
  </r>
  <r>
    <n v="106"/>
    <x v="3"/>
    <n v="2005"/>
    <n v="3"/>
    <n v="94"/>
    <n v="37"/>
    <n v="0.39361702127659576"/>
    <m/>
    <m/>
    <x v="3"/>
  </r>
  <r>
    <n v="106"/>
    <x v="3"/>
    <n v="2005"/>
    <n v="4"/>
    <n v="360"/>
    <n v="145"/>
    <n v="0.40277777777777779"/>
    <m/>
    <m/>
    <x v="3"/>
  </r>
  <r>
    <n v="106"/>
    <x v="3"/>
    <n v="2005"/>
    <n v="5"/>
    <n v="201"/>
    <n v="84"/>
    <n v="0.41791044776119401"/>
    <m/>
    <m/>
    <x v="3"/>
  </r>
  <r>
    <n v="106"/>
    <x v="3"/>
    <n v="2006"/>
    <n v="1"/>
    <n v="2"/>
    <n v="1"/>
    <n v="0.5"/>
    <m/>
    <m/>
    <x v="3"/>
  </r>
  <r>
    <n v="106"/>
    <x v="3"/>
    <n v="2006"/>
    <n v="3"/>
    <n v="26"/>
    <n v="3"/>
    <n v="0.11538461538461539"/>
    <m/>
    <m/>
    <x v="3"/>
  </r>
  <r>
    <n v="106"/>
    <x v="3"/>
    <n v="2006"/>
    <n v="4"/>
    <n v="61"/>
    <n v="7"/>
    <n v="0.11475409836065574"/>
    <m/>
    <m/>
    <x v="3"/>
  </r>
  <r>
    <n v="106"/>
    <x v="3"/>
    <n v="2006"/>
    <n v="5"/>
    <n v="35"/>
    <n v="10"/>
    <n v="0.2857142857142857"/>
    <m/>
    <m/>
    <x v="3"/>
  </r>
  <r>
    <n v="106"/>
    <x v="3"/>
    <n v="2007"/>
    <n v="3"/>
    <n v="241"/>
    <n v="10"/>
    <n v="4.1493775933609957E-2"/>
    <m/>
    <m/>
    <x v="3"/>
  </r>
  <r>
    <n v="106"/>
    <x v="3"/>
    <n v="2007"/>
    <n v="4"/>
    <n v="359"/>
    <n v="44"/>
    <n v="0.12256267409470752"/>
    <m/>
    <m/>
    <x v="3"/>
  </r>
  <r>
    <n v="106"/>
    <x v="3"/>
    <n v="2008"/>
    <n v="2"/>
    <n v="27"/>
    <n v="0"/>
    <n v="0"/>
    <m/>
    <m/>
    <x v="3"/>
  </r>
  <r>
    <n v="106"/>
    <x v="3"/>
    <n v="2008"/>
    <n v="3"/>
    <n v="54"/>
    <n v="2"/>
    <n v="3.7037037037037035E-2"/>
    <m/>
    <m/>
    <x v="3"/>
  </r>
  <r>
    <n v="106"/>
    <x v="3"/>
    <n v="2008"/>
    <n v="4"/>
    <n v="65"/>
    <n v="1"/>
    <n v="1.5384615384615385E-2"/>
    <m/>
    <m/>
    <x v="3"/>
  </r>
  <r>
    <n v="106"/>
    <x v="3"/>
    <n v="2008"/>
    <n v="5"/>
    <n v="27"/>
    <n v="1"/>
    <n v="3.7037037037037035E-2"/>
    <m/>
    <m/>
    <x v="3"/>
  </r>
  <r>
    <n v="106"/>
    <x v="3"/>
    <n v="2009"/>
    <n v="3"/>
    <n v="68"/>
    <n v="14"/>
    <n v="0.20588235294117646"/>
    <m/>
    <m/>
    <x v="3"/>
  </r>
  <r>
    <n v="106"/>
    <x v="3"/>
    <n v="2009"/>
    <n v="4"/>
    <n v="692"/>
    <n v="105"/>
    <n v="0.15173410404624277"/>
    <m/>
    <m/>
    <x v="3"/>
  </r>
  <r>
    <n v="106"/>
    <x v="3"/>
    <n v="2009"/>
    <n v="5"/>
    <n v="53"/>
    <n v="0"/>
    <n v="0"/>
    <m/>
    <m/>
    <x v="3"/>
  </r>
  <r>
    <n v="106"/>
    <x v="3"/>
    <n v="2010"/>
    <n v="3"/>
    <n v="52"/>
    <n v="25"/>
    <n v="0.48076923076923078"/>
    <m/>
    <m/>
    <x v="3"/>
  </r>
  <r>
    <n v="106"/>
    <x v="3"/>
    <n v="2010"/>
    <n v="4"/>
    <n v="47"/>
    <n v="24"/>
    <n v="0.51063829787234039"/>
    <m/>
    <m/>
    <x v="3"/>
  </r>
  <r>
    <n v="106"/>
    <x v="3"/>
    <n v="2010"/>
    <n v="5"/>
    <n v="10"/>
    <n v="9"/>
    <n v="0.9"/>
    <m/>
    <m/>
    <x v="3"/>
  </r>
  <r>
    <n v="106"/>
    <x v="3"/>
    <n v="2011"/>
    <n v="2"/>
    <n v="2"/>
    <n v="0"/>
    <n v="0"/>
    <m/>
    <m/>
    <x v="3"/>
  </r>
  <r>
    <n v="106"/>
    <x v="3"/>
    <n v="2011"/>
    <n v="3"/>
    <n v="145"/>
    <n v="16"/>
    <n v="0.1103448275862069"/>
    <m/>
    <m/>
    <x v="3"/>
  </r>
  <r>
    <n v="106"/>
    <x v="3"/>
    <n v="2011"/>
    <n v="4"/>
    <n v="545"/>
    <n v="54"/>
    <n v="9.9082568807339455E-2"/>
    <m/>
    <m/>
    <x v="3"/>
  </r>
  <r>
    <n v="106"/>
    <x v="3"/>
    <n v="2011"/>
    <n v="5"/>
    <n v="304"/>
    <n v="82"/>
    <n v="0.26973684210526316"/>
    <m/>
    <m/>
    <x v="3"/>
  </r>
  <r>
    <n v="106"/>
    <x v="3"/>
    <n v="2012"/>
    <n v="2"/>
    <n v="7"/>
    <n v="0"/>
    <n v="0"/>
    <m/>
    <m/>
    <x v="3"/>
  </r>
  <r>
    <n v="106"/>
    <x v="3"/>
    <n v="2012"/>
    <n v="3"/>
    <n v="135"/>
    <n v="33"/>
    <n v="0.24444444444444444"/>
    <m/>
    <m/>
    <x v="3"/>
  </r>
  <r>
    <n v="106"/>
    <x v="3"/>
    <n v="2012"/>
    <n v="4"/>
    <n v="1502"/>
    <n v="369"/>
    <n v="0.24567243675099867"/>
    <m/>
    <m/>
    <x v="3"/>
  </r>
  <r>
    <n v="106"/>
    <x v="3"/>
    <n v="2012"/>
    <n v="5"/>
    <n v="704"/>
    <n v="232"/>
    <n v="0.32954545454545453"/>
    <m/>
    <m/>
    <x v="3"/>
  </r>
  <r>
    <n v="106"/>
    <x v="3"/>
    <n v="2013"/>
    <n v="1"/>
    <n v="5"/>
    <n v="0"/>
    <n v="0"/>
    <m/>
    <m/>
    <x v="3"/>
  </r>
  <r>
    <n v="106"/>
    <x v="3"/>
    <n v="2013"/>
    <n v="2"/>
    <n v="5"/>
    <n v="1"/>
    <n v="0.2"/>
    <m/>
    <m/>
    <x v="3"/>
  </r>
  <r>
    <n v="106"/>
    <x v="3"/>
    <n v="2013"/>
    <n v="3"/>
    <n v="408"/>
    <n v="39"/>
    <n v="9.5588235294117641E-2"/>
    <m/>
    <m/>
    <x v="3"/>
  </r>
  <r>
    <n v="106"/>
    <x v="3"/>
    <n v="2013"/>
    <n v="4"/>
    <n v="1651"/>
    <n v="255"/>
    <n v="0.15445184736523318"/>
    <m/>
    <m/>
    <x v="3"/>
  </r>
  <r>
    <n v="106"/>
    <x v="3"/>
    <n v="2013"/>
    <n v="5"/>
    <n v="505"/>
    <n v="204"/>
    <n v="0.40396039603960399"/>
    <m/>
    <m/>
    <x v="3"/>
  </r>
  <r>
    <n v="106"/>
    <x v="3"/>
    <n v="2014"/>
    <n v="2"/>
    <n v="7"/>
    <n v="0"/>
    <n v="0"/>
    <m/>
    <m/>
    <x v="3"/>
  </r>
  <r>
    <n v="106"/>
    <x v="3"/>
    <n v="2014"/>
    <n v="3"/>
    <n v="390"/>
    <n v="70"/>
    <n v="0.17948717948717949"/>
    <m/>
    <m/>
    <x v="3"/>
  </r>
  <r>
    <n v="106"/>
    <x v="3"/>
    <n v="2014"/>
    <n v="4"/>
    <n v="2220"/>
    <n v="289"/>
    <n v="0.13018018018018018"/>
    <m/>
    <m/>
    <x v="3"/>
  </r>
  <r>
    <n v="106"/>
    <x v="3"/>
    <n v="2014"/>
    <n v="5"/>
    <n v="960"/>
    <n v="157"/>
    <n v="0.16354166666666667"/>
    <m/>
    <m/>
    <x v="3"/>
  </r>
  <r>
    <n v="106"/>
    <x v="3"/>
    <n v="2015"/>
    <n v="1"/>
    <n v="15"/>
    <n v="0"/>
    <n v="0"/>
    <m/>
    <m/>
    <x v="3"/>
  </r>
  <r>
    <n v="106"/>
    <x v="3"/>
    <n v="2015"/>
    <n v="2"/>
    <n v="38"/>
    <n v="0"/>
    <n v="0"/>
    <m/>
    <m/>
    <x v="3"/>
  </r>
  <r>
    <n v="106"/>
    <x v="3"/>
    <n v="2015"/>
    <n v="3"/>
    <n v="629"/>
    <n v="41"/>
    <n v="6.518282988871224E-2"/>
    <m/>
    <m/>
    <x v="3"/>
  </r>
  <r>
    <n v="106"/>
    <x v="3"/>
    <n v="2015"/>
    <n v="4"/>
    <n v="2977"/>
    <n v="263"/>
    <n v="8.8343970440040304E-2"/>
    <m/>
    <m/>
    <x v="3"/>
  </r>
  <r>
    <n v="106"/>
    <x v="3"/>
    <n v="2015"/>
    <n v="5"/>
    <n v="677"/>
    <n v="247"/>
    <n v="0.36484490398818314"/>
    <m/>
    <m/>
    <x v="3"/>
  </r>
  <r>
    <n v="106"/>
    <x v="3"/>
    <n v="2018"/>
    <n v="2"/>
    <n v="8"/>
    <n v="2"/>
    <n v="0.25"/>
    <m/>
    <m/>
    <x v="3"/>
  </r>
  <r>
    <n v="106"/>
    <x v="3"/>
    <n v="2018"/>
    <n v="3"/>
    <n v="175"/>
    <n v="39"/>
    <n v="0.22285714285714286"/>
    <m/>
    <m/>
    <x v="3"/>
  </r>
  <r>
    <n v="106"/>
    <x v="3"/>
    <n v="2018"/>
    <n v="4"/>
    <n v="1007"/>
    <n v="163"/>
    <n v="0.16186693147964251"/>
    <m/>
    <m/>
    <x v="3"/>
  </r>
  <r>
    <n v="106"/>
    <x v="3"/>
    <n v="2019"/>
    <n v="3"/>
    <n v="296"/>
    <n v="22"/>
    <n v="7.4324324324324328E-2"/>
    <m/>
    <m/>
    <x v="3"/>
  </r>
  <r>
    <n v="106"/>
    <x v="3"/>
    <n v="2019"/>
    <n v="4"/>
    <n v="1558"/>
    <n v="174"/>
    <n v="0.1116816431322208"/>
    <m/>
    <m/>
    <x v="3"/>
  </r>
  <r>
    <n v="106"/>
    <x v="3"/>
    <n v="2019"/>
    <n v="5"/>
    <n v="245"/>
    <n v="32"/>
    <n v="0.1306122448979592"/>
    <m/>
    <m/>
    <x v="3"/>
  </r>
  <r>
    <n v="106"/>
    <x v="3"/>
    <n v="2020"/>
    <n v="1"/>
    <n v="9"/>
    <n v="0"/>
    <n v="0"/>
    <m/>
    <m/>
    <x v="3"/>
  </r>
  <r>
    <n v="107"/>
    <x v="4"/>
    <n v="2000"/>
    <n v="3"/>
    <n v="56"/>
    <n v="4"/>
    <n v="7.1428571428571425E-2"/>
    <m/>
    <m/>
    <x v="4"/>
  </r>
  <r>
    <n v="107"/>
    <x v="4"/>
    <n v="2000"/>
    <n v="4"/>
    <n v="6339"/>
    <n v="850"/>
    <n v="0.13409055056002525"/>
    <m/>
    <m/>
    <x v="4"/>
  </r>
  <r>
    <n v="107"/>
    <x v="4"/>
    <n v="2000"/>
    <n v="5"/>
    <n v="1850"/>
    <n v="198"/>
    <n v="0.10702702702702703"/>
    <m/>
    <m/>
    <x v="4"/>
  </r>
  <r>
    <n v="107"/>
    <x v="4"/>
    <n v="2001"/>
    <n v="1"/>
    <n v="8"/>
    <n v="1"/>
    <n v="0.125"/>
    <m/>
    <m/>
    <x v="4"/>
  </r>
  <r>
    <n v="107"/>
    <x v="4"/>
    <n v="2001"/>
    <n v="2"/>
    <n v="1468"/>
    <n v="53"/>
    <n v="3.6103542234332424E-2"/>
    <m/>
    <m/>
    <x v="4"/>
  </r>
  <r>
    <n v="107"/>
    <x v="4"/>
    <n v="2001"/>
    <n v="3"/>
    <n v="15554"/>
    <n v="887"/>
    <n v="5.7027131284557026E-2"/>
    <m/>
    <m/>
    <x v="4"/>
  </r>
  <r>
    <n v="107"/>
    <x v="4"/>
    <n v="2001"/>
    <n v="4"/>
    <n v="26850"/>
    <n v="1883"/>
    <n v="7.0130353817504654E-2"/>
    <m/>
    <m/>
    <x v="4"/>
  </r>
  <r>
    <n v="107"/>
    <x v="4"/>
    <n v="2001"/>
    <n v="5"/>
    <n v="7800"/>
    <n v="512"/>
    <n v="6.5641025641025641E-2"/>
    <m/>
    <m/>
    <x v="4"/>
  </r>
  <r>
    <n v="107"/>
    <x v="4"/>
    <n v="2002"/>
    <n v="1"/>
    <n v="123"/>
    <n v="3"/>
    <n v="2.4390243902439025E-2"/>
    <m/>
    <m/>
    <x v="4"/>
  </r>
  <r>
    <n v="107"/>
    <x v="4"/>
    <n v="2002"/>
    <n v="2"/>
    <n v="582"/>
    <n v="54"/>
    <n v="9.2783505154639179E-2"/>
    <m/>
    <m/>
    <x v="4"/>
  </r>
  <r>
    <n v="107"/>
    <x v="4"/>
    <n v="2002"/>
    <n v="3"/>
    <n v="2145"/>
    <n v="430"/>
    <n v="0.20046620046620048"/>
    <m/>
    <m/>
    <x v="4"/>
  </r>
  <r>
    <n v="107"/>
    <x v="4"/>
    <n v="2002"/>
    <n v="4"/>
    <n v="6062"/>
    <n v="935"/>
    <n v="0.15423952490927087"/>
    <m/>
    <m/>
    <x v="4"/>
  </r>
  <r>
    <n v="107"/>
    <x v="4"/>
    <n v="2002"/>
    <n v="5"/>
    <n v="979"/>
    <n v="135"/>
    <n v="0.13789581205311544"/>
    <m/>
    <m/>
    <x v="4"/>
  </r>
  <r>
    <n v="107"/>
    <x v="4"/>
    <n v="2003"/>
    <n v="1"/>
    <n v="103"/>
    <n v="1"/>
    <n v="9.7087378640776691E-3"/>
    <m/>
    <m/>
    <x v="4"/>
  </r>
  <r>
    <n v="107"/>
    <x v="4"/>
    <n v="2003"/>
    <n v="2"/>
    <n v="1149"/>
    <n v="111"/>
    <n v="9.6605744125326368E-2"/>
    <m/>
    <m/>
    <x v="4"/>
  </r>
  <r>
    <n v="107"/>
    <x v="4"/>
    <n v="2003"/>
    <n v="3"/>
    <n v="3562"/>
    <n v="288"/>
    <n v="8.0853453116226839E-2"/>
    <m/>
    <m/>
    <x v="4"/>
  </r>
  <r>
    <n v="107"/>
    <x v="4"/>
    <n v="2003"/>
    <n v="4"/>
    <n v="11472"/>
    <n v="1693"/>
    <n v="0.14757670850767085"/>
    <m/>
    <m/>
    <x v="4"/>
  </r>
  <r>
    <n v="107"/>
    <x v="4"/>
    <n v="2003"/>
    <n v="5"/>
    <n v="2990"/>
    <n v="450"/>
    <n v="0.15050167224080269"/>
    <m/>
    <m/>
    <x v="4"/>
  </r>
  <r>
    <n v="107"/>
    <x v="4"/>
    <n v="2004"/>
    <n v="2"/>
    <n v="339"/>
    <n v="15"/>
    <n v="4.4247787610619468E-2"/>
    <m/>
    <m/>
    <x v="4"/>
  </r>
  <r>
    <n v="107"/>
    <x v="4"/>
    <n v="2004"/>
    <n v="3"/>
    <n v="2969"/>
    <n v="374"/>
    <n v="0.12596833950825193"/>
    <m/>
    <m/>
    <x v="4"/>
  </r>
  <r>
    <n v="107"/>
    <x v="4"/>
    <n v="2004"/>
    <n v="4"/>
    <n v="7501"/>
    <n v="982"/>
    <n v="0.13091587788294895"/>
    <m/>
    <m/>
    <x v="4"/>
  </r>
  <r>
    <n v="107"/>
    <x v="4"/>
    <n v="2004"/>
    <n v="5"/>
    <n v="2133"/>
    <n v="283"/>
    <n v="0.13267698077824661"/>
    <m/>
    <m/>
    <x v="4"/>
  </r>
  <r>
    <n v="107"/>
    <x v="4"/>
    <n v="2005"/>
    <n v="1"/>
    <n v="4"/>
    <n v="1"/>
    <n v="0.25"/>
    <m/>
    <m/>
    <x v="4"/>
  </r>
  <r>
    <n v="107"/>
    <x v="4"/>
    <n v="2005"/>
    <n v="3"/>
    <n v="2055"/>
    <n v="225"/>
    <n v="0.10948905109489052"/>
    <m/>
    <m/>
    <x v="4"/>
  </r>
  <r>
    <n v="107"/>
    <x v="4"/>
    <n v="2005"/>
    <n v="4"/>
    <n v="6695"/>
    <n v="825"/>
    <n v="0.12322628827483197"/>
    <m/>
    <m/>
    <x v="4"/>
  </r>
  <r>
    <n v="107"/>
    <x v="4"/>
    <n v="2005"/>
    <n v="5"/>
    <n v="2140"/>
    <n v="228"/>
    <n v="0.10654205607476636"/>
    <m/>
    <m/>
    <x v="4"/>
  </r>
  <r>
    <n v="107"/>
    <x v="4"/>
    <n v="2006"/>
    <n v="2"/>
    <n v="690"/>
    <n v="111"/>
    <n v="0.16086956521739129"/>
    <m/>
    <m/>
    <x v="4"/>
  </r>
  <r>
    <n v="107"/>
    <x v="4"/>
    <n v="2006"/>
    <n v="3"/>
    <n v="914"/>
    <n v="107"/>
    <n v="0.11706783369803063"/>
    <m/>
    <m/>
    <x v="4"/>
  </r>
  <r>
    <n v="107"/>
    <x v="4"/>
    <n v="2006"/>
    <n v="4"/>
    <n v="1820"/>
    <n v="416"/>
    <n v="0.22857142857142856"/>
    <m/>
    <m/>
    <x v="4"/>
  </r>
  <r>
    <n v="107"/>
    <x v="4"/>
    <n v="2006"/>
    <n v="5"/>
    <n v="222"/>
    <n v="25"/>
    <n v="0.11261261261261261"/>
    <m/>
    <m/>
    <x v="4"/>
  </r>
  <r>
    <n v="107"/>
    <x v="4"/>
    <n v="2007"/>
    <n v="1"/>
    <n v="9"/>
    <n v="3"/>
    <n v="0.33333333333333331"/>
    <m/>
    <m/>
    <x v="4"/>
  </r>
  <r>
    <n v="107"/>
    <x v="4"/>
    <n v="2007"/>
    <n v="2"/>
    <n v="1886"/>
    <n v="869"/>
    <n v="0.46076352067868503"/>
    <m/>
    <m/>
    <x v="4"/>
  </r>
  <r>
    <n v="107"/>
    <x v="4"/>
    <n v="2007"/>
    <n v="3"/>
    <n v="2054"/>
    <n v="236"/>
    <n v="0.11489776046738072"/>
    <m/>
    <m/>
    <x v="4"/>
  </r>
  <r>
    <n v="107"/>
    <x v="4"/>
    <n v="2007"/>
    <n v="4"/>
    <n v="7198"/>
    <n v="668"/>
    <n v="9.2803556543484295E-2"/>
    <m/>
    <m/>
    <x v="4"/>
  </r>
  <r>
    <n v="107"/>
    <x v="4"/>
    <n v="2007"/>
    <n v="5"/>
    <n v="1457"/>
    <n v="149"/>
    <n v="0.10226492793411118"/>
    <m/>
    <m/>
    <x v="4"/>
  </r>
  <r>
    <n v="107"/>
    <x v="4"/>
    <n v="2008"/>
    <n v="2"/>
    <n v="342"/>
    <n v="167"/>
    <n v="0.48830409356725146"/>
    <m/>
    <m/>
    <x v="4"/>
  </r>
  <r>
    <n v="107"/>
    <x v="4"/>
    <n v="2008"/>
    <n v="3"/>
    <n v="496"/>
    <n v="69"/>
    <n v="0.13911290322580644"/>
    <m/>
    <m/>
    <x v="4"/>
  </r>
  <r>
    <n v="107"/>
    <x v="4"/>
    <n v="2008"/>
    <n v="4"/>
    <n v="863"/>
    <n v="89"/>
    <n v="0.10312862108922363"/>
    <m/>
    <m/>
    <x v="4"/>
  </r>
  <r>
    <n v="107"/>
    <x v="4"/>
    <n v="2008"/>
    <n v="5"/>
    <n v="103"/>
    <n v="14"/>
    <n v="0.13592233009708737"/>
    <m/>
    <m/>
    <x v="4"/>
  </r>
  <r>
    <n v="107"/>
    <x v="4"/>
    <n v="2009"/>
    <n v="1"/>
    <n v="7"/>
    <n v="2"/>
    <n v="0.2857142857142857"/>
    <m/>
    <m/>
    <x v="4"/>
  </r>
  <r>
    <n v="107"/>
    <x v="4"/>
    <n v="2009"/>
    <n v="2"/>
    <n v="301"/>
    <n v="102"/>
    <n v="0.33887043189368771"/>
    <m/>
    <m/>
    <x v="4"/>
  </r>
  <r>
    <n v="107"/>
    <x v="4"/>
    <n v="2009"/>
    <n v="3"/>
    <n v="1418"/>
    <n v="412"/>
    <n v="0.29055007052186177"/>
    <m/>
    <m/>
    <x v="4"/>
  </r>
  <r>
    <n v="107"/>
    <x v="4"/>
    <n v="2009"/>
    <n v="4"/>
    <n v="15311"/>
    <n v="1633"/>
    <n v="0.10665534582979558"/>
    <m/>
    <m/>
    <x v="4"/>
  </r>
  <r>
    <n v="107"/>
    <x v="4"/>
    <n v="2009"/>
    <n v="5"/>
    <n v="1271"/>
    <n v="71"/>
    <n v="5.5861526357199057E-2"/>
    <m/>
    <m/>
    <x v="4"/>
  </r>
  <r>
    <n v="107"/>
    <x v="4"/>
    <n v="2010"/>
    <n v="1"/>
    <n v="5"/>
    <n v="0"/>
    <n v="0"/>
    <m/>
    <m/>
    <x v="4"/>
  </r>
  <r>
    <n v="107"/>
    <x v="4"/>
    <n v="2010"/>
    <n v="2"/>
    <n v="48"/>
    <n v="18"/>
    <n v="0.375"/>
    <m/>
    <m/>
    <x v="4"/>
  </r>
  <r>
    <n v="107"/>
    <x v="4"/>
    <n v="2010"/>
    <n v="3"/>
    <n v="288"/>
    <n v="113"/>
    <n v="0.3923611111111111"/>
    <m/>
    <m/>
    <x v="4"/>
  </r>
  <r>
    <n v="107"/>
    <x v="4"/>
    <n v="2010"/>
    <n v="4"/>
    <n v="1451"/>
    <n v="205"/>
    <n v="0.14128187456926258"/>
    <m/>
    <m/>
    <x v="4"/>
  </r>
  <r>
    <n v="107"/>
    <x v="4"/>
    <n v="2010"/>
    <n v="5"/>
    <n v="377"/>
    <n v="54"/>
    <n v="0.14323607427055704"/>
    <m/>
    <m/>
    <x v="4"/>
  </r>
  <r>
    <n v="107"/>
    <x v="4"/>
    <n v="2011"/>
    <n v="2"/>
    <n v="768"/>
    <n v="158"/>
    <n v="0.20572916666666666"/>
    <m/>
    <m/>
    <x v="4"/>
  </r>
  <r>
    <n v="107"/>
    <x v="4"/>
    <n v="2011"/>
    <n v="3"/>
    <n v="2702"/>
    <n v="377"/>
    <n v="0.13952627683197633"/>
    <m/>
    <m/>
    <x v="4"/>
  </r>
  <r>
    <n v="107"/>
    <x v="4"/>
    <n v="2011"/>
    <n v="4"/>
    <n v="9680"/>
    <n v="895"/>
    <n v="9.2458677685950411E-2"/>
    <m/>
    <m/>
    <x v="4"/>
  </r>
  <r>
    <n v="107"/>
    <x v="4"/>
    <n v="2011"/>
    <n v="5"/>
    <n v="3211"/>
    <n v="526"/>
    <n v="0.16381189660541887"/>
    <m/>
    <m/>
    <x v="4"/>
  </r>
  <r>
    <n v="107"/>
    <x v="4"/>
    <n v="2012"/>
    <n v="1"/>
    <n v="20"/>
    <n v="0"/>
    <n v="0"/>
    <m/>
    <m/>
    <x v="4"/>
  </r>
  <r>
    <n v="107"/>
    <x v="4"/>
    <n v="2012"/>
    <n v="2"/>
    <n v="607"/>
    <n v="34"/>
    <n v="5.6013179571663921E-2"/>
    <m/>
    <m/>
    <x v="4"/>
  </r>
  <r>
    <n v="107"/>
    <x v="4"/>
    <n v="2012"/>
    <n v="3"/>
    <n v="4311"/>
    <n v="476"/>
    <n v="0.11041521688703317"/>
    <m/>
    <m/>
    <x v="4"/>
  </r>
  <r>
    <n v="107"/>
    <x v="4"/>
    <n v="2012"/>
    <n v="4"/>
    <n v="33660"/>
    <n v="2629"/>
    <n v="7.8104575163398693E-2"/>
    <m/>
    <m/>
    <x v="4"/>
  </r>
  <r>
    <n v="107"/>
    <x v="4"/>
    <n v="2012"/>
    <n v="5"/>
    <n v="9353"/>
    <n v="677"/>
    <n v="7.2383192558537368E-2"/>
    <m/>
    <m/>
    <x v="4"/>
  </r>
  <r>
    <n v="107"/>
    <x v="4"/>
    <n v="2013"/>
    <n v="1"/>
    <n v="35"/>
    <n v="2"/>
    <n v="5.7142857142857141E-2"/>
    <m/>
    <m/>
    <x v="4"/>
  </r>
  <r>
    <n v="107"/>
    <x v="4"/>
    <n v="2013"/>
    <n v="2"/>
    <n v="1229"/>
    <n v="357"/>
    <n v="0.29048006509357199"/>
    <m/>
    <m/>
    <x v="4"/>
  </r>
  <r>
    <n v="107"/>
    <x v="4"/>
    <n v="2013"/>
    <n v="3"/>
    <n v="5598"/>
    <n v="615"/>
    <n v="0.10986066452304394"/>
    <m/>
    <m/>
    <x v="4"/>
  </r>
  <r>
    <n v="107"/>
    <x v="4"/>
    <n v="2013"/>
    <n v="4"/>
    <n v="19827"/>
    <n v="1951"/>
    <n v="9.8401170121551418E-2"/>
    <m/>
    <m/>
    <x v="4"/>
  </r>
  <r>
    <n v="107"/>
    <x v="4"/>
    <n v="2013"/>
    <n v="5"/>
    <n v="5958"/>
    <n v="931"/>
    <n v="0.1562604900973481"/>
    <m/>
    <m/>
    <x v="4"/>
  </r>
  <r>
    <n v="107"/>
    <x v="4"/>
    <n v="2014"/>
    <n v="2"/>
    <n v="305"/>
    <n v="62"/>
    <n v="0.20327868852459016"/>
    <m/>
    <m/>
    <x v="4"/>
  </r>
  <r>
    <n v="107"/>
    <x v="4"/>
    <n v="2014"/>
    <n v="3"/>
    <n v="2497"/>
    <n v="341"/>
    <n v="0.13656387665198239"/>
    <m/>
    <m/>
    <x v="4"/>
  </r>
  <r>
    <n v="107"/>
    <x v="4"/>
    <n v="2014"/>
    <n v="4"/>
    <n v="23011"/>
    <n v="2855"/>
    <n v="0.12407109643214115"/>
    <m/>
    <m/>
    <x v="4"/>
  </r>
  <r>
    <n v="107"/>
    <x v="4"/>
    <n v="2014"/>
    <n v="5"/>
    <n v="5801"/>
    <n v="412"/>
    <n v="7.1022237545250819E-2"/>
    <m/>
    <m/>
    <x v="4"/>
  </r>
  <r>
    <n v="107"/>
    <x v="4"/>
    <n v="2015"/>
    <n v="1"/>
    <n v="46"/>
    <n v="2"/>
    <n v="4.3478260869565216E-2"/>
    <m/>
    <m/>
    <x v="4"/>
  </r>
  <r>
    <n v="107"/>
    <x v="4"/>
    <n v="2015"/>
    <n v="2"/>
    <n v="1312"/>
    <n v="155"/>
    <n v="0.11814024390243902"/>
    <m/>
    <m/>
    <x v="4"/>
  </r>
  <r>
    <n v="107"/>
    <x v="4"/>
    <n v="2015"/>
    <n v="3"/>
    <n v="3091"/>
    <n v="326"/>
    <n v="0.1054674862504044"/>
    <m/>
    <m/>
    <x v="4"/>
  </r>
  <r>
    <n v="107"/>
    <x v="4"/>
    <n v="2015"/>
    <n v="4"/>
    <n v="32702"/>
    <n v="2761"/>
    <n v="8.4429086905999637E-2"/>
    <m/>
    <m/>
    <x v="4"/>
  </r>
  <r>
    <n v="107"/>
    <x v="4"/>
    <n v="2015"/>
    <n v="5"/>
    <n v="8742"/>
    <n v="807"/>
    <n v="9.231297185998627E-2"/>
    <m/>
    <m/>
    <x v="4"/>
  </r>
  <r>
    <n v="107"/>
    <x v="4"/>
    <n v="2016"/>
    <n v="2"/>
    <n v="22"/>
    <n v="7"/>
    <n v="0.31818181818181818"/>
    <m/>
    <m/>
    <x v="4"/>
  </r>
  <r>
    <n v="107"/>
    <x v="4"/>
    <n v="2017"/>
    <n v="2"/>
    <n v="543"/>
    <n v="222"/>
    <n v="0.40883977900552487"/>
    <m/>
    <m/>
    <x v="4"/>
  </r>
  <r>
    <n v="107"/>
    <x v="4"/>
    <n v="2017"/>
    <n v="3"/>
    <n v="2804"/>
    <n v="301"/>
    <n v="0.10734664764621969"/>
    <m/>
    <m/>
    <x v="4"/>
  </r>
  <r>
    <n v="107"/>
    <x v="4"/>
    <n v="2017"/>
    <n v="4"/>
    <n v="804"/>
    <n v="54"/>
    <n v="6.7164179104477612E-2"/>
    <m/>
    <m/>
    <x v="4"/>
  </r>
  <r>
    <n v="107"/>
    <x v="4"/>
    <n v="2017"/>
    <n v="5"/>
    <n v="34"/>
    <n v="0"/>
    <n v="0"/>
    <m/>
    <m/>
    <x v="4"/>
  </r>
  <r>
    <n v="107"/>
    <x v="4"/>
    <n v="2018"/>
    <n v="1"/>
    <n v="3"/>
    <n v="0"/>
    <n v="0"/>
    <m/>
    <m/>
    <x v="4"/>
  </r>
  <r>
    <n v="107"/>
    <x v="4"/>
    <n v="2018"/>
    <n v="2"/>
    <n v="602"/>
    <n v="162"/>
    <n v="0.26910299003322258"/>
    <m/>
    <m/>
    <x v="4"/>
  </r>
  <r>
    <n v="107"/>
    <x v="4"/>
    <n v="2018"/>
    <n v="3"/>
    <n v="2033"/>
    <n v="92"/>
    <n v="4.5253320216428923E-2"/>
    <m/>
    <m/>
    <x v="4"/>
  </r>
  <r>
    <n v="107"/>
    <x v="4"/>
    <n v="2018"/>
    <n v="4"/>
    <n v="3468"/>
    <n v="136"/>
    <n v="3.9215686274509803E-2"/>
    <m/>
    <m/>
    <x v="4"/>
  </r>
  <r>
    <n v="107"/>
    <x v="4"/>
    <n v="2018"/>
    <n v="5"/>
    <n v="8"/>
    <n v="0"/>
    <n v="0"/>
    <m/>
    <m/>
    <x v="4"/>
  </r>
  <r>
    <n v="107"/>
    <x v="4"/>
    <n v="2019"/>
    <n v="1"/>
    <n v="36"/>
    <n v="0"/>
    <n v="0"/>
    <m/>
    <m/>
    <x v="4"/>
  </r>
  <r>
    <n v="107"/>
    <x v="4"/>
    <n v="2019"/>
    <n v="2"/>
    <n v="954"/>
    <n v="193"/>
    <n v="0.20230607966457023"/>
    <m/>
    <m/>
    <x v="4"/>
  </r>
  <r>
    <n v="107"/>
    <x v="4"/>
    <n v="2019"/>
    <n v="3"/>
    <n v="879"/>
    <n v="130"/>
    <n v="0.14789533560864618"/>
    <m/>
    <m/>
    <x v="4"/>
  </r>
  <r>
    <n v="107"/>
    <x v="4"/>
    <n v="2019"/>
    <n v="4"/>
    <n v="5882"/>
    <n v="206"/>
    <n v="3.5022101326079566E-2"/>
    <m/>
    <m/>
    <x v="4"/>
  </r>
  <r>
    <n v="107"/>
    <x v="4"/>
    <n v="2019"/>
    <n v="5"/>
    <n v="64"/>
    <n v="6"/>
    <n v="9.375E-2"/>
    <m/>
    <m/>
    <x v="4"/>
  </r>
  <r>
    <n v="107"/>
    <x v="4"/>
    <n v="2020"/>
    <n v="1"/>
    <n v="10"/>
    <n v="0"/>
    <n v="0"/>
    <m/>
    <m/>
    <x v="4"/>
  </r>
  <r>
    <n v="107"/>
    <x v="4"/>
    <n v="2020"/>
    <n v="2"/>
    <n v="1545"/>
    <n v="232"/>
    <n v="0.13279908414424729"/>
    <n v="0.15016181229773462"/>
    <s v="creel sub"/>
    <x v="4"/>
  </r>
  <r>
    <n v="107"/>
    <x v="4"/>
    <n v="2020"/>
    <n v="3"/>
    <n v="1877"/>
    <n v="235"/>
    <n v="0.12519978689397976"/>
    <m/>
    <m/>
    <x v="4"/>
  </r>
  <r>
    <n v="107"/>
    <x v="4"/>
    <n v="2020"/>
    <n v="4"/>
    <n v="2529"/>
    <n v="121"/>
    <n v="4.7844998022933967E-2"/>
    <m/>
    <m/>
    <x v="4"/>
  </r>
  <r>
    <n v="107"/>
    <x v="4"/>
    <n v="2020"/>
    <n v="5"/>
    <n v="249"/>
    <n v="1"/>
    <n v="4.0160642570281121E-3"/>
    <m/>
    <m/>
    <x v="4"/>
  </r>
  <r>
    <n v="115"/>
    <x v="5"/>
    <n v="2000"/>
    <n v="2"/>
    <n v="83"/>
    <n v="0"/>
    <n v="0"/>
    <m/>
    <m/>
    <x v="5"/>
  </r>
  <r>
    <n v="115"/>
    <x v="5"/>
    <n v="2000"/>
    <n v="3"/>
    <n v="198"/>
    <n v="36"/>
    <n v="0.18181818181818182"/>
    <m/>
    <m/>
    <x v="5"/>
  </r>
  <r>
    <n v="115"/>
    <x v="5"/>
    <n v="2000"/>
    <n v="4"/>
    <n v="6711"/>
    <n v="1350"/>
    <n v="0.20116227089852481"/>
    <m/>
    <m/>
    <x v="5"/>
  </r>
  <r>
    <n v="115"/>
    <x v="5"/>
    <n v="2000"/>
    <n v="5"/>
    <n v="2582"/>
    <n v="621"/>
    <n v="0.2405112316034082"/>
    <m/>
    <m/>
    <x v="5"/>
  </r>
  <r>
    <n v="115"/>
    <x v="5"/>
    <n v="2001"/>
    <n v="1"/>
    <n v="1"/>
    <n v="0"/>
    <n v="0"/>
    <m/>
    <m/>
    <x v="5"/>
  </r>
  <r>
    <n v="115"/>
    <x v="5"/>
    <n v="2001"/>
    <n v="2"/>
    <n v="189"/>
    <n v="38"/>
    <n v="0.20105820105820105"/>
    <m/>
    <m/>
    <x v="5"/>
  </r>
  <r>
    <n v="115"/>
    <x v="5"/>
    <n v="2001"/>
    <n v="3"/>
    <n v="2823"/>
    <n v="311"/>
    <n v="0.11016648955012398"/>
    <m/>
    <m/>
    <x v="5"/>
  </r>
  <r>
    <n v="115"/>
    <x v="5"/>
    <n v="2001"/>
    <n v="4"/>
    <n v="15651"/>
    <n v="1972"/>
    <n v="0.12599833876429622"/>
    <m/>
    <m/>
    <x v="5"/>
  </r>
  <r>
    <n v="115"/>
    <x v="5"/>
    <n v="2001"/>
    <n v="5"/>
    <n v="3290"/>
    <n v="681"/>
    <n v="0.20699088145896657"/>
    <m/>
    <m/>
    <x v="5"/>
  </r>
  <r>
    <n v="115"/>
    <x v="5"/>
    <n v="2002"/>
    <n v="1"/>
    <n v="38"/>
    <n v="4"/>
    <n v="0.10526315789473684"/>
    <m/>
    <m/>
    <x v="5"/>
  </r>
  <r>
    <n v="115"/>
    <x v="5"/>
    <n v="2002"/>
    <n v="2"/>
    <n v="44"/>
    <n v="9"/>
    <n v="0.20454545454545456"/>
    <m/>
    <m/>
    <x v="5"/>
  </r>
  <r>
    <n v="115"/>
    <x v="5"/>
    <n v="2002"/>
    <n v="3"/>
    <n v="432"/>
    <n v="111"/>
    <n v="0.25694444444444442"/>
    <m/>
    <m/>
    <x v="5"/>
  </r>
  <r>
    <n v="115"/>
    <x v="5"/>
    <n v="2002"/>
    <n v="4"/>
    <n v="4032"/>
    <n v="811"/>
    <n v="0.20114087301587302"/>
    <m/>
    <m/>
    <x v="5"/>
  </r>
  <r>
    <n v="115"/>
    <x v="5"/>
    <n v="2002"/>
    <n v="5"/>
    <n v="1709"/>
    <n v="241"/>
    <n v="0.14101813926272674"/>
    <m/>
    <m/>
    <x v="5"/>
  </r>
  <r>
    <n v="115"/>
    <x v="5"/>
    <n v="2003"/>
    <n v="1"/>
    <n v="6"/>
    <n v="1"/>
    <n v="0.16666666666666666"/>
    <m/>
    <m/>
    <x v="5"/>
  </r>
  <r>
    <n v="115"/>
    <x v="5"/>
    <n v="2003"/>
    <n v="2"/>
    <n v="168"/>
    <n v="52"/>
    <n v="0.30952380952380953"/>
    <m/>
    <m/>
    <x v="5"/>
  </r>
  <r>
    <n v="115"/>
    <x v="5"/>
    <n v="2003"/>
    <n v="3"/>
    <n v="1128"/>
    <n v="341"/>
    <n v="0.30230496453900707"/>
    <m/>
    <m/>
    <x v="5"/>
  </r>
  <r>
    <n v="115"/>
    <x v="5"/>
    <n v="2003"/>
    <n v="4"/>
    <n v="5800"/>
    <n v="1095"/>
    <n v="0.18879310344827585"/>
    <m/>
    <m/>
    <x v="5"/>
  </r>
  <r>
    <n v="115"/>
    <x v="5"/>
    <n v="2003"/>
    <n v="5"/>
    <n v="1404"/>
    <n v="445"/>
    <n v="0.31695156695156695"/>
    <m/>
    <m/>
    <x v="5"/>
  </r>
  <r>
    <n v="115"/>
    <x v="5"/>
    <n v="2004"/>
    <n v="1"/>
    <n v="4"/>
    <n v="0"/>
    <n v="0"/>
    <m/>
    <m/>
    <x v="5"/>
  </r>
  <r>
    <n v="115"/>
    <x v="5"/>
    <n v="2004"/>
    <n v="2"/>
    <n v="41"/>
    <n v="12"/>
    <n v="0.29268292682926828"/>
    <m/>
    <m/>
    <x v="5"/>
  </r>
  <r>
    <n v="115"/>
    <x v="5"/>
    <n v="2004"/>
    <n v="3"/>
    <n v="783"/>
    <n v="292"/>
    <n v="0.37292464878671777"/>
    <m/>
    <m/>
    <x v="5"/>
  </r>
  <r>
    <n v="115"/>
    <x v="5"/>
    <n v="2004"/>
    <n v="4"/>
    <n v="3884"/>
    <n v="1002"/>
    <n v="0.25798146240988673"/>
    <m/>
    <m/>
    <x v="5"/>
  </r>
  <r>
    <n v="115"/>
    <x v="5"/>
    <n v="2004"/>
    <n v="5"/>
    <n v="809"/>
    <n v="155"/>
    <n v="0.19159456118665019"/>
    <m/>
    <m/>
    <x v="5"/>
  </r>
  <r>
    <n v="115"/>
    <x v="5"/>
    <n v="2005"/>
    <n v="1"/>
    <n v="3"/>
    <n v="1"/>
    <n v="0.33333333333333331"/>
    <m/>
    <m/>
    <x v="5"/>
  </r>
  <r>
    <n v="115"/>
    <x v="5"/>
    <n v="2005"/>
    <n v="2"/>
    <n v="5"/>
    <n v="2"/>
    <n v="0.4"/>
    <m/>
    <m/>
    <x v="5"/>
  </r>
  <r>
    <n v="115"/>
    <x v="5"/>
    <n v="2005"/>
    <n v="3"/>
    <n v="370"/>
    <n v="276"/>
    <n v="0.74594594594594599"/>
    <m/>
    <m/>
    <x v="5"/>
  </r>
  <r>
    <n v="115"/>
    <x v="5"/>
    <n v="2005"/>
    <n v="4"/>
    <n v="2369"/>
    <n v="707"/>
    <n v="0.29843815956099617"/>
    <m/>
    <m/>
    <x v="5"/>
  </r>
  <r>
    <n v="115"/>
    <x v="5"/>
    <n v="2005"/>
    <n v="5"/>
    <n v="598"/>
    <n v="205"/>
    <n v="0.34280936454849498"/>
    <m/>
    <m/>
    <x v="5"/>
  </r>
  <r>
    <n v="115"/>
    <x v="5"/>
    <n v="2006"/>
    <n v="1"/>
    <n v="5"/>
    <n v="3"/>
    <n v="0.6"/>
    <m/>
    <m/>
    <x v="5"/>
  </r>
  <r>
    <n v="115"/>
    <x v="5"/>
    <n v="2006"/>
    <n v="2"/>
    <n v="12"/>
    <n v="2"/>
    <n v="0.16666666666666666"/>
    <m/>
    <m/>
    <x v="5"/>
  </r>
  <r>
    <n v="115"/>
    <x v="5"/>
    <n v="2006"/>
    <n v="3"/>
    <n v="187"/>
    <n v="44"/>
    <n v="0.23529411764705882"/>
    <m/>
    <m/>
    <x v="5"/>
  </r>
  <r>
    <n v="115"/>
    <x v="5"/>
    <n v="2006"/>
    <n v="4"/>
    <n v="433"/>
    <n v="136"/>
    <n v="0.31408775981524251"/>
    <m/>
    <m/>
    <x v="5"/>
  </r>
  <r>
    <n v="115"/>
    <x v="5"/>
    <n v="2006"/>
    <n v="5"/>
    <n v="40"/>
    <n v="40"/>
    <n v="1"/>
    <m/>
    <m/>
    <x v="5"/>
  </r>
  <r>
    <n v="115"/>
    <x v="5"/>
    <n v="2007"/>
    <n v="2"/>
    <n v="56"/>
    <n v="34"/>
    <n v="0.6071428571428571"/>
    <m/>
    <m/>
    <x v="5"/>
  </r>
  <r>
    <n v="115"/>
    <x v="5"/>
    <n v="2007"/>
    <n v="3"/>
    <n v="434"/>
    <n v="181"/>
    <n v="0.41705069124423966"/>
    <m/>
    <m/>
    <x v="5"/>
  </r>
  <r>
    <n v="115"/>
    <x v="5"/>
    <n v="2007"/>
    <n v="4"/>
    <n v="3514"/>
    <n v="614"/>
    <n v="0.17472965281730221"/>
    <m/>
    <m/>
    <x v="5"/>
  </r>
  <r>
    <n v="115"/>
    <x v="5"/>
    <n v="2007"/>
    <n v="5"/>
    <n v="42"/>
    <n v="1"/>
    <n v="2.3809523809523808E-2"/>
    <m/>
    <m/>
    <x v="5"/>
  </r>
  <r>
    <n v="115"/>
    <x v="5"/>
    <n v="2008"/>
    <n v="3"/>
    <n v="167"/>
    <n v="43"/>
    <n v="0.25748502994011974"/>
    <m/>
    <m/>
    <x v="5"/>
  </r>
  <r>
    <n v="115"/>
    <x v="5"/>
    <n v="2008"/>
    <n v="4"/>
    <n v="461"/>
    <n v="123"/>
    <n v="0.26681127982646419"/>
    <m/>
    <m/>
    <x v="5"/>
  </r>
  <r>
    <n v="115"/>
    <x v="5"/>
    <n v="2008"/>
    <n v="5"/>
    <n v="11"/>
    <n v="6"/>
    <n v="0.54545454545454541"/>
    <m/>
    <m/>
    <x v="5"/>
  </r>
  <r>
    <n v="115"/>
    <x v="5"/>
    <n v="2009"/>
    <n v="2"/>
    <n v="21"/>
    <n v="3"/>
    <n v="0.14285714285714285"/>
    <m/>
    <m/>
    <x v="5"/>
  </r>
  <r>
    <n v="115"/>
    <x v="5"/>
    <n v="2009"/>
    <n v="3"/>
    <n v="260"/>
    <n v="123"/>
    <n v="0.47307692307692306"/>
    <m/>
    <m/>
    <x v="5"/>
  </r>
  <r>
    <n v="115"/>
    <x v="5"/>
    <n v="2009"/>
    <n v="4"/>
    <n v="5519"/>
    <n v="1033"/>
    <n v="0.18717158905598841"/>
    <m/>
    <m/>
    <x v="5"/>
  </r>
  <r>
    <n v="115"/>
    <x v="5"/>
    <n v="2009"/>
    <n v="5"/>
    <n v="645"/>
    <n v="64"/>
    <n v="9.9224806201550386E-2"/>
    <m/>
    <m/>
    <x v="5"/>
  </r>
  <r>
    <n v="115"/>
    <x v="5"/>
    <n v="2010"/>
    <n v="3"/>
    <n v="45"/>
    <n v="9"/>
    <n v="0.2"/>
    <m/>
    <m/>
    <x v="5"/>
  </r>
  <r>
    <n v="115"/>
    <x v="5"/>
    <n v="2010"/>
    <n v="4"/>
    <n v="454"/>
    <n v="152"/>
    <n v="0.33480176211453744"/>
    <m/>
    <m/>
    <x v="5"/>
  </r>
  <r>
    <n v="115"/>
    <x v="5"/>
    <n v="2010"/>
    <n v="5"/>
    <n v="93"/>
    <n v="36"/>
    <n v="0.38709677419354838"/>
    <m/>
    <m/>
    <x v="5"/>
  </r>
  <r>
    <n v="115"/>
    <x v="5"/>
    <n v="2011"/>
    <n v="3"/>
    <n v="478"/>
    <n v="221"/>
    <n v="0.46234309623430964"/>
    <m/>
    <m/>
    <x v="5"/>
  </r>
  <r>
    <n v="115"/>
    <x v="5"/>
    <n v="2011"/>
    <n v="4"/>
    <n v="2958"/>
    <n v="660"/>
    <n v="0.2231237322515213"/>
    <m/>
    <m/>
    <x v="5"/>
  </r>
  <r>
    <n v="115"/>
    <x v="5"/>
    <n v="2011"/>
    <n v="5"/>
    <n v="1417"/>
    <n v="625"/>
    <n v="0.44107268877911082"/>
    <m/>
    <m/>
    <x v="5"/>
  </r>
  <r>
    <n v="115"/>
    <x v="5"/>
    <n v="2012"/>
    <n v="1"/>
    <n v="14"/>
    <n v="0"/>
    <n v="0"/>
    <m/>
    <m/>
    <x v="5"/>
  </r>
  <r>
    <n v="115"/>
    <x v="5"/>
    <n v="2012"/>
    <n v="2"/>
    <n v="13"/>
    <n v="0"/>
    <n v="0"/>
    <m/>
    <m/>
    <x v="5"/>
  </r>
  <r>
    <n v="115"/>
    <x v="5"/>
    <n v="2012"/>
    <n v="3"/>
    <n v="593"/>
    <n v="148"/>
    <n v="0.24957841483979765"/>
    <m/>
    <m/>
    <x v="5"/>
  </r>
  <r>
    <n v="115"/>
    <x v="5"/>
    <n v="2012"/>
    <n v="4"/>
    <n v="9687"/>
    <n v="1515"/>
    <n v="0.15639516878290494"/>
    <m/>
    <m/>
    <x v="5"/>
  </r>
  <r>
    <n v="115"/>
    <x v="5"/>
    <n v="2012"/>
    <n v="5"/>
    <n v="3495"/>
    <n v="507"/>
    <n v="0.14506437768240343"/>
    <m/>
    <m/>
    <x v="5"/>
  </r>
  <r>
    <n v="115"/>
    <x v="5"/>
    <n v="2013"/>
    <n v="2"/>
    <n v="47"/>
    <n v="8"/>
    <n v="0.1702127659574468"/>
    <m/>
    <m/>
    <x v="5"/>
  </r>
  <r>
    <n v="115"/>
    <x v="5"/>
    <n v="2013"/>
    <n v="3"/>
    <n v="583"/>
    <n v="366"/>
    <n v="0.62778730703259"/>
    <m/>
    <m/>
    <x v="5"/>
  </r>
  <r>
    <n v="115"/>
    <x v="5"/>
    <n v="2013"/>
    <n v="4"/>
    <n v="5963"/>
    <n v="1323"/>
    <n v="0.22186818715411705"/>
    <m/>
    <m/>
    <x v="5"/>
  </r>
  <r>
    <n v="115"/>
    <x v="5"/>
    <n v="2013"/>
    <n v="5"/>
    <n v="2243"/>
    <n v="786"/>
    <n v="0.3504235399019171"/>
    <m/>
    <m/>
    <x v="5"/>
  </r>
  <r>
    <n v="115"/>
    <x v="5"/>
    <n v="2014"/>
    <n v="2"/>
    <m/>
    <n v="1"/>
    <e v="#DIV/0!"/>
    <m/>
    <m/>
    <x v="5"/>
  </r>
  <r>
    <n v="115"/>
    <x v="5"/>
    <n v="2014"/>
    <n v="3"/>
    <n v="307"/>
    <n v="35"/>
    <n v="0.11400651465798045"/>
    <m/>
    <m/>
    <x v="5"/>
  </r>
  <r>
    <n v="115"/>
    <x v="5"/>
    <n v="2014"/>
    <n v="4"/>
    <n v="6543"/>
    <n v="1247"/>
    <n v="0.19058535839828825"/>
    <m/>
    <m/>
    <x v="5"/>
  </r>
  <r>
    <n v="115"/>
    <x v="5"/>
    <n v="2014"/>
    <n v="5"/>
    <n v="2119"/>
    <n v="337"/>
    <n v="0.15903728173666823"/>
    <m/>
    <m/>
    <x v="5"/>
  </r>
  <r>
    <n v="115"/>
    <x v="5"/>
    <n v="2015"/>
    <n v="1"/>
    <n v="2"/>
    <n v="1"/>
    <n v="0.5"/>
    <m/>
    <m/>
    <x v="5"/>
  </r>
  <r>
    <n v="115"/>
    <x v="5"/>
    <n v="2015"/>
    <n v="2"/>
    <m/>
    <n v="4"/>
    <e v="#DIV/0!"/>
    <m/>
    <m/>
    <x v="5"/>
  </r>
  <r>
    <n v="115"/>
    <x v="5"/>
    <n v="2015"/>
    <n v="3"/>
    <n v="483"/>
    <n v="188"/>
    <n v="0.38923395445134573"/>
    <m/>
    <m/>
    <x v="5"/>
  </r>
  <r>
    <n v="115"/>
    <x v="5"/>
    <n v="2015"/>
    <n v="4"/>
    <n v="5778"/>
    <n v="1463"/>
    <n v="0.25320179993077191"/>
    <m/>
    <m/>
    <x v="5"/>
  </r>
  <r>
    <n v="115"/>
    <x v="5"/>
    <n v="2015"/>
    <n v="5"/>
    <n v="1845"/>
    <n v="386"/>
    <n v="0.2092140921409214"/>
    <m/>
    <m/>
    <x v="5"/>
  </r>
  <r>
    <n v="115"/>
    <x v="5"/>
    <n v="2016"/>
    <n v="4"/>
    <n v="32"/>
    <n v="1"/>
    <n v="3.125E-2"/>
    <m/>
    <m/>
    <x v="5"/>
  </r>
  <r>
    <n v="115"/>
    <x v="5"/>
    <n v="2017"/>
    <n v="2"/>
    <n v="2"/>
    <n v="1"/>
    <n v="0.5"/>
    <m/>
    <m/>
    <x v="5"/>
  </r>
  <r>
    <n v="115"/>
    <x v="5"/>
    <n v="2017"/>
    <n v="3"/>
    <n v="75"/>
    <n v="13"/>
    <n v="0.17333333333333334"/>
    <m/>
    <m/>
    <x v="5"/>
  </r>
  <r>
    <n v="115"/>
    <x v="5"/>
    <n v="2017"/>
    <n v="4"/>
    <n v="104"/>
    <n v="4"/>
    <n v="3.8461538461538464E-2"/>
    <m/>
    <m/>
    <x v="5"/>
  </r>
  <r>
    <n v="115"/>
    <x v="5"/>
    <n v="2018"/>
    <n v="2"/>
    <n v="15"/>
    <n v="15"/>
    <n v="1"/>
    <m/>
    <m/>
    <x v="5"/>
  </r>
  <r>
    <n v="115"/>
    <x v="5"/>
    <n v="2018"/>
    <n v="3"/>
    <n v="790"/>
    <n v="337"/>
    <n v="0.42658227848101266"/>
    <m/>
    <m/>
    <x v="5"/>
  </r>
  <r>
    <n v="115"/>
    <x v="5"/>
    <n v="2018"/>
    <n v="4"/>
    <n v="8869"/>
    <n v="1533"/>
    <n v="0.17284925019731651"/>
    <m/>
    <m/>
    <x v="5"/>
  </r>
  <r>
    <n v="115"/>
    <x v="5"/>
    <n v="2018"/>
    <n v="5"/>
    <n v="76"/>
    <n v="0"/>
    <n v="0"/>
    <m/>
    <m/>
    <x v="5"/>
  </r>
  <r>
    <n v="115"/>
    <x v="5"/>
    <n v="2019"/>
    <n v="3"/>
    <n v="134"/>
    <n v="80"/>
    <n v="0.59701492537313428"/>
    <m/>
    <m/>
    <x v="5"/>
  </r>
  <r>
    <n v="115"/>
    <x v="5"/>
    <n v="2019"/>
    <n v="4"/>
    <n v="414"/>
    <n v="123"/>
    <n v="0.29710144927536231"/>
    <m/>
    <m/>
    <x v="5"/>
  </r>
  <r>
    <n v="115"/>
    <x v="5"/>
    <n v="2019"/>
    <n v="5"/>
    <n v="9"/>
    <n v="0"/>
    <n v="0"/>
    <m/>
    <m/>
    <x v="5"/>
  </r>
  <r>
    <n v="115"/>
    <x v="5"/>
    <n v="2020"/>
    <n v="4"/>
    <n v="10"/>
    <n v="1"/>
    <n v="0.1"/>
    <m/>
    <m/>
    <x v="5"/>
  </r>
  <r>
    <n v="118"/>
    <x v="6"/>
    <n v="2000"/>
    <n v="1"/>
    <n v="136"/>
    <n v="2"/>
    <n v="1.4705882352941176E-2"/>
    <m/>
    <m/>
    <x v="6"/>
  </r>
  <r>
    <n v="118"/>
    <x v="6"/>
    <n v="2000"/>
    <n v="2"/>
    <n v="2638"/>
    <n v="232"/>
    <n v="8.7945413191811983E-2"/>
    <m/>
    <m/>
    <x v="6"/>
  </r>
  <r>
    <n v="118"/>
    <x v="6"/>
    <n v="2000"/>
    <n v="3"/>
    <n v="3404"/>
    <n v="1140"/>
    <n v="0.33490011750881316"/>
    <m/>
    <m/>
    <x v="6"/>
  </r>
  <r>
    <n v="118"/>
    <x v="6"/>
    <n v="2000"/>
    <n v="4"/>
    <n v="3832"/>
    <n v="1003"/>
    <n v="0.26174321503131526"/>
    <m/>
    <m/>
    <x v="6"/>
  </r>
  <r>
    <n v="118"/>
    <x v="6"/>
    <n v="2000"/>
    <n v="5"/>
    <n v="1554"/>
    <n v="125"/>
    <n v="8.0437580437580439E-2"/>
    <m/>
    <m/>
    <x v="6"/>
  </r>
  <r>
    <n v="118"/>
    <x v="6"/>
    <n v="2001"/>
    <n v="1"/>
    <n v="65"/>
    <n v="9"/>
    <n v="0.13846153846153847"/>
    <m/>
    <m/>
    <x v="6"/>
  </r>
  <r>
    <n v="118"/>
    <x v="6"/>
    <n v="2001"/>
    <n v="2"/>
    <n v="2096"/>
    <n v="840"/>
    <n v="0.40076335877862596"/>
    <m/>
    <m/>
    <x v="6"/>
  </r>
  <r>
    <n v="118"/>
    <x v="6"/>
    <n v="2001"/>
    <n v="3"/>
    <n v="5956"/>
    <n v="1715"/>
    <n v="0.28794492948287442"/>
    <m/>
    <m/>
    <x v="6"/>
  </r>
  <r>
    <n v="118"/>
    <x v="6"/>
    <n v="2001"/>
    <n v="4"/>
    <n v="10200"/>
    <n v="2983"/>
    <n v="0.29245098039215689"/>
    <m/>
    <m/>
    <x v="6"/>
  </r>
  <r>
    <n v="118"/>
    <x v="6"/>
    <n v="2001"/>
    <n v="5"/>
    <n v="2443"/>
    <n v="401"/>
    <n v="0.16414244781006959"/>
    <m/>
    <m/>
    <x v="6"/>
  </r>
  <r>
    <n v="118"/>
    <x v="6"/>
    <n v="2002"/>
    <n v="1"/>
    <n v="31"/>
    <n v="2"/>
    <n v="6.4516129032258063E-2"/>
    <m/>
    <m/>
    <x v="6"/>
  </r>
  <r>
    <n v="118"/>
    <x v="6"/>
    <n v="2002"/>
    <n v="2"/>
    <n v="1179"/>
    <n v="392"/>
    <n v="0.3324851569126378"/>
    <m/>
    <m/>
    <x v="6"/>
  </r>
  <r>
    <n v="118"/>
    <x v="6"/>
    <n v="2002"/>
    <n v="3"/>
    <n v="1837"/>
    <n v="539"/>
    <n v="0.29341317365269459"/>
    <m/>
    <m/>
    <x v="6"/>
  </r>
  <r>
    <n v="118"/>
    <x v="6"/>
    <n v="2002"/>
    <n v="4"/>
    <n v="3358"/>
    <n v="1409"/>
    <n v="0.41959499702203695"/>
    <m/>
    <m/>
    <x v="6"/>
  </r>
  <r>
    <n v="118"/>
    <x v="6"/>
    <n v="2002"/>
    <n v="5"/>
    <n v="694"/>
    <n v="187"/>
    <n v="0.26945244956772335"/>
    <m/>
    <m/>
    <x v="6"/>
  </r>
  <r>
    <n v="118"/>
    <x v="6"/>
    <n v="2003"/>
    <n v="1"/>
    <n v="44"/>
    <n v="3"/>
    <n v="6.8181818181818177E-2"/>
    <m/>
    <m/>
    <x v="6"/>
  </r>
  <r>
    <n v="118"/>
    <x v="6"/>
    <n v="2003"/>
    <n v="2"/>
    <n v="1099"/>
    <n v="559"/>
    <n v="0.50864422202001824"/>
    <m/>
    <m/>
    <x v="6"/>
  </r>
  <r>
    <n v="118"/>
    <x v="6"/>
    <n v="2003"/>
    <n v="3"/>
    <n v="2793"/>
    <n v="851"/>
    <n v="0.3046902971715002"/>
    <m/>
    <m/>
    <x v="6"/>
  </r>
  <r>
    <n v="118"/>
    <x v="6"/>
    <n v="2003"/>
    <n v="4"/>
    <n v="5168"/>
    <n v="2484"/>
    <n v="0.48065015479876161"/>
    <m/>
    <m/>
    <x v="6"/>
  </r>
  <r>
    <n v="118"/>
    <x v="6"/>
    <n v="2003"/>
    <n v="5"/>
    <n v="1205"/>
    <n v="290"/>
    <n v="0.24066390041493776"/>
    <m/>
    <m/>
    <x v="6"/>
  </r>
  <r>
    <n v="118"/>
    <x v="6"/>
    <n v="2004"/>
    <n v="1"/>
    <n v="8"/>
    <n v="0"/>
    <n v="0"/>
    <m/>
    <m/>
    <x v="6"/>
  </r>
  <r>
    <n v="118"/>
    <x v="6"/>
    <n v="2004"/>
    <n v="2"/>
    <n v="1020"/>
    <n v="378"/>
    <n v="0.37058823529411766"/>
    <m/>
    <m/>
    <x v="6"/>
  </r>
  <r>
    <n v="118"/>
    <x v="6"/>
    <n v="2004"/>
    <n v="3"/>
    <n v="1853"/>
    <n v="829"/>
    <n v="0.44738262277388019"/>
    <m/>
    <m/>
    <x v="6"/>
  </r>
  <r>
    <n v="118"/>
    <x v="6"/>
    <n v="2004"/>
    <n v="4"/>
    <n v="5503"/>
    <n v="1775"/>
    <n v="0.32255133563510813"/>
    <m/>
    <m/>
    <x v="6"/>
  </r>
  <r>
    <n v="118"/>
    <x v="6"/>
    <n v="2004"/>
    <n v="5"/>
    <n v="950"/>
    <n v="271"/>
    <n v="0.28526315789473683"/>
    <m/>
    <m/>
    <x v="6"/>
  </r>
  <r>
    <n v="118"/>
    <x v="6"/>
    <n v="2005"/>
    <n v="1"/>
    <n v="4"/>
    <n v="1"/>
    <n v="0.25"/>
    <m/>
    <m/>
    <x v="6"/>
  </r>
  <r>
    <n v="118"/>
    <x v="6"/>
    <n v="2005"/>
    <n v="2"/>
    <n v="931"/>
    <n v="337"/>
    <n v="0.36197636949516648"/>
    <m/>
    <m/>
    <x v="6"/>
  </r>
  <r>
    <n v="118"/>
    <x v="6"/>
    <n v="2005"/>
    <n v="3"/>
    <n v="1245"/>
    <n v="367"/>
    <n v="0.29477911646586347"/>
    <m/>
    <m/>
    <x v="6"/>
  </r>
  <r>
    <n v="118"/>
    <x v="6"/>
    <n v="2005"/>
    <n v="4"/>
    <n v="3666"/>
    <n v="938"/>
    <n v="0.25586470267321332"/>
    <m/>
    <m/>
    <x v="6"/>
  </r>
  <r>
    <n v="118"/>
    <x v="6"/>
    <n v="2005"/>
    <n v="5"/>
    <n v="1069"/>
    <n v="387"/>
    <n v="0.36202057998129095"/>
    <m/>
    <m/>
    <x v="6"/>
  </r>
  <r>
    <n v="118"/>
    <x v="6"/>
    <n v="2006"/>
    <n v="1"/>
    <n v="21"/>
    <n v="0"/>
    <n v="0"/>
    <m/>
    <m/>
    <x v="6"/>
  </r>
  <r>
    <n v="118"/>
    <x v="6"/>
    <n v="2006"/>
    <n v="2"/>
    <n v="2486"/>
    <n v="963"/>
    <n v="0.38736926790024134"/>
    <m/>
    <m/>
    <x v="6"/>
  </r>
  <r>
    <n v="118"/>
    <x v="6"/>
    <n v="2006"/>
    <n v="3"/>
    <n v="2090"/>
    <n v="703"/>
    <n v="0.33636363636363636"/>
    <m/>
    <m/>
    <x v="6"/>
  </r>
  <r>
    <n v="118"/>
    <x v="6"/>
    <n v="2006"/>
    <n v="4"/>
    <n v="1528"/>
    <n v="448"/>
    <n v="0.29319371727748689"/>
    <m/>
    <m/>
    <x v="6"/>
  </r>
  <r>
    <n v="118"/>
    <x v="6"/>
    <n v="2006"/>
    <n v="5"/>
    <n v="518"/>
    <n v="43"/>
    <n v="8.3011583011583012E-2"/>
    <m/>
    <m/>
    <x v="6"/>
  </r>
  <r>
    <n v="118"/>
    <x v="6"/>
    <n v="2007"/>
    <n v="1"/>
    <n v="158"/>
    <n v="33"/>
    <n v="0.20886075949367089"/>
    <m/>
    <m/>
    <x v="6"/>
  </r>
  <r>
    <n v="118"/>
    <x v="6"/>
    <n v="2007"/>
    <n v="2"/>
    <n v="1685"/>
    <n v="548"/>
    <n v="0.32522255192878341"/>
    <m/>
    <m/>
    <x v="6"/>
  </r>
  <r>
    <n v="118"/>
    <x v="6"/>
    <n v="2007"/>
    <n v="3"/>
    <n v="1888"/>
    <n v="395"/>
    <n v="0.20921610169491525"/>
    <m/>
    <m/>
    <x v="6"/>
  </r>
  <r>
    <n v="118"/>
    <x v="6"/>
    <n v="2007"/>
    <n v="4"/>
    <n v="2437"/>
    <n v="545"/>
    <n v="0.22363561756257694"/>
    <m/>
    <m/>
    <x v="6"/>
  </r>
  <r>
    <n v="118"/>
    <x v="6"/>
    <n v="2007"/>
    <n v="5"/>
    <n v="591"/>
    <n v="70"/>
    <n v="0.11844331641285956"/>
    <m/>
    <m/>
    <x v="6"/>
  </r>
  <r>
    <n v="118"/>
    <x v="6"/>
    <n v="2008"/>
    <n v="2"/>
    <n v="779"/>
    <n v="343"/>
    <n v="0.44030808729139925"/>
    <m/>
    <m/>
    <x v="6"/>
  </r>
  <r>
    <n v="118"/>
    <x v="6"/>
    <n v="2008"/>
    <n v="3"/>
    <n v="1011"/>
    <n v="436"/>
    <n v="0.43125618199802174"/>
    <m/>
    <m/>
    <x v="6"/>
  </r>
  <r>
    <n v="118"/>
    <x v="6"/>
    <n v="2008"/>
    <n v="4"/>
    <n v="2227"/>
    <n v="659"/>
    <n v="0.29591378536147284"/>
    <m/>
    <m/>
    <x v="6"/>
  </r>
  <r>
    <n v="118"/>
    <x v="6"/>
    <n v="2008"/>
    <n v="5"/>
    <n v="229"/>
    <n v="38"/>
    <n v="0.16593886462882096"/>
    <m/>
    <m/>
    <x v="6"/>
  </r>
  <r>
    <n v="118"/>
    <x v="6"/>
    <n v="2009"/>
    <n v="1"/>
    <n v="5"/>
    <n v="3"/>
    <n v="0.6"/>
    <m/>
    <m/>
    <x v="6"/>
  </r>
  <r>
    <n v="118"/>
    <x v="6"/>
    <n v="2009"/>
    <n v="2"/>
    <n v="800"/>
    <n v="349"/>
    <n v="0.43625000000000003"/>
    <m/>
    <m/>
    <x v="6"/>
  </r>
  <r>
    <n v="118"/>
    <x v="6"/>
    <n v="2009"/>
    <n v="3"/>
    <n v="1629"/>
    <n v="659"/>
    <n v="0.40454266421117252"/>
    <m/>
    <m/>
    <x v="6"/>
  </r>
  <r>
    <n v="118"/>
    <x v="6"/>
    <n v="2009"/>
    <n v="4"/>
    <n v="8994"/>
    <n v="2179"/>
    <n v="0.24227262619524126"/>
    <m/>
    <m/>
    <x v="6"/>
  </r>
  <r>
    <n v="118"/>
    <x v="6"/>
    <n v="2009"/>
    <n v="5"/>
    <n v="323"/>
    <n v="135"/>
    <n v="0.41795665634674922"/>
    <m/>
    <m/>
    <x v="6"/>
  </r>
  <r>
    <n v="118"/>
    <x v="6"/>
    <n v="2010"/>
    <n v="1"/>
    <n v="5"/>
    <n v="0"/>
    <n v="0"/>
    <m/>
    <m/>
    <x v="6"/>
  </r>
  <r>
    <n v="118"/>
    <x v="6"/>
    <n v="2010"/>
    <n v="2"/>
    <n v="227"/>
    <n v="85"/>
    <n v="0.37444933920704848"/>
    <m/>
    <m/>
    <x v="6"/>
  </r>
  <r>
    <n v="118"/>
    <x v="6"/>
    <n v="2010"/>
    <n v="3"/>
    <n v="707"/>
    <n v="287"/>
    <n v="0.40594059405940597"/>
    <m/>
    <m/>
    <x v="6"/>
  </r>
  <r>
    <n v="118"/>
    <x v="6"/>
    <n v="2010"/>
    <n v="4"/>
    <n v="1251"/>
    <n v="391"/>
    <n v="0.31254996003197444"/>
    <m/>
    <m/>
    <x v="6"/>
  </r>
  <r>
    <n v="118"/>
    <x v="6"/>
    <n v="2010"/>
    <n v="5"/>
    <n v="239"/>
    <n v="38"/>
    <n v="0.15899581589958159"/>
    <m/>
    <m/>
    <x v="6"/>
  </r>
  <r>
    <n v="118"/>
    <x v="6"/>
    <n v="2011"/>
    <n v="1"/>
    <n v="13"/>
    <n v="0"/>
    <n v="0"/>
    <m/>
    <m/>
    <x v="6"/>
  </r>
  <r>
    <n v="118"/>
    <x v="6"/>
    <n v="2011"/>
    <n v="2"/>
    <n v="1679"/>
    <n v="471"/>
    <n v="0.2805241215008934"/>
    <m/>
    <m/>
    <x v="6"/>
  </r>
  <r>
    <n v="118"/>
    <x v="6"/>
    <n v="2011"/>
    <n v="3"/>
    <n v="3588"/>
    <n v="1052"/>
    <n v="0.29319955406911929"/>
    <m/>
    <m/>
    <x v="6"/>
  </r>
  <r>
    <n v="118"/>
    <x v="6"/>
    <n v="2011"/>
    <n v="4"/>
    <n v="7651"/>
    <n v="1197"/>
    <n v="0.15645013723696249"/>
    <m/>
    <m/>
    <x v="6"/>
  </r>
  <r>
    <n v="118"/>
    <x v="6"/>
    <n v="2011"/>
    <n v="5"/>
    <n v="1229"/>
    <n v="269"/>
    <n v="0.21887713588283156"/>
    <m/>
    <m/>
    <x v="6"/>
  </r>
  <r>
    <n v="118"/>
    <x v="6"/>
    <n v="2012"/>
    <n v="1"/>
    <m/>
    <n v="1"/>
    <e v="#DIV/0!"/>
    <m/>
    <m/>
    <x v="6"/>
  </r>
  <r>
    <n v="118"/>
    <x v="6"/>
    <n v="2012"/>
    <n v="2"/>
    <n v="896"/>
    <n v="170"/>
    <n v="0.18973214285714285"/>
    <m/>
    <m/>
    <x v="6"/>
  </r>
  <r>
    <n v="118"/>
    <x v="6"/>
    <n v="2012"/>
    <n v="3"/>
    <n v="3087"/>
    <n v="855"/>
    <n v="0.27696793002915454"/>
    <m/>
    <m/>
    <x v="6"/>
  </r>
  <r>
    <n v="118"/>
    <x v="6"/>
    <n v="2012"/>
    <n v="4"/>
    <n v="15533"/>
    <n v="3986"/>
    <n v="0.25661494881864416"/>
    <m/>
    <m/>
    <x v="6"/>
  </r>
  <r>
    <n v="118"/>
    <x v="6"/>
    <n v="2012"/>
    <n v="5"/>
    <n v="4156"/>
    <n v="557"/>
    <n v="0.13402309913378249"/>
    <m/>
    <m/>
    <x v="6"/>
  </r>
  <r>
    <n v="118"/>
    <x v="6"/>
    <n v="2013"/>
    <n v="1"/>
    <n v="16"/>
    <n v="0"/>
    <n v="0"/>
    <m/>
    <m/>
    <x v="6"/>
  </r>
  <r>
    <n v="118"/>
    <x v="6"/>
    <n v="2013"/>
    <n v="2"/>
    <n v="2145"/>
    <n v="693"/>
    <n v="0.32307692307692309"/>
    <m/>
    <m/>
    <x v="6"/>
  </r>
  <r>
    <n v="118"/>
    <x v="6"/>
    <n v="2013"/>
    <n v="3"/>
    <n v="4018"/>
    <n v="1343"/>
    <n v="0.33424589347934297"/>
    <m/>
    <m/>
    <x v="6"/>
  </r>
  <r>
    <n v="118"/>
    <x v="6"/>
    <n v="2013"/>
    <n v="4"/>
    <n v="6854"/>
    <n v="1565"/>
    <n v="0.22833381966734753"/>
    <m/>
    <m/>
    <x v="6"/>
  </r>
  <r>
    <n v="118"/>
    <x v="6"/>
    <n v="2013"/>
    <n v="5"/>
    <n v="1998"/>
    <n v="550"/>
    <n v="0.27527527527527529"/>
    <m/>
    <m/>
    <x v="6"/>
  </r>
  <r>
    <n v="118"/>
    <x v="6"/>
    <n v="2014"/>
    <n v="2"/>
    <n v="561"/>
    <n v="143"/>
    <n v="0.25490196078431371"/>
    <m/>
    <m/>
    <x v="6"/>
  </r>
  <r>
    <n v="118"/>
    <x v="6"/>
    <n v="2014"/>
    <n v="3"/>
    <n v="1511"/>
    <n v="381"/>
    <n v="0.25215089344804764"/>
    <m/>
    <m/>
    <x v="6"/>
  </r>
  <r>
    <n v="118"/>
    <x v="6"/>
    <n v="2014"/>
    <n v="4"/>
    <n v="7744"/>
    <n v="2699"/>
    <n v="0.34852789256198347"/>
    <m/>
    <m/>
    <x v="6"/>
  </r>
  <r>
    <n v="118"/>
    <x v="6"/>
    <n v="2014"/>
    <n v="5"/>
    <n v="2196"/>
    <n v="459"/>
    <n v="0.20901639344262296"/>
    <m/>
    <m/>
    <x v="6"/>
  </r>
  <r>
    <n v="118"/>
    <x v="6"/>
    <n v="2015"/>
    <n v="1"/>
    <n v="21"/>
    <n v="1"/>
    <n v="4.7619047619047616E-2"/>
    <m/>
    <m/>
    <x v="6"/>
  </r>
  <r>
    <n v="118"/>
    <x v="6"/>
    <n v="2015"/>
    <n v="2"/>
    <n v="2317"/>
    <n v="162"/>
    <n v="6.9917997410444535E-2"/>
    <m/>
    <m/>
    <x v="6"/>
  </r>
  <r>
    <n v="118"/>
    <x v="6"/>
    <n v="2015"/>
    <n v="3"/>
    <n v="2056"/>
    <n v="561"/>
    <n v="0.2728599221789883"/>
    <m/>
    <m/>
    <x v="6"/>
  </r>
  <r>
    <n v="118"/>
    <x v="6"/>
    <n v="2015"/>
    <n v="4"/>
    <n v="9939"/>
    <n v="2730"/>
    <n v="0.27467552067612439"/>
    <m/>
    <m/>
    <x v="6"/>
  </r>
  <r>
    <n v="118"/>
    <x v="6"/>
    <n v="2015"/>
    <n v="5"/>
    <n v="1945"/>
    <n v="481"/>
    <n v="0.24730077120822622"/>
    <m/>
    <m/>
    <x v="6"/>
  </r>
  <r>
    <n v="118"/>
    <x v="6"/>
    <n v="2016"/>
    <n v="2"/>
    <n v="21"/>
    <n v="8"/>
    <n v="0.38095238095238093"/>
    <m/>
    <m/>
    <x v="6"/>
  </r>
  <r>
    <n v="118"/>
    <x v="6"/>
    <n v="2016"/>
    <n v="3"/>
    <n v="14"/>
    <n v="5"/>
    <n v="0.35714285714285715"/>
    <m/>
    <m/>
    <x v="6"/>
  </r>
  <r>
    <n v="118"/>
    <x v="6"/>
    <n v="2016"/>
    <n v="4"/>
    <n v="34"/>
    <n v="0"/>
    <n v="0"/>
    <m/>
    <m/>
    <x v="6"/>
  </r>
  <r>
    <n v="118"/>
    <x v="6"/>
    <n v="2016"/>
    <n v="5"/>
    <n v="8"/>
    <n v="0"/>
    <n v="0"/>
    <m/>
    <m/>
    <x v="6"/>
  </r>
  <r>
    <n v="118"/>
    <x v="6"/>
    <n v="2017"/>
    <n v="1"/>
    <n v="16"/>
    <n v="0"/>
    <n v="0"/>
    <m/>
    <m/>
    <x v="6"/>
  </r>
  <r>
    <n v="118"/>
    <x v="6"/>
    <n v="2017"/>
    <n v="2"/>
    <n v="2152"/>
    <n v="292"/>
    <n v="0.13568773234200743"/>
    <m/>
    <m/>
    <x v="6"/>
  </r>
  <r>
    <n v="118"/>
    <x v="6"/>
    <n v="2017"/>
    <n v="3"/>
    <n v="1936"/>
    <n v="472"/>
    <n v="0.24380165289256198"/>
    <m/>
    <m/>
    <x v="6"/>
  </r>
  <r>
    <n v="118"/>
    <x v="6"/>
    <n v="2017"/>
    <n v="4"/>
    <n v="14783"/>
    <n v="2816"/>
    <n v="0.19048907528918352"/>
    <m/>
    <m/>
    <x v="6"/>
  </r>
  <r>
    <n v="118"/>
    <x v="6"/>
    <n v="2017"/>
    <n v="5"/>
    <n v="1458"/>
    <n v="439"/>
    <n v="0.30109739368998628"/>
    <m/>
    <m/>
    <x v="6"/>
  </r>
  <r>
    <n v="118"/>
    <x v="6"/>
    <n v="2018"/>
    <n v="1"/>
    <n v="2533"/>
    <n v="431"/>
    <n v="0.17015396762731938"/>
    <m/>
    <m/>
    <x v="6"/>
  </r>
  <r>
    <n v="118"/>
    <x v="6"/>
    <n v="2018"/>
    <n v="2"/>
    <n v="5175"/>
    <n v="1273"/>
    <n v="0.2459903381642512"/>
    <m/>
    <m/>
    <x v="6"/>
  </r>
  <r>
    <n v="118"/>
    <x v="6"/>
    <n v="2018"/>
    <n v="3"/>
    <n v="4578"/>
    <n v="1547"/>
    <n v="0.3379204892966361"/>
    <m/>
    <m/>
    <x v="6"/>
  </r>
  <r>
    <n v="118"/>
    <x v="6"/>
    <n v="2018"/>
    <n v="4"/>
    <n v="13258"/>
    <n v="2432"/>
    <n v="0.18343641574898176"/>
    <m/>
    <m/>
    <x v="6"/>
  </r>
  <r>
    <n v="118"/>
    <x v="6"/>
    <n v="2018"/>
    <n v="5"/>
    <n v="754"/>
    <n v="90"/>
    <n v="0.11936339522546419"/>
    <m/>
    <m/>
    <x v="6"/>
  </r>
  <r>
    <n v="118"/>
    <x v="6"/>
    <n v="2019"/>
    <n v="1"/>
    <n v="7335"/>
    <n v="1659"/>
    <n v="0.2261758691206544"/>
    <m/>
    <m/>
    <x v="6"/>
  </r>
  <r>
    <n v="118"/>
    <x v="6"/>
    <n v="2019"/>
    <n v="2"/>
    <n v="6291"/>
    <n v="916"/>
    <n v="0.14560483230011126"/>
    <m/>
    <m/>
    <x v="6"/>
  </r>
  <r>
    <n v="118"/>
    <x v="6"/>
    <n v="2019"/>
    <n v="3"/>
    <n v="3658"/>
    <n v="1204"/>
    <n v="0.32914160743575727"/>
    <m/>
    <m/>
    <x v="6"/>
  </r>
  <r>
    <n v="118"/>
    <x v="6"/>
    <n v="2019"/>
    <n v="4"/>
    <n v="11313"/>
    <n v="2982"/>
    <n v="0.26359055953328031"/>
    <m/>
    <m/>
    <x v="6"/>
  </r>
  <r>
    <n v="118"/>
    <x v="6"/>
    <n v="2019"/>
    <n v="5"/>
    <n v="742"/>
    <n v="64"/>
    <n v="8.6253369272237201E-2"/>
    <m/>
    <m/>
    <x v="6"/>
  </r>
  <r>
    <n v="118"/>
    <x v="6"/>
    <n v="2020"/>
    <n v="1"/>
    <n v="4196"/>
    <n v="361"/>
    <n v="8.6034318398474738E-2"/>
    <m/>
    <m/>
    <x v="6"/>
  </r>
  <r>
    <n v="118"/>
    <x v="6"/>
    <n v="2020"/>
    <n v="2"/>
    <n v="3744"/>
    <n v="1184"/>
    <n v="0.18511569731081925"/>
    <n v="0.31623931623931623"/>
    <s v="creel sub"/>
    <x v="6"/>
  </r>
  <r>
    <n v="118"/>
    <x v="6"/>
    <n v="2020"/>
    <n v="3"/>
    <n v="5412"/>
    <n v="2051"/>
    <n v="0.34024552090245519"/>
    <n v="0.37897265336289726"/>
    <s v="creel sub"/>
    <x v="6"/>
  </r>
  <r>
    <n v="118"/>
    <x v="6"/>
    <n v="2020"/>
    <n v="4"/>
    <n v="13773"/>
    <n v="3292"/>
    <n v="0.23901836927321571"/>
    <m/>
    <m/>
    <x v="6"/>
  </r>
  <r>
    <n v="118"/>
    <x v="6"/>
    <n v="2020"/>
    <n v="5"/>
    <n v="953"/>
    <n v="137"/>
    <n v="0.14375655823714587"/>
    <m/>
    <m/>
    <x v="6"/>
  </r>
  <r>
    <n v="129"/>
    <x v="7"/>
    <n v="2000"/>
    <n v="1"/>
    <n v="25"/>
    <n v="5"/>
    <n v="0.2"/>
    <m/>
    <m/>
    <x v="7"/>
  </r>
  <r>
    <n v="129"/>
    <x v="7"/>
    <n v="2000"/>
    <n v="2"/>
    <n v="1504"/>
    <n v="260"/>
    <n v="0.17287234042553193"/>
    <m/>
    <m/>
    <x v="7"/>
  </r>
  <r>
    <n v="129"/>
    <x v="7"/>
    <n v="2000"/>
    <n v="3"/>
    <n v="1314"/>
    <n v="241"/>
    <n v="0.18340943683409436"/>
    <m/>
    <m/>
    <x v="7"/>
  </r>
  <r>
    <n v="129"/>
    <x v="7"/>
    <n v="2000"/>
    <n v="4"/>
    <n v="2388"/>
    <n v="490"/>
    <n v="0.2051926298157454"/>
    <m/>
    <m/>
    <x v="7"/>
  </r>
  <r>
    <n v="129"/>
    <x v="7"/>
    <n v="2000"/>
    <n v="5"/>
    <n v="822"/>
    <n v="131"/>
    <n v="0.15936739659367397"/>
    <m/>
    <m/>
    <x v="7"/>
  </r>
  <r>
    <n v="129"/>
    <x v="7"/>
    <n v="2001"/>
    <n v="1"/>
    <n v="79"/>
    <n v="15"/>
    <n v="0.189873417721519"/>
    <m/>
    <m/>
    <x v="7"/>
  </r>
  <r>
    <n v="129"/>
    <x v="7"/>
    <n v="2001"/>
    <n v="2"/>
    <n v="1188"/>
    <n v="211"/>
    <n v="0.17760942760942761"/>
    <m/>
    <m/>
    <x v="7"/>
  </r>
  <r>
    <n v="129"/>
    <x v="7"/>
    <n v="2001"/>
    <n v="3"/>
    <n v="5681"/>
    <n v="1208"/>
    <n v="0.21263861996127442"/>
    <m/>
    <m/>
    <x v="7"/>
  </r>
  <r>
    <n v="129"/>
    <x v="7"/>
    <n v="2001"/>
    <n v="4"/>
    <n v="4916"/>
    <n v="805"/>
    <n v="0.16375101708706266"/>
    <m/>
    <m/>
    <x v="7"/>
  </r>
  <r>
    <n v="129"/>
    <x v="7"/>
    <n v="2001"/>
    <n v="5"/>
    <n v="586"/>
    <n v="94"/>
    <n v="0.16040955631399317"/>
    <m/>
    <m/>
    <x v="7"/>
  </r>
  <r>
    <n v="129"/>
    <x v="7"/>
    <n v="2002"/>
    <n v="1"/>
    <n v="38"/>
    <n v="4"/>
    <n v="0.10526315789473684"/>
    <m/>
    <m/>
    <x v="7"/>
  </r>
  <r>
    <n v="129"/>
    <x v="7"/>
    <n v="2002"/>
    <n v="2"/>
    <n v="349"/>
    <n v="92"/>
    <n v="0.26361031518624639"/>
    <m/>
    <m/>
    <x v="7"/>
  </r>
  <r>
    <n v="129"/>
    <x v="7"/>
    <n v="2002"/>
    <n v="3"/>
    <n v="539"/>
    <n v="125"/>
    <n v="0.23191094619666047"/>
    <m/>
    <m/>
    <x v="7"/>
  </r>
  <r>
    <n v="129"/>
    <x v="7"/>
    <n v="2002"/>
    <n v="4"/>
    <n v="1126"/>
    <n v="219"/>
    <n v="0.19449378330373002"/>
    <m/>
    <m/>
    <x v="7"/>
  </r>
  <r>
    <n v="129"/>
    <x v="7"/>
    <n v="2002"/>
    <n v="5"/>
    <n v="122"/>
    <n v="29"/>
    <n v="0.23770491803278687"/>
    <m/>
    <m/>
    <x v="7"/>
  </r>
  <r>
    <n v="129"/>
    <x v="7"/>
    <n v="2003"/>
    <n v="1"/>
    <n v="50"/>
    <n v="13"/>
    <n v="0.26"/>
    <m/>
    <m/>
    <x v="7"/>
  </r>
  <r>
    <n v="129"/>
    <x v="7"/>
    <n v="2003"/>
    <n v="2"/>
    <n v="243"/>
    <n v="51"/>
    <n v="0.20987654320987653"/>
    <m/>
    <m/>
    <x v="7"/>
  </r>
  <r>
    <n v="129"/>
    <x v="7"/>
    <n v="2003"/>
    <n v="3"/>
    <n v="2056"/>
    <n v="403"/>
    <n v="0.19601167315175097"/>
    <m/>
    <m/>
    <x v="7"/>
  </r>
  <r>
    <n v="129"/>
    <x v="7"/>
    <n v="2003"/>
    <n v="4"/>
    <n v="2690"/>
    <n v="679"/>
    <n v="0.25241635687732344"/>
    <m/>
    <m/>
    <x v="7"/>
  </r>
  <r>
    <n v="129"/>
    <x v="7"/>
    <n v="2003"/>
    <n v="5"/>
    <n v="441"/>
    <n v="113"/>
    <n v="0.25623582766439912"/>
    <m/>
    <m/>
    <x v="7"/>
  </r>
  <r>
    <n v="129"/>
    <x v="7"/>
    <n v="2004"/>
    <n v="1"/>
    <n v="23"/>
    <n v="6"/>
    <n v="0.2608695652173913"/>
    <m/>
    <m/>
    <x v="7"/>
  </r>
  <r>
    <n v="129"/>
    <x v="7"/>
    <n v="2004"/>
    <n v="2"/>
    <n v="503"/>
    <n v="86"/>
    <n v="0.1709741550695825"/>
    <m/>
    <m/>
    <x v="7"/>
  </r>
  <r>
    <n v="129"/>
    <x v="7"/>
    <n v="2004"/>
    <n v="3"/>
    <n v="2384"/>
    <n v="475"/>
    <n v="0.19924496644295303"/>
    <m/>
    <m/>
    <x v="7"/>
  </r>
  <r>
    <n v="129"/>
    <x v="7"/>
    <n v="2004"/>
    <n v="4"/>
    <n v="2440"/>
    <n v="411"/>
    <n v="0.16844262295081966"/>
    <m/>
    <m/>
    <x v="7"/>
  </r>
  <r>
    <n v="129"/>
    <x v="7"/>
    <n v="2004"/>
    <n v="5"/>
    <n v="277"/>
    <n v="74"/>
    <n v="0.26714801444043323"/>
    <m/>
    <m/>
    <x v="7"/>
  </r>
  <r>
    <n v="129"/>
    <x v="7"/>
    <n v="2005"/>
    <n v="1"/>
    <n v="27"/>
    <n v="4"/>
    <n v="0.14814814814814814"/>
    <m/>
    <m/>
    <x v="7"/>
  </r>
  <r>
    <n v="129"/>
    <x v="7"/>
    <n v="2005"/>
    <n v="2"/>
    <n v="552"/>
    <n v="122"/>
    <n v="0.2210144927536232"/>
    <m/>
    <m/>
    <x v="7"/>
  </r>
  <r>
    <n v="129"/>
    <x v="7"/>
    <n v="2005"/>
    <n v="3"/>
    <n v="814"/>
    <n v="137"/>
    <n v="0.16830466830466831"/>
    <m/>
    <m/>
    <x v="7"/>
  </r>
  <r>
    <n v="129"/>
    <x v="7"/>
    <n v="2005"/>
    <n v="4"/>
    <n v="1327"/>
    <n v="211"/>
    <n v="0.15900527505651846"/>
    <m/>
    <m/>
    <x v="7"/>
  </r>
  <r>
    <n v="129"/>
    <x v="7"/>
    <n v="2005"/>
    <n v="5"/>
    <n v="382"/>
    <n v="71"/>
    <n v="0.18586387434554974"/>
    <m/>
    <m/>
    <x v="7"/>
  </r>
  <r>
    <n v="129"/>
    <x v="7"/>
    <n v="2006"/>
    <n v="1"/>
    <n v="11"/>
    <n v="5"/>
    <n v="0.45454545454545453"/>
    <m/>
    <m/>
    <x v="7"/>
  </r>
  <r>
    <n v="129"/>
    <x v="7"/>
    <n v="2006"/>
    <n v="2"/>
    <n v="539"/>
    <n v="91"/>
    <n v="0.16883116883116883"/>
    <m/>
    <m/>
    <x v="7"/>
  </r>
  <r>
    <n v="129"/>
    <x v="7"/>
    <n v="2006"/>
    <n v="3"/>
    <n v="1215"/>
    <n v="142"/>
    <n v="0.1168724279835391"/>
    <m/>
    <m/>
    <x v="7"/>
  </r>
  <r>
    <n v="129"/>
    <x v="7"/>
    <n v="2006"/>
    <n v="4"/>
    <n v="734"/>
    <n v="88"/>
    <n v="0.11989100817438691"/>
    <m/>
    <m/>
    <x v="7"/>
  </r>
  <r>
    <n v="129"/>
    <x v="7"/>
    <n v="2006"/>
    <n v="5"/>
    <n v="103"/>
    <n v="10"/>
    <n v="9.7087378640776698E-2"/>
    <m/>
    <m/>
    <x v="7"/>
  </r>
  <r>
    <n v="129"/>
    <x v="7"/>
    <n v="2007"/>
    <n v="1"/>
    <n v="55"/>
    <n v="26"/>
    <n v="0.47272727272727272"/>
    <m/>
    <m/>
    <x v="7"/>
  </r>
  <r>
    <n v="129"/>
    <x v="7"/>
    <n v="2007"/>
    <n v="2"/>
    <n v="1171"/>
    <n v="301"/>
    <n v="0.25704526046114434"/>
    <m/>
    <m/>
    <x v="7"/>
  </r>
  <r>
    <n v="129"/>
    <x v="7"/>
    <n v="2007"/>
    <n v="3"/>
    <n v="1740"/>
    <n v="452"/>
    <n v="0.25977011494252872"/>
    <m/>
    <m/>
    <x v="7"/>
  </r>
  <r>
    <n v="129"/>
    <x v="7"/>
    <n v="2007"/>
    <n v="4"/>
    <n v="1075"/>
    <n v="309"/>
    <n v="0.28744186046511627"/>
    <m/>
    <m/>
    <x v="7"/>
  </r>
  <r>
    <n v="129"/>
    <x v="7"/>
    <n v="2007"/>
    <n v="5"/>
    <n v="252"/>
    <n v="49"/>
    <n v="0.19444444444444445"/>
    <m/>
    <m/>
    <x v="7"/>
  </r>
  <r>
    <n v="129"/>
    <x v="7"/>
    <n v="2008"/>
    <n v="1"/>
    <n v="21"/>
    <n v="7"/>
    <n v="0.33333333333333331"/>
    <m/>
    <m/>
    <x v="7"/>
  </r>
  <r>
    <n v="129"/>
    <x v="7"/>
    <n v="2008"/>
    <n v="2"/>
    <n v="459"/>
    <n v="177"/>
    <n v="0.38562091503267976"/>
    <m/>
    <m/>
    <x v="7"/>
  </r>
  <r>
    <n v="129"/>
    <x v="7"/>
    <n v="2008"/>
    <n v="3"/>
    <n v="589"/>
    <n v="226"/>
    <n v="0.3837011884550085"/>
    <m/>
    <m/>
    <x v="7"/>
  </r>
  <r>
    <n v="129"/>
    <x v="7"/>
    <n v="2008"/>
    <n v="4"/>
    <n v="539"/>
    <n v="109"/>
    <n v="0.20222634508348794"/>
    <m/>
    <m/>
    <x v="7"/>
  </r>
  <r>
    <n v="129"/>
    <x v="7"/>
    <n v="2008"/>
    <n v="5"/>
    <n v="21"/>
    <n v="6"/>
    <n v="0.2857142857142857"/>
    <m/>
    <m/>
    <x v="7"/>
  </r>
  <r>
    <n v="129"/>
    <x v="7"/>
    <n v="2009"/>
    <n v="1"/>
    <n v="14"/>
    <n v="5"/>
    <n v="0.35714285714285715"/>
    <m/>
    <m/>
    <x v="7"/>
  </r>
  <r>
    <n v="129"/>
    <x v="7"/>
    <n v="2009"/>
    <n v="2"/>
    <n v="338"/>
    <n v="120"/>
    <n v="0.35502958579881655"/>
    <m/>
    <m/>
    <x v="7"/>
  </r>
  <r>
    <n v="129"/>
    <x v="7"/>
    <n v="2009"/>
    <n v="3"/>
    <n v="429"/>
    <n v="106"/>
    <n v="0.24708624708624707"/>
    <m/>
    <m/>
    <x v="7"/>
  </r>
  <r>
    <n v="129"/>
    <x v="7"/>
    <n v="2009"/>
    <n v="4"/>
    <n v="1812"/>
    <n v="582"/>
    <n v="0.32119205298013243"/>
    <m/>
    <m/>
    <x v="7"/>
  </r>
  <r>
    <n v="129"/>
    <x v="7"/>
    <n v="2009"/>
    <n v="5"/>
    <n v="308"/>
    <n v="49"/>
    <n v="0.15909090909090909"/>
    <m/>
    <m/>
    <x v="7"/>
  </r>
  <r>
    <n v="129"/>
    <x v="7"/>
    <n v="2010"/>
    <n v="1"/>
    <n v="7"/>
    <n v="0"/>
    <n v="0"/>
    <m/>
    <m/>
    <x v="7"/>
  </r>
  <r>
    <n v="129"/>
    <x v="7"/>
    <n v="2010"/>
    <n v="2"/>
    <n v="23"/>
    <n v="7"/>
    <n v="0.30434782608695654"/>
    <m/>
    <m/>
    <x v="7"/>
  </r>
  <r>
    <n v="129"/>
    <x v="7"/>
    <n v="2010"/>
    <n v="3"/>
    <n v="156"/>
    <n v="59"/>
    <n v="0.37820512820512819"/>
    <m/>
    <m/>
    <x v="7"/>
  </r>
  <r>
    <n v="129"/>
    <x v="7"/>
    <n v="2010"/>
    <n v="4"/>
    <n v="122"/>
    <n v="56"/>
    <n v="0.45901639344262296"/>
    <m/>
    <m/>
    <x v="7"/>
  </r>
  <r>
    <n v="129"/>
    <x v="7"/>
    <n v="2010"/>
    <n v="5"/>
    <n v="18"/>
    <n v="9"/>
    <n v="0.5"/>
    <m/>
    <m/>
    <x v="7"/>
  </r>
  <r>
    <n v="129"/>
    <x v="7"/>
    <n v="2011"/>
    <n v="1"/>
    <n v="6"/>
    <n v="0"/>
    <n v="0"/>
    <m/>
    <m/>
    <x v="7"/>
  </r>
  <r>
    <n v="129"/>
    <x v="7"/>
    <n v="2011"/>
    <n v="2"/>
    <n v="176"/>
    <n v="46"/>
    <n v="0.26136363636363635"/>
    <m/>
    <m/>
    <x v="7"/>
  </r>
  <r>
    <n v="129"/>
    <x v="7"/>
    <n v="2011"/>
    <n v="3"/>
    <n v="553"/>
    <n v="114"/>
    <n v="0.20614828209764918"/>
    <m/>
    <m/>
    <x v="7"/>
  </r>
  <r>
    <n v="129"/>
    <x v="7"/>
    <n v="2011"/>
    <n v="4"/>
    <n v="1477"/>
    <n v="143"/>
    <n v="9.681787406905891E-2"/>
    <m/>
    <m/>
    <x v="7"/>
  </r>
  <r>
    <n v="129"/>
    <x v="7"/>
    <n v="2011"/>
    <n v="5"/>
    <n v="496"/>
    <n v="27"/>
    <n v="5.4435483870967742E-2"/>
    <m/>
    <m/>
    <x v="7"/>
  </r>
  <r>
    <n v="129"/>
    <x v="7"/>
    <n v="2012"/>
    <n v="1"/>
    <m/>
    <n v="1"/>
    <e v="#DIV/0!"/>
    <m/>
    <m/>
    <x v="7"/>
  </r>
  <r>
    <n v="129"/>
    <x v="7"/>
    <n v="2012"/>
    <n v="2"/>
    <n v="85"/>
    <n v="26"/>
    <n v="0.30588235294117649"/>
    <m/>
    <m/>
    <x v="7"/>
  </r>
  <r>
    <n v="129"/>
    <x v="7"/>
    <n v="2012"/>
    <n v="3"/>
    <n v="1125"/>
    <n v="218"/>
    <n v="0.19377777777777777"/>
    <m/>
    <m/>
    <x v="7"/>
  </r>
  <r>
    <n v="129"/>
    <x v="7"/>
    <n v="2012"/>
    <n v="4"/>
    <n v="6580"/>
    <n v="1346"/>
    <n v="0.20455927051671732"/>
    <m/>
    <m/>
    <x v="7"/>
  </r>
  <r>
    <n v="129"/>
    <x v="7"/>
    <n v="2012"/>
    <n v="5"/>
    <n v="1500"/>
    <n v="272"/>
    <n v="0.18133333333333335"/>
    <m/>
    <m/>
    <x v="7"/>
  </r>
  <r>
    <n v="129"/>
    <x v="7"/>
    <n v="2013"/>
    <n v="1"/>
    <n v="35"/>
    <n v="7"/>
    <n v="0.2"/>
    <m/>
    <m/>
    <x v="7"/>
  </r>
  <r>
    <n v="129"/>
    <x v="7"/>
    <n v="2013"/>
    <n v="2"/>
    <n v="196"/>
    <n v="49"/>
    <n v="0.25"/>
    <m/>
    <m/>
    <x v="7"/>
  </r>
  <r>
    <n v="129"/>
    <x v="7"/>
    <n v="2013"/>
    <n v="3"/>
    <n v="491"/>
    <n v="122"/>
    <n v="0.2484725050916497"/>
    <m/>
    <m/>
    <x v="7"/>
  </r>
  <r>
    <n v="129"/>
    <x v="7"/>
    <n v="2013"/>
    <n v="4"/>
    <n v="240"/>
    <n v="79"/>
    <n v="0.32916666666666666"/>
    <m/>
    <m/>
    <x v="7"/>
  </r>
  <r>
    <n v="129"/>
    <x v="7"/>
    <n v="2013"/>
    <n v="5"/>
    <n v="250"/>
    <n v="23"/>
    <n v="9.1999999999999998E-2"/>
    <m/>
    <m/>
    <x v="7"/>
  </r>
  <r>
    <n v="129"/>
    <x v="7"/>
    <n v="2014"/>
    <n v="2"/>
    <n v="10"/>
    <n v="7"/>
    <n v="0.7"/>
    <m/>
    <m/>
    <x v="7"/>
  </r>
  <r>
    <n v="129"/>
    <x v="7"/>
    <n v="2014"/>
    <n v="3"/>
    <n v="363"/>
    <n v="61"/>
    <n v="0.16804407713498623"/>
    <m/>
    <m/>
    <x v="7"/>
  </r>
  <r>
    <n v="129"/>
    <x v="7"/>
    <n v="2014"/>
    <n v="4"/>
    <n v="758"/>
    <n v="216"/>
    <n v="0.28496042216358841"/>
    <m/>
    <m/>
    <x v="7"/>
  </r>
  <r>
    <n v="129"/>
    <x v="7"/>
    <n v="2014"/>
    <n v="5"/>
    <n v="305"/>
    <n v="31"/>
    <n v="0.10163934426229508"/>
    <m/>
    <m/>
    <x v="7"/>
  </r>
  <r>
    <n v="129"/>
    <x v="7"/>
    <n v="2015"/>
    <n v="1"/>
    <n v="9"/>
    <n v="2"/>
    <n v="0.22222222222222221"/>
    <m/>
    <m/>
    <x v="7"/>
  </r>
  <r>
    <n v="129"/>
    <x v="7"/>
    <n v="2015"/>
    <n v="2"/>
    <n v="23"/>
    <n v="8"/>
    <n v="0.34782608695652173"/>
    <m/>
    <m/>
    <x v="7"/>
  </r>
  <r>
    <n v="129"/>
    <x v="7"/>
    <n v="2015"/>
    <n v="3"/>
    <n v="674"/>
    <n v="107"/>
    <n v="0.15875370919881307"/>
    <m/>
    <m/>
    <x v="7"/>
  </r>
  <r>
    <n v="129"/>
    <x v="7"/>
    <n v="2015"/>
    <n v="4"/>
    <n v="2104"/>
    <n v="298"/>
    <n v="0.14163498098859315"/>
    <m/>
    <m/>
    <x v="7"/>
  </r>
  <r>
    <n v="129"/>
    <x v="7"/>
    <n v="2015"/>
    <n v="5"/>
    <n v="330"/>
    <n v="159"/>
    <n v="0.48181818181818181"/>
    <m/>
    <m/>
    <x v="7"/>
  </r>
  <r>
    <n v="129"/>
    <x v="7"/>
    <n v="2016"/>
    <n v="1"/>
    <n v="25"/>
    <n v="1"/>
    <n v="0.04"/>
    <m/>
    <m/>
    <x v="7"/>
  </r>
  <r>
    <n v="129"/>
    <x v="7"/>
    <n v="2016"/>
    <n v="2"/>
    <n v="12"/>
    <n v="2"/>
    <n v="0.16666666666666666"/>
    <m/>
    <m/>
    <x v="7"/>
  </r>
  <r>
    <n v="129"/>
    <x v="7"/>
    <n v="2016"/>
    <n v="3"/>
    <n v="36"/>
    <n v="5"/>
    <n v="0.1388888888888889"/>
    <m/>
    <m/>
    <x v="7"/>
  </r>
  <r>
    <n v="129"/>
    <x v="7"/>
    <n v="2017"/>
    <n v="1"/>
    <n v="12"/>
    <n v="2"/>
    <n v="0.16666666666666666"/>
    <m/>
    <m/>
    <x v="7"/>
  </r>
  <r>
    <n v="129"/>
    <x v="7"/>
    <n v="2017"/>
    <n v="2"/>
    <n v="492"/>
    <n v="149"/>
    <n v="0.30284552845528456"/>
    <m/>
    <m/>
    <x v="7"/>
  </r>
  <r>
    <n v="129"/>
    <x v="7"/>
    <n v="2017"/>
    <n v="3"/>
    <n v="1226"/>
    <n v="300"/>
    <n v="0.24469820554649266"/>
    <m/>
    <m/>
    <x v="7"/>
  </r>
  <r>
    <n v="129"/>
    <x v="7"/>
    <n v="2017"/>
    <n v="4"/>
    <n v="1428"/>
    <n v="470"/>
    <n v="0.32913165266106442"/>
    <m/>
    <m/>
    <x v="7"/>
  </r>
  <r>
    <n v="129"/>
    <x v="7"/>
    <n v="2017"/>
    <n v="5"/>
    <n v="251"/>
    <n v="110"/>
    <n v="0.43824701195219123"/>
    <m/>
    <m/>
    <x v="7"/>
  </r>
  <r>
    <n v="129"/>
    <x v="7"/>
    <n v="2018"/>
    <n v="1"/>
    <n v="46"/>
    <n v="12"/>
    <n v="0.2608695652173913"/>
    <m/>
    <m/>
    <x v="7"/>
  </r>
  <r>
    <n v="129"/>
    <x v="7"/>
    <n v="2018"/>
    <n v="2"/>
    <n v="210"/>
    <n v="86"/>
    <n v="0.40952380952380951"/>
    <m/>
    <m/>
    <x v="7"/>
  </r>
  <r>
    <n v="129"/>
    <x v="7"/>
    <n v="2018"/>
    <n v="3"/>
    <n v="1365"/>
    <n v="552"/>
    <n v="0.4043956043956044"/>
    <m/>
    <m/>
    <x v="7"/>
  </r>
  <r>
    <n v="129"/>
    <x v="7"/>
    <n v="2018"/>
    <n v="4"/>
    <n v="3807"/>
    <n v="893"/>
    <n v="0.23456790123456789"/>
    <m/>
    <m/>
    <x v="7"/>
  </r>
  <r>
    <n v="129"/>
    <x v="7"/>
    <n v="2018"/>
    <n v="5"/>
    <n v="39"/>
    <n v="14"/>
    <n v="0.35897435897435898"/>
    <m/>
    <m/>
    <x v="7"/>
  </r>
  <r>
    <n v="129"/>
    <x v="7"/>
    <n v="2019"/>
    <n v="1"/>
    <n v="11"/>
    <n v="1"/>
    <n v="9.0909090909090912E-2"/>
    <m/>
    <m/>
    <x v="7"/>
  </r>
  <r>
    <n v="129"/>
    <x v="7"/>
    <n v="2019"/>
    <n v="2"/>
    <n v="262"/>
    <n v="124"/>
    <n v="0.31472081218274112"/>
    <n v="0.47328244274809161"/>
    <s v="creel sub"/>
    <x v="7"/>
  </r>
  <r>
    <n v="129"/>
    <x v="7"/>
    <n v="2019"/>
    <n v="3"/>
    <n v="464"/>
    <n v="270"/>
    <n v="0.21986970684039087"/>
    <n v="0.5818965517241379"/>
    <s v="creel sub"/>
    <x v="7"/>
  </r>
  <r>
    <n v="129"/>
    <x v="7"/>
    <n v="2019"/>
    <n v="4"/>
    <n v="1685"/>
    <n v="172"/>
    <n v="0.13292117465224113"/>
    <n v="0.10207715133531158"/>
    <s v="creel sub"/>
    <x v="7"/>
  </r>
  <r>
    <n v="129"/>
    <x v="7"/>
    <n v="2019"/>
    <n v="5"/>
    <n v="99"/>
    <n v="2"/>
    <n v="2.0202020202020204E-2"/>
    <m/>
    <m/>
    <x v="7"/>
  </r>
  <r>
    <n v="129"/>
    <x v="7"/>
    <n v="2020"/>
    <n v="2"/>
    <n v="216"/>
    <n v="91"/>
    <n v="0.16727941176470587"/>
    <n v="0.42129629629629628"/>
    <s v="creel sub"/>
    <x v="7"/>
  </r>
  <r>
    <n v="129"/>
    <x v="7"/>
    <n v="2020"/>
    <n v="3"/>
    <n v="1148"/>
    <n v="243"/>
    <n v="0.15187500000000001"/>
    <n v="0.21167247386759583"/>
    <s v="creel sub"/>
    <x v="7"/>
  </r>
  <r>
    <n v="129"/>
    <x v="7"/>
    <n v="2020"/>
    <n v="4"/>
    <n v="1366"/>
    <n v="264"/>
    <n v="0.1461794019933555"/>
    <n v="0.19326500732064422"/>
    <s v="creel sub"/>
    <x v="7"/>
  </r>
  <r>
    <n v="129"/>
    <x v="7"/>
    <n v="2020"/>
    <n v="5"/>
    <n v="106"/>
    <n v="42"/>
    <n v="0.14840989399293286"/>
    <n v="0.39622641509433965"/>
    <s v="creel sub"/>
    <x v="7"/>
  </r>
  <r>
    <n v="136"/>
    <x v="8"/>
    <n v="2000"/>
    <n v="1"/>
    <n v="87"/>
    <n v="8"/>
    <n v="9.1954022988505746E-2"/>
    <m/>
    <m/>
    <x v="8"/>
  </r>
  <r>
    <n v="136"/>
    <x v="8"/>
    <n v="2000"/>
    <n v="2"/>
    <n v="275"/>
    <n v="80"/>
    <n v="0.29090909090909089"/>
    <m/>
    <m/>
    <x v="8"/>
  </r>
  <r>
    <n v="136"/>
    <x v="8"/>
    <n v="2000"/>
    <n v="3"/>
    <n v="184"/>
    <n v="29"/>
    <n v="0.15760869565217392"/>
    <m/>
    <m/>
    <x v="8"/>
  </r>
  <r>
    <n v="136"/>
    <x v="8"/>
    <n v="2000"/>
    <n v="4"/>
    <n v="1099"/>
    <n v="222"/>
    <n v="0.20200181983621474"/>
    <m/>
    <m/>
    <x v="8"/>
  </r>
  <r>
    <n v="136"/>
    <x v="8"/>
    <n v="2000"/>
    <n v="5"/>
    <n v="579"/>
    <n v="113"/>
    <n v="0.19516407599309155"/>
    <m/>
    <m/>
    <x v="8"/>
  </r>
  <r>
    <n v="136"/>
    <x v="8"/>
    <n v="2001"/>
    <n v="1"/>
    <n v="197"/>
    <n v="32"/>
    <n v="0.16243654822335024"/>
    <m/>
    <m/>
    <x v="8"/>
  </r>
  <r>
    <n v="136"/>
    <x v="8"/>
    <n v="2001"/>
    <n v="2"/>
    <n v="105"/>
    <n v="8"/>
    <n v="7.6190476190476197E-2"/>
    <m/>
    <m/>
    <x v="8"/>
  </r>
  <r>
    <n v="136"/>
    <x v="8"/>
    <n v="2001"/>
    <n v="3"/>
    <n v="62"/>
    <n v="5"/>
    <n v="8.0645161290322578E-2"/>
    <m/>
    <m/>
    <x v="8"/>
  </r>
  <r>
    <n v="136"/>
    <x v="8"/>
    <n v="2001"/>
    <n v="4"/>
    <n v="1157"/>
    <n v="90"/>
    <n v="7.7787381158167676E-2"/>
    <m/>
    <m/>
    <x v="8"/>
  </r>
  <r>
    <n v="136"/>
    <x v="8"/>
    <n v="2001"/>
    <n v="5"/>
    <n v="390"/>
    <n v="53"/>
    <n v="0.13589743589743589"/>
    <m/>
    <m/>
    <x v="8"/>
  </r>
  <r>
    <n v="136"/>
    <x v="8"/>
    <n v="2002"/>
    <n v="1"/>
    <n v="25"/>
    <n v="5"/>
    <n v="0.2"/>
    <m/>
    <m/>
    <x v="8"/>
  </r>
  <r>
    <n v="136"/>
    <x v="8"/>
    <n v="2002"/>
    <n v="2"/>
    <n v="60"/>
    <n v="5"/>
    <n v="8.3333333333333329E-2"/>
    <m/>
    <m/>
    <x v="8"/>
  </r>
  <r>
    <n v="136"/>
    <x v="8"/>
    <n v="2002"/>
    <n v="3"/>
    <n v="40"/>
    <n v="6"/>
    <n v="0.15"/>
    <m/>
    <m/>
    <x v="8"/>
  </r>
  <r>
    <n v="136"/>
    <x v="8"/>
    <n v="2002"/>
    <n v="4"/>
    <n v="506"/>
    <n v="53"/>
    <n v="0.10474308300395258"/>
    <m/>
    <m/>
    <x v="8"/>
  </r>
  <r>
    <n v="136"/>
    <x v="8"/>
    <n v="2002"/>
    <n v="5"/>
    <n v="139"/>
    <n v="8"/>
    <n v="5.7553956834532377E-2"/>
    <m/>
    <m/>
    <x v="8"/>
  </r>
  <r>
    <n v="136"/>
    <x v="8"/>
    <n v="2003"/>
    <n v="1"/>
    <n v="22"/>
    <n v="0"/>
    <n v="0"/>
    <m/>
    <m/>
    <x v="8"/>
  </r>
  <r>
    <n v="136"/>
    <x v="8"/>
    <n v="2003"/>
    <n v="3"/>
    <n v="61"/>
    <n v="4"/>
    <n v="6.5573770491803282E-2"/>
    <m/>
    <m/>
    <x v="8"/>
  </r>
  <r>
    <n v="136"/>
    <x v="8"/>
    <n v="2003"/>
    <n v="4"/>
    <n v="486"/>
    <n v="159"/>
    <n v="0.3271604938271605"/>
    <m/>
    <m/>
    <x v="8"/>
  </r>
  <r>
    <n v="136"/>
    <x v="8"/>
    <n v="2003"/>
    <n v="5"/>
    <n v="302"/>
    <n v="39"/>
    <n v="0.12913907284768211"/>
    <m/>
    <m/>
    <x v="8"/>
  </r>
  <r>
    <n v="136"/>
    <x v="8"/>
    <n v="2004"/>
    <n v="1"/>
    <n v="18"/>
    <n v="0"/>
    <n v="0"/>
    <m/>
    <m/>
    <x v="8"/>
  </r>
  <r>
    <n v="136"/>
    <x v="8"/>
    <n v="2004"/>
    <n v="2"/>
    <n v="28"/>
    <n v="2"/>
    <n v="7.1428571428571425E-2"/>
    <m/>
    <m/>
    <x v="8"/>
  </r>
  <r>
    <n v="136"/>
    <x v="8"/>
    <n v="2004"/>
    <n v="3"/>
    <n v="34"/>
    <n v="9"/>
    <n v="0.26470588235294118"/>
    <m/>
    <m/>
    <x v="8"/>
  </r>
  <r>
    <n v="136"/>
    <x v="8"/>
    <n v="2004"/>
    <n v="4"/>
    <n v="493"/>
    <n v="101"/>
    <n v="0.20486815415821502"/>
    <m/>
    <m/>
    <x v="8"/>
  </r>
  <r>
    <n v="136"/>
    <x v="8"/>
    <n v="2004"/>
    <n v="5"/>
    <n v="631"/>
    <n v="101"/>
    <n v="0.16006339144215531"/>
    <m/>
    <m/>
    <x v="8"/>
  </r>
  <r>
    <n v="136"/>
    <x v="8"/>
    <n v="2005"/>
    <n v="1"/>
    <n v="49"/>
    <n v="25"/>
    <n v="0.51020408163265307"/>
    <m/>
    <m/>
    <x v="8"/>
  </r>
  <r>
    <n v="136"/>
    <x v="8"/>
    <n v="2005"/>
    <n v="2"/>
    <n v="68"/>
    <n v="14"/>
    <n v="0.20588235294117646"/>
    <m/>
    <m/>
    <x v="8"/>
  </r>
  <r>
    <n v="136"/>
    <x v="8"/>
    <n v="2005"/>
    <n v="3"/>
    <n v="129"/>
    <n v="23"/>
    <n v="0.17829457364341086"/>
    <m/>
    <m/>
    <x v="8"/>
  </r>
  <r>
    <n v="136"/>
    <x v="8"/>
    <n v="2005"/>
    <n v="4"/>
    <n v="667"/>
    <n v="161"/>
    <n v="0.2413793103448276"/>
    <m/>
    <m/>
    <x v="8"/>
  </r>
  <r>
    <n v="136"/>
    <x v="8"/>
    <n v="2005"/>
    <n v="5"/>
    <n v="542"/>
    <n v="96"/>
    <n v="0.17712177121771217"/>
    <m/>
    <m/>
    <x v="8"/>
  </r>
  <r>
    <n v="136"/>
    <x v="8"/>
    <n v="2006"/>
    <n v="1"/>
    <n v="22"/>
    <n v="8"/>
    <n v="0.36363636363636365"/>
    <m/>
    <m/>
    <x v="8"/>
  </r>
  <r>
    <n v="136"/>
    <x v="8"/>
    <n v="2006"/>
    <n v="2"/>
    <n v="102"/>
    <n v="8"/>
    <n v="7.8431372549019607E-2"/>
    <m/>
    <m/>
    <x v="8"/>
  </r>
  <r>
    <n v="136"/>
    <x v="8"/>
    <n v="2006"/>
    <n v="3"/>
    <n v="60"/>
    <n v="9"/>
    <n v="0.15"/>
    <m/>
    <m/>
    <x v="8"/>
  </r>
  <r>
    <n v="136"/>
    <x v="8"/>
    <n v="2006"/>
    <n v="4"/>
    <n v="75"/>
    <n v="8"/>
    <n v="0.10666666666666667"/>
    <m/>
    <m/>
    <x v="8"/>
  </r>
  <r>
    <n v="136"/>
    <x v="8"/>
    <n v="2006"/>
    <n v="5"/>
    <n v="231"/>
    <n v="27"/>
    <n v="0.11688311688311688"/>
    <m/>
    <m/>
    <x v="8"/>
  </r>
  <r>
    <n v="136"/>
    <x v="8"/>
    <n v="2007"/>
    <n v="1"/>
    <n v="166"/>
    <n v="48"/>
    <n v="0.28915662650602408"/>
    <m/>
    <m/>
    <x v="8"/>
  </r>
  <r>
    <n v="136"/>
    <x v="8"/>
    <n v="2007"/>
    <n v="2"/>
    <n v="190"/>
    <n v="36"/>
    <n v="0.18947368421052632"/>
    <m/>
    <m/>
    <x v="8"/>
  </r>
  <r>
    <n v="136"/>
    <x v="8"/>
    <n v="2007"/>
    <n v="3"/>
    <n v="118"/>
    <n v="13"/>
    <n v="0.11016949152542373"/>
    <m/>
    <m/>
    <x v="8"/>
  </r>
  <r>
    <n v="136"/>
    <x v="8"/>
    <n v="2007"/>
    <n v="4"/>
    <n v="421"/>
    <n v="19"/>
    <n v="4.5130641330166268E-2"/>
    <m/>
    <m/>
    <x v="8"/>
  </r>
  <r>
    <n v="136"/>
    <x v="8"/>
    <n v="2007"/>
    <n v="5"/>
    <n v="13"/>
    <n v="4"/>
    <n v="0.30769230769230771"/>
    <m/>
    <m/>
    <x v="8"/>
  </r>
  <r>
    <n v="136"/>
    <x v="8"/>
    <n v="2008"/>
    <n v="2"/>
    <n v="81"/>
    <n v="10"/>
    <n v="0.12345679012345678"/>
    <m/>
    <m/>
    <x v="8"/>
  </r>
  <r>
    <n v="136"/>
    <x v="8"/>
    <n v="2008"/>
    <n v="3"/>
    <n v="45"/>
    <n v="6"/>
    <n v="0.13333333333333333"/>
    <m/>
    <m/>
    <x v="8"/>
  </r>
  <r>
    <n v="136"/>
    <x v="8"/>
    <n v="2008"/>
    <n v="4"/>
    <n v="410"/>
    <n v="63"/>
    <n v="0.15365853658536585"/>
    <m/>
    <m/>
    <x v="8"/>
  </r>
  <r>
    <n v="136"/>
    <x v="8"/>
    <n v="2008"/>
    <n v="5"/>
    <n v="128"/>
    <n v="14"/>
    <n v="0.109375"/>
    <m/>
    <m/>
    <x v="8"/>
  </r>
  <r>
    <n v="136"/>
    <x v="8"/>
    <n v="2009"/>
    <n v="1"/>
    <n v="73"/>
    <n v="21"/>
    <n v="0.28767123287671231"/>
    <m/>
    <m/>
    <x v="8"/>
  </r>
  <r>
    <n v="136"/>
    <x v="8"/>
    <n v="2009"/>
    <n v="3"/>
    <n v="43"/>
    <n v="2"/>
    <n v="4.6511627906976744E-2"/>
    <m/>
    <m/>
    <x v="8"/>
  </r>
  <r>
    <n v="136"/>
    <x v="8"/>
    <n v="2009"/>
    <n v="4"/>
    <n v="126"/>
    <n v="10"/>
    <n v="7.9365079365079361E-2"/>
    <m/>
    <m/>
    <x v="8"/>
  </r>
  <r>
    <n v="136"/>
    <x v="8"/>
    <n v="2009"/>
    <n v="5"/>
    <n v="104"/>
    <n v="19"/>
    <n v="0.18269230769230768"/>
    <m/>
    <m/>
    <x v="8"/>
  </r>
  <r>
    <n v="136"/>
    <x v="8"/>
    <n v="2010"/>
    <n v="2"/>
    <n v="5"/>
    <n v="0"/>
    <n v="0"/>
    <m/>
    <m/>
    <x v="8"/>
  </r>
  <r>
    <n v="136"/>
    <x v="8"/>
    <n v="2010"/>
    <n v="4"/>
    <n v="10"/>
    <n v="0"/>
    <n v="0"/>
    <m/>
    <m/>
    <x v="8"/>
  </r>
  <r>
    <n v="136"/>
    <x v="8"/>
    <n v="2010"/>
    <n v="5"/>
    <n v="76"/>
    <n v="11"/>
    <n v="0.14473684210526316"/>
    <m/>
    <m/>
    <x v="8"/>
  </r>
  <r>
    <n v="136"/>
    <x v="8"/>
    <n v="2011"/>
    <n v="1"/>
    <n v="12"/>
    <n v="0"/>
    <n v="0"/>
    <m/>
    <m/>
    <x v="8"/>
  </r>
  <r>
    <n v="136"/>
    <x v="8"/>
    <n v="2011"/>
    <n v="2"/>
    <n v="4"/>
    <n v="2"/>
    <n v="0.5"/>
    <m/>
    <m/>
    <x v="8"/>
  </r>
  <r>
    <n v="136"/>
    <x v="8"/>
    <n v="2011"/>
    <n v="4"/>
    <n v="126"/>
    <n v="27"/>
    <n v="0.21428571428571427"/>
    <m/>
    <m/>
    <x v="8"/>
  </r>
  <r>
    <n v="136"/>
    <x v="8"/>
    <n v="2011"/>
    <n v="5"/>
    <n v="80"/>
    <n v="4"/>
    <n v="0.05"/>
    <m/>
    <m/>
    <x v="8"/>
  </r>
  <r>
    <n v="136"/>
    <x v="8"/>
    <n v="2012"/>
    <n v="1"/>
    <m/>
    <n v="1"/>
    <e v="#DIV/0!"/>
    <m/>
    <m/>
    <x v="8"/>
  </r>
  <r>
    <n v="136"/>
    <x v="8"/>
    <n v="2012"/>
    <n v="3"/>
    <n v="22"/>
    <n v="2"/>
    <n v="9.0909090909090912E-2"/>
    <m/>
    <m/>
    <x v="8"/>
  </r>
  <r>
    <n v="136"/>
    <x v="8"/>
    <n v="2012"/>
    <n v="4"/>
    <n v="458"/>
    <n v="140"/>
    <n v="0.3056768558951965"/>
    <m/>
    <m/>
    <x v="8"/>
  </r>
  <r>
    <n v="136"/>
    <x v="8"/>
    <n v="2012"/>
    <n v="5"/>
    <n v="374"/>
    <n v="48"/>
    <n v="0.12834224598930483"/>
    <m/>
    <m/>
    <x v="8"/>
  </r>
  <r>
    <n v="136"/>
    <x v="8"/>
    <n v="2013"/>
    <n v="1"/>
    <n v="16"/>
    <n v="4"/>
    <n v="0.25"/>
    <m/>
    <m/>
    <x v="8"/>
  </r>
  <r>
    <n v="136"/>
    <x v="8"/>
    <n v="2013"/>
    <n v="2"/>
    <n v="23"/>
    <n v="1"/>
    <n v="4.3478260869565216E-2"/>
    <m/>
    <m/>
    <x v="8"/>
  </r>
  <r>
    <n v="136"/>
    <x v="8"/>
    <n v="2013"/>
    <n v="3"/>
    <n v="11"/>
    <n v="3"/>
    <n v="0.27272727272727271"/>
    <m/>
    <m/>
    <x v="8"/>
  </r>
  <r>
    <n v="136"/>
    <x v="8"/>
    <n v="2013"/>
    <n v="4"/>
    <n v="58"/>
    <n v="2"/>
    <n v="3.4482758620689655E-2"/>
    <m/>
    <m/>
    <x v="8"/>
  </r>
  <r>
    <n v="136"/>
    <x v="8"/>
    <n v="2013"/>
    <n v="5"/>
    <n v="72"/>
    <n v="9"/>
    <n v="0.125"/>
    <m/>
    <m/>
    <x v="8"/>
  </r>
  <r>
    <n v="136"/>
    <x v="8"/>
    <n v="2014"/>
    <n v="4"/>
    <n v="92"/>
    <n v="4"/>
    <n v="4.3478260869565216E-2"/>
    <m/>
    <m/>
    <x v="8"/>
  </r>
  <r>
    <n v="136"/>
    <x v="8"/>
    <n v="2014"/>
    <n v="5"/>
    <n v="14"/>
    <n v="5"/>
    <n v="0.35714285714285715"/>
    <m/>
    <m/>
    <x v="8"/>
  </r>
  <r>
    <n v="136"/>
    <x v="8"/>
    <n v="2015"/>
    <n v="3"/>
    <n v="22"/>
    <n v="1"/>
    <n v="4.5454545454545456E-2"/>
    <m/>
    <m/>
    <x v="8"/>
  </r>
  <r>
    <n v="136"/>
    <x v="8"/>
    <n v="2015"/>
    <n v="4"/>
    <n v="132"/>
    <n v="14"/>
    <n v="0.10606060606060606"/>
    <m/>
    <m/>
    <x v="8"/>
  </r>
  <r>
    <n v="136"/>
    <x v="8"/>
    <n v="2015"/>
    <n v="5"/>
    <n v="59"/>
    <n v="26"/>
    <n v="0.44067796610169491"/>
    <m/>
    <m/>
    <x v="8"/>
  </r>
  <r>
    <n v="136"/>
    <x v="8"/>
    <n v="2016"/>
    <n v="1"/>
    <n v="62"/>
    <n v="10"/>
    <n v="0.16129032258064516"/>
    <m/>
    <m/>
    <x v="8"/>
  </r>
  <r>
    <n v="136"/>
    <x v="8"/>
    <n v="2016"/>
    <n v="3"/>
    <n v="14"/>
    <n v="1"/>
    <n v="7.1428571428571425E-2"/>
    <m/>
    <m/>
    <x v="8"/>
  </r>
  <r>
    <n v="136"/>
    <x v="8"/>
    <n v="2016"/>
    <n v="4"/>
    <m/>
    <n v="2"/>
    <e v="#DIV/0!"/>
    <m/>
    <m/>
    <x v="8"/>
  </r>
  <r>
    <n v="136"/>
    <x v="8"/>
    <n v="2016"/>
    <n v="5"/>
    <n v="538"/>
    <n v="102"/>
    <n v="0.1895910780669145"/>
    <m/>
    <m/>
    <x v="8"/>
  </r>
  <r>
    <n v="136"/>
    <x v="8"/>
    <n v="2017"/>
    <n v="1"/>
    <n v="357"/>
    <n v="49"/>
    <n v="0.13725490196078433"/>
    <m/>
    <m/>
    <x v="8"/>
  </r>
  <r>
    <n v="136"/>
    <x v="8"/>
    <n v="2017"/>
    <n v="2"/>
    <n v="129"/>
    <n v="8"/>
    <n v="6.2015503875968991E-2"/>
    <m/>
    <m/>
    <x v="8"/>
  </r>
  <r>
    <n v="136"/>
    <x v="8"/>
    <n v="2017"/>
    <n v="3"/>
    <n v="86"/>
    <n v="9"/>
    <n v="0.10465116279069768"/>
    <m/>
    <m/>
    <x v="8"/>
  </r>
  <r>
    <n v="136"/>
    <x v="8"/>
    <n v="2017"/>
    <n v="4"/>
    <n v="263"/>
    <n v="20"/>
    <n v="7.6045627376425853E-2"/>
    <m/>
    <m/>
    <x v="8"/>
  </r>
  <r>
    <n v="136"/>
    <x v="8"/>
    <n v="2017"/>
    <n v="5"/>
    <n v="52"/>
    <n v="4"/>
    <n v="7.6923076923076927E-2"/>
    <m/>
    <m/>
    <x v="8"/>
  </r>
  <r>
    <n v="136"/>
    <x v="8"/>
    <n v="2018"/>
    <n v="1"/>
    <n v="272"/>
    <n v="29"/>
    <n v="0.10661764705882353"/>
    <m/>
    <m/>
    <x v="8"/>
  </r>
  <r>
    <n v="136"/>
    <x v="8"/>
    <n v="2018"/>
    <n v="2"/>
    <n v="34"/>
    <n v="5"/>
    <n v="0.14705882352941177"/>
    <m/>
    <m/>
    <x v="8"/>
  </r>
  <r>
    <n v="136"/>
    <x v="8"/>
    <n v="2018"/>
    <n v="3"/>
    <n v="45"/>
    <n v="18"/>
    <n v="0.4"/>
    <m/>
    <m/>
    <x v="8"/>
  </r>
  <r>
    <n v="136"/>
    <x v="8"/>
    <n v="2018"/>
    <n v="4"/>
    <n v="219"/>
    <n v="13"/>
    <n v="5.9360730593607303E-2"/>
    <m/>
    <m/>
    <x v="8"/>
  </r>
  <r>
    <n v="136"/>
    <x v="8"/>
    <n v="2018"/>
    <n v="5"/>
    <n v="74"/>
    <n v="18"/>
    <n v="0.24324324324324326"/>
    <m/>
    <m/>
    <x v="8"/>
  </r>
  <r>
    <n v="136"/>
    <x v="8"/>
    <n v="2019"/>
    <n v="1"/>
    <n v="87"/>
    <n v="3"/>
    <n v="3.4482758620689655E-2"/>
    <m/>
    <m/>
    <x v="8"/>
  </r>
  <r>
    <n v="136"/>
    <x v="8"/>
    <n v="2019"/>
    <n v="2"/>
    <n v="21"/>
    <n v="4"/>
    <n v="0.19047619047619047"/>
    <m/>
    <m/>
    <x v="8"/>
  </r>
  <r>
    <n v="136"/>
    <x v="8"/>
    <n v="2019"/>
    <n v="3"/>
    <n v="104"/>
    <n v="21"/>
    <n v="0.20192307692307693"/>
    <m/>
    <m/>
    <x v="8"/>
  </r>
  <r>
    <n v="136"/>
    <x v="8"/>
    <n v="2019"/>
    <n v="4"/>
    <n v="185"/>
    <n v="20"/>
    <n v="0.10810810810810811"/>
    <m/>
    <m/>
    <x v="8"/>
  </r>
  <r>
    <n v="136"/>
    <x v="8"/>
    <n v="2019"/>
    <n v="5"/>
    <n v="107"/>
    <n v="8"/>
    <n v="7.476635514018691E-2"/>
    <m/>
    <m/>
    <x v="8"/>
  </r>
  <r>
    <n v="136"/>
    <x v="8"/>
    <n v="2020"/>
    <n v="1"/>
    <n v="9"/>
    <n v="1"/>
    <n v="0.1111111111111111"/>
    <m/>
    <m/>
    <x v="8"/>
  </r>
  <r>
    <n v="136"/>
    <x v="8"/>
    <n v="2020"/>
    <n v="2"/>
    <n v="20"/>
    <n v="2"/>
    <n v="0.1"/>
    <m/>
    <m/>
    <x v="8"/>
  </r>
  <r>
    <n v="136"/>
    <x v="8"/>
    <n v="2020"/>
    <n v="3"/>
    <n v="55"/>
    <n v="8"/>
    <n v="0.14545454545454545"/>
    <m/>
    <m/>
    <x v="8"/>
  </r>
  <r>
    <n v="136"/>
    <x v="8"/>
    <n v="2020"/>
    <n v="4"/>
    <n v="150"/>
    <n v="7"/>
    <n v="4.6666666666666669E-2"/>
    <m/>
    <m/>
    <x v="8"/>
  </r>
  <r>
    <n v="136"/>
    <x v="8"/>
    <n v="2020"/>
    <n v="5"/>
    <n v="71"/>
    <n v="7"/>
    <n v="9.8591549295774641E-2"/>
    <m/>
    <m/>
    <x v="8"/>
  </r>
  <r>
    <n v="152"/>
    <x v="9"/>
    <n v="2000"/>
    <n v="1"/>
    <n v="12"/>
    <n v="0"/>
    <n v="0"/>
    <m/>
    <m/>
    <x v="9"/>
  </r>
  <r>
    <n v="152"/>
    <x v="9"/>
    <n v="2000"/>
    <n v="4"/>
    <n v="227"/>
    <n v="33"/>
    <n v="0.14537444933920704"/>
    <m/>
    <m/>
    <x v="9"/>
  </r>
  <r>
    <n v="152"/>
    <x v="9"/>
    <n v="2000"/>
    <n v="5"/>
    <n v="652"/>
    <n v="40"/>
    <n v="6.1349693251533742E-2"/>
    <m/>
    <m/>
    <x v="9"/>
  </r>
  <r>
    <n v="152"/>
    <x v="9"/>
    <n v="2001"/>
    <n v="1"/>
    <n v="0"/>
    <n v="1"/>
    <e v="#DIV/0!"/>
    <m/>
    <m/>
    <x v="9"/>
  </r>
  <r>
    <n v="152"/>
    <x v="9"/>
    <n v="2001"/>
    <n v="2"/>
    <n v="16"/>
    <n v="1"/>
    <n v="6.25E-2"/>
    <m/>
    <m/>
    <x v="9"/>
  </r>
  <r>
    <n v="152"/>
    <x v="9"/>
    <n v="2001"/>
    <n v="3"/>
    <n v="1467"/>
    <n v="158"/>
    <n v="0.10770279481935924"/>
    <m/>
    <m/>
    <x v="9"/>
  </r>
  <r>
    <n v="152"/>
    <x v="9"/>
    <n v="2001"/>
    <n v="4"/>
    <n v="3074"/>
    <n v="151"/>
    <n v="4.9121665582303187E-2"/>
    <m/>
    <m/>
    <x v="9"/>
  </r>
  <r>
    <n v="152"/>
    <x v="9"/>
    <n v="2001"/>
    <n v="5"/>
    <n v="945"/>
    <n v="52"/>
    <n v="5.5026455026455028E-2"/>
    <m/>
    <m/>
    <x v="9"/>
  </r>
  <r>
    <n v="152"/>
    <x v="9"/>
    <n v="2002"/>
    <n v="3"/>
    <n v="781"/>
    <n v="99"/>
    <n v="0.12676056338028169"/>
    <m/>
    <m/>
    <x v="9"/>
  </r>
  <r>
    <n v="152"/>
    <x v="9"/>
    <n v="2002"/>
    <n v="4"/>
    <n v="1388"/>
    <n v="89"/>
    <n v="6.4121037463976946E-2"/>
    <m/>
    <m/>
    <x v="9"/>
  </r>
  <r>
    <n v="152"/>
    <x v="9"/>
    <n v="2002"/>
    <n v="5"/>
    <n v="430"/>
    <n v="65"/>
    <n v="0.15116279069767441"/>
    <m/>
    <m/>
    <x v="9"/>
  </r>
  <r>
    <n v="152"/>
    <x v="9"/>
    <n v="2003"/>
    <n v="3"/>
    <n v="221"/>
    <n v="30"/>
    <n v="0.13574660633484162"/>
    <m/>
    <m/>
    <x v="9"/>
  </r>
  <r>
    <n v="152"/>
    <x v="9"/>
    <n v="2003"/>
    <n v="4"/>
    <n v="1823"/>
    <n v="161"/>
    <n v="8.8315962698848047E-2"/>
    <m/>
    <m/>
    <x v="9"/>
  </r>
  <r>
    <n v="152"/>
    <x v="9"/>
    <n v="2003"/>
    <n v="5"/>
    <n v="835"/>
    <n v="121"/>
    <n v="0.14491017964071856"/>
    <m/>
    <m/>
    <x v="9"/>
  </r>
  <r>
    <n v="152"/>
    <x v="9"/>
    <n v="2004"/>
    <n v="3"/>
    <n v="867"/>
    <n v="235"/>
    <n v="0.27104959630911191"/>
    <m/>
    <m/>
    <x v="9"/>
  </r>
  <r>
    <n v="152"/>
    <x v="9"/>
    <n v="2004"/>
    <n v="4"/>
    <n v="1808"/>
    <n v="123"/>
    <n v="6.8030973451327428E-2"/>
    <m/>
    <m/>
    <x v="9"/>
  </r>
  <r>
    <n v="152"/>
    <x v="9"/>
    <n v="2004"/>
    <n v="5"/>
    <n v="1285"/>
    <n v="127"/>
    <n v="9.883268482490272E-2"/>
    <m/>
    <m/>
    <x v="9"/>
  </r>
  <r>
    <n v="152"/>
    <x v="9"/>
    <n v="2005"/>
    <n v="2"/>
    <n v="9"/>
    <n v="1"/>
    <n v="0.1111111111111111"/>
    <m/>
    <m/>
    <x v="9"/>
  </r>
  <r>
    <n v="152"/>
    <x v="9"/>
    <n v="2005"/>
    <n v="3"/>
    <n v="557"/>
    <n v="42"/>
    <n v="7.5403949730700179E-2"/>
    <m/>
    <m/>
    <x v="9"/>
  </r>
  <r>
    <n v="152"/>
    <x v="9"/>
    <n v="2005"/>
    <n v="4"/>
    <n v="3094"/>
    <n v="213"/>
    <n v="6.884292178409826E-2"/>
    <m/>
    <m/>
    <x v="9"/>
  </r>
  <r>
    <n v="152"/>
    <x v="9"/>
    <n v="2005"/>
    <n v="5"/>
    <n v="421"/>
    <n v="76"/>
    <n v="0.18052256532066507"/>
    <m/>
    <m/>
    <x v="9"/>
  </r>
  <r>
    <n v="152"/>
    <x v="9"/>
    <n v="2006"/>
    <n v="2"/>
    <n v="14"/>
    <n v="3"/>
    <n v="0.21428571428571427"/>
    <m/>
    <m/>
    <x v="9"/>
  </r>
  <r>
    <n v="152"/>
    <x v="9"/>
    <n v="2006"/>
    <n v="3"/>
    <n v="9"/>
    <n v="1"/>
    <n v="0.1111111111111111"/>
    <m/>
    <m/>
    <x v="9"/>
  </r>
  <r>
    <n v="152"/>
    <x v="9"/>
    <n v="2006"/>
    <n v="4"/>
    <n v="1098"/>
    <n v="38"/>
    <n v="3.4608378870673952E-2"/>
    <m/>
    <m/>
    <x v="9"/>
  </r>
  <r>
    <n v="152"/>
    <x v="9"/>
    <n v="2006"/>
    <n v="5"/>
    <n v="1518"/>
    <n v="85"/>
    <n v="5.5994729907773384E-2"/>
    <m/>
    <m/>
    <x v="9"/>
  </r>
  <r>
    <n v="152"/>
    <x v="9"/>
    <n v="2007"/>
    <n v="2"/>
    <n v="51"/>
    <n v="12"/>
    <n v="0.23529411764705882"/>
    <m/>
    <m/>
    <x v="9"/>
  </r>
  <r>
    <n v="152"/>
    <x v="9"/>
    <n v="2007"/>
    <n v="3"/>
    <n v="242"/>
    <n v="21"/>
    <n v="8.6776859504132234E-2"/>
    <m/>
    <m/>
    <x v="9"/>
  </r>
  <r>
    <n v="152"/>
    <x v="9"/>
    <n v="2007"/>
    <n v="4"/>
    <n v="910"/>
    <n v="20"/>
    <n v="2.197802197802198E-2"/>
    <m/>
    <m/>
    <x v="9"/>
  </r>
  <r>
    <n v="152"/>
    <x v="9"/>
    <n v="2007"/>
    <n v="5"/>
    <n v="361"/>
    <n v="50"/>
    <n v="0.13850415512465375"/>
    <m/>
    <m/>
    <x v="9"/>
  </r>
  <r>
    <n v="152"/>
    <x v="9"/>
    <n v="2008"/>
    <n v="2"/>
    <n v="6"/>
    <n v="1"/>
    <n v="0.16666666666666666"/>
    <m/>
    <m/>
    <x v="9"/>
  </r>
  <r>
    <n v="152"/>
    <x v="9"/>
    <n v="2008"/>
    <n v="3"/>
    <n v="83"/>
    <n v="12"/>
    <n v="0.14457831325301204"/>
    <m/>
    <m/>
    <x v="9"/>
  </r>
  <r>
    <n v="152"/>
    <x v="9"/>
    <n v="2008"/>
    <n v="4"/>
    <n v="308"/>
    <n v="7"/>
    <n v="2.2727272727272728E-2"/>
    <m/>
    <m/>
    <x v="9"/>
  </r>
  <r>
    <n v="152"/>
    <x v="9"/>
    <n v="2008"/>
    <n v="5"/>
    <n v="186"/>
    <n v="17"/>
    <n v="9.1397849462365593E-2"/>
    <m/>
    <m/>
    <x v="9"/>
  </r>
  <r>
    <n v="152"/>
    <x v="9"/>
    <n v="2009"/>
    <n v="1"/>
    <n v="5"/>
    <n v="0"/>
    <n v="0"/>
    <m/>
    <m/>
    <x v="9"/>
  </r>
  <r>
    <n v="152"/>
    <x v="9"/>
    <n v="2009"/>
    <n v="3"/>
    <n v="118"/>
    <n v="13"/>
    <n v="0.11016949152542373"/>
    <m/>
    <m/>
    <x v="9"/>
  </r>
  <r>
    <n v="152"/>
    <x v="9"/>
    <n v="2009"/>
    <n v="4"/>
    <n v="1105"/>
    <n v="39"/>
    <n v="3.5294117647058823E-2"/>
    <m/>
    <m/>
    <x v="9"/>
  </r>
  <r>
    <n v="152"/>
    <x v="9"/>
    <n v="2009"/>
    <n v="5"/>
    <n v="246"/>
    <n v="8"/>
    <n v="3.2520325203252036E-2"/>
    <m/>
    <m/>
    <x v="9"/>
  </r>
  <r>
    <n v="152"/>
    <x v="9"/>
    <n v="2010"/>
    <n v="2"/>
    <n v="5"/>
    <n v="0"/>
    <n v="0"/>
    <m/>
    <m/>
    <x v="9"/>
  </r>
  <r>
    <n v="152"/>
    <x v="9"/>
    <n v="2010"/>
    <n v="3"/>
    <n v="36"/>
    <n v="0"/>
    <n v="0"/>
    <m/>
    <m/>
    <x v="9"/>
  </r>
  <r>
    <n v="152"/>
    <x v="9"/>
    <n v="2010"/>
    <n v="4"/>
    <n v="240"/>
    <n v="0"/>
    <n v="0"/>
    <m/>
    <m/>
    <x v="9"/>
  </r>
  <r>
    <n v="152"/>
    <x v="9"/>
    <n v="2010"/>
    <n v="5"/>
    <n v="48"/>
    <n v="2"/>
    <n v="4.1666666666666664E-2"/>
    <m/>
    <m/>
    <x v="9"/>
  </r>
  <r>
    <n v="152"/>
    <x v="9"/>
    <n v="2011"/>
    <n v="3"/>
    <n v="520"/>
    <n v="9"/>
    <n v="1.7307692307692309E-2"/>
    <m/>
    <m/>
    <x v="9"/>
  </r>
  <r>
    <n v="152"/>
    <x v="9"/>
    <n v="2011"/>
    <n v="4"/>
    <n v="2284"/>
    <n v="19"/>
    <n v="8.3187390542907181E-3"/>
    <m/>
    <m/>
    <x v="9"/>
  </r>
  <r>
    <n v="152"/>
    <x v="9"/>
    <n v="2011"/>
    <n v="5"/>
    <n v="379"/>
    <n v="2"/>
    <n v="5.2770448548812663E-3"/>
    <m/>
    <m/>
    <x v="9"/>
  </r>
  <r>
    <n v="152"/>
    <x v="9"/>
    <n v="2012"/>
    <n v="3"/>
    <n v="309"/>
    <n v="23"/>
    <n v="7.4433656957928807E-2"/>
    <m/>
    <m/>
    <x v="9"/>
  </r>
  <r>
    <n v="152"/>
    <x v="9"/>
    <n v="2012"/>
    <n v="4"/>
    <n v="1004"/>
    <n v="28"/>
    <n v="2.7888446215139442E-2"/>
    <m/>
    <m/>
    <x v="9"/>
  </r>
  <r>
    <n v="152"/>
    <x v="9"/>
    <n v="2012"/>
    <n v="5"/>
    <n v="723"/>
    <n v="24"/>
    <n v="3.3195020746887967E-2"/>
    <m/>
    <m/>
    <x v="9"/>
  </r>
  <r>
    <n v="152"/>
    <x v="9"/>
    <n v="2013"/>
    <n v="3"/>
    <n v="1224"/>
    <n v="167"/>
    <n v="0.13643790849673201"/>
    <m/>
    <m/>
    <x v="9"/>
  </r>
  <r>
    <n v="152"/>
    <x v="9"/>
    <n v="2013"/>
    <n v="4"/>
    <n v="346"/>
    <n v="7"/>
    <n v="2.023121387283237E-2"/>
    <m/>
    <m/>
    <x v="9"/>
  </r>
  <r>
    <n v="152"/>
    <x v="9"/>
    <n v="2013"/>
    <n v="5"/>
    <n v="64"/>
    <n v="22"/>
    <n v="0.34375"/>
    <m/>
    <m/>
    <x v="9"/>
  </r>
  <r>
    <n v="152"/>
    <x v="9"/>
    <n v="2014"/>
    <n v="3"/>
    <n v="66"/>
    <n v="1"/>
    <n v="1.5151515151515152E-2"/>
    <m/>
    <m/>
    <x v="9"/>
  </r>
  <r>
    <n v="152"/>
    <x v="9"/>
    <n v="2014"/>
    <n v="4"/>
    <n v="1252"/>
    <n v="14"/>
    <n v="1.1182108626198083E-2"/>
    <m/>
    <m/>
    <x v="9"/>
  </r>
  <r>
    <n v="152"/>
    <x v="9"/>
    <n v="2014"/>
    <n v="5"/>
    <n v="175"/>
    <n v="9"/>
    <n v="5.1428571428571428E-2"/>
    <m/>
    <m/>
    <x v="9"/>
  </r>
  <r>
    <n v="152"/>
    <x v="9"/>
    <n v="2015"/>
    <n v="1"/>
    <n v="8"/>
    <n v="0"/>
    <n v="0"/>
    <m/>
    <m/>
    <x v="9"/>
  </r>
  <r>
    <n v="152"/>
    <x v="9"/>
    <n v="2015"/>
    <n v="3"/>
    <n v="289"/>
    <n v="2"/>
    <n v="6.920415224913495E-3"/>
    <m/>
    <m/>
    <x v="9"/>
  </r>
  <r>
    <n v="152"/>
    <x v="9"/>
    <n v="2015"/>
    <n v="4"/>
    <n v="601"/>
    <n v="3"/>
    <n v="4.9916805324459234E-3"/>
    <m/>
    <m/>
    <x v="9"/>
  </r>
  <r>
    <n v="152"/>
    <x v="9"/>
    <n v="2015"/>
    <n v="5"/>
    <n v="257"/>
    <n v="22"/>
    <n v="8.5603112840466927E-2"/>
    <m/>
    <m/>
    <x v="9"/>
  </r>
  <r>
    <n v="152"/>
    <x v="9"/>
    <n v="2016"/>
    <n v="3"/>
    <n v="1298"/>
    <n v="93"/>
    <n v="7.1648690292758083E-2"/>
    <m/>
    <m/>
    <x v="9"/>
  </r>
  <r>
    <n v="152"/>
    <x v="9"/>
    <n v="2016"/>
    <n v="4"/>
    <n v="2320"/>
    <n v="118"/>
    <n v="5.0862068965517239E-2"/>
    <m/>
    <m/>
    <x v="9"/>
  </r>
  <r>
    <n v="152"/>
    <x v="9"/>
    <n v="2016"/>
    <n v="5"/>
    <n v="419"/>
    <n v="53"/>
    <n v="0.12649164677804295"/>
    <m/>
    <m/>
    <x v="9"/>
  </r>
  <r>
    <n v="152"/>
    <x v="9"/>
    <n v="2017"/>
    <n v="3"/>
    <n v="888"/>
    <n v="61"/>
    <n v="6.86936936936937E-2"/>
    <m/>
    <m/>
    <x v="9"/>
  </r>
  <r>
    <n v="152"/>
    <x v="9"/>
    <n v="2017"/>
    <n v="4"/>
    <n v="1520"/>
    <n v="225"/>
    <n v="0.14802631578947367"/>
    <m/>
    <m/>
    <x v="9"/>
  </r>
  <r>
    <n v="152"/>
    <x v="9"/>
    <n v="2017"/>
    <n v="5"/>
    <n v="11"/>
    <n v="4"/>
    <n v="0.36363636363636365"/>
    <m/>
    <m/>
    <x v="9"/>
  </r>
  <r>
    <n v="152"/>
    <x v="9"/>
    <n v="2018"/>
    <n v="1"/>
    <n v="5"/>
    <n v="2"/>
    <n v="0.4"/>
    <m/>
    <m/>
    <x v="9"/>
  </r>
  <r>
    <n v="152"/>
    <x v="9"/>
    <n v="2018"/>
    <n v="3"/>
    <n v="91"/>
    <n v="9"/>
    <n v="9.8901098901098897E-2"/>
    <m/>
    <m/>
    <x v="9"/>
  </r>
  <r>
    <n v="152"/>
    <x v="9"/>
    <n v="2018"/>
    <n v="4"/>
    <n v="549"/>
    <n v="15"/>
    <n v="2.7322404371584699E-2"/>
    <m/>
    <m/>
    <x v="9"/>
  </r>
  <r>
    <n v="152"/>
    <x v="9"/>
    <n v="2019"/>
    <n v="1"/>
    <n v="9"/>
    <n v="0"/>
    <n v="0"/>
    <m/>
    <m/>
    <x v="9"/>
  </r>
  <r>
    <n v="152"/>
    <x v="9"/>
    <n v="2019"/>
    <n v="3"/>
    <n v="278"/>
    <n v="19"/>
    <n v="6.83453237410072E-2"/>
    <m/>
    <m/>
    <x v="9"/>
  </r>
  <r>
    <n v="152"/>
    <x v="9"/>
    <n v="2019"/>
    <n v="4"/>
    <n v="607"/>
    <n v="110"/>
    <n v="0.1812191103789127"/>
    <m/>
    <m/>
    <x v="9"/>
  </r>
  <r>
    <n v="152"/>
    <x v="9"/>
    <n v="2019"/>
    <n v="5"/>
    <n v="428"/>
    <n v="132"/>
    <n v="0.30841121495327101"/>
    <m/>
    <m/>
    <x v="9"/>
  </r>
  <r>
    <n v="152"/>
    <x v="9"/>
    <n v="2020"/>
    <n v="3"/>
    <n v="701"/>
    <n v="39"/>
    <n v="5.5634807417974323E-2"/>
    <m/>
    <m/>
    <x v="9"/>
  </r>
  <r>
    <n v="152"/>
    <x v="9"/>
    <n v="2020"/>
    <n v="4"/>
    <n v="1476"/>
    <n v="97"/>
    <n v="6.5718157181571812E-2"/>
    <m/>
    <m/>
    <x v="9"/>
  </r>
  <r>
    <n v="152"/>
    <x v="9"/>
    <n v="2020"/>
    <n v="5"/>
    <n v="80"/>
    <n v="50"/>
    <n v="0.625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4A8E1-68AE-486C-A4E0-80AE450631A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F860" firstHeaderRow="0" firstDataRow="1" firstDataCol="4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2"/>
        <item x="15"/>
        <item x="5"/>
        <item x="7"/>
        <item x="1"/>
        <item x="9"/>
        <item x="16"/>
        <item x="3"/>
        <item x="13"/>
        <item x="2"/>
        <item x="19"/>
        <item x="20"/>
        <item x="10"/>
        <item x="4"/>
        <item x="18"/>
        <item x="6"/>
        <item x="14"/>
        <item x="17"/>
        <item x="8"/>
        <item x="1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8"/>
        <item x="9"/>
        <item x="2"/>
        <item x="3"/>
        <item x="4"/>
        <item x="6"/>
        <item x="5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8"/>
        <item x="9"/>
        <item x="0"/>
        <item x="2"/>
        <item x="1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4"/>
    <field x="12"/>
    <field x="2"/>
    <field x="13"/>
  </rowFields>
  <rowItems count="859">
    <i>
      <x/>
      <x/>
      <x/>
      <x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/>
    </i>
    <i r="3"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/>
    </i>
    <i r="3">
      <x v="1"/>
    </i>
    <i r="3">
      <x v="2"/>
    </i>
    <i r="2">
      <x v="17"/>
      <x/>
    </i>
    <i r="3">
      <x v="1"/>
    </i>
    <i r="3">
      <x v="2"/>
    </i>
    <i r="3">
      <x v="3"/>
    </i>
    <i r="2">
      <x v="18"/>
      <x/>
    </i>
    <i r="3">
      <x v="1"/>
    </i>
    <i r="3">
      <x v="2"/>
    </i>
    <i r="3">
      <x v="3"/>
    </i>
    <i r="2">
      <x v="19"/>
      <x/>
    </i>
    <i r="3"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1"/>
      <x v="1"/>
      <x/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 v="1"/>
    </i>
    <i r="3">
      <x v="2"/>
    </i>
    <i r="3">
      <x v="3"/>
    </i>
    <i r="3">
      <x v="4"/>
    </i>
    <i r="2">
      <x v="16"/>
      <x v="1"/>
    </i>
    <i r="3">
      <x v="2"/>
    </i>
    <i r="3">
      <x v="4"/>
    </i>
    <i r="2">
      <x v="17"/>
      <x v="1"/>
    </i>
    <i r="3">
      <x v="4"/>
    </i>
    <i r="2">
      <x v="18"/>
      <x v="1"/>
    </i>
    <i r="3">
      <x v="2"/>
    </i>
    <i r="3">
      <x v="3"/>
    </i>
    <i r="3">
      <x v="4"/>
    </i>
    <i r="2">
      <x v="19"/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2"/>
      <x v="2"/>
      <x/>
      <x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3">
      <x v="3"/>
    </i>
    <i r="3">
      <x v="4"/>
    </i>
    <i r="2">
      <x v="17"/>
      <x v="2"/>
    </i>
    <i r="3">
      <x v="3"/>
    </i>
    <i r="2">
      <x v="18"/>
      <x v="1"/>
    </i>
    <i r="3">
      <x v="2"/>
    </i>
    <i r="3">
      <x v="3"/>
    </i>
    <i r="2">
      <x v="19"/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3"/>
      <x v="8"/>
      <x/>
      <x v="3"/>
    </i>
    <i r="3">
      <x v="4"/>
    </i>
    <i r="2">
      <x v="1"/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/>
    </i>
    <i r="3">
      <x v="2"/>
    </i>
    <i r="3">
      <x v="3"/>
    </i>
    <i r="3">
      <x v="4"/>
    </i>
    <i r="2">
      <x v="7"/>
      <x v="2"/>
    </i>
    <i r="3">
      <x v="3"/>
    </i>
    <i r="2">
      <x v="8"/>
      <x v="1"/>
    </i>
    <i r="3">
      <x v="2"/>
    </i>
    <i r="3">
      <x v="3"/>
    </i>
    <i r="3">
      <x v="4"/>
    </i>
    <i r="2">
      <x v="9"/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8"/>
      <x v="1"/>
    </i>
    <i r="3">
      <x v="2"/>
    </i>
    <i r="3">
      <x v="3"/>
    </i>
    <i r="2">
      <x v="19"/>
      <x v="2"/>
    </i>
    <i r="3">
      <x v="3"/>
    </i>
    <i r="3">
      <x v="4"/>
    </i>
    <i r="2">
      <x v="20"/>
      <x/>
    </i>
    <i>
      <x v="4"/>
      <x v="3"/>
      <x/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2">
      <x v="17"/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5"/>
      <x v="9"/>
      <x/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3"/>
    </i>
    <i r="2">
      <x v="17"/>
      <x v="1"/>
    </i>
    <i r="3">
      <x v="2"/>
    </i>
    <i r="3">
      <x v="3"/>
    </i>
    <i r="2">
      <x v="18"/>
      <x v="1"/>
    </i>
    <i r="3">
      <x v="2"/>
    </i>
    <i r="3">
      <x v="3"/>
    </i>
    <i r="3">
      <x v="4"/>
    </i>
    <i r="2">
      <x v="19"/>
      <x v="2"/>
    </i>
    <i r="3">
      <x v="3"/>
    </i>
    <i r="3">
      <x v="4"/>
    </i>
    <i r="2">
      <x v="20"/>
      <x v="3"/>
    </i>
    <i>
      <x v="6"/>
      <x v="4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/>
    </i>
    <i r="3"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3">
      <x v="2"/>
    </i>
    <i r="3">
      <x v="3"/>
    </i>
    <i r="3">
      <x v="4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7"/>
      <x v="5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/>
    </i>
    <i r="3"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/>
    </i>
    <i r="3"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/>
    </i>
    <i r="3">
      <x v="1"/>
    </i>
    <i r="3">
      <x v="2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8"/>
      <x v="7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2"/>
    </i>
    <i r="3">
      <x v="3"/>
    </i>
    <i r="3">
      <x v="4"/>
    </i>
    <i r="2">
      <x v="10"/>
      <x v="1"/>
    </i>
    <i r="3">
      <x v="3"/>
    </i>
    <i r="3">
      <x v="4"/>
    </i>
    <i r="2">
      <x v="11"/>
      <x/>
    </i>
    <i r="3">
      <x v="1"/>
    </i>
    <i r="3">
      <x v="3"/>
    </i>
    <i r="3">
      <x v="4"/>
    </i>
    <i r="2">
      <x v="12"/>
      <x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3"/>
    </i>
    <i r="3">
      <x v="4"/>
    </i>
    <i r="2">
      <x v="15"/>
      <x v="2"/>
    </i>
    <i r="3">
      <x v="3"/>
    </i>
    <i r="3">
      <x v="4"/>
    </i>
    <i r="2">
      <x v="16"/>
      <x/>
    </i>
    <i r="3">
      <x v="2"/>
    </i>
    <i r="3">
      <x v="3"/>
    </i>
    <i r="3">
      <x v="4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9"/>
      <x v="6"/>
      <x/>
      <x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2"/>
    </i>
    <i r="3">
      <x v="3"/>
    </i>
    <i r="3">
      <x v="4"/>
    </i>
    <i r="2">
      <x v="3"/>
      <x v="2"/>
    </i>
    <i r="3">
      <x v="3"/>
    </i>
    <i r="3">
      <x v="4"/>
    </i>
    <i r="2">
      <x v="4"/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2"/>
    </i>
    <i r="3">
      <x v="3"/>
    </i>
    <i r="3">
      <x v="4"/>
    </i>
    <i r="2">
      <x v="12"/>
      <x v="2"/>
    </i>
    <i r="3">
      <x v="3"/>
    </i>
    <i r="3">
      <x v="4"/>
    </i>
    <i r="2">
      <x v="13"/>
      <x v="2"/>
    </i>
    <i r="3">
      <x v="3"/>
    </i>
    <i r="3">
      <x v="4"/>
    </i>
    <i r="2">
      <x v="14"/>
      <x v="2"/>
    </i>
    <i r="3">
      <x v="3"/>
    </i>
    <i r="3">
      <x v="4"/>
    </i>
    <i r="2">
      <x v="15"/>
      <x/>
    </i>
    <i r="3">
      <x v="2"/>
    </i>
    <i r="3">
      <x v="3"/>
    </i>
    <i r="3">
      <x v="4"/>
    </i>
    <i r="2">
      <x v="16"/>
      <x v="2"/>
    </i>
    <i r="3">
      <x v="3"/>
    </i>
    <i r="3">
      <x v="4"/>
    </i>
    <i r="2">
      <x v="17"/>
      <x v="2"/>
    </i>
    <i r="3">
      <x v="3"/>
    </i>
    <i r="3">
      <x v="4"/>
    </i>
    <i r="2">
      <x v="18"/>
      <x/>
    </i>
    <i r="3">
      <x v="2"/>
    </i>
    <i r="3">
      <x v="3"/>
    </i>
    <i r="2">
      <x v="19"/>
      <x/>
    </i>
    <i r="3">
      <x v="2"/>
    </i>
    <i r="3">
      <x v="3"/>
    </i>
    <i r="3">
      <x v="4"/>
    </i>
    <i r="2">
      <x v="20"/>
      <x v="2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_caught" fld="8" baseField="0" baseItem="0"/>
    <dataField name="Sum of number_sampled" fld="9" baseField="0" baseItem="0"/>
  </dataFields>
  <formats count="1">
    <format dxfId="0">
      <pivotArea outline="0" fieldPosition="0">
        <references count="5">
          <reference field="4294967294" count="1" selected="0">
            <x v="0"/>
          </reference>
          <reference field="2" count="0" selected="0"/>
          <reference field="12" count="1" selected="0">
            <x v="0"/>
          </reference>
          <reference field="13" count="1" selected="0">
            <x v="3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7115E-E615-4929-998A-F890168B7390}" name="PivotTable1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4" firstHeaderRow="1" firstDataRow="1" firstDataCol="1"/>
  <pivotFields count="10">
    <pivotField showAll="0"/>
    <pivotField axis="axisRow" showAll="0">
      <items count="11">
        <item x="0"/>
        <item x="1"/>
        <item x="2"/>
        <item x="4"/>
        <item x="6"/>
        <item x="7"/>
        <item x="9"/>
        <item x="8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4"/>
        <item x="6"/>
        <item x="7"/>
        <item x="9"/>
        <item x="8"/>
        <item x="3"/>
        <item x="5"/>
        <item t="default"/>
      </items>
    </pivotField>
  </pivotFields>
  <rowFields count="2">
    <field x="1"/>
    <field x="9"/>
  </rowFields>
  <rowItems count="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2FFB4-D42F-4789-9EE3-66BE22A7D6F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87" firstHeaderRow="1" firstDataRow="1" firstDataCol="3"/>
  <pivotFields count="18">
    <pivotField showAll="0"/>
    <pivotField showAll="0"/>
    <pivotField showAll="0"/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compact="0" outline="0" subtotalTop="0" showAll="0" defaultSubtotal="0">
      <items count="6">
        <item sd="0" x="0"/>
        <item sd="0" x="1"/>
        <item sd="0"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/>
    <pivotField numFmtId="165" showAll="0"/>
    <pivotField showAll="0"/>
    <pivotField showAll="0"/>
    <pivotField showAll="0"/>
    <pivotField axis="axisRow" compact="0" subtotalTop="0" showAll="0" defaultSubtotal="0">
      <items count="5">
        <item x="0"/>
        <item x="1"/>
        <item x="2"/>
        <item x="3"/>
        <item x="4"/>
      </items>
    </pivotField>
    <pivotField dataField="1" showAll="0"/>
  </pivotFields>
  <rowFields count="3">
    <field x="3"/>
    <field x="10"/>
    <field x="16"/>
  </rowFields>
  <rowItems count="86">
    <i>
      <x/>
      <x/>
    </i>
    <i r="1">
      <x v="1"/>
    </i>
    <i r="1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</i>
    <i>
      <x v="1"/>
      <x/>
    </i>
    <i r="1">
      <x v="1"/>
    </i>
    <i r="1">
      <x v="2"/>
    </i>
    <i r="1">
      <x v="3"/>
      <x/>
    </i>
    <i r="2">
      <x v="3"/>
    </i>
    <i r="1">
      <x v="4"/>
      <x/>
    </i>
    <i r="2">
      <x v="3"/>
    </i>
    <i r="1">
      <x v="5"/>
    </i>
    <i>
      <x v="2"/>
      <x/>
    </i>
    <i r="1">
      <x v="1"/>
    </i>
    <i r="1">
      <x v="2"/>
    </i>
    <i r="1">
      <x v="3"/>
      <x v="1"/>
    </i>
    <i r="2">
      <x v="3"/>
    </i>
    <i r="1">
      <x v="4"/>
      <x v="1"/>
    </i>
    <i r="2">
      <x v="3"/>
    </i>
    <i r="1">
      <x v="5"/>
    </i>
    <i>
      <x v="3"/>
      <x/>
    </i>
    <i r="1">
      <x v="1"/>
    </i>
    <i r="1">
      <x v="2"/>
    </i>
    <i r="1">
      <x v="3"/>
      <x v="1"/>
    </i>
    <i r="2">
      <x v="3"/>
    </i>
    <i r="1">
      <x v="4"/>
      <x v="1"/>
    </i>
    <i r="2">
      <x v="2"/>
    </i>
    <i r="2">
      <x v="3"/>
    </i>
    <i r="1">
      <x v="5"/>
    </i>
    <i>
      <x v="4"/>
      <x/>
    </i>
    <i r="1">
      <x v="2"/>
    </i>
    <i r="1">
      <x v="3"/>
      <x/>
    </i>
    <i r="2">
      <x v="1"/>
    </i>
    <i r="2">
      <x v="2"/>
    </i>
    <i r="2">
      <x v="4"/>
    </i>
    <i r="1">
      <x v="4"/>
      <x/>
    </i>
    <i r="2">
      <x v="1"/>
    </i>
    <i r="2">
      <x v="2"/>
    </i>
    <i r="2">
      <x v="4"/>
    </i>
    <i r="1">
      <x v="5"/>
    </i>
    <i>
      <x v="5"/>
      <x/>
    </i>
    <i r="1">
      <x v="1"/>
    </i>
    <i r="1">
      <x v="2"/>
    </i>
    <i r="1">
      <x v="3"/>
      <x/>
    </i>
    <i r="2">
      <x v="1"/>
    </i>
    <i r="2">
      <x v="2"/>
    </i>
    <i r="2">
      <x v="3"/>
    </i>
    <i r="2">
      <x v="4"/>
    </i>
    <i r="1">
      <x v="4"/>
      <x/>
    </i>
    <i r="2">
      <x v="1"/>
    </i>
    <i r="2">
      <x v="2"/>
    </i>
    <i r="2">
      <x v="3"/>
    </i>
    <i r="1">
      <x v="5"/>
    </i>
    <i>
      <x v="6"/>
      <x/>
    </i>
    <i r="1">
      <x v="1"/>
    </i>
    <i r="1">
      <x v="2"/>
    </i>
    <i r="1">
      <x v="3"/>
      <x/>
    </i>
    <i r="2">
      <x v="4"/>
    </i>
    <i r="1">
      <x v="4"/>
      <x/>
    </i>
    <i r="2">
      <x v="4"/>
    </i>
    <i r="1">
      <x v="5"/>
    </i>
    <i>
      <x v="7"/>
      <x/>
    </i>
    <i r="1">
      <x v="1"/>
    </i>
    <i r="1">
      <x v="2"/>
    </i>
    <i r="1">
      <x v="3"/>
      <x/>
    </i>
    <i r="2">
      <x v="3"/>
    </i>
    <i r="2">
      <x v="4"/>
    </i>
    <i r="1">
      <x v="4"/>
      <x v="4"/>
    </i>
    <i r="1">
      <x v="5"/>
    </i>
    <i>
      <x v="8"/>
      <x/>
    </i>
    <i r="1">
      <x v="1"/>
    </i>
    <i r="1">
      <x v="3"/>
      <x v="3"/>
    </i>
    <i r="1">
      <x v="4"/>
      <x v="4"/>
    </i>
    <i>
      <x v="9"/>
      <x/>
    </i>
    <i r="1">
      <x v="1"/>
    </i>
    <i r="1">
      <x v="2"/>
    </i>
    <i r="1">
      <x v="3"/>
      <x v="3"/>
    </i>
    <i r="1">
      <x v="4"/>
      <x v="3"/>
    </i>
    <i t="grand">
      <x/>
    </i>
  </rowItems>
  <colItems count="1">
    <i/>
  </colItems>
  <dataFields count="1">
    <dataField name="Sum of coho_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3B090-BE01-4DE8-8890-625E57C443A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I129" firstHeaderRow="1" firstDataRow="1" firstDataCol="3"/>
  <pivotFields count="18">
    <pivotField showAll="0"/>
    <pivotField showAll="0"/>
    <pivotField showAll="0"/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/>
    <pivotField numFmtId="165" showAll="0"/>
    <pivotField showAll="0"/>
    <pivotField showAll="0"/>
    <pivotField axis="axisRow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 defaultSubtotal="0">
      <items count="5">
        <item x="0"/>
        <item x="1"/>
        <item x="2"/>
        <item x="3"/>
        <item x="4"/>
      </items>
    </pivotField>
    <pivotField dataField="1" showAll="0"/>
  </pivotFields>
  <rowFields count="3">
    <field x="3"/>
    <field x="10"/>
    <field x="15"/>
  </rowFields>
  <rowItems count="128">
    <i>
      <x/>
      <x/>
      <x/>
    </i>
    <i r="2">
      <x v="1"/>
    </i>
    <i r="2">
      <x v="2"/>
    </i>
    <i r="2">
      <x v="3"/>
    </i>
    <i r="2">
      <x v="4"/>
    </i>
    <i r="1">
      <x v="1"/>
      <x/>
    </i>
    <i r="1">
      <x v="2"/>
      <x v="1"/>
    </i>
    <i r="2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>
      <x v="1"/>
      <x/>
      <x/>
    </i>
    <i r="2">
      <x v="1"/>
    </i>
    <i r="2">
      <x v="4"/>
    </i>
    <i r="1">
      <x v="1"/>
      <x/>
    </i>
    <i r="1">
      <x v="2"/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>
      <x v="2"/>
      <x/>
      <x/>
    </i>
    <i r="2">
      <x v="2"/>
    </i>
    <i r="2">
      <x v="4"/>
    </i>
    <i r="1">
      <x v="1"/>
      <x/>
    </i>
    <i r="1">
      <x v="2"/>
      <x v="1"/>
    </i>
    <i r="2">
      <x v="2"/>
    </i>
    <i r="1">
      <x v="3"/>
      <x v="1"/>
    </i>
    <i r="2">
      <x v="2"/>
    </i>
    <i r="1">
      <x v="4"/>
      <x v="1"/>
    </i>
    <i r="2">
      <x v="3"/>
    </i>
    <i r="1">
      <x v="5"/>
      <x v="1"/>
    </i>
    <i r="2">
      <x v="2"/>
    </i>
    <i>
      <x v="3"/>
      <x/>
      <x/>
    </i>
    <i r="2">
      <x v="1"/>
    </i>
    <i r="1">
      <x v="1"/>
      <x/>
    </i>
    <i r="1">
      <x v="2"/>
      <x v="1"/>
    </i>
    <i r="1">
      <x v="3"/>
      <x v="1"/>
    </i>
    <i r="1">
      <x v="4"/>
      <x v="1"/>
    </i>
    <i r="2">
      <x v="2"/>
    </i>
    <i r="1">
      <x v="5"/>
      <x/>
    </i>
    <i r="2">
      <x v="1"/>
    </i>
    <i r="2">
      <x v="2"/>
    </i>
    <i>
      <x v="4"/>
      <x/>
      <x/>
    </i>
    <i r="2">
      <x v="1"/>
    </i>
    <i r="2">
      <x v="4"/>
    </i>
    <i r="1">
      <x v="2"/>
      <x v="1"/>
    </i>
    <i r="2">
      <x v="2"/>
    </i>
    <i r="2">
      <x v="4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5"/>
      <x/>
      <x/>
    </i>
    <i r="2">
      <x v="1"/>
    </i>
    <i r="2">
      <x v="2"/>
    </i>
    <i r="2">
      <x v="3"/>
    </i>
    <i r="2">
      <x v="4"/>
    </i>
    <i r="1">
      <x v="1"/>
      <x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4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2">
      <x v="3"/>
    </i>
    <i r="2">
      <x v="4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>
      <x v="7"/>
      <x/>
      <x/>
    </i>
    <i r="2">
      <x v="1"/>
    </i>
    <i r="2">
      <x v="4"/>
    </i>
    <i r="1">
      <x v="1"/>
      <x/>
    </i>
    <i r="2">
      <x v="4"/>
    </i>
    <i r="1">
      <x v="2"/>
      <x/>
    </i>
    <i r="2">
      <x v="1"/>
    </i>
    <i r="2">
      <x v="4"/>
    </i>
    <i r="1">
      <x v="3"/>
      <x/>
    </i>
    <i r="2">
      <x v="4"/>
    </i>
    <i r="1">
      <x v="4"/>
      <x/>
    </i>
    <i r="1">
      <x v="5"/>
      <x/>
    </i>
    <i>
      <x v="8"/>
      <x/>
      <x/>
    </i>
    <i r="2">
      <x v="2"/>
    </i>
    <i r="2">
      <x v="4"/>
    </i>
    <i r="1">
      <x v="1"/>
      <x/>
    </i>
    <i r="1">
      <x v="3"/>
      <x v="2"/>
    </i>
    <i r="1">
      <x v="4"/>
      <x v="2"/>
    </i>
    <i>
      <x v="9"/>
      <x/>
      <x/>
    </i>
    <i r="2">
      <x v="2"/>
    </i>
    <i r="2">
      <x v="4"/>
    </i>
    <i r="1">
      <x v="1"/>
      <x/>
    </i>
    <i r="1">
      <x v="2"/>
      <x v="2"/>
    </i>
    <i r="1">
      <x v="3"/>
      <x v="2"/>
    </i>
    <i r="1">
      <x v="4"/>
      <x v="2"/>
    </i>
    <i t="grand">
      <x/>
    </i>
  </rowItems>
  <colItems count="1">
    <i/>
  </colItems>
  <dataFields count="1">
    <dataField name="Sum of coho_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97F7-02D6-4B31-B30D-3469D6484160}" name="PivotTable1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117" firstHeaderRow="0" firstDataRow="1" firstDataCol="3"/>
  <pivotFields count="11">
    <pivotField axis="axisRow" compact="0" outline="0" showAll="0" defaultSubtotal="0">
      <items count="8">
        <item x="7"/>
        <item x="0"/>
        <item x="1"/>
        <item x="5"/>
        <item x="2"/>
        <item x="6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0"/>
    <field x="6"/>
  </rowFields>
  <rowItems count="114">
    <i>
      <x/>
      <x/>
      <x v="1"/>
    </i>
    <i r="2">
      <x v="2"/>
    </i>
    <i r="2">
      <x v="3"/>
    </i>
    <i r="1">
      <x v="2"/>
      <x v="1"/>
    </i>
    <i r="2">
      <x v="2"/>
    </i>
    <i r="1">
      <x v="3"/>
      <x v="1"/>
    </i>
    <i r="2">
      <x v="2"/>
    </i>
    <i r="2">
      <x v="3"/>
    </i>
    <i r="1">
      <x v="4"/>
      <x v="1"/>
    </i>
    <i r="2">
      <x v="2"/>
    </i>
    <i r="2">
      <x v="3"/>
    </i>
    <i r="1">
      <x v="5"/>
      <x v="1"/>
    </i>
    <i r="2">
      <x v="2"/>
    </i>
    <i r="2">
      <x v="3"/>
    </i>
    <i r="1">
      <x v="6"/>
      <x v="1"/>
    </i>
    <i r="2">
      <x v="2"/>
    </i>
    <i r="2">
      <x v="3"/>
    </i>
    <i>
      <x v="1"/>
      <x/>
      <x/>
    </i>
    <i r="2">
      <x v="4"/>
    </i>
    <i r="1">
      <x v="1"/>
      <x/>
    </i>
    <i r="1">
      <x v="2"/>
      <x/>
    </i>
    <i r="1">
      <x v="3"/>
      <x/>
    </i>
    <i r="1">
      <x v="4"/>
      <x/>
    </i>
    <i r="1">
      <x v="5"/>
      <x/>
    </i>
    <i>
      <x v="2"/>
      <x/>
      <x/>
    </i>
    <i r="2">
      <x v="4"/>
    </i>
    <i r="1">
      <x v="1"/>
      <x/>
    </i>
    <i r="2">
      <x v="1"/>
    </i>
    <i r="2">
      <x v="4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 r="2">
      <x v="2"/>
    </i>
    <i>
      <x v="3"/>
      <x/>
      <x/>
    </i>
    <i r="2">
      <x v="1"/>
    </i>
    <i r="1">
      <x v="1"/>
      <x/>
    </i>
    <i r="2">
      <x v="1"/>
    </i>
    <i r="2">
      <x v="2"/>
    </i>
    <i r="2">
      <x v="4"/>
    </i>
    <i r="1">
      <x v="2"/>
      <x/>
    </i>
    <i r="2">
      <x v="1"/>
    </i>
    <i r="2">
      <x v="4"/>
    </i>
    <i r="1">
      <x v="3"/>
      <x/>
    </i>
    <i r="2">
      <x v="1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4"/>
      <x/>
      <x/>
    </i>
    <i r="2">
      <x v="4"/>
    </i>
    <i r="1">
      <x v="1"/>
      <x v="1"/>
    </i>
    <i r="2">
      <x v="2"/>
    </i>
    <i r="2">
      <x v="4"/>
    </i>
    <i r="1">
      <x v="2"/>
      <x/>
    </i>
    <i r="2">
      <x v="1"/>
    </i>
    <i r="2">
      <x v="2"/>
    </i>
    <i r="2">
      <x v="4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>
      <x v="5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1">
      <x v="4"/>
      <x v="1"/>
    </i>
    <i r="2">
      <x v="2"/>
    </i>
    <i r="1">
      <x v="5"/>
      <x v="1"/>
    </i>
    <i r="2">
      <x v="2"/>
    </i>
    <i r="2">
      <x v="3"/>
    </i>
    <i>
      <x v="6"/>
      <x/>
      <x/>
    </i>
    <i r="2">
      <x v="4"/>
    </i>
    <i r="1">
      <x v="1"/>
      <x/>
    </i>
    <i r="2">
      <x v="4"/>
    </i>
    <i r="1">
      <x v="2"/>
      <x/>
    </i>
    <i r="2">
      <x v="4"/>
    </i>
    <i r="1">
      <x v="3"/>
      <x/>
    </i>
    <i r="2">
      <x v="4"/>
    </i>
    <i r="1">
      <x v="4"/>
      <x/>
    </i>
    <i r="1">
      <x v="5"/>
      <x/>
    </i>
    <i>
      <x v="7"/>
      <x/>
      <x/>
    </i>
    <i r="2">
      <x v="4"/>
    </i>
    <i r="1">
      <x v="1"/>
      <x/>
    </i>
    <i r="2">
      <x v="4"/>
    </i>
    <i r="1">
      <x v="2"/>
      <x/>
    </i>
    <i r="2">
      <x v="4"/>
    </i>
    <i r="1">
      <x v="3"/>
      <x/>
    </i>
    <i r="2">
      <x v="4"/>
    </i>
    <i r="1">
      <x v="4"/>
      <x/>
    </i>
    <i r="1"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estimated_coho" fld="3" baseField="0" baseItem="0"/>
    <dataField name="Sum of total_creeled_coh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7829-8AC2-431B-8009-1AC2A335443C}">
  <dimension ref="A2:B12"/>
  <sheetViews>
    <sheetView workbookViewId="0">
      <selection activeCell="B10" sqref="B10"/>
    </sheetView>
  </sheetViews>
  <sheetFormatPr defaultRowHeight="15" x14ac:dyDescent="0.25"/>
  <cols>
    <col min="1" max="1" width="28" customWidth="1"/>
  </cols>
  <sheetData>
    <row r="2" spans="1:2" x14ac:dyDescent="0.25">
      <c r="A2" s="3" t="s">
        <v>0</v>
      </c>
      <c r="B2" s="3" t="s">
        <v>1</v>
      </c>
    </row>
    <row r="3" spans="1:2" x14ac:dyDescent="0.25">
      <c r="A3" t="s">
        <v>2</v>
      </c>
      <c r="B3">
        <v>91</v>
      </c>
    </row>
    <row r="4" spans="1:2" x14ac:dyDescent="0.25">
      <c r="A4" t="s">
        <v>3</v>
      </c>
      <c r="B4">
        <v>92</v>
      </c>
    </row>
    <row r="5" spans="1:2" x14ac:dyDescent="0.25">
      <c r="A5" t="s">
        <v>4</v>
      </c>
      <c r="B5">
        <v>93</v>
      </c>
    </row>
    <row r="6" spans="1:2" x14ac:dyDescent="0.25">
      <c r="A6" t="s">
        <v>5</v>
      </c>
      <c r="B6">
        <v>107</v>
      </c>
    </row>
    <row r="7" spans="1:2" x14ac:dyDescent="0.25">
      <c r="A7" t="s">
        <v>6</v>
      </c>
      <c r="B7">
        <v>118</v>
      </c>
    </row>
    <row r="8" spans="1:2" x14ac:dyDescent="0.25">
      <c r="A8" t="s">
        <v>7</v>
      </c>
      <c r="B8">
        <v>129</v>
      </c>
    </row>
    <row r="9" spans="1:2" x14ac:dyDescent="0.25">
      <c r="A9" t="s">
        <v>8</v>
      </c>
      <c r="B9">
        <v>152</v>
      </c>
    </row>
    <row r="10" spans="1:2" x14ac:dyDescent="0.25">
      <c r="A10" t="s">
        <v>9</v>
      </c>
      <c r="B10">
        <v>136</v>
      </c>
    </row>
    <row r="11" spans="1:2" x14ac:dyDescent="0.25">
      <c r="A11" t="s">
        <v>10</v>
      </c>
      <c r="B11">
        <v>106</v>
      </c>
    </row>
    <row r="12" spans="1:2" x14ac:dyDescent="0.25">
      <c r="A12" t="s">
        <v>11</v>
      </c>
      <c r="B12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EFE3-009D-4DCB-AF5A-4124846FF68F}">
  <sheetPr>
    <tabColor theme="5" tint="0.39997558519241921"/>
  </sheetPr>
  <dimension ref="A1:G860"/>
  <sheetViews>
    <sheetView workbookViewId="0">
      <selection sqref="A1:G1"/>
    </sheetView>
  </sheetViews>
  <sheetFormatPr defaultRowHeight="15" x14ac:dyDescent="0.25"/>
  <cols>
    <col min="1" max="1" width="9.42578125" customWidth="1"/>
    <col min="2" max="2" width="25.85546875" customWidth="1"/>
    <col min="3" max="3" width="6.7109375" customWidth="1"/>
    <col min="4" max="4" width="5.28515625" bestFit="1" customWidth="1"/>
    <col min="5" max="5" width="21.140625" bestFit="1" customWidth="1"/>
    <col min="6" max="6" width="22.5703125" bestFit="1" customWidth="1"/>
  </cols>
  <sheetData>
    <row r="1" spans="1:7" x14ac:dyDescent="0.25">
      <c r="A1" s="2" t="s">
        <v>12</v>
      </c>
      <c r="B1" s="2" t="s">
        <v>13</v>
      </c>
      <c r="C1" s="2" t="s">
        <v>14</v>
      </c>
      <c r="D1" s="2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91</v>
      </c>
      <c r="B2" t="s">
        <v>2</v>
      </c>
      <c r="C2">
        <v>2000</v>
      </c>
      <c r="D2">
        <v>1</v>
      </c>
      <c r="E2" s="4">
        <v>2</v>
      </c>
      <c r="F2" s="4">
        <v>0</v>
      </c>
      <c r="G2" s="5">
        <f>F2/E2</f>
        <v>0</v>
      </c>
    </row>
    <row r="3" spans="1:7" x14ac:dyDescent="0.25">
      <c r="A3">
        <v>91</v>
      </c>
      <c r="B3" t="s">
        <v>2</v>
      </c>
      <c r="C3">
        <v>2000</v>
      </c>
      <c r="D3">
        <v>3</v>
      </c>
      <c r="E3" s="4">
        <v>5906</v>
      </c>
      <c r="F3" s="4">
        <v>1059</v>
      </c>
      <c r="G3" s="5">
        <f t="shared" ref="G3:G66" si="0">F3/E3</f>
        <v>0.17930917710802574</v>
      </c>
    </row>
    <row r="4" spans="1:7" x14ac:dyDescent="0.25">
      <c r="A4">
        <v>91</v>
      </c>
      <c r="B4" t="s">
        <v>2</v>
      </c>
      <c r="C4">
        <v>2000</v>
      </c>
      <c r="D4">
        <v>4</v>
      </c>
      <c r="E4" s="9">
        <v>21958</v>
      </c>
      <c r="F4" s="4">
        <v>3769</v>
      </c>
      <c r="G4" s="5">
        <f t="shared" si="0"/>
        <v>0.17164586938701157</v>
      </c>
    </row>
    <row r="5" spans="1:7" x14ac:dyDescent="0.25">
      <c r="A5">
        <v>91</v>
      </c>
      <c r="B5" t="s">
        <v>2</v>
      </c>
      <c r="C5">
        <v>2000</v>
      </c>
      <c r="D5">
        <v>5</v>
      </c>
      <c r="E5" s="4">
        <v>1539</v>
      </c>
      <c r="F5" s="4">
        <v>345</v>
      </c>
      <c r="G5" s="5">
        <f t="shared" si="0"/>
        <v>0.22417153996101363</v>
      </c>
    </row>
    <row r="6" spans="1:7" x14ac:dyDescent="0.25">
      <c r="A6">
        <v>91</v>
      </c>
      <c r="B6" t="s">
        <v>2</v>
      </c>
      <c r="C6">
        <v>2001</v>
      </c>
      <c r="D6">
        <v>1</v>
      </c>
      <c r="E6" s="4">
        <v>546</v>
      </c>
      <c r="F6" s="4">
        <v>129</v>
      </c>
      <c r="G6" s="5">
        <f t="shared" si="0"/>
        <v>0.23626373626373626</v>
      </c>
    </row>
    <row r="7" spans="1:7" x14ac:dyDescent="0.25">
      <c r="A7">
        <v>91</v>
      </c>
      <c r="B7" t="s">
        <v>2</v>
      </c>
      <c r="C7">
        <v>2001</v>
      </c>
      <c r="D7">
        <v>2</v>
      </c>
      <c r="E7" s="4">
        <v>10925</v>
      </c>
      <c r="F7" s="4">
        <v>2595</v>
      </c>
      <c r="G7" s="5">
        <f t="shared" si="0"/>
        <v>0.23752860411899313</v>
      </c>
    </row>
    <row r="8" spans="1:7" x14ac:dyDescent="0.25">
      <c r="A8">
        <v>91</v>
      </c>
      <c r="B8" t="s">
        <v>2</v>
      </c>
      <c r="C8">
        <v>2001</v>
      </c>
      <c r="D8">
        <v>3</v>
      </c>
      <c r="E8" s="4">
        <v>17439</v>
      </c>
      <c r="F8" s="4">
        <v>3436</v>
      </c>
      <c r="G8" s="5">
        <f t="shared" si="0"/>
        <v>0.19702964619530935</v>
      </c>
    </row>
    <row r="9" spans="1:7" x14ac:dyDescent="0.25">
      <c r="A9">
        <v>91</v>
      </c>
      <c r="B9" t="s">
        <v>2</v>
      </c>
      <c r="C9">
        <v>2001</v>
      </c>
      <c r="D9">
        <v>4</v>
      </c>
      <c r="E9" s="9">
        <v>38112</v>
      </c>
      <c r="F9" s="4">
        <v>8472</v>
      </c>
      <c r="G9" s="5">
        <f t="shared" si="0"/>
        <v>0.22229219143576825</v>
      </c>
    </row>
    <row r="10" spans="1:7" x14ac:dyDescent="0.25">
      <c r="A10">
        <v>91</v>
      </c>
      <c r="B10" t="s">
        <v>2</v>
      </c>
      <c r="C10">
        <v>2001</v>
      </c>
      <c r="D10">
        <v>5</v>
      </c>
      <c r="E10" s="4">
        <v>217</v>
      </c>
      <c r="F10" s="4">
        <v>0</v>
      </c>
      <c r="G10" s="5">
        <f t="shared" si="0"/>
        <v>0</v>
      </c>
    </row>
    <row r="11" spans="1:7" x14ac:dyDescent="0.25">
      <c r="A11">
        <v>91</v>
      </c>
      <c r="B11" t="s">
        <v>2</v>
      </c>
      <c r="C11">
        <v>2002</v>
      </c>
      <c r="D11">
        <v>2</v>
      </c>
      <c r="E11" s="4">
        <v>2023</v>
      </c>
      <c r="F11" s="4">
        <v>506</v>
      </c>
      <c r="G11" s="5">
        <f t="shared" si="0"/>
        <v>0.25012357884330205</v>
      </c>
    </row>
    <row r="12" spans="1:7" x14ac:dyDescent="0.25">
      <c r="A12">
        <v>91</v>
      </c>
      <c r="B12" t="s">
        <v>2</v>
      </c>
      <c r="C12">
        <v>2002</v>
      </c>
      <c r="D12">
        <v>3</v>
      </c>
      <c r="E12" s="4">
        <v>11796</v>
      </c>
      <c r="F12" s="4">
        <v>2716</v>
      </c>
      <c r="G12" s="5">
        <f t="shared" si="0"/>
        <v>0.23024754153950491</v>
      </c>
    </row>
    <row r="13" spans="1:7" x14ac:dyDescent="0.25">
      <c r="A13">
        <v>91</v>
      </c>
      <c r="B13" t="s">
        <v>2</v>
      </c>
      <c r="C13">
        <v>2002</v>
      </c>
      <c r="D13">
        <v>4</v>
      </c>
      <c r="E13" s="9">
        <v>13651</v>
      </c>
      <c r="F13" s="4">
        <v>4347</v>
      </c>
      <c r="G13" s="5">
        <f t="shared" si="0"/>
        <v>0.31843820965497033</v>
      </c>
    </row>
    <row r="14" spans="1:7" x14ac:dyDescent="0.25">
      <c r="A14">
        <v>91</v>
      </c>
      <c r="B14" t="s">
        <v>2</v>
      </c>
      <c r="C14">
        <v>2002</v>
      </c>
      <c r="D14">
        <v>5</v>
      </c>
      <c r="E14" s="4">
        <v>186</v>
      </c>
      <c r="F14" s="4">
        <v>0</v>
      </c>
      <c r="G14" s="5">
        <f t="shared" si="0"/>
        <v>0</v>
      </c>
    </row>
    <row r="15" spans="1:7" x14ac:dyDescent="0.25">
      <c r="A15">
        <v>91</v>
      </c>
      <c r="B15" t="s">
        <v>2</v>
      </c>
      <c r="C15">
        <v>2003</v>
      </c>
      <c r="D15">
        <v>2</v>
      </c>
      <c r="E15" s="4">
        <v>5565</v>
      </c>
      <c r="F15" s="4">
        <v>1387</v>
      </c>
      <c r="G15" s="5">
        <f t="shared" si="0"/>
        <v>0.24923629829290206</v>
      </c>
    </row>
    <row r="16" spans="1:7" x14ac:dyDescent="0.25">
      <c r="A16">
        <v>91</v>
      </c>
      <c r="B16" t="s">
        <v>2</v>
      </c>
      <c r="C16">
        <v>2003</v>
      </c>
      <c r="D16">
        <v>3</v>
      </c>
      <c r="E16" s="4">
        <v>9685</v>
      </c>
      <c r="F16" s="4">
        <v>1991</v>
      </c>
      <c r="G16" s="5">
        <f t="shared" si="0"/>
        <v>0.20557563242127</v>
      </c>
    </row>
    <row r="17" spans="1:7" x14ac:dyDescent="0.25">
      <c r="A17">
        <v>91</v>
      </c>
      <c r="B17" t="s">
        <v>2</v>
      </c>
      <c r="C17">
        <v>2003</v>
      </c>
      <c r="D17">
        <v>4</v>
      </c>
      <c r="E17" s="9">
        <v>22567</v>
      </c>
      <c r="F17" s="4">
        <v>4891</v>
      </c>
      <c r="G17" s="5">
        <f t="shared" si="0"/>
        <v>0.21673239686267559</v>
      </c>
    </row>
    <row r="18" spans="1:7" x14ac:dyDescent="0.25">
      <c r="A18">
        <v>91</v>
      </c>
      <c r="B18" t="s">
        <v>2</v>
      </c>
      <c r="C18">
        <v>2003</v>
      </c>
      <c r="D18">
        <v>5</v>
      </c>
      <c r="E18" s="4">
        <v>872</v>
      </c>
      <c r="F18" s="4">
        <v>138</v>
      </c>
      <c r="G18" s="5">
        <f t="shared" si="0"/>
        <v>0.15825688073394495</v>
      </c>
    </row>
    <row r="19" spans="1:7" x14ac:dyDescent="0.25">
      <c r="A19">
        <v>91</v>
      </c>
      <c r="B19" t="s">
        <v>2</v>
      </c>
      <c r="C19">
        <v>2004</v>
      </c>
      <c r="D19">
        <v>2</v>
      </c>
      <c r="E19" s="4">
        <v>6018</v>
      </c>
      <c r="F19" s="4">
        <v>1583</v>
      </c>
      <c r="G19" s="5">
        <f t="shared" si="0"/>
        <v>0.26304420073113993</v>
      </c>
    </row>
    <row r="20" spans="1:7" x14ac:dyDescent="0.25">
      <c r="A20">
        <v>91</v>
      </c>
      <c r="B20" t="s">
        <v>2</v>
      </c>
      <c r="C20">
        <v>2004</v>
      </c>
      <c r="D20">
        <v>3</v>
      </c>
      <c r="E20" s="4">
        <v>12183</v>
      </c>
      <c r="F20" s="4">
        <v>2924</v>
      </c>
      <c r="G20" s="5">
        <f t="shared" si="0"/>
        <v>0.24000656652712796</v>
      </c>
    </row>
    <row r="21" spans="1:7" x14ac:dyDescent="0.25">
      <c r="A21">
        <v>91</v>
      </c>
      <c r="B21" t="s">
        <v>2</v>
      </c>
      <c r="C21">
        <v>2004</v>
      </c>
      <c r="D21">
        <v>4</v>
      </c>
      <c r="E21" s="9">
        <v>22890</v>
      </c>
      <c r="F21" s="4">
        <v>5010</v>
      </c>
      <c r="G21" s="5">
        <f t="shared" si="0"/>
        <v>0.21887287024901703</v>
      </c>
    </row>
    <row r="22" spans="1:7" x14ac:dyDescent="0.25">
      <c r="A22">
        <v>91</v>
      </c>
      <c r="B22" t="s">
        <v>2</v>
      </c>
      <c r="C22">
        <v>2004</v>
      </c>
      <c r="D22">
        <v>5</v>
      </c>
      <c r="E22" s="4">
        <v>495</v>
      </c>
      <c r="F22" s="4">
        <v>89</v>
      </c>
      <c r="G22" s="5">
        <f t="shared" si="0"/>
        <v>0.17979797979797979</v>
      </c>
    </row>
    <row r="23" spans="1:7" x14ac:dyDescent="0.25">
      <c r="A23">
        <v>91</v>
      </c>
      <c r="B23" t="s">
        <v>2</v>
      </c>
      <c r="C23">
        <v>2005</v>
      </c>
      <c r="D23">
        <v>2</v>
      </c>
      <c r="E23" s="4">
        <v>3434</v>
      </c>
      <c r="F23" s="4">
        <v>949</v>
      </c>
      <c r="G23" s="5">
        <f t="shared" si="0"/>
        <v>0.2763541059988352</v>
      </c>
    </row>
    <row r="24" spans="1:7" x14ac:dyDescent="0.25">
      <c r="A24">
        <v>91</v>
      </c>
      <c r="B24" t="s">
        <v>2</v>
      </c>
      <c r="C24">
        <v>2005</v>
      </c>
      <c r="D24">
        <v>3</v>
      </c>
      <c r="E24" s="4">
        <v>7082</v>
      </c>
      <c r="F24" s="4">
        <v>1864</v>
      </c>
      <c r="G24" s="5">
        <f t="shared" si="0"/>
        <v>0.26320248517367978</v>
      </c>
    </row>
    <row r="25" spans="1:7" x14ac:dyDescent="0.25">
      <c r="A25">
        <v>91</v>
      </c>
      <c r="B25" t="s">
        <v>2</v>
      </c>
      <c r="C25">
        <v>2005</v>
      </c>
      <c r="D25">
        <v>4</v>
      </c>
      <c r="E25" s="9">
        <v>14837</v>
      </c>
      <c r="F25" s="4">
        <v>4110</v>
      </c>
      <c r="G25" s="5">
        <f t="shared" si="0"/>
        <v>0.27701017725955379</v>
      </c>
    </row>
    <row r="26" spans="1:7" x14ac:dyDescent="0.25">
      <c r="A26">
        <v>91</v>
      </c>
      <c r="B26" t="s">
        <v>2</v>
      </c>
      <c r="C26">
        <v>2005</v>
      </c>
      <c r="D26">
        <v>5</v>
      </c>
      <c r="E26" s="4">
        <v>929</v>
      </c>
      <c r="F26" s="4">
        <v>157</v>
      </c>
      <c r="G26" s="5">
        <f t="shared" si="0"/>
        <v>0.16899892357373519</v>
      </c>
    </row>
    <row r="27" spans="1:7" x14ac:dyDescent="0.25">
      <c r="A27">
        <v>91</v>
      </c>
      <c r="B27" t="s">
        <v>2</v>
      </c>
      <c r="C27">
        <v>2006</v>
      </c>
      <c r="D27">
        <v>2</v>
      </c>
      <c r="E27" s="4">
        <v>887</v>
      </c>
      <c r="F27" s="4">
        <v>227</v>
      </c>
      <c r="G27" s="5">
        <f t="shared" si="0"/>
        <v>0.25591882750845546</v>
      </c>
    </row>
    <row r="28" spans="1:7" x14ac:dyDescent="0.25">
      <c r="A28">
        <v>91</v>
      </c>
      <c r="B28" t="s">
        <v>2</v>
      </c>
      <c r="C28">
        <v>2006</v>
      </c>
      <c r="D28">
        <v>3</v>
      </c>
      <c r="E28" s="4">
        <v>336</v>
      </c>
      <c r="F28" s="4">
        <v>113</v>
      </c>
      <c r="G28" s="5">
        <f t="shared" si="0"/>
        <v>0.33630952380952384</v>
      </c>
    </row>
    <row r="29" spans="1:7" x14ac:dyDescent="0.25">
      <c r="A29">
        <v>91</v>
      </c>
      <c r="B29" t="s">
        <v>2</v>
      </c>
      <c r="C29">
        <v>2006</v>
      </c>
      <c r="D29">
        <v>4</v>
      </c>
      <c r="E29" s="9">
        <v>8138</v>
      </c>
      <c r="F29" s="4">
        <v>1927</v>
      </c>
      <c r="G29" s="5">
        <f t="shared" si="0"/>
        <v>0.23679036618333743</v>
      </c>
    </row>
    <row r="30" spans="1:7" x14ac:dyDescent="0.25">
      <c r="A30">
        <v>91</v>
      </c>
      <c r="B30" t="s">
        <v>2</v>
      </c>
      <c r="C30">
        <v>2006</v>
      </c>
      <c r="D30">
        <v>5</v>
      </c>
      <c r="E30" s="4">
        <v>117</v>
      </c>
      <c r="F30" s="4">
        <v>30</v>
      </c>
      <c r="G30" s="5">
        <f t="shared" si="0"/>
        <v>0.25641025641025639</v>
      </c>
    </row>
    <row r="31" spans="1:7" x14ac:dyDescent="0.25">
      <c r="A31">
        <v>91</v>
      </c>
      <c r="B31" t="s">
        <v>2</v>
      </c>
      <c r="C31">
        <v>2007</v>
      </c>
      <c r="D31">
        <v>1</v>
      </c>
      <c r="E31" s="4">
        <v>78</v>
      </c>
      <c r="F31" s="4">
        <v>45</v>
      </c>
      <c r="G31" s="5">
        <f t="shared" si="0"/>
        <v>0.57692307692307687</v>
      </c>
    </row>
    <row r="32" spans="1:7" x14ac:dyDescent="0.25">
      <c r="A32">
        <v>91</v>
      </c>
      <c r="B32" t="s">
        <v>2</v>
      </c>
      <c r="C32">
        <v>2007</v>
      </c>
      <c r="D32">
        <v>2</v>
      </c>
      <c r="E32" s="4">
        <v>2607</v>
      </c>
      <c r="F32" s="4">
        <v>716</v>
      </c>
      <c r="G32" s="5">
        <f t="shared" si="0"/>
        <v>0.27464518603759108</v>
      </c>
    </row>
    <row r="33" spans="1:7" x14ac:dyDescent="0.25">
      <c r="A33">
        <v>91</v>
      </c>
      <c r="B33" t="s">
        <v>2</v>
      </c>
      <c r="C33">
        <v>2007</v>
      </c>
      <c r="D33">
        <v>3</v>
      </c>
      <c r="E33" s="4">
        <v>6770</v>
      </c>
      <c r="F33" s="4">
        <v>1606</v>
      </c>
      <c r="G33" s="5">
        <f t="shared" si="0"/>
        <v>0.23722304283604137</v>
      </c>
    </row>
    <row r="34" spans="1:7" x14ac:dyDescent="0.25">
      <c r="A34">
        <v>91</v>
      </c>
      <c r="B34" t="s">
        <v>2</v>
      </c>
      <c r="C34">
        <v>2007</v>
      </c>
      <c r="D34">
        <v>4</v>
      </c>
      <c r="E34" s="9">
        <v>23186</v>
      </c>
      <c r="F34" s="4">
        <v>7297</v>
      </c>
      <c r="G34" s="5">
        <f t="shared" si="0"/>
        <v>0.31471577676183904</v>
      </c>
    </row>
    <row r="35" spans="1:7" x14ac:dyDescent="0.25">
      <c r="A35">
        <v>91</v>
      </c>
      <c r="B35" t="s">
        <v>2</v>
      </c>
      <c r="C35">
        <v>2007</v>
      </c>
      <c r="D35">
        <v>5</v>
      </c>
      <c r="E35" s="4">
        <v>15</v>
      </c>
      <c r="F35" s="4">
        <v>0</v>
      </c>
      <c r="G35" s="5">
        <f t="shared" si="0"/>
        <v>0</v>
      </c>
    </row>
    <row r="36" spans="1:7" x14ac:dyDescent="0.25">
      <c r="A36">
        <v>91</v>
      </c>
      <c r="B36" t="s">
        <v>2</v>
      </c>
      <c r="C36">
        <v>2008</v>
      </c>
      <c r="D36">
        <v>2</v>
      </c>
      <c r="E36" s="4">
        <v>4</v>
      </c>
      <c r="F36" s="4">
        <v>1</v>
      </c>
      <c r="G36" s="5">
        <f t="shared" si="0"/>
        <v>0.25</v>
      </c>
    </row>
    <row r="37" spans="1:7" x14ac:dyDescent="0.25">
      <c r="A37">
        <v>91</v>
      </c>
      <c r="B37" t="s">
        <v>2</v>
      </c>
      <c r="C37">
        <v>2008</v>
      </c>
      <c r="D37">
        <v>3</v>
      </c>
      <c r="E37" s="4">
        <v>4467</v>
      </c>
      <c r="F37" s="4">
        <v>1220</v>
      </c>
      <c r="G37" s="5">
        <f t="shared" si="0"/>
        <v>0.27311394672039402</v>
      </c>
    </row>
    <row r="38" spans="1:7" x14ac:dyDescent="0.25">
      <c r="A38">
        <v>91</v>
      </c>
      <c r="B38" t="s">
        <v>2</v>
      </c>
      <c r="C38">
        <v>2008</v>
      </c>
      <c r="D38">
        <v>4</v>
      </c>
      <c r="E38" s="9">
        <v>6192</v>
      </c>
      <c r="F38" s="4">
        <v>1845</v>
      </c>
      <c r="G38" s="5">
        <f t="shared" si="0"/>
        <v>0.29796511627906974</v>
      </c>
    </row>
    <row r="39" spans="1:7" x14ac:dyDescent="0.25">
      <c r="A39">
        <v>91</v>
      </c>
      <c r="B39" t="s">
        <v>2</v>
      </c>
      <c r="C39">
        <v>2008</v>
      </c>
      <c r="D39">
        <v>5</v>
      </c>
      <c r="E39" s="4">
        <v>553</v>
      </c>
      <c r="F39" s="4">
        <v>2</v>
      </c>
      <c r="G39" s="5">
        <f t="shared" si="0"/>
        <v>3.616636528028933E-3</v>
      </c>
    </row>
    <row r="40" spans="1:7" x14ac:dyDescent="0.25">
      <c r="A40">
        <v>91</v>
      </c>
      <c r="B40" t="s">
        <v>2</v>
      </c>
      <c r="C40">
        <v>2009</v>
      </c>
      <c r="D40">
        <v>2</v>
      </c>
      <c r="E40" s="4">
        <v>5695</v>
      </c>
      <c r="F40" s="4">
        <v>2368</v>
      </c>
      <c r="G40" s="5">
        <f t="shared" si="0"/>
        <v>0.41580333625987709</v>
      </c>
    </row>
    <row r="41" spans="1:7" x14ac:dyDescent="0.25">
      <c r="A41">
        <v>91</v>
      </c>
      <c r="B41" t="s">
        <v>2</v>
      </c>
      <c r="C41">
        <v>2009</v>
      </c>
      <c r="D41">
        <v>3</v>
      </c>
      <c r="E41" s="4">
        <v>8306</v>
      </c>
      <c r="F41" s="4">
        <v>2920</v>
      </c>
      <c r="G41" s="5">
        <f t="shared" si="0"/>
        <v>0.35155309414880809</v>
      </c>
    </row>
    <row r="42" spans="1:7" x14ac:dyDescent="0.25">
      <c r="A42">
        <v>91</v>
      </c>
      <c r="B42" t="s">
        <v>2</v>
      </c>
      <c r="C42">
        <v>2009</v>
      </c>
      <c r="D42">
        <v>4</v>
      </c>
      <c r="E42" s="9">
        <v>12297</v>
      </c>
      <c r="F42" s="4">
        <v>4337</v>
      </c>
      <c r="G42" s="5">
        <f t="shared" si="0"/>
        <v>0.35268764739367325</v>
      </c>
    </row>
    <row r="43" spans="1:7" x14ac:dyDescent="0.25">
      <c r="A43">
        <v>91</v>
      </c>
      <c r="B43" t="s">
        <v>2</v>
      </c>
      <c r="C43">
        <v>2009</v>
      </c>
      <c r="D43">
        <v>5</v>
      </c>
      <c r="E43" s="4">
        <v>2985</v>
      </c>
      <c r="F43" s="4">
        <v>481</v>
      </c>
      <c r="G43" s="5">
        <f t="shared" si="0"/>
        <v>0.1611390284757119</v>
      </c>
    </row>
    <row r="44" spans="1:7" x14ac:dyDescent="0.25">
      <c r="A44">
        <v>91</v>
      </c>
      <c r="B44" t="s">
        <v>2</v>
      </c>
      <c r="C44">
        <v>2010</v>
      </c>
      <c r="D44">
        <v>2</v>
      </c>
      <c r="E44" s="4">
        <v>245</v>
      </c>
      <c r="F44" s="4">
        <v>91</v>
      </c>
      <c r="G44" s="5">
        <f t="shared" si="0"/>
        <v>0.37142857142857144</v>
      </c>
    </row>
    <row r="45" spans="1:7" x14ac:dyDescent="0.25">
      <c r="A45">
        <v>91</v>
      </c>
      <c r="B45" t="s">
        <v>2</v>
      </c>
      <c r="C45">
        <v>2010</v>
      </c>
      <c r="D45">
        <v>3</v>
      </c>
      <c r="E45" s="4">
        <v>934</v>
      </c>
      <c r="F45" s="4">
        <v>436</v>
      </c>
      <c r="G45" s="5">
        <f t="shared" si="0"/>
        <v>0.46680942184154178</v>
      </c>
    </row>
    <row r="46" spans="1:7" x14ac:dyDescent="0.25">
      <c r="A46">
        <v>91</v>
      </c>
      <c r="B46" t="s">
        <v>2</v>
      </c>
      <c r="C46">
        <v>2010</v>
      </c>
      <c r="D46">
        <v>4</v>
      </c>
      <c r="E46" s="9">
        <v>9698</v>
      </c>
      <c r="F46" s="4">
        <v>2789</v>
      </c>
      <c r="G46" s="5">
        <f t="shared" si="0"/>
        <v>0.28758506908640957</v>
      </c>
    </row>
    <row r="47" spans="1:7" x14ac:dyDescent="0.25">
      <c r="A47">
        <v>91</v>
      </c>
      <c r="B47" t="s">
        <v>2</v>
      </c>
      <c r="C47">
        <v>2010</v>
      </c>
      <c r="D47">
        <v>5</v>
      </c>
      <c r="E47" s="4">
        <v>2082</v>
      </c>
      <c r="F47" s="4">
        <v>181</v>
      </c>
      <c r="G47" s="5">
        <f t="shared" si="0"/>
        <v>8.6935638808837659E-2</v>
      </c>
    </row>
    <row r="48" spans="1:7" x14ac:dyDescent="0.25">
      <c r="A48">
        <v>91</v>
      </c>
      <c r="B48" t="s">
        <v>2</v>
      </c>
      <c r="C48">
        <v>2011</v>
      </c>
      <c r="D48">
        <v>2</v>
      </c>
      <c r="E48" s="4">
        <v>2208</v>
      </c>
      <c r="F48" s="4">
        <v>626</v>
      </c>
      <c r="G48" s="5">
        <f t="shared" si="0"/>
        <v>0.28351449275362317</v>
      </c>
    </row>
    <row r="49" spans="1:7" x14ac:dyDescent="0.25">
      <c r="A49">
        <v>91</v>
      </c>
      <c r="B49" t="s">
        <v>2</v>
      </c>
      <c r="C49">
        <v>2011</v>
      </c>
      <c r="D49">
        <v>3</v>
      </c>
      <c r="E49" s="4">
        <v>4248</v>
      </c>
      <c r="F49" s="4">
        <v>1196</v>
      </c>
      <c r="G49" s="5">
        <f t="shared" si="0"/>
        <v>0.2815442561205273</v>
      </c>
    </row>
    <row r="50" spans="1:7" x14ac:dyDescent="0.25">
      <c r="A50">
        <v>91</v>
      </c>
      <c r="B50" t="s">
        <v>2</v>
      </c>
      <c r="C50">
        <v>2011</v>
      </c>
      <c r="D50">
        <v>4</v>
      </c>
      <c r="E50" s="9">
        <v>16912</v>
      </c>
      <c r="F50" s="4">
        <v>3581</v>
      </c>
      <c r="G50" s="5">
        <f t="shared" si="0"/>
        <v>0.21174314096499527</v>
      </c>
    </row>
    <row r="51" spans="1:7" x14ac:dyDescent="0.25">
      <c r="A51">
        <v>91</v>
      </c>
      <c r="B51" t="s">
        <v>2</v>
      </c>
      <c r="C51">
        <v>2011</v>
      </c>
      <c r="D51">
        <v>5</v>
      </c>
      <c r="E51" s="4">
        <v>5228</v>
      </c>
      <c r="F51" s="4">
        <v>929</v>
      </c>
      <c r="G51" s="5">
        <f t="shared" si="0"/>
        <v>0.17769701606732977</v>
      </c>
    </row>
    <row r="52" spans="1:7" x14ac:dyDescent="0.25">
      <c r="A52">
        <v>91</v>
      </c>
      <c r="B52" t="s">
        <v>2</v>
      </c>
      <c r="C52">
        <v>2012</v>
      </c>
      <c r="D52">
        <v>2</v>
      </c>
      <c r="E52" s="4">
        <v>6897</v>
      </c>
      <c r="F52" s="4">
        <v>1574</v>
      </c>
      <c r="G52" s="5">
        <f t="shared" si="0"/>
        <v>0.22821516601420908</v>
      </c>
    </row>
    <row r="53" spans="1:7" x14ac:dyDescent="0.25">
      <c r="A53">
        <v>91</v>
      </c>
      <c r="B53" t="s">
        <v>2</v>
      </c>
      <c r="C53">
        <v>2012</v>
      </c>
      <c r="D53">
        <v>3</v>
      </c>
      <c r="E53" s="4">
        <v>6846</v>
      </c>
      <c r="F53" s="4">
        <v>1925</v>
      </c>
      <c r="G53" s="5">
        <f t="shared" si="0"/>
        <v>0.28118609406952966</v>
      </c>
    </row>
    <row r="54" spans="1:7" x14ac:dyDescent="0.25">
      <c r="A54">
        <v>91</v>
      </c>
      <c r="B54" t="s">
        <v>2</v>
      </c>
      <c r="C54">
        <v>2012</v>
      </c>
      <c r="D54">
        <v>4</v>
      </c>
      <c r="E54" s="9">
        <v>54134</v>
      </c>
      <c r="F54" s="4">
        <v>8221</v>
      </c>
      <c r="G54" s="5">
        <f t="shared" si="0"/>
        <v>0.15186389330180664</v>
      </c>
    </row>
    <row r="55" spans="1:7" x14ac:dyDescent="0.25">
      <c r="A55">
        <v>91</v>
      </c>
      <c r="B55" t="s">
        <v>2</v>
      </c>
      <c r="C55">
        <v>2012</v>
      </c>
      <c r="D55">
        <v>5</v>
      </c>
      <c r="E55" s="4">
        <v>5286</v>
      </c>
      <c r="F55" s="4">
        <v>3897</v>
      </c>
      <c r="G55" s="5">
        <f t="shared" si="0"/>
        <v>0.73723041997729855</v>
      </c>
    </row>
    <row r="56" spans="1:7" x14ac:dyDescent="0.25">
      <c r="A56">
        <v>91</v>
      </c>
      <c r="B56" t="s">
        <v>2</v>
      </c>
      <c r="C56">
        <v>2013</v>
      </c>
      <c r="D56">
        <v>1</v>
      </c>
      <c r="E56" s="4">
        <v>22</v>
      </c>
      <c r="F56" s="4">
        <v>0</v>
      </c>
      <c r="G56" s="5">
        <f t="shared" si="0"/>
        <v>0</v>
      </c>
    </row>
    <row r="57" spans="1:7" x14ac:dyDescent="0.25">
      <c r="A57">
        <v>91</v>
      </c>
      <c r="B57" t="s">
        <v>2</v>
      </c>
      <c r="C57">
        <v>2013</v>
      </c>
      <c r="D57">
        <v>2</v>
      </c>
      <c r="E57" s="4">
        <v>3662</v>
      </c>
      <c r="F57" s="4">
        <v>1280</v>
      </c>
      <c r="G57" s="5">
        <f t="shared" si="0"/>
        <v>0.34953577280174769</v>
      </c>
    </row>
    <row r="58" spans="1:7" x14ac:dyDescent="0.25">
      <c r="A58">
        <v>91</v>
      </c>
      <c r="B58" t="s">
        <v>2</v>
      </c>
      <c r="C58">
        <v>2013</v>
      </c>
      <c r="D58">
        <v>3</v>
      </c>
      <c r="E58" s="4">
        <v>6942</v>
      </c>
      <c r="F58" s="4">
        <v>2074</v>
      </c>
      <c r="G58" s="5">
        <f t="shared" si="0"/>
        <v>0.29876116392970326</v>
      </c>
    </row>
    <row r="59" spans="1:7" x14ac:dyDescent="0.25">
      <c r="A59">
        <v>91</v>
      </c>
      <c r="B59" t="s">
        <v>2</v>
      </c>
      <c r="C59">
        <v>2013</v>
      </c>
      <c r="D59">
        <v>4</v>
      </c>
      <c r="E59" s="9">
        <v>28374</v>
      </c>
      <c r="F59" s="4">
        <v>6927</v>
      </c>
      <c r="G59" s="5">
        <f t="shared" si="0"/>
        <v>0.2441319517868471</v>
      </c>
    </row>
    <row r="60" spans="1:7" x14ac:dyDescent="0.25">
      <c r="A60">
        <v>91</v>
      </c>
      <c r="B60" t="s">
        <v>2</v>
      </c>
      <c r="C60">
        <v>2013</v>
      </c>
      <c r="D60">
        <v>5</v>
      </c>
      <c r="E60" s="4">
        <v>1394</v>
      </c>
      <c r="F60" s="4">
        <v>1219</v>
      </c>
      <c r="G60" s="5">
        <f t="shared" si="0"/>
        <v>0.87446197991391683</v>
      </c>
    </row>
    <row r="61" spans="1:7" x14ac:dyDescent="0.25">
      <c r="A61">
        <v>91</v>
      </c>
      <c r="B61" t="s">
        <v>2</v>
      </c>
      <c r="C61">
        <v>2014</v>
      </c>
      <c r="D61">
        <v>1</v>
      </c>
      <c r="E61" s="4">
        <v>11</v>
      </c>
      <c r="F61" s="4">
        <v>1</v>
      </c>
      <c r="G61" s="5">
        <f t="shared" si="0"/>
        <v>9.0909090909090912E-2</v>
      </c>
    </row>
    <row r="62" spans="1:7" x14ac:dyDescent="0.25">
      <c r="A62">
        <v>91</v>
      </c>
      <c r="B62" t="s">
        <v>2</v>
      </c>
      <c r="C62">
        <v>2014</v>
      </c>
      <c r="D62">
        <v>2</v>
      </c>
      <c r="E62" s="4">
        <v>4415</v>
      </c>
      <c r="F62" s="4">
        <v>1717</v>
      </c>
      <c r="G62" s="5">
        <f t="shared" si="0"/>
        <v>0.38890147225368066</v>
      </c>
    </row>
    <row r="63" spans="1:7" x14ac:dyDescent="0.25">
      <c r="A63">
        <v>91</v>
      </c>
      <c r="B63" t="s">
        <v>2</v>
      </c>
      <c r="C63">
        <v>2014</v>
      </c>
      <c r="D63">
        <v>3</v>
      </c>
      <c r="E63" s="4">
        <v>10517</v>
      </c>
      <c r="F63" s="4">
        <v>2934</v>
      </c>
      <c r="G63" s="5">
        <f t="shared" si="0"/>
        <v>0.27897689455167823</v>
      </c>
    </row>
    <row r="64" spans="1:7" x14ac:dyDescent="0.25">
      <c r="A64">
        <v>91</v>
      </c>
      <c r="B64" t="s">
        <v>2</v>
      </c>
      <c r="C64">
        <v>2014</v>
      </c>
      <c r="D64">
        <v>4</v>
      </c>
      <c r="E64" s="9">
        <v>31465</v>
      </c>
      <c r="F64" s="4">
        <v>4834</v>
      </c>
      <c r="G64" s="5">
        <f t="shared" si="0"/>
        <v>0.15363101859208644</v>
      </c>
    </row>
    <row r="65" spans="1:7" x14ac:dyDescent="0.25">
      <c r="A65">
        <v>91</v>
      </c>
      <c r="B65" t="s">
        <v>2</v>
      </c>
      <c r="C65">
        <v>2014</v>
      </c>
      <c r="D65">
        <v>5</v>
      </c>
      <c r="E65" s="4">
        <v>879</v>
      </c>
      <c r="F65" s="4">
        <v>184</v>
      </c>
      <c r="G65" s="5">
        <f t="shared" si="0"/>
        <v>0.20932878270762229</v>
      </c>
    </row>
    <row r="66" spans="1:7" x14ac:dyDescent="0.25">
      <c r="A66">
        <v>91</v>
      </c>
      <c r="B66" t="s">
        <v>2</v>
      </c>
      <c r="C66">
        <v>2015</v>
      </c>
      <c r="D66">
        <v>1</v>
      </c>
      <c r="E66" s="4">
        <v>100</v>
      </c>
      <c r="F66" s="4">
        <v>0</v>
      </c>
      <c r="G66" s="5">
        <f t="shared" si="0"/>
        <v>0</v>
      </c>
    </row>
    <row r="67" spans="1:7" x14ac:dyDescent="0.25">
      <c r="A67">
        <v>91</v>
      </c>
      <c r="B67" t="s">
        <v>2</v>
      </c>
      <c r="C67">
        <v>2015</v>
      </c>
      <c r="D67">
        <v>2</v>
      </c>
      <c r="E67" s="4">
        <v>3635</v>
      </c>
      <c r="F67" s="4">
        <v>611</v>
      </c>
      <c r="G67" s="5">
        <f t="shared" ref="G67:G130" si="1">F67/E67</f>
        <v>0.16808803301237965</v>
      </c>
    </row>
    <row r="68" spans="1:7" x14ac:dyDescent="0.25">
      <c r="A68">
        <v>91</v>
      </c>
      <c r="B68" t="s">
        <v>2</v>
      </c>
      <c r="C68">
        <v>2015</v>
      </c>
      <c r="D68">
        <v>3</v>
      </c>
      <c r="E68" s="4">
        <v>16941</v>
      </c>
      <c r="F68" s="4">
        <v>2730</v>
      </c>
      <c r="G68" s="5">
        <f t="shared" si="1"/>
        <v>0.1611475119532495</v>
      </c>
    </row>
    <row r="69" spans="1:7" x14ac:dyDescent="0.25">
      <c r="A69">
        <v>91</v>
      </c>
      <c r="B69" t="s">
        <v>2</v>
      </c>
      <c r="C69">
        <v>2015</v>
      </c>
      <c r="D69">
        <v>4</v>
      </c>
      <c r="E69" s="9">
        <v>30921</v>
      </c>
      <c r="F69" s="4">
        <v>4632</v>
      </c>
      <c r="G69" s="5">
        <f t="shared" si="1"/>
        <v>0.14980110604443583</v>
      </c>
    </row>
    <row r="70" spans="1:7" x14ac:dyDescent="0.25">
      <c r="A70">
        <v>91</v>
      </c>
      <c r="B70" t="s">
        <v>2</v>
      </c>
      <c r="C70">
        <v>2015</v>
      </c>
      <c r="D70">
        <v>5</v>
      </c>
      <c r="E70" s="4">
        <v>4446</v>
      </c>
      <c r="F70" s="4">
        <v>1341</v>
      </c>
      <c r="G70" s="5">
        <f t="shared" si="1"/>
        <v>0.30161943319838058</v>
      </c>
    </row>
    <row r="71" spans="1:7" x14ac:dyDescent="0.25">
      <c r="A71">
        <v>91</v>
      </c>
      <c r="B71" t="s">
        <v>2</v>
      </c>
      <c r="C71">
        <v>2016</v>
      </c>
      <c r="D71">
        <v>1</v>
      </c>
      <c r="E71" s="4">
        <v>4</v>
      </c>
      <c r="F71" s="4">
        <v>1</v>
      </c>
      <c r="G71" s="5">
        <f t="shared" si="1"/>
        <v>0.25</v>
      </c>
    </row>
    <row r="72" spans="1:7" x14ac:dyDescent="0.25">
      <c r="A72">
        <v>91</v>
      </c>
      <c r="B72" t="s">
        <v>2</v>
      </c>
      <c r="C72">
        <v>2016</v>
      </c>
      <c r="D72">
        <v>2</v>
      </c>
      <c r="E72" s="4">
        <v>8</v>
      </c>
      <c r="F72" s="4">
        <v>8</v>
      </c>
      <c r="G72" s="5">
        <f t="shared" si="1"/>
        <v>1</v>
      </c>
    </row>
    <row r="73" spans="1:7" x14ac:dyDescent="0.25">
      <c r="A73">
        <v>91</v>
      </c>
      <c r="B73" t="s">
        <v>2</v>
      </c>
      <c r="C73">
        <v>2016</v>
      </c>
      <c r="D73">
        <v>3</v>
      </c>
      <c r="E73" s="4">
        <v>16</v>
      </c>
      <c r="F73" s="4">
        <v>6</v>
      </c>
      <c r="G73" s="5">
        <f t="shared" si="1"/>
        <v>0.375</v>
      </c>
    </row>
    <row r="74" spans="1:7" x14ac:dyDescent="0.25">
      <c r="A74">
        <v>91</v>
      </c>
      <c r="B74" t="s">
        <v>2</v>
      </c>
      <c r="C74">
        <v>2017</v>
      </c>
      <c r="D74">
        <v>1</v>
      </c>
      <c r="E74" s="4"/>
      <c r="F74" s="4">
        <v>2</v>
      </c>
      <c r="G74" s="5" t="e">
        <f t="shared" si="1"/>
        <v>#DIV/0!</v>
      </c>
    </row>
    <row r="75" spans="1:7" x14ac:dyDescent="0.25">
      <c r="A75">
        <v>91</v>
      </c>
      <c r="B75" t="s">
        <v>2</v>
      </c>
      <c r="C75">
        <v>2017</v>
      </c>
      <c r="D75">
        <v>2</v>
      </c>
      <c r="E75" s="4">
        <v>252</v>
      </c>
      <c r="F75" s="4">
        <v>75</v>
      </c>
      <c r="G75" s="5">
        <f t="shared" si="1"/>
        <v>0.29761904761904762</v>
      </c>
    </row>
    <row r="76" spans="1:7" x14ac:dyDescent="0.25">
      <c r="A76">
        <v>91</v>
      </c>
      <c r="B76" t="s">
        <v>2</v>
      </c>
      <c r="C76">
        <v>2017</v>
      </c>
      <c r="D76">
        <v>3</v>
      </c>
      <c r="E76" s="4">
        <v>4432</v>
      </c>
      <c r="F76" s="4">
        <v>437</v>
      </c>
      <c r="G76" s="5">
        <f t="shared" si="1"/>
        <v>9.8601083032490974E-2</v>
      </c>
    </row>
    <row r="77" spans="1:7" x14ac:dyDescent="0.25">
      <c r="A77">
        <v>91</v>
      </c>
      <c r="B77" t="s">
        <v>2</v>
      </c>
      <c r="C77">
        <v>2017</v>
      </c>
      <c r="D77">
        <v>4</v>
      </c>
      <c r="E77" s="9">
        <v>195</v>
      </c>
      <c r="F77" s="4">
        <v>195</v>
      </c>
      <c r="G77" s="5">
        <f t="shared" si="1"/>
        <v>1</v>
      </c>
    </row>
    <row r="78" spans="1:7" x14ac:dyDescent="0.25">
      <c r="A78">
        <v>91</v>
      </c>
      <c r="B78" t="s">
        <v>2</v>
      </c>
      <c r="C78">
        <v>2018</v>
      </c>
      <c r="D78">
        <v>1</v>
      </c>
      <c r="E78" s="4"/>
      <c r="F78" s="4">
        <v>8</v>
      </c>
      <c r="G78" s="5" t="e">
        <f t="shared" si="1"/>
        <v>#DIV/0!</v>
      </c>
    </row>
    <row r="79" spans="1:7" x14ac:dyDescent="0.25">
      <c r="A79">
        <v>91</v>
      </c>
      <c r="B79" t="s">
        <v>2</v>
      </c>
      <c r="C79">
        <v>2018</v>
      </c>
      <c r="D79">
        <v>2</v>
      </c>
      <c r="E79" s="4">
        <v>448</v>
      </c>
      <c r="F79" s="4">
        <v>200</v>
      </c>
      <c r="G79" s="5">
        <f t="shared" si="1"/>
        <v>0.44642857142857145</v>
      </c>
    </row>
    <row r="80" spans="1:7" x14ac:dyDescent="0.25">
      <c r="A80">
        <v>91</v>
      </c>
      <c r="B80" t="s">
        <v>2</v>
      </c>
      <c r="C80">
        <v>2018</v>
      </c>
      <c r="D80">
        <v>3</v>
      </c>
      <c r="E80" s="4">
        <v>3981</v>
      </c>
      <c r="F80" s="4">
        <v>1772</v>
      </c>
      <c r="G80" s="5">
        <f t="shared" si="1"/>
        <v>0.44511429289123333</v>
      </c>
    </row>
    <row r="81" spans="1:7" x14ac:dyDescent="0.25">
      <c r="A81">
        <v>91</v>
      </c>
      <c r="B81" t="s">
        <v>2</v>
      </c>
      <c r="C81">
        <v>2018</v>
      </c>
      <c r="D81">
        <v>4</v>
      </c>
      <c r="E81" s="9">
        <v>18440</v>
      </c>
      <c r="F81" s="4">
        <v>2214</v>
      </c>
      <c r="G81" s="5">
        <f t="shared" si="1"/>
        <v>0.12006507592190889</v>
      </c>
    </row>
    <row r="82" spans="1:7" x14ac:dyDescent="0.25">
      <c r="A82">
        <v>91</v>
      </c>
      <c r="B82" t="s">
        <v>2</v>
      </c>
      <c r="C82">
        <v>2019</v>
      </c>
      <c r="D82">
        <v>1</v>
      </c>
      <c r="E82" s="4">
        <v>26</v>
      </c>
      <c r="F82" s="4">
        <v>4</v>
      </c>
      <c r="G82" s="5">
        <f t="shared" si="1"/>
        <v>0.15384615384615385</v>
      </c>
    </row>
    <row r="83" spans="1:7" x14ac:dyDescent="0.25">
      <c r="A83">
        <v>91</v>
      </c>
      <c r="B83" t="s">
        <v>2</v>
      </c>
      <c r="C83">
        <v>2019</v>
      </c>
      <c r="D83">
        <v>2</v>
      </c>
      <c r="E83" s="4">
        <v>1346</v>
      </c>
      <c r="F83" s="4">
        <v>326</v>
      </c>
      <c r="G83" s="5">
        <f t="shared" si="1"/>
        <v>0.24219910846953938</v>
      </c>
    </row>
    <row r="84" spans="1:7" x14ac:dyDescent="0.25">
      <c r="A84">
        <v>91</v>
      </c>
      <c r="B84" t="s">
        <v>2</v>
      </c>
      <c r="C84">
        <v>2019</v>
      </c>
      <c r="D84">
        <v>3</v>
      </c>
      <c r="E84" s="4">
        <v>4941</v>
      </c>
      <c r="F84" s="4">
        <v>1133</v>
      </c>
      <c r="G84" s="5">
        <f t="shared" si="1"/>
        <v>0.22930580854078123</v>
      </c>
    </row>
    <row r="85" spans="1:7" x14ac:dyDescent="0.25">
      <c r="A85">
        <v>91</v>
      </c>
      <c r="B85" t="s">
        <v>2</v>
      </c>
      <c r="C85">
        <v>2019</v>
      </c>
      <c r="D85">
        <v>4</v>
      </c>
      <c r="E85" s="9">
        <v>19691</v>
      </c>
      <c r="F85" s="4">
        <v>2317</v>
      </c>
      <c r="G85" s="5">
        <f t="shared" si="1"/>
        <v>0.11766797013864203</v>
      </c>
    </row>
    <row r="86" spans="1:7" x14ac:dyDescent="0.25">
      <c r="A86">
        <v>91</v>
      </c>
      <c r="B86" t="s">
        <v>2</v>
      </c>
      <c r="C86">
        <v>2019</v>
      </c>
      <c r="D86">
        <v>5</v>
      </c>
      <c r="E86" s="4">
        <v>53</v>
      </c>
      <c r="F86" s="4">
        <v>0</v>
      </c>
      <c r="G86" s="5">
        <f t="shared" si="1"/>
        <v>0</v>
      </c>
    </row>
    <row r="87" spans="1:7" x14ac:dyDescent="0.25">
      <c r="A87">
        <v>91</v>
      </c>
      <c r="B87" t="s">
        <v>2</v>
      </c>
      <c r="C87">
        <v>2020</v>
      </c>
      <c r="D87">
        <v>2</v>
      </c>
      <c r="E87" s="4">
        <v>2775</v>
      </c>
      <c r="F87" s="4">
        <v>488</v>
      </c>
      <c r="G87" s="5">
        <f t="shared" si="1"/>
        <v>0.17585585585585586</v>
      </c>
    </row>
    <row r="88" spans="1:7" x14ac:dyDescent="0.25">
      <c r="A88">
        <v>91</v>
      </c>
      <c r="B88" t="s">
        <v>2</v>
      </c>
      <c r="C88">
        <v>2020</v>
      </c>
      <c r="D88">
        <v>3</v>
      </c>
      <c r="E88" s="4">
        <v>9406</v>
      </c>
      <c r="F88" s="4">
        <v>1988</v>
      </c>
      <c r="G88" s="5">
        <f t="shared" si="1"/>
        <v>0.2113544546034446</v>
      </c>
    </row>
    <row r="89" spans="1:7" x14ac:dyDescent="0.25">
      <c r="A89">
        <v>91</v>
      </c>
      <c r="B89" t="s">
        <v>2</v>
      </c>
      <c r="C89">
        <v>2020</v>
      </c>
      <c r="D89">
        <v>4</v>
      </c>
      <c r="E89" s="9">
        <v>24435</v>
      </c>
      <c r="F89" s="4">
        <v>3037</v>
      </c>
      <c r="G89" s="5">
        <f t="shared" si="1"/>
        <v>0.12428892981379169</v>
      </c>
    </row>
    <row r="90" spans="1:7" x14ac:dyDescent="0.25">
      <c r="A90">
        <v>91</v>
      </c>
      <c r="B90" t="s">
        <v>2</v>
      </c>
      <c r="C90">
        <v>2020</v>
      </c>
      <c r="D90">
        <v>5</v>
      </c>
      <c r="E90" s="4">
        <v>611</v>
      </c>
      <c r="F90" s="4">
        <v>102</v>
      </c>
      <c r="G90" s="5">
        <f t="shared" si="1"/>
        <v>0.16693944353518822</v>
      </c>
    </row>
    <row r="91" spans="1:7" x14ac:dyDescent="0.25">
      <c r="A91">
        <v>92</v>
      </c>
      <c r="B91" t="s">
        <v>3</v>
      </c>
      <c r="C91">
        <v>2000</v>
      </c>
      <c r="D91">
        <v>2</v>
      </c>
      <c r="E91" s="4">
        <v>42</v>
      </c>
      <c r="F91" s="4">
        <v>0</v>
      </c>
      <c r="G91" s="5">
        <f t="shared" si="1"/>
        <v>0</v>
      </c>
    </row>
    <row r="92" spans="1:7" x14ac:dyDescent="0.25">
      <c r="A92">
        <v>92</v>
      </c>
      <c r="B92" t="s">
        <v>3</v>
      </c>
      <c r="C92">
        <v>2000</v>
      </c>
      <c r="D92">
        <v>3</v>
      </c>
      <c r="E92" s="4">
        <v>407</v>
      </c>
      <c r="F92" s="4">
        <v>5</v>
      </c>
      <c r="G92" s="5">
        <f t="shared" si="1"/>
        <v>1.2285012285012284E-2</v>
      </c>
    </row>
    <row r="93" spans="1:7" x14ac:dyDescent="0.25">
      <c r="A93">
        <v>92</v>
      </c>
      <c r="B93" t="s">
        <v>3</v>
      </c>
      <c r="C93">
        <v>2000</v>
      </c>
      <c r="D93">
        <v>4</v>
      </c>
      <c r="E93" s="4">
        <v>2147</v>
      </c>
      <c r="F93" s="4">
        <v>683</v>
      </c>
      <c r="G93" s="5">
        <f t="shared" si="1"/>
        <v>0.31811830461108526</v>
      </c>
    </row>
    <row r="94" spans="1:7" x14ac:dyDescent="0.25">
      <c r="A94">
        <v>92</v>
      </c>
      <c r="B94" t="s">
        <v>3</v>
      </c>
      <c r="C94">
        <v>2000</v>
      </c>
      <c r="D94">
        <v>5</v>
      </c>
      <c r="E94" s="4">
        <v>600</v>
      </c>
      <c r="F94" s="4">
        <v>73</v>
      </c>
      <c r="G94" s="5">
        <f t="shared" si="1"/>
        <v>0.12166666666666667</v>
      </c>
    </row>
    <row r="95" spans="1:7" x14ac:dyDescent="0.25">
      <c r="A95">
        <v>92</v>
      </c>
      <c r="B95" t="s">
        <v>3</v>
      </c>
      <c r="C95">
        <v>2001</v>
      </c>
      <c r="D95">
        <v>1</v>
      </c>
      <c r="E95" s="4">
        <v>255</v>
      </c>
      <c r="F95" s="4">
        <v>0</v>
      </c>
      <c r="G95" s="5">
        <f t="shared" si="1"/>
        <v>0</v>
      </c>
    </row>
    <row r="96" spans="1:7" x14ac:dyDescent="0.25">
      <c r="A96">
        <v>92</v>
      </c>
      <c r="B96" t="s">
        <v>3</v>
      </c>
      <c r="C96">
        <v>2001</v>
      </c>
      <c r="D96">
        <v>2</v>
      </c>
      <c r="E96" s="4">
        <v>239</v>
      </c>
      <c r="F96" s="4">
        <v>78</v>
      </c>
      <c r="G96" s="5">
        <f t="shared" si="1"/>
        <v>0.32635983263598328</v>
      </c>
    </row>
    <row r="97" spans="1:7" x14ac:dyDescent="0.25">
      <c r="A97">
        <v>92</v>
      </c>
      <c r="B97" t="s">
        <v>3</v>
      </c>
      <c r="C97">
        <v>2001</v>
      </c>
      <c r="D97">
        <v>3</v>
      </c>
      <c r="E97" s="4">
        <v>1492</v>
      </c>
      <c r="F97" s="4">
        <v>540</v>
      </c>
      <c r="G97" s="5">
        <f t="shared" si="1"/>
        <v>0.36193029490616624</v>
      </c>
    </row>
    <row r="98" spans="1:7" x14ac:dyDescent="0.25">
      <c r="A98">
        <v>92</v>
      </c>
      <c r="B98" t="s">
        <v>3</v>
      </c>
      <c r="C98">
        <v>2001</v>
      </c>
      <c r="D98">
        <v>4</v>
      </c>
      <c r="E98" s="4">
        <v>1806</v>
      </c>
      <c r="F98" s="4">
        <v>637</v>
      </c>
      <c r="G98" s="5">
        <f t="shared" si="1"/>
        <v>0.35271317829457366</v>
      </c>
    </row>
    <row r="99" spans="1:7" x14ac:dyDescent="0.25">
      <c r="A99">
        <v>92</v>
      </c>
      <c r="B99" t="s">
        <v>3</v>
      </c>
      <c r="C99">
        <v>2001</v>
      </c>
      <c r="D99">
        <v>5</v>
      </c>
      <c r="E99" s="4">
        <v>207</v>
      </c>
      <c r="F99" s="4">
        <v>8</v>
      </c>
      <c r="G99" s="5">
        <f t="shared" si="1"/>
        <v>3.864734299516908E-2</v>
      </c>
    </row>
    <row r="100" spans="1:7" x14ac:dyDescent="0.25">
      <c r="A100">
        <v>92</v>
      </c>
      <c r="B100" t="s">
        <v>3</v>
      </c>
      <c r="C100">
        <v>2002</v>
      </c>
      <c r="D100">
        <v>2</v>
      </c>
      <c r="E100" s="4">
        <v>43</v>
      </c>
      <c r="F100" s="4">
        <v>0</v>
      </c>
      <c r="G100" s="5">
        <f t="shared" si="1"/>
        <v>0</v>
      </c>
    </row>
    <row r="101" spans="1:7" x14ac:dyDescent="0.25">
      <c r="A101">
        <v>92</v>
      </c>
      <c r="B101" t="s">
        <v>3</v>
      </c>
      <c r="C101">
        <v>2002</v>
      </c>
      <c r="D101">
        <v>3</v>
      </c>
      <c r="E101" s="4">
        <v>281</v>
      </c>
      <c r="F101" s="4">
        <v>36</v>
      </c>
      <c r="G101" s="5">
        <f t="shared" si="1"/>
        <v>0.12811387900355872</v>
      </c>
    </row>
    <row r="102" spans="1:7" x14ac:dyDescent="0.25">
      <c r="A102">
        <v>92</v>
      </c>
      <c r="B102" t="s">
        <v>3</v>
      </c>
      <c r="C102">
        <v>2002</v>
      </c>
      <c r="D102">
        <v>4</v>
      </c>
      <c r="E102" s="4">
        <v>713</v>
      </c>
      <c r="F102" s="4">
        <v>171</v>
      </c>
      <c r="G102" s="5">
        <f t="shared" si="1"/>
        <v>0.23983169705469845</v>
      </c>
    </row>
    <row r="103" spans="1:7" x14ac:dyDescent="0.25">
      <c r="A103">
        <v>92</v>
      </c>
      <c r="B103" t="s">
        <v>3</v>
      </c>
      <c r="C103">
        <v>2002</v>
      </c>
      <c r="D103">
        <v>5</v>
      </c>
      <c r="E103" s="4">
        <v>35</v>
      </c>
      <c r="F103" s="4">
        <v>3</v>
      </c>
      <c r="G103" s="5">
        <f t="shared" si="1"/>
        <v>8.5714285714285715E-2</v>
      </c>
    </row>
    <row r="104" spans="1:7" x14ac:dyDescent="0.25">
      <c r="A104">
        <v>92</v>
      </c>
      <c r="B104" t="s">
        <v>3</v>
      </c>
      <c r="C104">
        <v>2003</v>
      </c>
      <c r="D104">
        <v>2</v>
      </c>
      <c r="E104" s="4">
        <v>81</v>
      </c>
      <c r="F104" s="4">
        <v>35</v>
      </c>
      <c r="G104" s="5">
        <f t="shared" si="1"/>
        <v>0.43209876543209874</v>
      </c>
    </row>
    <row r="105" spans="1:7" x14ac:dyDescent="0.25">
      <c r="A105">
        <v>92</v>
      </c>
      <c r="B105" t="s">
        <v>3</v>
      </c>
      <c r="C105">
        <v>2003</v>
      </c>
      <c r="D105">
        <v>3</v>
      </c>
      <c r="E105" s="4">
        <v>280</v>
      </c>
      <c r="F105" s="4">
        <v>98</v>
      </c>
      <c r="G105" s="5">
        <f t="shared" si="1"/>
        <v>0.35</v>
      </c>
    </row>
    <row r="106" spans="1:7" x14ac:dyDescent="0.25">
      <c r="A106">
        <v>92</v>
      </c>
      <c r="B106" t="s">
        <v>3</v>
      </c>
      <c r="C106">
        <v>2003</v>
      </c>
      <c r="D106">
        <v>4</v>
      </c>
      <c r="E106" s="4">
        <v>2113</v>
      </c>
      <c r="F106" s="4">
        <v>592</v>
      </c>
      <c r="G106" s="5">
        <f t="shared" si="1"/>
        <v>0.28017037387600568</v>
      </c>
    </row>
    <row r="107" spans="1:7" x14ac:dyDescent="0.25">
      <c r="A107">
        <v>92</v>
      </c>
      <c r="B107" t="s">
        <v>3</v>
      </c>
      <c r="C107">
        <v>2003</v>
      </c>
      <c r="D107">
        <v>5</v>
      </c>
      <c r="E107" s="4">
        <v>190</v>
      </c>
      <c r="F107" s="4">
        <v>46</v>
      </c>
      <c r="G107" s="5">
        <f t="shared" si="1"/>
        <v>0.24210526315789474</v>
      </c>
    </row>
    <row r="108" spans="1:7" x14ac:dyDescent="0.25">
      <c r="A108">
        <v>92</v>
      </c>
      <c r="B108" t="s">
        <v>3</v>
      </c>
      <c r="C108">
        <v>2004</v>
      </c>
      <c r="D108">
        <v>2</v>
      </c>
      <c r="E108" s="4">
        <v>5</v>
      </c>
      <c r="F108" s="4">
        <v>5</v>
      </c>
      <c r="G108" s="5">
        <f t="shared" si="1"/>
        <v>1</v>
      </c>
    </row>
    <row r="109" spans="1:7" x14ac:dyDescent="0.25">
      <c r="A109">
        <v>92</v>
      </c>
      <c r="B109" t="s">
        <v>3</v>
      </c>
      <c r="C109">
        <v>2004</v>
      </c>
      <c r="D109">
        <v>3</v>
      </c>
      <c r="E109" s="4">
        <v>275</v>
      </c>
      <c r="F109" s="4">
        <v>63</v>
      </c>
      <c r="G109" s="5">
        <f t="shared" si="1"/>
        <v>0.2290909090909091</v>
      </c>
    </row>
    <row r="110" spans="1:7" x14ac:dyDescent="0.25">
      <c r="A110">
        <v>92</v>
      </c>
      <c r="B110" t="s">
        <v>3</v>
      </c>
      <c r="C110">
        <v>2004</v>
      </c>
      <c r="D110">
        <v>4</v>
      </c>
      <c r="E110" s="4">
        <v>1066</v>
      </c>
      <c r="F110" s="4">
        <v>312</v>
      </c>
      <c r="G110" s="5">
        <f t="shared" si="1"/>
        <v>0.29268292682926828</v>
      </c>
    </row>
    <row r="111" spans="1:7" x14ac:dyDescent="0.25">
      <c r="A111">
        <v>92</v>
      </c>
      <c r="B111" t="s">
        <v>3</v>
      </c>
      <c r="C111">
        <v>2004</v>
      </c>
      <c r="D111">
        <v>5</v>
      </c>
      <c r="E111" s="4">
        <v>76</v>
      </c>
      <c r="F111" s="4">
        <v>14</v>
      </c>
      <c r="G111" s="5">
        <f t="shared" si="1"/>
        <v>0.18421052631578946</v>
      </c>
    </row>
    <row r="112" spans="1:7" x14ac:dyDescent="0.25">
      <c r="A112">
        <v>92</v>
      </c>
      <c r="B112" t="s">
        <v>3</v>
      </c>
      <c r="C112">
        <v>2005</v>
      </c>
      <c r="D112">
        <v>2</v>
      </c>
      <c r="E112" s="4">
        <v>5</v>
      </c>
      <c r="F112" s="4">
        <v>3</v>
      </c>
      <c r="G112" s="5">
        <f t="shared" si="1"/>
        <v>0.6</v>
      </c>
    </row>
    <row r="113" spans="1:7" x14ac:dyDescent="0.25">
      <c r="A113">
        <v>92</v>
      </c>
      <c r="B113" t="s">
        <v>3</v>
      </c>
      <c r="C113">
        <v>2005</v>
      </c>
      <c r="D113">
        <v>3</v>
      </c>
      <c r="E113" s="4">
        <v>107</v>
      </c>
      <c r="F113" s="4">
        <v>52</v>
      </c>
      <c r="G113" s="5">
        <f t="shared" si="1"/>
        <v>0.48598130841121495</v>
      </c>
    </row>
    <row r="114" spans="1:7" x14ac:dyDescent="0.25">
      <c r="A114">
        <v>92</v>
      </c>
      <c r="B114" t="s">
        <v>3</v>
      </c>
      <c r="C114">
        <v>2005</v>
      </c>
      <c r="D114">
        <v>4</v>
      </c>
      <c r="E114" s="4">
        <v>736</v>
      </c>
      <c r="F114" s="4">
        <v>238</v>
      </c>
      <c r="G114" s="5">
        <f t="shared" si="1"/>
        <v>0.3233695652173913</v>
      </c>
    </row>
    <row r="115" spans="1:7" x14ac:dyDescent="0.25">
      <c r="A115">
        <v>92</v>
      </c>
      <c r="B115" t="s">
        <v>3</v>
      </c>
      <c r="C115">
        <v>2005</v>
      </c>
      <c r="D115">
        <v>5</v>
      </c>
      <c r="E115" s="4">
        <v>58</v>
      </c>
      <c r="F115" s="4">
        <v>6</v>
      </c>
      <c r="G115" s="5">
        <f t="shared" si="1"/>
        <v>0.10344827586206896</v>
      </c>
    </row>
    <row r="116" spans="1:7" x14ac:dyDescent="0.25">
      <c r="A116">
        <v>92</v>
      </c>
      <c r="B116" t="s">
        <v>3</v>
      </c>
      <c r="C116">
        <v>2006</v>
      </c>
      <c r="D116">
        <v>3</v>
      </c>
      <c r="E116" s="4">
        <v>5</v>
      </c>
      <c r="F116" s="4">
        <v>1</v>
      </c>
      <c r="G116" s="5">
        <f t="shared" si="1"/>
        <v>0.2</v>
      </c>
    </row>
    <row r="117" spans="1:7" x14ac:dyDescent="0.25">
      <c r="A117">
        <v>92</v>
      </c>
      <c r="B117" t="s">
        <v>3</v>
      </c>
      <c r="C117">
        <v>2006</v>
      </c>
      <c r="D117">
        <v>4</v>
      </c>
      <c r="E117" s="4">
        <v>148</v>
      </c>
      <c r="F117" s="4">
        <v>51</v>
      </c>
      <c r="G117" s="5">
        <f t="shared" si="1"/>
        <v>0.34459459459459457</v>
      </c>
    </row>
    <row r="118" spans="1:7" x14ac:dyDescent="0.25">
      <c r="A118">
        <v>92</v>
      </c>
      <c r="B118" t="s">
        <v>3</v>
      </c>
      <c r="C118">
        <v>2006</v>
      </c>
      <c r="D118">
        <v>5</v>
      </c>
      <c r="E118" s="4">
        <v>100</v>
      </c>
      <c r="F118" s="4">
        <v>19</v>
      </c>
      <c r="G118" s="5">
        <f t="shared" si="1"/>
        <v>0.19</v>
      </c>
    </row>
    <row r="119" spans="1:7" x14ac:dyDescent="0.25">
      <c r="A119">
        <v>92</v>
      </c>
      <c r="B119" t="s">
        <v>3</v>
      </c>
      <c r="C119">
        <v>2007</v>
      </c>
      <c r="D119">
        <v>2</v>
      </c>
      <c r="E119" s="4">
        <v>48</v>
      </c>
      <c r="F119" s="4">
        <v>13</v>
      </c>
      <c r="G119" s="5">
        <f t="shared" si="1"/>
        <v>0.27083333333333331</v>
      </c>
    </row>
    <row r="120" spans="1:7" x14ac:dyDescent="0.25">
      <c r="A120">
        <v>92</v>
      </c>
      <c r="B120" t="s">
        <v>3</v>
      </c>
      <c r="C120">
        <v>2007</v>
      </c>
      <c r="D120">
        <v>3</v>
      </c>
      <c r="E120" s="4">
        <v>234</v>
      </c>
      <c r="F120" s="4">
        <v>42</v>
      </c>
      <c r="G120" s="5">
        <f t="shared" si="1"/>
        <v>0.17948717948717949</v>
      </c>
    </row>
    <row r="121" spans="1:7" x14ac:dyDescent="0.25">
      <c r="A121">
        <v>92</v>
      </c>
      <c r="B121" t="s">
        <v>3</v>
      </c>
      <c r="C121">
        <v>2007</v>
      </c>
      <c r="D121">
        <v>4</v>
      </c>
      <c r="E121" s="4">
        <v>573</v>
      </c>
      <c r="F121" s="4">
        <v>126</v>
      </c>
      <c r="G121" s="5">
        <f t="shared" si="1"/>
        <v>0.21989528795811519</v>
      </c>
    </row>
    <row r="122" spans="1:7" x14ac:dyDescent="0.25">
      <c r="A122">
        <v>92</v>
      </c>
      <c r="B122" t="s">
        <v>3</v>
      </c>
      <c r="C122">
        <v>2007</v>
      </c>
      <c r="D122">
        <v>5</v>
      </c>
      <c r="E122" s="4">
        <v>388</v>
      </c>
      <c r="F122" s="4">
        <v>111</v>
      </c>
      <c r="G122" s="5">
        <f t="shared" si="1"/>
        <v>0.28608247422680411</v>
      </c>
    </row>
    <row r="123" spans="1:7" x14ac:dyDescent="0.25">
      <c r="A123">
        <v>92</v>
      </c>
      <c r="B123" t="s">
        <v>3</v>
      </c>
      <c r="C123">
        <v>2008</v>
      </c>
      <c r="D123">
        <v>3</v>
      </c>
      <c r="E123" s="4">
        <v>108</v>
      </c>
      <c r="F123" s="4">
        <v>25</v>
      </c>
      <c r="G123" s="5">
        <f t="shared" si="1"/>
        <v>0.23148148148148148</v>
      </c>
    </row>
    <row r="124" spans="1:7" x14ac:dyDescent="0.25">
      <c r="A124">
        <v>92</v>
      </c>
      <c r="B124" t="s">
        <v>3</v>
      </c>
      <c r="C124">
        <v>2008</v>
      </c>
      <c r="D124">
        <v>4</v>
      </c>
      <c r="E124" s="4">
        <v>99</v>
      </c>
      <c r="F124" s="4">
        <v>24</v>
      </c>
      <c r="G124" s="5">
        <f t="shared" si="1"/>
        <v>0.24242424242424243</v>
      </c>
    </row>
    <row r="125" spans="1:7" x14ac:dyDescent="0.25">
      <c r="A125">
        <v>92</v>
      </c>
      <c r="B125" t="s">
        <v>3</v>
      </c>
      <c r="C125">
        <v>2008</v>
      </c>
      <c r="D125">
        <v>5</v>
      </c>
      <c r="E125" s="4">
        <v>13</v>
      </c>
      <c r="F125" s="4">
        <v>3</v>
      </c>
      <c r="G125" s="5">
        <f t="shared" si="1"/>
        <v>0.23076923076923078</v>
      </c>
    </row>
    <row r="126" spans="1:7" x14ac:dyDescent="0.25">
      <c r="A126">
        <v>92</v>
      </c>
      <c r="B126" t="s">
        <v>3</v>
      </c>
      <c r="C126">
        <v>2009</v>
      </c>
      <c r="D126">
        <v>2</v>
      </c>
      <c r="E126" s="4">
        <v>85</v>
      </c>
      <c r="F126" s="4">
        <v>16</v>
      </c>
      <c r="G126" s="5">
        <f t="shared" si="1"/>
        <v>0.18823529411764706</v>
      </c>
    </row>
    <row r="127" spans="1:7" x14ac:dyDescent="0.25">
      <c r="A127">
        <v>92</v>
      </c>
      <c r="B127" t="s">
        <v>3</v>
      </c>
      <c r="C127">
        <v>2009</v>
      </c>
      <c r="D127">
        <v>3</v>
      </c>
      <c r="E127" s="4">
        <v>522</v>
      </c>
      <c r="F127" s="4">
        <v>121</v>
      </c>
      <c r="G127" s="5">
        <f t="shared" si="1"/>
        <v>0.23180076628352492</v>
      </c>
    </row>
    <row r="128" spans="1:7" x14ac:dyDescent="0.25">
      <c r="A128">
        <v>92</v>
      </c>
      <c r="B128" t="s">
        <v>3</v>
      </c>
      <c r="C128">
        <v>2009</v>
      </c>
      <c r="D128">
        <v>4</v>
      </c>
      <c r="E128" s="4">
        <v>2420</v>
      </c>
      <c r="F128" s="4">
        <v>434</v>
      </c>
      <c r="G128" s="5">
        <f t="shared" si="1"/>
        <v>0.17933884297520661</v>
      </c>
    </row>
    <row r="129" spans="1:7" x14ac:dyDescent="0.25">
      <c r="A129">
        <v>92</v>
      </c>
      <c r="B129" t="s">
        <v>3</v>
      </c>
      <c r="C129">
        <v>2009</v>
      </c>
      <c r="D129">
        <v>5</v>
      </c>
      <c r="E129" s="4">
        <v>595</v>
      </c>
      <c r="F129" s="4">
        <v>145</v>
      </c>
      <c r="G129" s="5">
        <f t="shared" si="1"/>
        <v>0.24369747899159663</v>
      </c>
    </row>
    <row r="130" spans="1:7" x14ac:dyDescent="0.25">
      <c r="A130">
        <v>92</v>
      </c>
      <c r="B130" t="s">
        <v>3</v>
      </c>
      <c r="C130">
        <v>2010</v>
      </c>
      <c r="D130">
        <v>3</v>
      </c>
      <c r="E130" s="4">
        <v>67</v>
      </c>
      <c r="F130" s="4">
        <v>6</v>
      </c>
      <c r="G130" s="5">
        <f t="shared" si="1"/>
        <v>8.9552238805970144E-2</v>
      </c>
    </row>
    <row r="131" spans="1:7" x14ac:dyDescent="0.25">
      <c r="A131">
        <v>92</v>
      </c>
      <c r="B131" t="s">
        <v>3</v>
      </c>
      <c r="C131">
        <v>2010</v>
      </c>
      <c r="D131">
        <v>4</v>
      </c>
      <c r="E131" s="4">
        <v>145</v>
      </c>
      <c r="F131" s="4">
        <v>27</v>
      </c>
      <c r="G131" s="5">
        <f t="shared" ref="G131:G194" si="2">F131/E131</f>
        <v>0.18620689655172415</v>
      </c>
    </row>
    <row r="132" spans="1:7" x14ac:dyDescent="0.25">
      <c r="A132">
        <v>92</v>
      </c>
      <c r="B132" t="s">
        <v>3</v>
      </c>
      <c r="C132">
        <v>2010</v>
      </c>
      <c r="D132">
        <v>5</v>
      </c>
      <c r="E132" s="4">
        <v>451</v>
      </c>
      <c r="F132" s="4">
        <v>165</v>
      </c>
      <c r="G132" s="5">
        <f t="shared" si="2"/>
        <v>0.36585365853658536</v>
      </c>
    </row>
    <row r="133" spans="1:7" x14ac:dyDescent="0.25">
      <c r="A133">
        <v>92</v>
      </c>
      <c r="B133" t="s">
        <v>3</v>
      </c>
      <c r="C133">
        <v>2011</v>
      </c>
      <c r="D133">
        <v>2</v>
      </c>
      <c r="E133" s="4">
        <v>24</v>
      </c>
      <c r="F133" s="4">
        <v>7</v>
      </c>
      <c r="G133" s="5">
        <f t="shared" si="2"/>
        <v>0.29166666666666669</v>
      </c>
    </row>
    <row r="134" spans="1:7" x14ac:dyDescent="0.25">
      <c r="A134">
        <v>92</v>
      </c>
      <c r="B134" t="s">
        <v>3</v>
      </c>
      <c r="C134">
        <v>2011</v>
      </c>
      <c r="D134">
        <v>3</v>
      </c>
      <c r="E134" s="4">
        <v>423</v>
      </c>
      <c r="F134" s="4">
        <v>92</v>
      </c>
      <c r="G134" s="5">
        <f t="shared" si="2"/>
        <v>0.21749408983451538</v>
      </c>
    </row>
    <row r="135" spans="1:7" x14ac:dyDescent="0.25">
      <c r="A135">
        <v>92</v>
      </c>
      <c r="B135" t="s">
        <v>3</v>
      </c>
      <c r="C135">
        <v>2011</v>
      </c>
      <c r="D135">
        <v>4</v>
      </c>
      <c r="E135" s="4">
        <v>957</v>
      </c>
      <c r="F135" s="4">
        <v>181</v>
      </c>
      <c r="G135" s="5">
        <f t="shared" si="2"/>
        <v>0.18913270637408569</v>
      </c>
    </row>
    <row r="136" spans="1:7" x14ac:dyDescent="0.25">
      <c r="A136">
        <v>92</v>
      </c>
      <c r="B136" t="s">
        <v>3</v>
      </c>
      <c r="C136">
        <v>2011</v>
      </c>
      <c r="D136">
        <v>5</v>
      </c>
      <c r="E136" s="4">
        <v>2666</v>
      </c>
      <c r="F136" s="4">
        <v>1124</v>
      </c>
      <c r="G136" s="5">
        <f t="shared" si="2"/>
        <v>0.42160540135033758</v>
      </c>
    </row>
    <row r="137" spans="1:7" x14ac:dyDescent="0.25">
      <c r="A137">
        <v>92</v>
      </c>
      <c r="B137" t="s">
        <v>3</v>
      </c>
      <c r="C137">
        <v>2012</v>
      </c>
      <c r="D137">
        <v>2</v>
      </c>
      <c r="E137" s="4">
        <v>174</v>
      </c>
      <c r="F137" s="4">
        <v>57</v>
      </c>
      <c r="G137" s="5">
        <f t="shared" si="2"/>
        <v>0.32758620689655171</v>
      </c>
    </row>
    <row r="138" spans="1:7" x14ac:dyDescent="0.25">
      <c r="A138">
        <v>92</v>
      </c>
      <c r="B138" t="s">
        <v>3</v>
      </c>
      <c r="C138">
        <v>2012</v>
      </c>
      <c r="D138">
        <v>3</v>
      </c>
      <c r="E138" s="4">
        <v>892</v>
      </c>
      <c r="F138" s="4">
        <v>252</v>
      </c>
      <c r="G138" s="5">
        <f t="shared" si="2"/>
        <v>0.28251121076233182</v>
      </c>
    </row>
    <row r="139" spans="1:7" x14ac:dyDescent="0.25">
      <c r="A139">
        <v>92</v>
      </c>
      <c r="B139" t="s">
        <v>3</v>
      </c>
      <c r="C139">
        <v>2012</v>
      </c>
      <c r="D139">
        <v>4</v>
      </c>
      <c r="E139" s="4">
        <v>4167</v>
      </c>
      <c r="F139" s="4">
        <v>984</v>
      </c>
      <c r="G139" s="5">
        <f t="shared" si="2"/>
        <v>0.23614110871130309</v>
      </c>
    </row>
    <row r="140" spans="1:7" x14ac:dyDescent="0.25">
      <c r="A140">
        <v>92</v>
      </c>
      <c r="B140" t="s">
        <v>3</v>
      </c>
      <c r="C140">
        <v>2012</v>
      </c>
      <c r="D140">
        <v>5</v>
      </c>
      <c r="E140" s="4">
        <v>5897</v>
      </c>
      <c r="F140" s="4">
        <v>1647</v>
      </c>
      <c r="G140" s="5">
        <f t="shared" si="2"/>
        <v>0.27929455655418012</v>
      </c>
    </row>
    <row r="141" spans="1:7" x14ac:dyDescent="0.25">
      <c r="A141">
        <v>92</v>
      </c>
      <c r="B141" t="s">
        <v>3</v>
      </c>
      <c r="C141">
        <v>2013</v>
      </c>
      <c r="D141">
        <v>1</v>
      </c>
      <c r="E141" s="4">
        <v>5</v>
      </c>
      <c r="F141" s="4">
        <v>0</v>
      </c>
      <c r="G141" s="5">
        <f t="shared" si="2"/>
        <v>0</v>
      </c>
    </row>
    <row r="142" spans="1:7" x14ac:dyDescent="0.25">
      <c r="A142">
        <v>92</v>
      </c>
      <c r="B142" t="s">
        <v>3</v>
      </c>
      <c r="C142">
        <v>2013</v>
      </c>
      <c r="D142">
        <v>2</v>
      </c>
      <c r="E142" s="4">
        <v>316</v>
      </c>
      <c r="F142" s="4">
        <v>187</v>
      </c>
      <c r="G142" s="5">
        <f t="shared" si="2"/>
        <v>0.59177215189873422</v>
      </c>
    </row>
    <row r="143" spans="1:7" x14ac:dyDescent="0.25">
      <c r="A143">
        <v>92</v>
      </c>
      <c r="B143" t="s">
        <v>3</v>
      </c>
      <c r="C143">
        <v>2013</v>
      </c>
      <c r="D143">
        <v>3</v>
      </c>
      <c r="E143" s="4">
        <v>1145</v>
      </c>
      <c r="F143" s="4">
        <v>433</v>
      </c>
      <c r="G143" s="5">
        <f t="shared" si="2"/>
        <v>0.37816593886462885</v>
      </c>
    </row>
    <row r="144" spans="1:7" x14ac:dyDescent="0.25">
      <c r="A144">
        <v>92</v>
      </c>
      <c r="B144" t="s">
        <v>3</v>
      </c>
      <c r="C144">
        <v>2013</v>
      </c>
      <c r="D144">
        <v>4</v>
      </c>
      <c r="E144" s="4">
        <v>2813</v>
      </c>
      <c r="F144" s="4">
        <v>335</v>
      </c>
      <c r="G144" s="5">
        <f t="shared" si="2"/>
        <v>0.11908993956629932</v>
      </c>
    </row>
    <row r="145" spans="1:7" x14ac:dyDescent="0.25">
      <c r="A145">
        <v>92</v>
      </c>
      <c r="B145" t="s">
        <v>3</v>
      </c>
      <c r="C145">
        <v>2013</v>
      </c>
      <c r="D145">
        <v>5</v>
      </c>
      <c r="E145" s="4">
        <v>2136</v>
      </c>
      <c r="F145" s="4">
        <v>1563</v>
      </c>
      <c r="G145" s="5">
        <f t="shared" si="2"/>
        <v>0.7317415730337079</v>
      </c>
    </row>
    <row r="146" spans="1:7" x14ac:dyDescent="0.25">
      <c r="A146">
        <v>92</v>
      </c>
      <c r="B146" t="s">
        <v>3</v>
      </c>
      <c r="C146">
        <v>2014</v>
      </c>
      <c r="D146">
        <v>2</v>
      </c>
      <c r="E146" s="4">
        <v>374</v>
      </c>
      <c r="F146" s="4">
        <v>93</v>
      </c>
      <c r="G146" s="5">
        <f t="shared" si="2"/>
        <v>0.24866310160427807</v>
      </c>
    </row>
    <row r="147" spans="1:7" x14ac:dyDescent="0.25">
      <c r="A147">
        <v>92</v>
      </c>
      <c r="B147" t="s">
        <v>3</v>
      </c>
      <c r="C147">
        <v>2014</v>
      </c>
      <c r="D147">
        <v>3</v>
      </c>
      <c r="E147" s="4">
        <v>591</v>
      </c>
      <c r="F147" s="4">
        <v>189</v>
      </c>
      <c r="G147" s="5">
        <f t="shared" si="2"/>
        <v>0.31979695431472083</v>
      </c>
    </row>
    <row r="148" spans="1:7" x14ac:dyDescent="0.25">
      <c r="A148">
        <v>92</v>
      </c>
      <c r="B148" t="s">
        <v>3</v>
      </c>
      <c r="C148">
        <v>2014</v>
      </c>
      <c r="D148">
        <v>4</v>
      </c>
      <c r="E148" s="4">
        <v>7323</v>
      </c>
      <c r="F148" s="4">
        <v>1481</v>
      </c>
      <c r="G148" s="5">
        <f t="shared" si="2"/>
        <v>0.20223951932268197</v>
      </c>
    </row>
    <row r="149" spans="1:7" x14ac:dyDescent="0.25">
      <c r="A149">
        <v>92</v>
      </c>
      <c r="B149" t="s">
        <v>3</v>
      </c>
      <c r="C149">
        <v>2014</v>
      </c>
      <c r="D149">
        <v>5</v>
      </c>
      <c r="E149" s="4">
        <v>7434</v>
      </c>
      <c r="F149" s="4">
        <v>1999</v>
      </c>
      <c r="G149" s="5">
        <f t="shared" si="2"/>
        <v>0.26889965025558243</v>
      </c>
    </row>
    <row r="150" spans="1:7" x14ac:dyDescent="0.25">
      <c r="A150">
        <v>92</v>
      </c>
      <c r="B150" t="s">
        <v>3</v>
      </c>
      <c r="C150">
        <v>2015</v>
      </c>
      <c r="D150">
        <v>2</v>
      </c>
      <c r="E150" s="4">
        <v>9</v>
      </c>
      <c r="F150" s="4">
        <v>5</v>
      </c>
      <c r="G150" s="5">
        <f t="shared" si="2"/>
        <v>0.55555555555555558</v>
      </c>
    </row>
    <row r="151" spans="1:7" x14ac:dyDescent="0.25">
      <c r="A151">
        <v>92</v>
      </c>
      <c r="B151" t="s">
        <v>3</v>
      </c>
      <c r="C151">
        <v>2015</v>
      </c>
      <c r="D151">
        <v>3</v>
      </c>
      <c r="E151" s="4">
        <v>421</v>
      </c>
      <c r="F151" s="4">
        <v>71</v>
      </c>
      <c r="G151" s="5">
        <f t="shared" si="2"/>
        <v>0.16864608076009502</v>
      </c>
    </row>
    <row r="152" spans="1:7" x14ac:dyDescent="0.25">
      <c r="A152">
        <v>92</v>
      </c>
      <c r="B152" t="s">
        <v>3</v>
      </c>
      <c r="C152">
        <v>2015</v>
      </c>
      <c r="D152">
        <v>4</v>
      </c>
      <c r="E152" s="4">
        <v>3650</v>
      </c>
      <c r="F152" s="4">
        <v>545</v>
      </c>
      <c r="G152" s="5">
        <f t="shared" si="2"/>
        <v>0.14931506849315068</v>
      </c>
    </row>
    <row r="153" spans="1:7" x14ac:dyDescent="0.25">
      <c r="A153">
        <v>92</v>
      </c>
      <c r="B153" t="s">
        <v>3</v>
      </c>
      <c r="C153">
        <v>2015</v>
      </c>
      <c r="D153">
        <v>5</v>
      </c>
      <c r="E153" s="4">
        <v>7734</v>
      </c>
      <c r="F153" s="4">
        <v>2034</v>
      </c>
      <c r="G153" s="5">
        <f t="shared" si="2"/>
        <v>0.2629945694336695</v>
      </c>
    </row>
    <row r="154" spans="1:7" x14ac:dyDescent="0.25">
      <c r="A154">
        <v>92</v>
      </c>
      <c r="B154" t="s">
        <v>3</v>
      </c>
      <c r="C154">
        <v>2016</v>
      </c>
      <c r="D154">
        <v>2</v>
      </c>
      <c r="E154" s="4">
        <v>5</v>
      </c>
      <c r="F154" s="4">
        <v>1</v>
      </c>
      <c r="G154" s="5">
        <f t="shared" si="2"/>
        <v>0.2</v>
      </c>
    </row>
    <row r="155" spans="1:7" x14ac:dyDescent="0.25">
      <c r="A155">
        <v>92</v>
      </c>
      <c r="B155" t="s">
        <v>3</v>
      </c>
      <c r="C155">
        <v>2016</v>
      </c>
      <c r="D155">
        <v>3</v>
      </c>
      <c r="E155" s="4">
        <v>7</v>
      </c>
      <c r="F155" s="4">
        <v>1</v>
      </c>
      <c r="G155" s="5">
        <f t="shared" si="2"/>
        <v>0.14285714285714285</v>
      </c>
    </row>
    <row r="156" spans="1:7" x14ac:dyDescent="0.25">
      <c r="A156">
        <v>92</v>
      </c>
      <c r="B156" t="s">
        <v>3</v>
      </c>
      <c r="C156">
        <v>2016</v>
      </c>
      <c r="D156">
        <v>5</v>
      </c>
      <c r="E156" s="4">
        <v>74</v>
      </c>
      <c r="F156" s="4">
        <v>0</v>
      </c>
      <c r="G156" s="5">
        <f t="shared" si="2"/>
        <v>0</v>
      </c>
    </row>
    <row r="157" spans="1:7" x14ac:dyDescent="0.25">
      <c r="A157">
        <v>92</v>
      </c>
      <c r="B157" t="s">
        <v>3</v>
      </c>
      <c r="C157">
        <v>2017</v>
      </c>
      <c r="D157">
        <v>2</v>
      </c>
      <c r="E157" s="4">
        <v>16</v>
      </c>
      <c r="F157" s="4">
        <v>4</v>
      </c>
      <c r="G157" s="5">
        <f t="shared" si="2"/>
        <v>0.25</v>
      </c>
    </row>
    <row r="158" spans="1:7" x14ac:dyDescent="0.25">
      <c r="A158">
        <v>92</v>
      </c>
      <c r="B158" t="s">
        <v>3</v>
      </c>
      <c r="C158">
        <v>2017</v>
      </c>
      <c r="D158">
        <v>5</v>
      </c>
      <c r="E158" s="4">
        <v>59</v>
      </c>
      <c r="F158" s="4">
        <v>2</v>
      </c>
      <c r="G158" s="5">
        <f t="shared" si="2"/>
        <v>3.3898305084745763E-2</v>
      </c>
    </row>
    <row r="159" spans="1:7" x14ac:dyDescent="0.25">
      <c r="A159">
        <v>92</v>
      </c>
      <c r="B159" t="s">
        <v>3</v>
      </c>
      <c r="C159">
        <v>2018</v>
      </c>
      <c r="D159">
        <v>2</v>
      </c>
      <c r="E159" s="4">
        <v>22</v>
      </c>
      <c r="F159" s="4">
        <v>4</v>
      </c>
      <c r="G159" s="5">
        <f t="shared" si="2"/>
        <v>0.18181818181818182</v>
      </c>
    </row>
    <row r="160" spans="1:7" x14ac:dyDescent="0.25">
      <c r="A160">
        <v>92</v>
      </c>
      <c r="B160" t="s">
        <v>3</v>
      </c>
      <c r="C160">
        <v>2018</v>
      </c>
      <c r="D160">
        <v>3</v>
      </c>
      <c r="E160" s="4">
        <v>409</v>
      </c>
      <c r="F160" s="4">
        <v>61</v>
      </c>
      <c r="G160" s="5">
        <f t="shared" si="2"/>
        <v>0.1491442542787286</v>
      </c>
    </row>
    <row r="161" spans="1:7" x14ac:dyDescent="0.25">
      <c r="A161">
        <v>92</v>
      </c>
      <c r="B161" t="s">
        <v>3</v>
      </c>
      <c r="C161">
        <v>2018</v>
      </c>
      <c r="D161">
        <v>4</v>
      </c>
      <c r="E161" s="4">
        <v>4652</v>
      </c>
      <c r="F161" s="4">
        <v>270</v>
      </c>
      <c r="G161" s="5">
        <f t="shared" si="2"/>
        <v>5.8039552880481515E-2</v>
      </c>
    </row>
    <row r="162" spans="1:7" x14ac:dyDescent="0.25">
      <c r="A162">
        <v>92</v>
      </c>
      <c r="B162" t="s">
        <v>3</v>
      </c>
      <c r="C162">
        <v>2018</v>
      </c>
      <c r="D162">
        <v>5</v>
      </c>
      <c r="E162" s="4">
        <v>8</v>
      </c>
      <c r="F162" s="4">
        <v>1</v>
      </c>
      <c r="G162" s="5">
        <f t="shared" si="2"/>
        <v>0.125</v>
      </c>
    </row>
    <row r="163" spans="1:7" x14ac:dyDescent="0.25">
      <c r="A163">
        <v>92</v>
      </c>
      <c r="B163" t="s">
        <v>3</v>
      </c>
      <c r="C163">
        <v>2019</v>
      </c>
      <c r="D163">
        <v>2</v>
      </c>
      <c r="E163" s="4">
        <v>17</v>
      </c>
      <c r="F163" s="4">
        <v>4</v>
      </c>
      <c r="G163" s="5">
        <f t="shared" si="2"/>
        <v>0.23529411764705882</v>
      </c>
    </row>
    <row r="164" spans="1:7" x14ac:dyDescent="0.25">
      <c r="A164">
        <v>92</v>
      </c>
      <c r="B164" t="s">
        <v>3</v>
      </c>
      <c r="C164">
        <v>2019</v>
      </c>
      <c r="D164">
        <v>3</v>
      </c>
      <c r="E164" s="4">
        <v>500</v>
      </c>
      <c r="F164" s="4">
        <v>99</v>
      </c>
      <c r="G164" s="5">
        <f t="shared" si="2"/>
        <v>0.19800000000000001</v>
      </c>
    </row>
    <row r="165" spans="1:7" x14ac:dyDescent="0.25">
      <c r="A165">
        <v>92</v>
      </c>
      <c r="B165" t="s">
        <v>3</v>
      </c>
      <c r="C165">
        <v>2019</v>
      </c>
      <c r="D165">
        <v>4</v>
      </c>
      <c r="E165" s="4">
        <v>3016</v>
      </c>
      <c r="F165" s="4">
        <v>430</v>
      </c>
      <c r="G165" s="5">
        <f t="shared" si="2"/>
        <v>0.14257294429708223</v>
      </c>
    </row>
    <row r="166" spans="1:7" x14ac:dyDescent="0.25">
      <c r="A166">
        <v>92</v>
      </c>
      <c r="B166" t="s">
        <v>3</v>
      </c>
      <c r="C166">
        <v>2019</v>
      </c>
      <c r="D166">
        <v>5</v>
      </c>
      <c r="E166" s="4">
        <v>9</v>
      </c>
      <c r="F166" s="4">
        <v>0</v>
      </c>
      <c r="G166" s="5">
        <f t="shared" si="2"/>
        <v>0</v>
      </c>
    </row>
    <row r="167" spans="1:7" x14ac:dyDescent="0.25">
      <c r="A167">
        <v>92</v>
      </c>
      <c r="B167" t="s">
        <v>3</v>
      </c>
      <c r="C167">
        <v>2020</v>
      </c>
      <c r="D167">
        <v>1</v>
      </c>
      <c r="E167" s="4">
        <v>32</v>
      </c>
      <c r="F167" s="4">
        <v>0</v>
      </c>
      <c r="G167" s="5">
        <f t="shared" si="2"/>
        <v>0</v>
      </c>
    </row>
    <row r="168" spans="1:7" x14ac:dyDescent="0.25">
      <c r="A168">
        <v>92</v>
      </c>
      <c r="B168" t="s">
        <v>3</v>
      </c>
      <c r="C168">
        <v>2020</v>
      </c>
      <c r="D168">
        <v>2</v>
      </c>
      <c r="E168" s="4">
        <v>97</v>
      </c>
      <c r="F168" s="4">
        <v>26</v>
      </c>
      <c r="G168" s="5">
        <f t="shared" si="2"/>
        <v>0.26804123711340205</v>
      </c>
    </row>
    <row r="169" spans="1:7" x14ac:dyDescent="0.25">
      <c r="A169">
        <v>92</v>
      </c>
      <c r="B169" t="s">
        <v>3</v>
      </c>
      <c r="C169">
        <v>2020</v>
      </c>
      <c r="D169">
        <v>3</v>
      </c>
      <c r="E169" s="4">
        <v>787</v>
      </c>
      <c r="F169" s="4">
        <v>183</v>
      </c>
      <c r="G169" s="5">
        <f t="shared" si="2"/>
        <v>0.23252858958068615</v>
      </c>
    </row>
    <row r="170" spans="1:7" x14ac:dyDescent="0.25">
      <c r="A170">
        <v>92</v>
      </c>
      <c r="B170" t="s">
        <v>3</v>
      </c>
      <c r="C170">
        <v>2020</v>
      </c>
      <c r="D170">
        <v>4</v>
      </c>
      <c r="E170" s="4">
        <v>4009</v>
      </c>
      <c r="F170" s="4">
        <v>689</v>
      </c>
      <c r="G170" s="5">
        <f t="shared" si="2"/>
        <v>0.1718633075579945</v>
      </c>
    </row>
    <row r="171" spans="1:7" x14ac:dyDescent="0.25">
      <c r="A171">
        <v>92</v>
      </c>
      <c r="B171" t="s">
        <v>3</v>
      </c>
      <c r="C171">
        <v>2020</v>
      </c>
      <c r="D171">
        <v>5</v>
      </c>
      <c r="E171" s="4">
        <v>391</v>
      </c>
      <c r="F171" s="4">
        <v>88</v>
      </c>
      <c r="G171" s="5">
        <f t="shared" si="2"/>
        <v>0.22506393861892582</v>
      </c>
    </row>
    <row r="172" spans="1:7" x14ac:dyDescent="0.25">
      <c r="A172">
        <v>93</v>
      </c>
      <c r="B172" t="s">
        <v>4</v>
      </c>
      <c r="C172">
        <v>2000</v>
      </c>
      <c r="D172">
        <v>1</v>
      </c>
      <c r="E172" s="4">
        <v>2</v>
      </c>
      <c r="F172" s="4">
        <v>1</v>
      </c>
      <c r="G172" s="5">
        <f t="shared" si="2"/>
        <v>0.5</v>
      </c>
    </row>
    <row r="173" spans="1:7" x14ac:dyDescent="0.25">
      <c r="A173">
        <v>93</v>
      </c>
      <c r="B173" t="s">
        <v>4</v>
      </c>
      <c r="C173">
        <v>2000</v>
      </c>
      <c r="D173">
        <v>3</v>
      </c>
      <c r="E173" s="4">
        <v>163</v>
      </c>
      <c r="F173" s="4">
        <v>18</v>
      </c>
      <c r="G173" s="5">
        <f t="shared" si="2"/>
        <v>0.11042944785276074</v>
      </c>
    </row>
    <row r="174" spans="1:7" x14ac:dyDescent="0.25">
      <c r="A174">
        <v>93</v>
      </c>
      <c r="B174" t="s">
        <v>4</v>
      </c>
      <c r="C174">
        <v>2000</v>
      </c>
      <c r="D174">
        <v>4</v>
      </c>
      <c r="E174" s="4">
        <v>1102</v>
      </c>
      <c r="F174" s="4">
        <v>154</v>
      </c>
      <c r="G174" s="5">
        <f t="shared" si="2"/>
        <v>0.1397459165154265</v>
      </c>
    </row>
    <row r="175" spans="1:7" x14ac:dyDescent="0.25">
      <c r="A175">
        <v>93</v>
      </c>
      <c r="B175" t="s">
        <v>4</v>
      </c>
      <c r="C175">
        <v>2000</v>
      </c>
      <c r="D175">
        <v>5</v>
      </c>
      <c r="E175" s="4">
        <v>1379</v>
      </c>
      <c r="F175" s="4">
        <v>292</v>
      </c>
      <c r="G175" s="5">
        <f t="shared" si="2"/>
        <v>0.21174764321972445</v>
      </c>
    </row>
    <row r="176" spans="1:7" x14ac:dyDescent="0.25">
      <c r="A176">
        <v>93</v>
      </c>
      <c r="B176" t="s">
        <v>4</v>
      </c>
      <c r="C176">
        <v>2001</v>
      </c>
      <c r="D176">
        <v>1</v>
      </c>
      <c r="E176" s="4">
        <v>19</v>
      </c>
      <c r="F176" s="4">
        <v>0</v>
      </c>
      <c r="G176" s="5">
        <f t="shared" si="2"/>
        <v>0</v>
      </c>
    </row>
    <row r="177" spans="1:7" x14ac:dyDescent="0.25">
      <c r="A177">
        <v>93</v>
      </c>
      <c r="B177" t="s">
        <v>4</v>
      </c>
      <c r="C177">
        <v>2001</v>
      </c>
      <c r="D177">
        <v>2</v>
      </c>
      <c r="E177" s="4">
        <v>261</v>
      </c>
      <c r="F177" s="4">
        <v>18</v>
      </c>
      <c r="G177" s="5">
        <f t="shared" si="2"/>
        <v>6.8965517241379309E-2</v>
      </c>
    </row>
    <row r="178" spans="1:7" x14ac:dyDescent="0.25">
      <c r="A178">
        <v>93</v>
      </c>
      <c r="B178" t="s">
        <v>4</v>
      </c>
      <c r="C178">
        <v>2001</v>
      </c>
      <c r="D178">
        <v>3</v>
      </c>
      <c r="E178" s="4">
        <v>1345</v>
      </c>
      <c r="F178" s="4">
        <v>166</v>
      </c>
      <c r="G178" s="5">
        <f t="shared" si="2"/>
        <v>0.12342007434944238</v>
      </c>
    </row>
    <row r="179" spans="1:7" x14ac:dyDescent="0.25">
      <c r="A179">
        <v>93</v>
      </c>
      <c r="B179" t="s">
        <v>4</v>
      </c>
      <c r="C179">
        <v>2001</v>
      </c>
      <c r="D179">
        <v>4</v>
      </c>
      <c r="E179" s="4">
        <v>1611</v>
      </c>
      <c r="F179" s="4">
        <v>243</v>
      </c>
      <c r="G179" s="5">
        <f t="shared" si="2"/>
        <v>0.15083798882681565</v>
      </c>
    </row>
    <row r="180" spans="1:7" x14ac:dyDescent="0.25">
      <c r="A180">
        <v>93</v>
      </c>
      <c r="B180" t="s">
        <v>4</v>
      </c>
      <c r="C180">
        <v>2001</v>
      </c>
      <c r="D180">
        <v>5</v>
      </c>
      <c r="E180" s="4">
        <v>1675</v>
      </c>
      <c r="F180" s="4">
        <v>258</v>
      </c>
      <c r="G180" s="5">
        <f t="shared" si="2"/>
        <v>0.15402985074626865</v>
      </c>
    </row>
    <row r="181" spans="1:7" x14ac:dyDescent="0.25">
      <c r="A181">
        <v>93</v>
      </c>
      <c r="B181" t="s">
        <v>4</v>
      </c>
      <c r="C181">
        <v>2002</v>
      </c>
      <c r="D181">
        <v>3</v>
      </c>
      <c r="E181" s="4">
        <v>711</v>
      </c>
      <c r="F181" s="4">
        <v>96</v>
      </c>
      <c r="G181" s="5">
        <f t="shared" si="2"/>
        <v>0.13502109704641349</v>
      </c>
    </row>
    <row r="182" spans="1:7" x14ac:dyDescent="0.25">
      <c r="A182">
        <v>93</v>
      </c>
      <c r="B182" t="s">
        <v>4</v>
      </c>
      <c r="C182">
        <v>2002</v>
      </c>
      <c r="D182">
        <v>4</v>
      </c>
      <c r="E182" s="4">
        <v>1061</v>
      </c>
      <c r="F182" s="4">
        <v>169</v>
      </c>
      <c r="G182" s="5">
        <f t="shared" si="2"/>
        <v>0.15928369462770972</v>
      </c>
    </row>
    <row r="183" spans="1:7" x14ac:dyDescent="0.25">
      <c r="A183">
        <v>93</v>
      </c>
      <c r="B183" t="s">
        <v>4</v>
      </c>
      <c r="C183">
        <v>2002</v>
      </c>
      <c r="D183">
        <v>5</v>
      </c>
      <c r="E183" s="4">
        <v>1541</v>
      </c>
      <c r="F183" s="4">
        <v>413</v>
      </c>
      <c r="G183" s="5">
        <f t="shared" si="2"/>
        <v>0.26800778715120049</v>
      </c>
    </row>
    <row r="184" spans="1:7" x14ac:dyDescent="0.25">
      <c r="A184">
        <v>93</v>
      </c>
      <c r="B184" t="s">
        <v>4</v>
      </c>
      <c r="C184">
        <v>2003</v>
      </c>
      <c r="D184">
        <v>2</v>
      </c>
      <c r="E184" s="4">
        <v>20</v>
      </c>
      <c r="F184" s="4">
        <v>3</v>
      </c>
      <c r="G184" s="5">
        <f t="shared" si="2"/>
        <v>0.15</v>
      </c>
    </row>
    <row r="185" spans="1:7" x14ac:dyDescent="0.25">
      <c r="A185">
        <v>93</v>
      </c>
      <c r="B185" t="s">
        <v>4</v>
      </c>
      <c r="C185">
        <v>2003</v>
      </c>
      <c r="D185">
        <v>3</v>
      </c>
      <c r="E185" s="4">
        <v>257</v>
      </c>
      <c r="F185" s="4">
        <v>36</v>
      </c>
      <c r="G185" s="5">
        <f t="shared" si="2"/>
        <v>0.14007782101167315</v>
      </c>
    </row>
    <row r="186" spans="1:7" x14ac:dyDescent="0.25">
      <c r="A186">
        <v>93</v>
      </c>
      <c r="B186" t="s">
        <v>4</v>
      </c>
      <c r="C186">
        <v>2003</v>
      </c>
      <c r="D186">
        <v>4</v>
      </c>
      <c r="E186" s="4">
        <v>661</v>
      </c>
      <c r="F186" s="4">
        <v>89</v>
      </c>
      <c r="G186" s="5">
        <f t="shared" si="2"/>
        <v>0.1346444780635401</v>
      </c>
    </row>
    <row r="187" spans="1:7" x14ac:dyDescent="0.25">
      <c r="A187">
        <v>93</v>
      </c>
      <c r="B187" t="s">
        <v>4</v>
      </c>
      <c r="C187">
        <v>2003</v>
      </c>
      <c r="D187">
        <v>5</v>
      </c>
      <c r="E187" s="4">
        <v>1023</v>
      </c>
      <c r="F187" s="4">
        <v>226</v>
      </c>
      <c r="G187" s="5">
        <f t="shared" si="2"/>
        <v>0.2209188660801564</v>
      </c>
    </row>
    <row r="188" spans="1:7" x14ac:dyDescent="0.25">
      <c r="A188">
        <v>93</v>
      </c>
      <c r="B188" t="s">
        <v>4</v>
      </c>
      <c r="C188">
        <v>2004</v>
      </c>
      <c r="D188">
        <v>2</v>
      </c>
      <c r="E188" s="4">
        <v>24</v>
      </c>
      <c r="F188" s="4">
        <v>2</v>
      </c>
      <c r="G188" s="5">
        <f t="shared" si="2"/>
        <v>8.3333333333333329E-2</v>
      </c>
    </row>
    <row r="189" spans="1:7" x14ac:dyDescent="0.25">
      <c r="A189">
        <v>93</v>
      </c>
      <c r="B189" t="s">
        <v>4</v>
      </c>
      <c r="C189">
        <v>2004</v>
      </c>
      <c r="D189">
        <v>3</v>
      </c>
      <c r="E189" s="4">
        <v>23</v>
      </c>
      <c r="F189" s="4">
        <v>4</v>
      </c>
      <c r="G189" s="5">
        <f t="shared" si="2"/>
        <v>0.17391304347826086</v>
      </c>
    </row>
    <row r="190" spans="1:7" x14ac:dyDescent="0.25">
      <c r="A190">
        <v>93</v>
      </c>
      <c r="B190" t="s">
        <v>4</v>
      </c>
      <c r="C190">
        <v>2004</v>
      </c>
      <c r="D190">
        <v>4</v>
      </c>
      <c r="E190" s="4">
        <v>410</v>
      </c>
      <c r="F190" s="4">
        <v>49</v>
      </c>
      <c r="G190" s="5">
        <f t="shared" si="2"/>
        <v>0.11951219512195121</v>
      </c>
    </row>
    <row r="191" spans="1:7" x14ac:dyDescent="0.25">
      <c r="A191">
        <v>93</v>
      </c>
      <c r="B191" t="s">
        <v>4</v>
      </c>
      <c r="C191">
        <v>2004</v>
      </c>
      <c r="D191">
        <v>5</v>
      </c>
      <c r="E191" s="4">
        <v>964</v>
      </c>
      <c r="F191" s="4">
        <v>191</v>
      </c>
      <c r="G191" s="5">
        <f t="shared" si="2"/>
        <v>0.19813278008298754</v>
      </c>
    </row>
    <row r="192" spans="1:7" x14ac:dyDescent="0.25">
      <c r="A192">
        <v>93</v>
      </c>
      <c r="B192" t="s">
        <v>4</v>
      </c>
      <c r="C192">
        <v>2005</v>
      </c>
      <c r="D192">
        <v>2</v>
      </c>
      <c r="E192" s="4">
        <v>35</v>
      </c>
      <c r="F192" s="4">
        <v>6</v>
      </c>
      <c r="G192" s="5">
        <f t="shared" si="2"/>
        <v>0.17142857142857143</v>
      </c>
    </row>
    <row r="193" spans="1:7" x14ac:dyDescent="0.25">
      <c r="A193">
        <v>93</v>
      </c>
      <c r="B193" t="s">
        <v>4</v>
      </c>
      <c r="C193">
        <v>2005</v>
      </c>
      <c r="D193">
        <v>3</v>
      </c>
      <c r="E193" s="4">
        <v>71</v>
      </c>
      <c r="F193" s="4">
        <v>10</v>
      </c>
      <c r="G193" s="5">
        <f t="shared" si="2"/>
        <v>0.14084507042253522</v>
      </c>
    </row>
    <row r="194" spans="1:7" x14ac:dyDescent="0.25">
      <c r="A194">
        <v>93</v>
      </c>
      <c r="B194" t="s">
        <v>4</v>
      </c>
      <c r="C194">
        <v>2005</v>
      </c>
      <c r="D194">
        <v>4</v>
      </c>
      <c r="E194" s="4">
        <v>312</v>
      </c>
      <c r="F194" s="4">
        <v>37</v>
      </c>
      <c r="G194" s="5">
        <f t="shared" si="2"/>
        <v>0.11858974358974358</v>
      </c>
    </row>
    <row r="195" spans="1:7" x14ac:dyDescent="0.25">
      <c r="A195">
        <v>93</v>
      </c>
      <c r="B195" t="s">
        <v>4</v>
      </c>
      <c r="C195">
        <v>2005</v>
      </c>
      <c r="D195">
        <v>5</v>
      </c>
      <c r="E195" s="4">
        <v>615</v>
      </c>
      <c r="F195" s="4">
        <v>102</v>
      </c>
      <c r="G195" s="5">
        <f t="shared" ref="G195:G258" si="3">F195/E195</f>
        <v>0.16585365853658537</v>
      </c>
    </row>
    <row r="196" spans="1:7" x14ac:dyDescent="0.25">
      <c r="A196">
        <v>93</v>
      </c>
      <c r="B196" t="s">
        <v>4</v>
      </c>
      <c r="C196">
        <v>2006</v>
      </c>
      <c r="D196">
        <v>3</v>
      </c>
      <c r="E196" s="4">
        <v>78</v>
      </c>
      <c r="F196" s="4">
        <v>11</v>
      </c>
      <c r="G196" s="5">
        <f t="shared" si="3"/>
        <v>0.14102564102564102</v>
      </c>
    </row>
    <row r="197" spans="1:7" x14ac:dyDescent="0.25">
      <c r="A197">
        <v>93</v>
      </c>
      <c r="B197" t="s">
        <v>4</v>
      </c>
      <c r="C197">
        <v>2006</v>
      </c>
      <c r="D197">
        <v>4</v>
      </c>
      <c r="E197" s="4">
        <v>52</v>
      </c>
      <c r="F197" s="4">
        <v>6</v>
      </c>
      <c r="G197" s="5">
        <f t="shared" si="3"/>
        <v>0.11538461538461539</v>
      </c>
    </row>
    <row r="198" spans="1:7" x14ac:dyDescent="0.25">
      <c r="A198">
        <v>93</v>
      </c>
      <c r="B198" t="s">
        <v>4</v>
      </c>
      <c r="C198">
        <v>2006</v>
      </c>
      <c r="D198">
        <v>5</v>
      </c>
      <c r="E198" s="4">
        <v>18</v>
      </c>
      <c r="F198" s="4">
        <v>1</v>
      </c>
      <c r="G198" s="5">
        <f t="shared" si="3"/>
        <v>5.5555555555555552E-2</v>
      </c>
    </row>
    <row r="199" spans="1:7" x14ac:dyDescent="0.25">
      <c r="A199">
        <v>93</v>
      </c>
      <c r="B199" t="s">
        <v>4</v>
      </c>
      <c r="C199">
        <v>2007</v>
      </c>
      <c r="D199">
        <v>2</v>
      </c>
      <c r="E199" s="4">
        <v>90</v>
      </c>
      <c r="F199" s="4">
        <v>21</v>
      </c>
      <c r="G199" s="5">
        <f t="shared" si="3"/>
        <v>0.23333333333333334</v>
      </c>
    </row>
    <row r="200" spans="1:7" x14ac:dyDescent="0.25">
      <c r="A200">
        <v>93</v>
      </c>
      <c r="B200" t="s">
        <v>4</v>
      </c>
      <c r="C200">
        <v>2007</v>
      </c>
      <c r="D200">
        <v>3</v>
      </c>
      <c r="E200" s="4">
        <v>35</v>
      </c>
      <c r="F200" s="4">
        <v>9</v>
      </c>
      <c r="G200" s="5">
        <f t="shared" si="3"/>
        <v>0.25714285714285712</v>
      </c>
    </row>
    <row r="201" spans="1:7" x14ac:dyDescent="0.25">
      <c r="A201">
        <v>93</v>
      </c>
      <c r="B201" t="s">
        <v>4</v>
      </c>
      <c r="C201">
        <v>2007</v>
      </c>
      <c r="D201">
        <v>4</v>
      </c>
      <c r="E201" s="4">
        <v>265</v>
      </c>
      <c r="F201" s="4">
        <v>38</v>
      </c>
      <c r="G201" s="5">
        <f t="shared" si="3"/>
        <v>0.14339622641509434</v>
      </c>
    </row>
    <row r="202" spans="1:7" x14ac:dyDescent="0.25">
      <c r="A202">
        <v>93</v>
      </c>
      <c r="B202" t="s">
        <v>4</v>
      </c>
      <c r="C202">
        <v>2007</v>
      </c>
      <c r="D202">
        <v>5</v>
      </c>
      <c r="E202" s="4">
        <v>244</v>
      </c>
      <c r="F202" s="4">
        <v>31</v>
      </c>
      <c r="G202" s="5">
        <f t="shared" si="3"/>
        <v>0.12704918032786885</v>
      </c>
    </row>
    <row r="203" spans="1:7" x14ac:dyDescent="0.25">
      <c r="A203">
        <v>93</v>
      </c>
      <c r="B203" t="s">
        <v>4</v>
      </c>
      <c r="C203">
        <v>2008</v>
      </c>
      <c r="D203">
        <v>2</v>
      </c>
      <c r="E203" s="4">
        <v>111</v>
      </c>
      <c r="F203" s="4">
        <v>29</v>
      </c>
      <c r="G203" s="5">
        <f t="shared" si="3"/>
        <v>0.26126126126126126</v>
      </c>
    </row>
    <row r="204" spans="1:7" x14ac:dyDescent="0.25">
      <c r="A204">
        <v>93</v>
      </c>
      <c r="B204" t="s">
        <v>4</v>
      </c>
      <c r="C204">
        <v>2008</v>
      </c>
      <c r="D204">
        <v>3</v>
      </c>
      <c r="E204" s="4">
        <v>45</v>
      </c>
      <c r="F204" s="4">
        <v>8</v>
      </c>
      <c r="G204" s="5">
        <f t="shared" si="3"/>
        <v>0.17777777777777778</v>
      </c>
    </row>
    <row r="205" spans="1:7" x14ac:dyDescent="0.25">
      <c r="A205">
        <v>93</v>
      </c>
      <c r="B205" t="s">
        <v>4</v>
      </c>
      <c r="C205">
        <v>2008</v>
      </c>
      <c r="D205">
        <v>4</v>
      </c>
      <c r="E205" s="4">
        <v>57</v>
      </c>
      <c r="F205" s="4">
        <v>13</v>
      </c>
      <c r="G205" s="5">
        <f t="shared" si="3"/>
        <v>0.22807017543859648</v>
      </c>
    </row>
    <row r="206" spans="1:7" x14ac:dyDescent="0.25">
      <c r="A206">
        <v>93</v>
      </c>
      <c r="B206" t="s">
        <v>4</v>
      </c>
      <c r="C206">
        <v>2008</v>
      </c>
      <c r="D206">
        <v>5</v>
      </c>
      <c r="E206" s="4">
        <v>13</v>
      </c>
      <c r="F206" s="4">
        <v>3</v>
      </c>
      <c r="G206" s="5">
        <f t="shared" si="3"/>
        <v>0.23076923076923078</v>
      </c>
    </row>
    <row r="207" spans="1:7" x14ac:dyDescent="0.25">
      <c r="A207">
        <v>93</v>
      </c>
      <c r="B207" t="s">
        <v>4</v>
      </c>
      <c r="C207">
        <v>2009</v>
      </c>
      <c r="D207">
        <v>2</v>
      </c>
      <c r="E207" s="4">
        <v>158</v>
      </c>
      <c r="F207" s="4">
        <v>31</v>
      </c>
      <c r="G207" s="5">
        <f t="shared" si="3"/>
        <v>0.19620253164556961</v>
      </c>
    </row>
    <row r="208" spans="1:7" x14ac:dyDescent="0.25">
      <c r="A208">
        <v>93</v>
      </c>
      <c r="B208" t="s">
        <v>4</v>
      </c>
      <c r="C208">
        <v>2009</v>
      </c>
      <c r="D208">
        <v>3</v>
      </c>
      <c r="E208" s="4">
        <v>128</v>
      </c>
      <c r="F208" s="4">
        <v>27</v>
      </c>
      <c r="G208" s="5">
        <f t="shared" si="3"/>
        <v>0.2109375</v>
      </c>
    </row>
    <row r="209" spans="1:7" x14ac:dyDescent="0.25">
      <c r="A209">
        <v>93</v>
      </c>
      <c r="B209" t="s">
        <v>4</v>
      </c>
      <c r="C209">
        <v>2009</v>
      </c>
      <c r="D209">
        <v>4</v>
      </c>
      <c r="E209" s="4">
        <v>480</v>
      </c>
      <c r="F209" s="4">
        <v>84</v>
      </c>
      <c r="G209" s="5">
        <f t="shared" si="3"/>
        <v>0.17499999999999999</v>
      </c>
    </row>
    <row r="210" spans="1:7" x14ac:dyDescent="0.25">
      <c r="A210">
        <v>93</v>
      </c>
      <c r="B210" t="s">
        <v>4</v>
      </c>
      <c r="C210">
        <v>2009</v>
      </c>
      <c r="D210">
        <v>5</v>
      </c>
      <c r="E210" s="4">
        <v>10</v>
      </c>
      <c r="F210" s="4">
        <v>1</v>
      </c>
      <c r="G210" s="5">
        <f t="shared" si="3"/>
        <v>0.1</v>
      </c>
    </row>
    <row r="211" spans="1:7" x14ac:dyDescent="0.25">
      <c r="A211">
        <v>93</v>
      </c>
      <c r="B211" t="s">
        <v>4</v>
      </c>
      <c r="C211">
        <v>2010</v>
      </c>
      <c r="D211">
        <v>2</v>
      </c>
      <c r="E211" s="4">
        <v>8</v>
      </c>
      <c r="F211" s="4">
        <v>1</v>
      </c>
      <c r="G211" s="5">
        <f t="shared" si="3"/>
        <v>0.125</v>
      </c>
    </row>
    <row r="212" spans="1:7" x14ac:dyDescent="0.25">
      <c r="A212">
        <v>93</v>
      </c>
      <c r="B212" t="s">
        <v>4</v>
      </c>
      <c r="C212">
        <v>2010</v>
      </c>
      <c r="D212">
        <v>3</v>
      </c>
      <c r="E212" s="4">
        <v>43</v>
      </c>
      <c r="F212" s="4">
        <v>11</v>
      </c>
      <c r="G212" s="5">
        <f t="shared" si="3"/>
        <v>0.2558139534883721</v>
      </c>
    </row>
    <row r="213" spans="1:7" x14ac:dyDescent="0.25">
      <c r="A213">
        <v>93</v>
      </c>
      <c r="B213" t="s">
        <v>4</v>
      </c>
      <c r="C213">
        <v>2010</v>
      </c>
      <c r="D213">
        <v>4</v>
      </c>
      <c r="E213" s="4">
        <v>80</v>
      </c>
      <c r="F213" s="4">
        <v>15</v>
      </c>
      <c r="G213" s="5">
        <f t="shared" si="3"/>
        <v>0.1875</v>
      </c>
    </row>
    <row r="214" spans="1:7" x14ac:dyDescent="0.25">
      <c r="A214">
        <v>93</v>
      </c>
      <c r="B214" t="s">
        <v>4</v>
      </c>
      <c r="C214">
        <v>2010</v>
      </c>
      <c r="D214">
        <v>5</v>
      </c>
      <c r="E214" s="4">
        <v>492</v>
      </c>
      <c r="F214" s="4">
        <v>59</v>
      </c>
      <c r="G214" s="5">
        <f t="shared" si="3"/>
        <v>0.11991869918699187</v>
      </c>
    </row>
    <row r="215" spans="1:7" x14ac:dyDescent="0.25">
      <c r="A215">
        <v>93</v>
      </c>
      <c r="B215" t="s">
        <v>4</v>
      </c>
      <c r="C215">
        <v>2011</v>
      </c>
      <c r="D215">
        <v>2</v>
      </c>
      <c r="E215" s="4">
        <v>36</v>
      </c>
      <c r="F215" s="4">
        <v>8</v>
      </c>
      <c r="G215" s="5">
        <f t="shared" si="3"/>
        <v>0.22222222222222221</v>
      </c>
    </row>
    <row r="216" spans="1:7" x14ac:dyDescent="0.25">
      <c r="A216">
        <v>93</v>
      </c>
      <c r="B216" t="s">
        <v>4</v>
      </c>
      <c r="C216">
        <v>2011</v>
      </c>
      <c r="D216">
        <v>3</v>
      </c>
      <c r="E216" s="4">
        <v>226</v>
      </c>
      <c r="F216" s="4">
        <v>43</v>
      </c>
      <c r="G216" s="5">
        <f t="shared" si="3"/>
        <v>0.19026548672566371</v>
      </c>
    </row>
    <row r="217" spans="1:7" x14ac:dyDescent="0.25">
      <c r="A217">
        <v>93</v>
      </c>
      <c r="B217" t="s">
        <v>4</v>
      </c>
      <c r="C217">
        <v>2011</v>
      </c>
      <c r="D217">
        <v>4</v>
      </c>
      <c r="E217" s="4">
        <v>233</v>
      </c>
      <c r="F217" s="4">
        <v>51</v>
      </c>
      <c r="G217" s="5">
        <f t="shared" si="3"/>
        <v>0.21888412017167383</v>
      </c>
    </row>
    <row r="218" spans="1:7" x14ac:dyDescent="0.25">
      <c r="A218">
        <v>93</v>
      </c>
      <c r="B218" t="s">
        <v>4</v>
      </c>
      <c r="C218">
        <v>2011</v>
      </c>
      <c r="D218">
        <v>5</v>
      </c>
      <c r="E218" s="4">
        <v>370</v>
      </c>
      <c r="F218" s="4">
        <v>58</v>
      </c>
      <c r="G218" s="5">
        <f t="shared" si="3"/>
        <v>0.15675675675675677</v>
      </c>
    </row>
    <row r="219" spans="1:7" x14ac:dyDescent="0.25">
      <c r="A219">
        <v>93</v>
      </c>
      <c r="B219" t="s">
        <v>4</v>
      </c>
      <c r="C219">
        <v>2012</v>
      </c>
      <c r="D219">
        <v>2</v>
      </c>
      <c r="E219" s="4">
        <v>11</v>
      </c>
      <c r="F219" s="4">
        <v>1</v>
      </c>
      <c r="G219" s="5">
        <f t="shared" si="3"/>
        <v>9.0909090909090912E-2</v>
      </c>
    </row>
    <row r="220" spans="1:7" x14ac:dyDescent="0.25">
      <c r="A220">
        <v>93</v>
      </c>
      <c r="B220" t="s">
        <v>4</v>
      </c>
      <c r="C220">
        <v>2012</v>
      </c>
      <c r="D220">
        <v>3</v>
      </c>
      <c r="E220" s="4">
        <v>113</v>
      </c>
      <c r="F220" s="4">
        <v>13</v>
      </c>
      <c r="G220" s="5">
        <f t="shared" si="3"/>
        <v>0.11504424778761062</v>
      </c>
    </row>
    <row r="221" spans="1:7" x14ac:dyDescent="0.25">
      <c r="A221">
        <v>93</v>
      </c>
      <c r="B221" t="s">
        <v>4</v>
      </c>
      <c r="C221">
        <v>2012</v>
      </c>
      <c r="D221">
        <v>4</v>
      </c>
      <c r="E221" s="4">
        <v>429</v>
      </c>
      <c r="F221" s="4">
        <v>70</v>
      </c>
      <c r="G221" s="5">
        <f t="shared" si="3"/>
        <v>0.16317016317016317</v>
      </c>
    </row>
    <row r="222" spans="1:7" x14ac:dyDescent="0.25">
      <c r="A222">
        <v>93</v>
      </c>
      <c r="B222" t="s">
        <v>4</v>
      </c>
      <c r="C222">
        <v>2012</v>
      </c>
      <c r="D222">
        <v>5</v>
      </c>
      <c r="E222" s="4">
        <v>1791</v>
      </c>
      <c r="F222" s="4">
        <v>433</v>
      </c>
      <c r="G222" s="5">
        <f t="shared" si="3"/>
        <v>0.24176437744276941</v>
      </c>
    </row>
    <row r="223" spans="1:7" x14ac:dyDescent="0.25">
      <c r="A223">
        <v>93</v>
      </c>
      <c r="B223" t="s">
        <v>4</v>
      </c>
      <c r="C223">
        <v>2013</v>
      </c>
      <c r="D223">
        <v>1</v>
      </c>
      <c r="E223" s="4">
        <v>10</v>
      </c>
      <c r="F223" s="4">
        <v>0</v>
      </c>
      <c r="G223" s="5">
        <f t="shared" si="3"/>
        <v>0</v>
      </c>
    </row>
    <row r="224" spans="1:7" x14ac:dyDescent="0.25">
      <c r="A224">
        <v>93</v>
      </c>
      <c r="B224" t="s">
        <v>4</v>
      </c>
      <c r="C224">
        <v>2013</v>
      </c>
      <c r="D224">
        <v>2</v>
      </c>
      <c r="E224" s="4">
        <v>309</v>
      </c>
      <c r="F224" s="4">
        <v>89</v>
      </c>
      <c r="G224" s="5">
        <f t="shared" si="3"/>
        <v>0.28802588996763756</v>
      </c>
    </row>
    <row r="225" spans="1:7" x14ac:dyDescent="0.25">
      <c r="A225">
        <v>93</v>
      </c>
      <c r="B225" t="s">
        <v>4</v>
      </c>
      <c r="C225">
        <v>2013</v>
      </c>
      <c r="D225">
        <v>3</v>
      </c>
      <c r="E225" s="4">
        <v>517</v>
      </c>
      <c r="F225" s="4">
        <v>90</v>
      </c>
      <c r="G225" s="5">
        <f t="shared" si="3"/>
        <v>0.17408123791102514</v>
      </c>
    </row>
    <row r="226" spans="1:7" x14ac:dyDescent="0.25">
      <c r="A226">
        <v>93</v>
      </c>
      <c r="B226" t="s">
        <v>4</v>
      </c>
      <c r="C226">
        <v>2013</v>
      </c>
      <c r="D226">
        <v>4</v>
      </c>
      <c r="E226" s="4">
        <v>780</v>
      </c>
      <c r="F226" s="4">
        <v>125</v>
      </c>
      <c r="G226" s="5">
        <f t="shared" si="3"/>
        <v>0.16025641025641027</v>
      </c>
    </row>
    <row r="227" spans="1:7" x14ac:dyDescent="0.25">
      <c r="A227">
        <v>93</v>
      </c>
      <c r="B227" t="s">
        <v>4</v>
      </c>
      <c r="C227">
        <v>2013</v>
      </c>
      <c r="D227">
        <v>5</v>
      </c>
      <c r="E227" s="4">
        <v>566</v>
      </c>
      <c r="F227" s="4">
        <v>121</v>
      </c>
      <c r="G227" s="5">
        <f t="shared" si="3"/>
        <v>0.21378091872791519</v>
      </c>
    </row>
    <row r="228" spans="1:7" x14ac:dyDescent="0.25">
      <c r="A228">
        <v>93</v>
      </c>
      <c r="B228" t="s">
        <v>4</v>
      </c>
      <c r="C228">
        <v>2014</v>
      </c>
      <c r="D228">
        <v>2</v>
      </c>
      <c r="E228" s="4"/>
      <c r="F228" s="4">
        <v>1</v>
      </c>
      <c r="G228" s="5" t="e">
        <f t="shared" si="3"/>
        <v>#DIV/0!</v>
      </c>
    </row>
    <row r="229" spans="1:7" x14ac:dyDescent="0.25">
      <c r="A229">
        <v>93</v>
      </c>
      <c r="B229" t="s">
        <v>4</v>
      </c>
      <c r="C229">
        <v>2014</v>
      </c>
      <c r="D229">
        <v>3</v>
      </c>
      <c r="E229" s="4">
        <v>263</v>
      </c>
      <c r="F229" s="4">
        <v>15</v>
      </c>
      <c r="G229" s="5">
        <f t="shared" si="3"/>
        <v>5.7034220532319393E-2</v>
      </c>
    </row>
    <row r="230" spans="1:7" x14ac:dyDescent="0.25">
      <c r="A230">
        <v>93</v>
      </c>
      <c r="B230" t="s">
        <v>4</v>
      </c>
      <c r="C230">
        <v>2014</v>
      </c>
      <c r="D230">
        <v>4</v>
      </c>
      <c r="E230" s="4">
        <v>1183</v>
      </c>
      <c r="F230" s="4">
        <v>126</v>
      </c>
      <c r="G230" s="5">
        <f t="shared" si="3"/>
        <v>0.10650887573964497</v>
      </c>
    </row>
    <row r="231" spans="1:7" x14ac:dyDescent="0.25">
      <c r="A231">
        <v>93</v>
      </c>
      <c r="B231" t="s">
        <v>4</v>
      </c>
      <c r="C231">
        <v>2014</v>
      </c>
      <c r="D231">
        <v>5</v>
      </c>
      <c r="E231" s="4">
        <v>523</v>
      </c>
      <c r="F231" s="4">
        <v>76</v>
      </c>
      <c r="G231" s="5">
        <f t="shared" si="3"/>
        <v>0.14531548757170173</v>
      </c>
    </row>
    <row r="232" spans="1:7" x14ac:dyDescent="0.25">
      <c r="A232">
        <v>93</v>
      </c>
      <c r="B232" t="s">
        <v>4</v>
      </c>
      <c r="C232">
        <v>2015</v>
      </c>
      <c r="D232">
        <v>1</v>
      </c>
      <c r="E232" s="4">
        <v>15</v>
      </c>
      <c r="F232" s="4">
        <v>0</v>
      </c>
      <c r="G232" s="5">
        <f t="shared" si="3"/>
        <v>0</v>
      </c>
    </row>
    <row r="233" spans="1:7" x14ac:dyDescent="0.25">
      <c r="A233">
        <v>93</v>
      </c>
      <c r="B233" t="s">
        <v>4</v>
      </c>
      <c r="C233">
        <v>2015</v>
      </c>
      <c r="D233">
        <v>2</v>
      </c>
      <c r="E233" s="4">
        <v>7</v>
      </c>
      <c r="F233" s="4">
        <v>4</v>
      </c>
      <c r="G233" s="5">
        <f t="shared" si="3"/>
        <v>0.5714285714285714</v>
      </c>
    </row>
    <row r="234" spans="1:7" x14ac:dyDescent="0.25">
      <c r="A234">
        <v>93</v>
      </c>
      <c r="B234" t="s">
        <v>4</v>
      </c>
      <c r="C234">
        <v>2015</v>
      </c>
      <c r="D234">
        <v>3</v>
      </c>
      <c r="E234" s="4">
        <v>232</v>
      </c>
      <c r="F234" s="4">
        <v>33</v>
      </c>
      <c r="G234" s="5">
        <f t="shared" si="3"/>
        <v>0.14224137931034483</v>
      </c>
    </row>
    <row r="235" spans="1:7" x14ac:dyDescent="0.25">
      <c r="A235">
        <v>93</v>
      </c>
      <c r="B235" t="s">
        <v>4</v>
      </c>
      <c r="C235">
        <v>2015</v>
      </c>
      <c r="D235">
        <v>4</v>
      </c>
      <c r="E235" s="4">
        <v>1763</v>
      </c>
      <c r="F235" s="4">
        <v>211</v>
      </c>
      <c r="G235" s="5">
        <f t="shared" si="3"/>
        <v>0.11968235961429381</v>
      </c>
    </row>
    <row r="236" spans="1:7" x14ac:dyDescent="0.25">
      <c r="A236">
        <v>93</v>
      </c>
      <c r="B236" t="s">
        <v>4</v>
      </c>
      <c r="C236">
        <v>2015</v>
      </c>
      <c r="D236">
        <v>5</v>
      </c>
      <c r="E236" s="4">
        <v>1661</v>
      </c>
      <c r="F236" s="4">
        <v>375</v>
      </c>
      <c r="G236" s="5">
        <f t="shared" si="3"/>
        <v>0.22576760987357014</v>
      </c>
    </row>
    <row r="237" spans="1:7" x14ac:dyDescent="0.25">
      <c r="A237">
        <v>93</v>
      </c>
      <c r="B237" t="s">
        <v>4</v>
      </c>
      <c r="C237">
        <v>2016</v>
      </c>
      <c r="D237">
        <v>2</v>
      </c>
      <c r="E237" s="4">
        <v>1</v>
      </c>
      <c r="F237" s="4">
        <v>1</v>
      </c>
      <c r="G237" s="5">
        <f t="shared" si="3"/>
        <v>1</v>
      </c>
    </row>
    <row r="238" spans="1:7" x14ac:dyDescent="0.25">
      <c r="A238">
        <v>93</v>
      </c>
      <c r="B238" t="s">
        <v>4</v>
      </c>
      <c r="C238">
        <v>2016</v>
      </c>
      <c r="D238">
        <v>4</v>
      </c>
      <c r="E238" s="4">
        <v>17</v>
      </c>
      <c r="F238" s="4">
        <v>2</v>
      </c>
      <c r="G238" s="5">
        <f t="shared" si="3"/>
        <v>0.11764705882352941</v>
      </c>
    </row>
    <row r="239" spans="1:7" x14ac:dyDescent="0.25">
      <c r="A239">
        <v>93</v>
      </c>
      <c r="B239" t="s">
        <v>4</v>
      </c>
      <c r="C239">
        <v>2016</v>
      </c>
      <c r="D239">
        <v>5</v>
      </c>
      <c r="E239" s="4">
        <v>1</v>
      </c>
      <c r="F239" s="4">
        <v>1</v>
      </c>
      <c r="G239" s="5">
        <f t="shared" si="3"/>
        <v>1</v>
      </c>
    </row>
    <row r="240" spans="1:7" x14ac:dyDescent="0.25">
      <c r="A240">
        <v>93</v>
      </c>
      <c r="B240" t="s">
        <v>4</v>
      </c>
      <c r="C240">
        <v>2017</v>
      </c>
      <c r="D240">
        <v>3</v>
      </c>
      <c r="E240" s="4">
        <v>6</v>
      </c>
      <c r="F240" s="4">
        <v>1</v>
      </c>
      <c r="G240" s="5">
        <f t="shared" si="3"/>
        <v>0.16666666666666666</v>
      </c>
    </row>
    <row r="241" spans="1:7" x14ac:dyDescent="0.25">
      <c r="A241">
        <v>93</v>
      </c>
      <c r="B241" t="s">
        <v>4</v>
      </c>
      <c r="C241">
        <v>2017</v>
      </c>
      <c r="D241">
        <v>4</v>
      </c>
      <c r="E241" s="4">
        <v>49</v>
      </c>
      <c r="F241" s="4">
        <v>6</v>
      </c>
      <c r="G241" s="5">
        <f t="shared" si="3"/>
        <v>0.12244897959183673</v>
      </c>
    </row>
    <row r="242" spans="1:7" x14ac:dyDescent="0.25">
      <c r="A242">
        <v>93</v>
      </c>
      <c r="B242" t="s">
        <v>4</v>
      </c>
      <c r="C242">
        <v>2018</v>
      </c>
      <c r="D242">
        <v>2</v>
      </c>
      <c r="E242" s="4">
        <v>20</v>
      </c>
      <c r="F242" s="4">
        <v>7</v>
      </c>
      <c r="G242" s="5">
        <f t="shared" si="3"/>
        <v>0.35</v>
      </c>
    </row>
    <row r="243" spans="1:7" x14ac:dyDescent="0.25">
      <c r="A243">
        <v>93</v>
      </c>
      <c r="B243" t="s">
        <v>4</v>
      </c>
      <c r="C243">
        <v>2018</v>
      </c>
      <c r="D243">
        <v>3</v>
      </c>
      <c r="E243" s="4">
        <v>1139</v>
      </c>
      <c r="F243" s="4">
        <v>170</v>
      </c>
      <c r="G243" s="5">
        <f t="shared" si="3"/>
        <v>0.14925373134328357</v>
      </c>
    </row>
    <row r="244" spans="1:7" x14ac:dyDescent="0.25">
      <c r="A244">
        <v>93</v>
      </c>
      <c r="B244" t="s">
        <v>4</v>
      </c>
      <c r="C244">
        <v>2018</v>
      </c>
      <c r="D244">
        <v>4</v>
      </c>
      <c r="E244" s="4">
        <v>3605</v>
      </c>
      <c r="F244" s="4">
        <v>436</v>
      </c>
      <c r="G244" s="5">
        <f t="shared" si="3"/>
        <v>0.12094313453536755</v>
      </c>
    </row>
    <row r="245" spans="1:7" x14ac:dyDescent="0.25">
      <c r="A245">
        <v>93</v>
      </c>
      <c r="B245" t="s">
        <v>4</v>
      </c>
      <c r="C245">
        <v>2019</v>
      </c>
      <c r="D245">
        <v>2</v>
      </c>
      <c r="E245" s="4">
        <v>79</v>
      </c>
      <c r="F245" s="4">
        <v>13</v>
      </c>
      <c r="G245" s="5">
        <f t="shared" si="3"/>
        <v>0.16455696202531644</v>
      </c>
    </row>
    <row r="246" spans="1:7" x14ac:dyDescent="0.25">
      <c r="A246">
        <v>93</v>
      </c>
      <c r="B246" t="s">
        <v>4</v>
      </c>
      <c r="C246">
        <v>2019</v>
      </c>
      <c r="D246">
        <v>3</v>
      </c>
      <c r="E246" s="4">
        <v>96</v>
      </c>
      <c r="F246" s="4">
        <v>9</v>
      </c>
      <c r="G246" s="5">
        <f t="shared" si="3"/>
        <v>9.375E-2</v>
      </c>
    </row>
    <row r="247" spans="1:7" x14ac:dyDescent="0.25">
      <c r="A247">
        <v>93</v>
      </c>
      <c r="B247" t="s">
        <v>4</v>
      </c>
      <c r="C247">
        <v>2019</v>
      </c>
      <c r="D247">
        <v>4</v>
      </c>
      <c r="E247" s="4">
        <v>5600</v>
      </c>
      <c r="F247" s="4">
        <v>498</v>
      </c>
      <c r="G247" s="5">
        <f t="shared" si="3"/>
        <v>8.8928571428571426E-2</v>
      </c>
    </row>
    <row r="248" spans="1:7" x14ac:dyDescent="0.25">
      <c r="A248">
        <v>93</v>
      </c>
      <c r="B248" t="s">
        <v>4</v>
      </c>
      <c r="C248">
        <v>2019</v>
      </c>
      <c r="D248">
        <v>5</v>
      </c>
      <c r="E248" s="4"/>
      <c r="F248" s="4">
        <v>9</v>
      </c>
      <c r="G248" s="5" t="e">
        <f t="shared" si="3"/>
        <v>#DIV/0!</v>
      </c>
    </row>
    <row r="249" spans="1:7" x14ac:dyDescent="0.25">
      <c r="A249">
        <v>93</v>
      </c>
      <c r="B249" t="s">
        <v>4</v>
      </c>
      <c r="C249">
        <v>2020</v>
      </c>
      <c r="D249">
        <v>2</v>
      </c>
      <c r="E249" s="4">
        <v>42</v>
      </c>
      <c r="F249" s="4">
        <v>6</v>
      </c>
      <c r="G249" s="5">
        <f t="shared" si="3"/>
        <v>0.14285714285714285</v>
      </c>
    </row>
    <row r="250" spans="1:7" x14ac:dyDescent="0.25">
      <c r="A250">
        <v>93</v>
      </c>
      <c r="B250" t="s">
        <v>4</v>
      </c>
      <c r="C250">
        <v>2020</v>
      </c>
      <c r="D250">
        <v>3</v>
      </c>
      <c r="E250" s="4">
        <v>1319</v>
      </c>
      <c r="F250" s="4">
        <v>244</v>
      </c>
      <c r="G250" s="5">
        <f t="shared" si="3"/>
        <v>0.18498862774829417</v>
      </c>
    </row>
    <row r="251" spans="1:7" x14ac:dyDescent="0.25">
      <c r="A251">
        <v>93</v>
      </c>
      <c r="B251" t="s">
        <v>4</v>
      </c>
      <c r="C251">
        <v>2020</v>
      </c>
      <c r="D251">
        <v>4</v>
      </c>
      <c r="E251" s="4">
        <v>6847</v>
      </c>
      <c r="F251" s="4">
        <v>1060</v>
      </c>
      <c r="G251" s="5">
        <f t="shared" si="3"/>
        <v>0.15481232656637944</v>
      </c>
    </row>
    <row r="252" spans="1:7" x14ac:dyDescent="0.25">
      <c r="A252">
        <v>93</v>
      </c>
      <c r="B252" t="s">
        <v>4</v>
      </c>
      <c r="C252">
        <v>2020</v>
      </c>
      <c r="D252">
        <v>5</v>
      </c>
      <c r="E252" s="4">
        <v>2610</v>
      </c>
      <c r="F252" s="4">
        <v>452</v>
      </c>
      <c r="G252" s="5">
        <f t="shared" si="3"/>
        <v>0.1731800766283525</v>
      </c>
    </row>
    <row r="253" spans="1:7" x14ac:dyDescent="0.25">
      <c r="A253">
        <v>106</v>
      </c>
      <c r="B253" t="s">
        <v>10</v>
      </c>
      <c r="C253">
        <v>2000</v>
      </c>
      <c r="D253">
        <v>4</v>
      </c>
      <c r="E253" s="4">
        <v>570</v>
      </c>
      <c r="F253" s="4">
        <v>128</v>
      </c>
      <c r="G253" s="5">
        <f t="shared" si="3"/>
        <v>0.22456140350877193</v>
      </c>
    </row>
    <row r="254" spans="1:7" x14ac:dyDescent="0.25">
      <c r="A254">
        <v>106</v>
      </c>
      <c r="B254" t="s">
        <v>10</v>
      </c>
      <c r="C254">
        <v>2000</v>
      </c>
      <c r="D254">
        <v>5</v>
      </c>
      <c r="E254" s="4">
        <v>566</v>
      </c>
      <c r="F254" s="4">
        <v>66</v>
      </c>
      <c r="G254" s="5">
        <f t="shared" si="3"/>
        <v>0.1166077738515901</v>
      </c>
    </row>
    <row r="255" spans="1:7" x14ac:dyDescent="0.25">
      <c r="A255">
        <v>106</v>
      </c>
      <c r="B255" t="s">
        <v>10</v>
      </c>
      <c r="C255">
        <v>2001</v>
      </c>
      <c r="D255">
        <v>2</v>
      </c>
      <c r="E255" s="4">
        <v>19</v>
      </c>
      <c r="F255" s="4">
        <v>4</v>
      </c>
      <c r="G255" s="5">
        <f t="shared" si="3"/>
        <v>0.21052631578947367</v>
      </c>
    </row>
    <row r="256" spans="1:7" x14ac:dyDescent="0.25">
      <c r="A256">
        <v>106</v>
      </c>
      <c r="B256" t="s">
        <v>10</v>
      </c>
      <c r="C256">
        <v>2001</v>
      </c>
      <c r="D256">
        <v>3</v>
      </c>
      <c r="E256" s="4">
        <v>495</v>
      </c>
      <c r="F256" s="4">
        <v>120</v>
      </c>
      <c r="G256" s="5">
        <f t="shared" si="3"/>
        <v>0.24242424242424243</v>
      </c>
    </row>
    <row r="257" spans="1:7" x14ac:dyDescent="0.25">
      <c r="A257">
        <v>106</v>
      </c>
      <c r="B257" t="s">
        <v>10</v>
      </c>
      <c r="C257">
        <v>2001</v>
      </c>
      <c r="D257">
        <v>4</v>
      </c>
      <c r="E257" s="4">
        <v>1804</v>
      </c>
      <c r="F257" s="4">
        <v>308</v>
      </c>
      <c r="G257" s="5">
        <f t="shared" si="3"/>
        <v>0.17073170731707318</v>
      </c>
    </row>
    <row r="258" spans="1:7" x14ac:dyDescent="0.25">
      <c r="A258">
        <v>106</v>
      </c>
      <c r="B258" t="s">
        <v>10</v>
      </c>
      <c r="C258">
        <v>2001</v>
      </c>
      <c r="D258">
        <v>5</v>
      </c>
      <c r="E258" s="4">
        <v>975</v>
      </c>
      <c r="F258" s="4">
        <v>151</v>
      </c>
      <c r="G258" s="5">
        <f t="shared" si="3"/>
        <v>0.15487179487179487</v>
      </c>
    </row>
    <row r="259" spans="1:7" x14ac:dyDescent="0.25">
      <c r="A259">
        <v>106</v>
      </c>
      <c r="B259" t="s">
        <v>10</v>
      </c>
      <c r="C259">
        <v>2002</v>
      </c>
      <c r="D259">
        <v>2</v>
      </c>
      <c r="E259" s="4">
        <v>12</v>
      </c>
      <c r="F259" s="4">
        <v>1</v>
      </c>
      <c r="G259" s="5">
        <f t="shared" ref="G259:G322" si="4">F259/E259</f>
        <v>8.3333333333333329E-2</v>
      </c>
    </row>
    <row r="260" spans="1:7" x14ac:dyDescent="0.25">
      <c r="A260">
        <v>106</v>
      </c>
      <c r="B260" t="s">
        <v>10</v>
      </c>
      <c r="C260">
        <v>2002</v>
      </c>
      <c r="D260">
        <v>3</v>
      </c>
      <c r="E260" s="4">
        <v>187</v>
      </c>
      <c r="F260" s="4">
        <v>32</v>
      </c>
      <c r="G260" s="5">
        <f t="shared" si="4"/>
        <v>0.17112299465240641</v>
      </c>
    </row>
    <row r="261" spans="1:7" x14ac:dyDescent="0.25">
      <c r="A261">
        <v>106</v>
      </c>
      <c r="B261" t="s">
        <v>10</v>
      </c>
      <c r="C261">
        <v>2002</v>
      </c>
      <c r="D261">
        <v>4</v>
      </c>
      <c r="E261" s="4">
        <v>392</v>
      </c>
      <c r="F261" s="4">
        <v>140</v>
      </c>
      <c r="G261" s="5">
        <f t="shared" si="4"/>
        <v>0.35714285714285715</v>
      </c>
    </row>
    <row r="262" spans="1:7" x14ac:dyDescent="0.25">
      <c r="A262">
        <v>106</v>
      </c>
      <c r="B262" t="s">
        <v>10</v>
      </c>
      <c r="C262">
        <v>2002</v>
      </c>
      <c r="D262">
        <v>5</v>
      </c>
      <c r="E262" s="4">
        <v>267</v>
      </c>
      <c r="F262" s="4">
        <v>28</v>
      </c>
      <c r="G262" s="5">
        <f t="shared" si="4"/>
        <v>0.10486891385767791</v>
      </c>
    </row>
    <row r="263" spans="1:7" x14ac:dyDescent="0.25">
      <c r="A263">
        <v>106</v>
      </c>
      <c r="B263" t="s">
        <v>10</v>
      </c>
      <c r="C263">
        <v>2003</v>
      </c>
      <c r="D263">
        <v>2</v>
      </c>
      <c r="E263" s="4">
        <v>20</v>
      </c>
      <c r="F263" s="4">
        <v>11</v>
      </c>
      <c r="G263" s="5">
        <f t="shared" si="4"/>
        <v>0.55000000000000004</v>
      </c>
    </row>
    <row r="264" spans="1:7" x14ac:dyDescent="0.25">
      <c r="A264">
        <v>106</v>
      </c>
      <c r="B264" t="s">
        <v>10</v>
      </c>
      <c r="C264">
        <v>2003</v>
      </c>
      <c r="D264">
        <v>3</v>
      </c>
      <c r="E264" s="4">
        <v>335</v>
      </c>
      <c r="F264" s="4">
        <v>54</v>
      </c>
      <c r="G264" s="5">
        <f t="shared" si="4"/>
        <v>0.16119402985074627</v>
      </c>
    </row>
    <row r="265" spans="1:7" x14ac:dyDescent="0.25">
      <c r="A265">
        <v>106</v>
      </c>
      <c r="B265" t="s">
        <v>10</v>
      </c>
      <c r="C265">
        <v>2003</v>
      </c>
      <c r="D265">
        <v>4</v>
      </c>
      <c r="E265" s="4">
        <v>632</v>
      </c>
      <c r="F265" s="4">
        <v>119</v>
      </c>
      <c r="G265" s="5">
        <f t="shared" si="4"/>
        <v>0.18829113924050633</v>
      </c>
    </row>
    <row r="266" spans="1:7" x14ac:dyDescent="0.25">
      <c r="A266">
        <v>106</v>
      </c>
      <c r="B266" t="s">
        <v>10</v>
      </c>
      <c r="C266">
        <v>2003</v>
      </c>
      <c r="D266">
        <v>5</v>
      </c>
      <c r="E266" s="4">
        <v>492</v>
      </c>
      <c r="F266" s="4">
        <v>109</v>
      </c>
      <c r="G266" s="5">
        <f t="shared" si="4"/>
        <v>0.22154471544715448</v>
      </c>
    </row>
    <row r="267" spans="1:7" x14ac:dyDescent="0.25">
      <c r="A267">
        <v>106</v>
      </c>
      <c r="B267" t="s">
        <v>10</v>
      </c>
      <c r="C267">
        <v>2004</v>
      </c>
      <c r="D267">
        <v>3</v>
      </c>
      <c r="E267" s="4">
        <v>149</v>
      </c>
      <c r="F267" s="4">
        <v>34</v>
      </c>
      <c r="G267" s="5">
        <f t="shared" si="4"/>
        <v>0.22818791946308725</v>
      </c>
    </row>
    <row r="268" spans="1:7" x14ac:dyDescent="0.25">
      <c r="A268">
        <v>106</v>
      </c>
      <c r="B268" t="s">
        <v>10</v>
      </c>
      <c r="C268">
        <v>2004</v>
      </c>
      <c r="D268">
        <v>4</v>
      </c>
      <c r="E268" s="4">
        <v>297</v>
      </c>
      <c r="F268" s="4">
        <v>62</v>
      </c>
      <c r="G268" s="5">
        <f t="shared" si="4"/>
        <v>0.20875420875420875</v>
      </c>
    </row>
    <row r="269" spans="1:7" x14ac:dyDescent="0.25">
      <c r="A269">
        <v>106</v>
      </c>
      <c r="B269" t="s">
        <v>10</v>
      </c>
      <c r="C269">
        <v>2004</v>
      </c>
      <c r="D269">
        <v>5</v>
      </c>
      <c r="E269" s="4">
        <v>242</v>
      </c>
      <c r="F269" s="4">
        <v>31</v>
      </c>
      <c r="G269" s="5">
        <f t="shared" si="4"/>
        <v>0.128099173553719</v>
      </c>
    </row>
    <row r="270" spans="1:7" x14ac:dyDescent="0.25">
      <c r="A270">
        <v>106</v>
      </c>
      <c r="B270" t="s">
        <v>10</v>
      </c>
      <c r="C270">
        <v>2005</v>
      </c>
      <c r="D270">
        <v>2</v>
      </c>
      <c r="E270" s="4">
        <v>4</v>
      </c>
      <c r="F270" s="4">
        <v>0</v>
      </c>
      <c r="G270" s="5">
        <f t="shared" si="4"/>
        <v>0</v>
      </c>
    </row>
    <row r="271" spans="1:7" x14ac:dyDescent="0.25">
      <c r="A271">
        <v>106</v>
      </c>
      <c r="B271" t="s">
        <v>10</v>
      </c>
      <c r="C271">
        <v>2005</v>
      </c>
      <c r="D271">
        <v>3</v>
      </c>
      <c r="E271" s="4">
        <v>94</v>
      </c>
      <c r="F271" s="4">
        <v>37</v>
      </c>
      <c r="G271" s="5">
        <f t="shared" si="4"/>
        <v>0.39361702127659576</v>
      </c>
    </row>
    <row r="272" spans="1:7" x14ac:dyDescent="0.25">
      <c r="A272">
        <v>106</v>
      </c>
      <c r="B272" t="s">
        <v>10</v>
      </c>
      <c r="C272">
        <v>2005</v>
      </c>
      <c r="D272">
        <v>4</v>
      </c>
      <c r="E272" s="4">
        <v>360</v>
      </c>
      <c r="F272" s="4">
        <v>145</v>
      </c>
      <c r="G272" s="5">
        <f t="shared" si="4"/>
        <v>0.40277777777777779</v>
      </c>
    </row>
    <row r="273" spans="1:7" x14ac:dyDescent="0.25">
      <c r="A273">
        <v>106</v>
      </c>
      <c r="B273" t="s">
        <v>10</v>
      </c>
      <c r="C273">
        <v>2005</v>
      </c>
      <c r="D273">
        <v>5</v>
      </c>
      <c r="E273" s="4">
        <v>201</v>
      </c>
      <c r="F273" s="4">
        <v>84</v>
      </c>
      <c r="G273" s="5">
        <f t="shared" si="4"/>
        <v>0.41791044776119401</v>
      </c>
    </row>
    <row r="274" spans="1:7" x14ac:dyDescent="0.25">
      <c r="A274">
        <v>106</v>
      </c>
      <c r="B274" t="s">
        <v>10</v>
      </c>
      <c r="C274">
        <v>2006</v>
      </c>
      <c r="D274">
        <v>1</v>
      </c>
      <c r="E274" s="4">
        <v>2</v>
      </c>
      <c r="F274" s="4">
        <v>1</v>
      </c>
      <c r="G274" s="5">
        <f t="shared" si="4"/>
        <v>0.5</v>
      </c>
    </row>
    <row r="275" spans="1:7" x14ac:dyDescent="0.25">
      <c r="A275">
        <v>106</v>
      </c>
      <c r="B275" t="s">
        <v>10</v>
      </c>
      <c r="C275">
        <v>2006</v>
      </c>
      <c r="D275">
        <v>3</v>
      </c>
      <c r="E275" s="4">
        <v>26</v>
      </c>
      <c r="F275" s="4">
        <v>3</v>
      </c>
      <c r="G275" s="5">
        <f t="shared" si="4"/>
        <v>0.11538461538461539</v>
      </c>
    </row>
    <row r="276" spans="1:7" x14ac:dyDescent="0.25">
      <c r="A276">
        <v>106</v>
      </c>
      <c r="B276" t="s">
        <v>10</v>
      </c>
      <c r="C276">
        <v>2006</v>
      </c>
      <c r="D276">
        <v>4</v>
      </c>
      <c r="E276" s="4">
        <v>61</v>
      </c>
      <c r="F276" s="4">
        <v>7</v>
      </c>
      <c r="G276" s="5">
        <f t="shared" si="4"/>
        <v>0.11475409836065574</v>
      </c>
    </row>
    <row r="277" spans="1:7" x14ac:dyDescent="0.25">
      <c r="A277">
        <v>106</v>
      </c>
      <c r="B277" t="s">
        <v>10</v>
      </c>
      <c r="C277">
        <v>2006</v>
      </c>
      <c r="D277">
        <v>5</v>
      </c>
      <c r="E277" s="4">
        <v>35</v>
      </c>
      <c r="F277" s="4">
        <v>10</v>
      </c>
      <c r="G277" s="5">
        <f t="shared" si="4"/>
        <v>0.2857142857142857</v>
      </c>
    </row>
    <row r="278" spans="1:7" x14ac:dyDescent="0.25">
      <c r="A278">
        <v>106</v>
      </c>
      <c r="B278" t="s">
        <v>10</v>
      </c>
      <c r="C278">
        <v>2007</v>
      </c>
      <c r="D278">
        <v>3</v>
      </c>
      <c r="E278" s="4">
        <v>241</v>
      </c>
      <c r="F278" s="4">
        <v>10</v>
      </c>
      <c r="G278" s="5">
        <f t="shared" si="4"/>
        <v>4.1493775933609957E-2</v>
      </c>
    </row>
    <row r="279" spans="1:7" x14ac:dyDescent="0.25">
      <c r="A279">
        <v>106</v>
      </c>
      <c r="B279" t="s">
        <v>10</v>
      </c>
      <c r="C279">
        <v>2007</v>
      </c>
      <c r="D279">
        <v>4</v>
      </c>
      <c r="E279" s="4">
        <v>359</v>
      </c>
      <c r="F279" s="4">
        <v>44</v>
      </c>
      <c r="G279" s="5">
        <f t="shared" si="4"/>
        <v>0.12256267409470752</v>
      </c>
    </row>
    <row r="280" spans="1:7" x14ac:dyDescent="0.25">
      <c r="A280">
        <v>106</v>
      </c>
      <c r="B280" t="s">
        <v>10</v>
      </c>
      <c r="C280">
        <v>2008</v>
      </c>
      <c r="D280">
        <v>2</v>
      </c>
      <c r="E280" s="4">
        <v>27</v>
      </c>
      <c r="F280" s="4">
        <v>0</v>
      </c>
      <c r="G280" s="5">
        <f t="shared" si="4"/>
        <v>0</v>
      </c>
    </row>
    <row r="281" spans="1:7" x14ac:dyDescent="0.25">
      <c r="A281">
        <v>106</v>
      </c>
      <c r="B281" t="s">
        <v>10</v>
      </c>
      <c r="C281">
        <v>2008</v>
      </c>
      <c r="D281">
        <v>3</v>
      </c>
      <c r="E281" s="4">
        <v>54</v>
      </c>
      <c r="F281" s="4">
        <v>2</v>
      </c>
      <c r="G281" s="5">
        <f t="shared" si="4"/>
        <v>3.7037037037037035E-2</v>
      </c>
    </row>
    <row r="282" spans="1:7" x14ac:dyDescent="0.25">
      <c r="A282">
        <v>106</v>
      </c>
      <c r="B282" t="s">
        <v>10</v>
      </c>
      <c r="C282">
        <v>2008</v>
      </c>
      <c r="D282">
        <v>4</v>
      </c>
      <c r="E282" s="4">
        <v>65</v>
      </c>
      <c r="F282" s="4">
        <v>1</v>
      </c>
      <c r="G282" s="5">
        <f t="shared" si="4"/>
        <v>1.5384615384615385E-2</v>
      </c>
    </row>
    <row r="283" spans="1:7" x14ac:dyDescent="0.25">
      <c r="A283">
        <v>106</v>
      </c>
      <c r="B283" t="s">
        <v>10</v>
      </c>
      <c r="C283">
        <v>2008</v>
      </c>
      <c r="D283">
        <v>5</v>
      </c>
      <c r="E283" s="4">
        <v>27</v>
      </c>
      <c r="F283" s="4">
        <v>1</v>
      </c>
      <c r="G283" s="5">
        <f t="shared" si="4"/>
        <v>3.7037037037037035E-2</v>
      </c>
    </row>
    <row r="284" spans="1:7" x14ac:dyDescent="0.25">
      <c r="A284">
        <v>106</v>
      </c>
      <c r="B284" t="s">
        <v>10</v>
      </c>
      <c r="C284">
        <v>2009</v>
      </c>
      <c r="D284">
        <v>3</v>
      </c>
      <c r="E284" s="4">
        <v>68</v>
      </c>
      <c r="F284" s="4">
        <v>14</v>
      </c>
      <c r="G284" s="5">
        <f t="shared" si="4"/>
        <v>0.20588235294117646</v>
      </c>
    </row>
    <row r="285" spans="1:7" x14ac:dyDescent="0.25">
      <c r="A285">
        <v>106</v>
      </c>
      <c r="B285" t="s">
        <v>10</v>
      </c>
      <c r="C285">
        <v>2009</v>
      </c>
      <c r="D285">
        <v>4</v>
      </c>
      <c r="E285" s="4">
        <v>692</v>
      </c>
      <c r="F285" s="4">
        <v>105</v>
      </c>
      <c r="G285" s="5">
        <f t="shared" si="4"/>
        <v>0.15173410404624277</v>
      </c>
    </row>
    <row r="286" spans="1:7" x14ac:dyDescent="0.25">
      <c r="A286">
        <v>106</v>
      </c>
      <c r="B286" t="s">
        <v>10</v>
      </c>
      <c r="C286">
        <v>2009</v>
      </c>
      <c r="D286">
        <v>5</v>
      </c>
      <c r="E286" s="4">
        <v>53</v>
      </c>
      <c r="F286" s="4">
        <v>0</v>
      </c>
      <c r="G286" s="5">
        <f t="shared" si="4"/>
        <v>0</v>
      </c>
    </row>
    <row r="287" spans="1:7" x14ac:dyDescent="0.25">
      <c r="A287">
        <v>106</v>
      </c>
      <c r="B287" t="s">
        <v>10</v>
      </c>
      <c r="C287">
        <v>2010</v>
      </c>
      <c r="D287">
        <v>3</v>
      </c>
      <c r="E287" s="4">
        <v>52</v>
      </c>
      <c r="F287" s="4">
        <v>25</v>
      </c>
      <c r="G287" s="5">
        <f t="shared" si="4"/>
        <v>0.48076923076923078</v>
      </c>
    </row>
    <row r="288" spans="1:7" x14ac:dyDescent="0.25">
      <c r="A288">
        <v>106</v>
      </c>
      <c r="B288" t="s">
        <v>10</v>
      </c>
      <c r="C288">
        <v>2010</v>
      </c>
      <c r="D288">
        <v>4</v>
      </c>
      <c r="E288" s="4">
        <v>47</v>
      </c>
      <c r="F288" s="4">
        <v>24</v>
      </c>
      <c r="G288" s="5">
        <f t="shared" si="4"/>
        <v>0.51063829787234039</v>
      </c>
    </row>
    <row r="289" spans="1:7" x14ac:dyDescent="0.25">
      <c r="A289">
        <v>106</v>
      </c>
      <c r="B289" t="s">
        <v>10</v>
      </c>
      <c r="C289">
        <v>2010</v>
      </c>
      <c r="D289">
        <v>5</v>
      </c>
      <c r="E289" s="4">
        <v>10</v>
      </c>
      <c r="F289" s="4">
        <v>9</v>
      </c>
      <c r="G289" s="5">
        <f t="shared" si="4"/>
        <v>0.9</v>
      </c>
    </row>
    <row r="290" spans="1:7" x14ac:dyDescent="0.25">
      <c r="A290">
        <v>106</v>
      </c>
      <c r="B290" t="s">
        <v>10</v>
      </c>
      <c r="C290">
        <v>2011</v>
      </c>
      <c r="D290">
        <v>2</v>
      </c>
      <c r="E290" s="4">
        <v>2</v>
      </c>
      <c r="F290" s="4">
        <v>0</v>
      </c>
      <c r="G290" s="5">
        <f t="shared" si="4"/>
        <v>0</v>
      </c>
    </row>
    <row r="291" spans="1:7" x14ac:dyDescent="0.25">
      <c r="A291">
        <v>106</v>
      </c>
      <c r="B291" t="s">
        <v>10</v>
      </c>
      <c r="C291">
        <v>2011</v>
      </c>
      <c r="D291">
        <v>3</v>
      </c>
      <c r="E291" s="4">
        <v>145</v>
      </c>
      <c r="F291" s="4">
        <v>16</v>
      </c>
      <c r="G291" s="5">
        <f t="shared" si="4"/>
        <v>0.1103448275862069</v>
      </c>
    </row>
    <row r="292" spans="1:7" x14ac:dyDescent="0.25">
      <c r="A292">
        <v>106</v>
      </c>
      <c r="B292" t="s">
        <v>10</v>
      </c>
      <c r="C292">
        <v>2011</v>
      </c>
      <c r="D292">
        <v>4</v>
      </c>
      <c r="E292" s="4">
        <v>545</v>
      </c>
      <c r="F292" s="4">
        <v>54</v>
      </c>
      <c r="G292" s="5">
        <f t="shared" si="4"/>
        <v>9.9082568807339455E-2</v>
      </c>
    </row>
    <row r="293" spans="1:7" x14ac:dyDescent="0.25">
      <c r="A293">
        <v>106</v>
      </c>
      <c r="B293" t="s">
        <v>10</v>
      </c>
      <c r="C293">
        <v>2011</v>
      </c>
      <c r="D293">
        <v>5</v>
      </c>
      <c r="E293" s="4">
        <v>304</v>
      </c>
      <c r="F293" s="4">
        <v>82</v>
      </c>
      <c r="G293" s="5">
        <f t="shared" si="4"/>
        <v>0.26973684210526316</v>
      </c>
    </row>
    <row r="294" spans="1:7" x14ac:dyDescent="0.25">
      <c r="A294">
        <v>106</v>
      </c>
      <c r="B294" t="s">
        <v>10</v>
      </c>
      <c r="C294">
        <v>2012</v>
      </c>
      <c r="D294">
        <v>2</v>
      </c>
      <c r="E294" s="4">
        <v>7</v>
      </c>
      <c r="F294" s="4">
        <v>0</v>
      </c>
      <c r="G294" s="5">
        <f t="shared" si="4"/>
        <v>0</v>
      </c>
    </row>
    <row r="295" spans="1:7" x14ac:dyDescent="0.25">
      <c r="A295">
        <v>106</v>
      </c>
      <c r="B295" t="s">
        <v>10</v>
      </c>
      <c r="C295">
        <v>2012</v>
      </c>
      <c r="D295">
        <v>3</v>
      </c>
      <c r="E295" s="4">
        <v>135</v>
      </c>
      <c r="F295" s="4">
        <v>33</v>
      </c>
      <c r="G295" s="5">
        <f t="shared" si="4"/>
        <v>0.24444444444444444</v>
      </c>
    </row>
    <row r="296" spans="1:7" x14ac:dyDescent="0.25">
      <c r="A296">
        <v>106</v>
      </c>
      <c r="B296" t="s">
        <v>10</v>
      </c>
      <c r="C296">
        <v>2012</v>
      </c>
      <c r="D296">
        <v>4</v>
      </c>
      <c r="E296" s="4">
        <v>1502</v>
      </c>
      <c r="F296" s="4">
        <v>369</v>
      </c>
      <c r="G296" s="5">
        <f t="shared" si="4"/>
        <v>0.24567243675099867</v>
      </c>
    </row>
    <row r="297" spans="1:7" x14ac:dyDescent="0.25">
      <c r="A297">
        <v>106</v>
      </c>
      <c r="B297" t="s">
        <v>10</v>
      </c>
      <c r="C297">
        <v>2012</v>
      </c>
      <c r="D297">
        <v>5</v>
      </c>
      <c r="E297" s="4">
        <v>704</v>
      </c>
      <c r="F297" s="4">
        <v>232</v>
      </c>
      <c r="G297" s="5">
        <f t="shared" si="4"/>
        <v>0.32954545454545453</v>
      </c>
    </row>
    <row r="298" spans="1:7" x14ac:dyDescent="0.25">
      <c r="A298">
        <v>106</v>
      </c>
      <c r="B298" t="s">
        <v>10</v>
      </c>
      <c r="C298">
        <v>2013</v>
      </c>
      <c r="D298">
        <v>1</v>
      </c>
      <c r="E298" s="4">
        <v>5</v>
      </c>
      <c r="F298" s="4">
        <v>0</v>
      </c>
      <c r="G298" s="5">
        <f t="shared" si="4"/>
        <v>0</v>
      </c>
    </row>
    <row r="299" spans="1:7" x14ac:dyDescent="0.25">
      <c r="A299">
        <v>106</v>
      </c>
      <c r="B299" t="s">
        <v>10</v>
      </c>
      <c r="C299">
        <v>2013</v>
      </c>
      <c r="D299">
        <v>2</v>
      </c>
      <c r="E299" s="4">
        <v>5</v>
      </c>
      <c r="F299" s="4">
        <v>1</v>
      </c>
      <c r="G299" s="5">
        <f t="shared" si="4"/>
        <v>0.2</v>
      </c>
    </row>
    <row r="300" spans="1:7" x14ac:dyDescent="0.25">
      <c r="A300">
        <v>106</v>
      </c>
      <c r="B300" t="s">
        <v>10</v>
      </c>
      <c r="C300">
        <v>2013</v>
      </c>
      <c r="D300">
        <v>3</v>
      </c>
      <c r="E300" s="4">
        <v>408</v>
      </c>
      <c r="F300" s="4">
        <v>39</v>
      </c>
      <c r="G300" s="5">
        <f t="shared" si="4"/>
        <v>9.5588235294117641E-2</v>
      </c>
    </row>
    <row r="301" spans="1:7" x14ac:dyDescent="0.25">
      <c r="A301">
        <v>106</v>
      </c>
      <c r="B301" t="s">
        <v>10</v>
      </c>
      <c r="C301">
        <v>2013</v>
      </c>
      <c r="D301">
        <v>4</v>
      </c>
      <c r="E301" s="4">
        <v>1651</v>
      </c>
      <c r="F301" s="4">
        <v>255</v>
      </c>
      <c r="G301" s="5">
        <f t="shared" si="4"/>
        <v>0.15445184736523318</v>
      </c>
    </row>
    <row r="302" spans="1:7" x14ac:dyDescent="0.25">
      <c r="A302">
        <v>106</v>
      </c>
      <c r="B302" t="s">
        <v>10</v>
      </c>
      <c r="C302">
        <v>2013</v>
      </c>
      <c r="D302">
        <v>5</v>
      </c>
      <c r="E302" s="4">
        <v>505</v>
      </c>
      <c r="F302" s="4">
        <v>204</v>
      </c>
      <c r="G302" s="5">
        <f t="shared" si="4"/>
        <v>0.40396039603960399</v>
      </c>
    </row>
    <row r="303" spans="1:7" x14ac:dyDescent="0.25">
      <c r="A303">
        <v>106</v>
      </c>
      <c r="B303" t="s">
        <v>10</v>
      </c>
      <c r="C303">
        <v>2014</v>
      </c>
      <c r="D303">
        <v>2</v>
      </c>
      <c r="E303" s="4">
        <v>7</v>
      </c>
      <c r="F303" s="4">
        <v>0</v>
      </c>
      <c r="G303" s="5">
        <f t="shared" si="4"/>
        <v>0</v>
      </c>
    </row>
    <row r="304" spans="1:7" x14ac:dyDescent="0.25">
      <c r="A304">
        <v>106</v>
      </c>
      <c r="B304" t="s">
        <v>10</v>
      </c>
      <c r="C304">
        <v>2014</v>
      </c>
      <c r="D304">
        <v>3</v>
      </c>
      <c r="E304" s="4">
        <v>390</v>
      </c>
      <c r="F304" s="4">
        <v>70</v>
      </c>
      <c r="G304" s="5">
        <f t="shared" si="4"/>
        <v>0.17948717948717949</v>
      </c>
    </row>
    <row r="305" spans="1:7" x14ac:dyDescent="0.25">
      <c r="A305">
        <v>106</v>
      </c>
      <c r="B305" t="s">
        <v>10</v>
      </c>
      <c r="C305">
        <v>2014</v>
      </c>
      <c r="D305">
        <v>4</v>
      </c>
      <c r="E305" s="4">
        <v>2220</v>
      </c>
      <c r="F305" s="4">
        <v>289</v>
      </c>
      <c r="G305" s="5">
        <f t="shared" si="4"/>
        <v>0.13018018018018018</v>
      </c>
    </row>
    <row r="306" spans="1:7" x14ac:dyDescent="0.25">
      <c r="A306">
        <v>106</v>
      </c>
      <c r="B306" t="s">
        <v>10</v>
      </c>
      <c r="C306">
        <v>2014</v>
      </c>
      <c r="D306">
        <v>5</v>
      </c>
      <c r="E306" s="4">
        <v>960</v>
      </c>
      <c r="F306" s="4">
        <v>157</v>
      </c>
      <c r="G306" s="5">
        <f t="shared" si="4"/>
        <v>0.16354166666666667</v>
      </c>
    </row>
    <row r="307" spans="1:7" x14ac:dyDescent="0.25">
      <c r="A307">
        <v>106</v>
      </c>
      <c r="B307" t="s">
        <v>10</v>
      </c>
      <c r="C307">
        <v>2015</v>
      </c>
      <c r="D307">
        <v>1</v>
      </c>
      <c r="E307" s="4">
        <v>15</v>
      </c>
      <c r="F307" s="4">
        <v>0</v>
      </c>
      <c r="G307" s="5">
        <f t="shared" si="4"/>
        <v>0</v>
      </c>
    </row>
    <row r="308" spans="1:7" x14ac:dyDescent="0.25">
      <c r="A308">
        <v>106</v>
      </c>
      <c r="B308" t="s">
        <v>10</v>
      </c>
      <c r="C308">
        <v>2015</v>
      </c>
      <c r="D308">
        <v>2</v>
      </c>
      <c r="E308" s="4">
        <v>38</v>
      </c>
      <c r="F308" s="4">
        <v>0</v>
      </c>
      <c r="G308" s="5">
        <f t="shared" si="4"/>
        <v>0</v>
      </c>
    </row>
    <row r="309" spans="1:7" x14ac:dyDescent="0.25">
      <c r="A309">
        <v>106</v>
      </c>
      <c r="B309" t="s">
        <v>10</v>
      </c>
      <c r="C309">
        <v>2015</v>
      </c>
      <c r="D309">
        <v>3</v>
      </c>
      <c r="E309" s="4">
        <v>629</v>
      </c>
      <c r="F309" s="4">
        <v>41</v>
      </c>
      <c r="G309" s="5">
        <f t="shared" si="4"/>
        <v>6.518282988871224E-2</v>
      </c>
    </row>
    <row r="310" spans="1:7" x14ac:dyDescent="0.25">
      <c r="A310">
        <v>106</v>
      </c>
      <c r="B310" t="s">
        <v>10</v>
      </c>
      <c r="C310">
        <v>2015</v>
      </c>
      <c r="D310">
        <v>4</v>
      </c>
      <c r="E310" s="4">
        <v>2977</v>
      </c>
      <c r="F310" s="4">
        <v>263</v>
      </c>
      <c r="G310" s="5">
        <f t="shared" si="4"/>
        <v>8.8343970440040304E-2</v>
      </c>
    </row>
    <row r="311" spans="1:7" x14ac:dyDescent="0.25">
      <c r="A311">
        <v>106</v>
      </c>
      <c r="B311" t="s">
        <v>10</v>
      </c>
      <c r="C311">
        <v>2015</v>
      </c>
      <c r="D311">
        <v>5</v>
      </c>
      <c r="E311" s="4">
        <v>677</v>
      </c>
      <c r="F311" s="4">
        <v>247</v>
      </c>
      <c r="G311" s="5">
        <f t="shared" si="4"/>
        <v>0.36484490398818314</v>
      </c>
    </row>
    <row r="312" spans="1:7" x14ac:dyDescent="0.25">
      <c r="A312">
        <v>106</v>
      </c>
      <c r="B312" t="s">
        <v>10</v>
      </c>
      <c r="C312">
        <v>2018</v>
      </c>
      <c r="D312">
        <v>2</v>
      </c>
      <c r="E312" s="4">
        <v>8</v>
      </c>
      <c r="F312" s="4">
        <v>2</v>
      </c>
      <c r="G312" s="5">
        <f t="shared" si="4"/>
        <v>0.25</v>
      </c>
    </row>
    <row r="313" spans="1:7" x14ac:dyDescent="0.25">
      <c r="A313">
        <v>106</v>
      </c>
      <c r="B313" t="s">
        <v>10</v>
      </c>
      <c r="C313">
        <v>2018</v>
      </c>
      <c r="D313">
        <v>3</v>
      </c>
      <c r="E313" s="4">
        <v>175</v>
      </c>
      <c r="F313" s="4">
        <v>39</v>
      </c>
      <c r="G313" s="5">
        <f t="shared" si="4"/>
        <v>0.22285714285714286</v>
      </c>
    </row>
    <row r="314" spans="1:7" x14ac:dyDescent="0.25">
      <c r="A314">
        <v>106</v>
      </c>
      <c r="B314" t="s">
        <v>10</v>
      </c>
      <c r="C314">
        <v>2018</v>
      </c>
      <c r="D314">
        <v>4</v>
      </c>
      <c r="E314" s="4">
        <v>1007</v>
      </c>
      <c r="F314" s="4">
        <v>163</v>
      </c>
      <c r="G314" s="5">
        <f t="shared" si="4"/>
        <v>0.16186693147964251</v>
      </c>
    </row>
    <row r="315" spans="1:7" x14ac:dyDescent="0.25">
      <c r="A315">
        <v>106</v>
      </c>
      <c r="B315" t="s">
        <v>10</v>
      </c>
      <c r="C315">
        <v>2019</v>
      </c>
      <c r="D315">
        <v>3</v>
      </c>
      <c r="E315" s="4">
        <v>296</v>
      </c>
      <c r="F315" s="4">
        <v>22</v>
      </c>
      <c r="G315" s="5">
        <f t="shared" si="4"/>
        <v>7.4324324324324328E-2</v>
      </c>
    </row>
    <row r="316" spans="1:7" x14ac:dyDescent="0.25">
      <c r="A316">
        <v>106</v>
      </c>
      <c r="B316" t="s">
        <v>10</v>
      </c>
      <c r="C316">
        <v>2019</v>
      </c>
      <c r="D316">
        <v>4</v>
      </c>
      <c r="E316" s="4">
        <v>1558</v>
      </c>
      <c r="F316" s="4">
        <v>174</v>
      </c>
      <c r="G316" s="5">
        <f t="shared" si="4"/>
        <v>0.1116816431322208</v>
      </c>
    </row>
    <row r="317" spans="1:7" x14ac:dyDescent="0.25">
      <c r="A317">
        <v>106</v>
      </c>
      <c r="B317" t="s">
        <v>10</v>
      </c>
      <c r="C317">
        <v>2019</v>
      </c>
      <c r="D317">
        <v>5</v>
      </c>
      <c r="E317" s="4">
        <v>245</v>
      </c>
      <c r="F317" s="4">
        <v>32</v>
      </c>
      <c r="G317" s="5">
        <f t="shared" si="4"/>
        <v>0.1306122448979592</v>
      </c>
    </row>
    <row r="318" spans="1:7" x14ac:dyDescent="0.25">
      <c r="A318">
        <v>106</v>
      </c>
      <c r="B318" t="s">
        <v>10</v>
      </c>
      <c r="C318">
        <v>2020</v>
      </c>
      <c r="D318">
        <v>1</v>
      </c>
      <c r="E318" s="4">
        <v>9</v>
      </c>
      <c r="F318" s="4">
        <v>0</v>
      </c>
      <c r="G318" s="5">
        <f t="shared" si="4"/>
        <v>0</v>
      </c>
    </row>
    <row r="319" spans="1:7" x14ac:dyDescent="0.25">
      <c r="A319">
        <v>107</v>
      </c>
      <c r="B319" t="s">
        <v>5</v>
      </c>
      <c r="C319">
        <v>2000</v>
      </c>
      <c r="D319">
        <v>3</v>
      </c>
      <c r="E319" s="4">
        <v>56</v>
      </c>
      <c r="F319" s="4">
        <v>4</v>
      </c>
      <c r="G319" s="5">
        <f t="shared" si="4"/>
        <v>7.1428571428571425E-2</v>
      </c>
    </row>
    <row r="320" spans="1:7" x14ac:dyDescent="0.25">
      <c r="A320">
        <v>107</v>
      </c>
      <c r="B320" t="s">
        <v>5</v>
      </c>
      <c r="C320">
        <v>2000</v>
      </c>
      <c r="D320">
        <v>4</v>
      </c>
      <c r="E320" s="4">
        <v>6339</v>
      </c>
      <c r="F320" s="4">
        <v>850</v>
      </c>
      <c r="G320" s="5">
        <f t="shared" si="4"/>
        <v>0.13409055056002525</v>
      </c>
    </row>
    <row r="321" spans="1:7" x14ac:dyDescent="0.25">
      <c r="A321">
        <v>107</v>
      </c>
      <c r="B321" t="s">
        <v>5</v>
      </c>
      <c r="C321">
        <v>2000</v>
      </c>
      <c r="D321">
        <v>5</v>
      </c>
      <c r="E321" s="4">
        <v>1850</v>
      </c>
      <c r="F321" s="4">
        <v>198</v>
      </c>
      <c r="G321" s="5">
        <f t="shared" si="4"/>
        <v>0.10702702702702703</v>
      </c>
    </row>
    <row r="322" spans="1:7" x14ac:dyDescent="0.25">
      <c r="A322">
        <v>107</v>
      </c>
      <c r="B322" t="s">
        <v>5</v>
      </c>
      <c r="C322">
        <v>2001</v>
      </c>
      <c r="D322">
        <v>1</v>
      </c>
      <c r="E322" s="4">
        <v>8</v>
      </c>
      <c r="F322" s="4">
        <v>1</v>
      </c>
      <c r="G322" s="5">
        <f t="shared" si="4"/>
        <v>0.125</v>
      </c>
    </row>
    <row r="323" spans="1:7" x14ac:dyDescent="0.25">
      <c r="A323">
        <v>107</v>
      </c>
      <c r="B323" t="s">
        <v>5</v>
      </c>
      <c r="C323">
        <v>2001</v>
      </c>
      <c r="D323">
        <v>2</v>
      </c>
      <c r="E323" s="4">
        <v>1468</v>
      </c>
      <c r="F323" s="4">
        <v>53</v>
      </c>
      <c r="G323" s="5">
        <f t="shared" ref="G323:G386" si="5">F323/E323</f>
        <v>3.6103542234332424E-2</v>
      </c>
    </row>
    <row r="324" spans="1:7" x14ac:dyDescent="0.25">
      <c r="A324">
        <v>107</v>
      </c>
      <c r="B324" t="s">
        <v>5</v>
      </c>
      <c r="C324">
        <v>2001</v>
      </c>
      <c r="D324">
        <v>3</v>
      </c>
      <c r="E324" s="4">
        <v>15554</v>
      </c>
      <c r="F324" s="4">
        <v>887</v>
      </c>
      <c r="G324" s="5">
        <f t="shared" si="5"/>
        <v>5.7027131284557026E-2</v>
      </c>
    </row>
    <row r="325" spans="1:7" x14ac:dyDescent="0.25">
      <c r="A325">
        <v>107</v>
      </c>
      <c r="B325" t="s">
        <v>5</v>
      </c>
      <c r="C325">
        <v>2001</v>
      </c>
      <c r="D325">
        <v>4</v>
      </c>
      <c r="E325" s="4">
        <v>26850</v>
      </c>
      <c r="F325" s="4">
        <v>1883</v>
      </c>
      <c r="G325" s="5">
        <f t="shared" si="5"/>
        <v>7.0130353817504654E-2</v>
      </c>
    </row>
    <row r="326" spans="1:7" x14ac:dyDescent="0.25">
      <c r="A326">
        <v>107</v>
      </c>
      <c r="B326" t="s">
        <v>5</v>
      </c>
      <c r="C326">
        <v>2001</v>
      </c>
      <c r="D326">
        <v>5</v>
      </c>
      <c r="E326" s="4">
        <v>7800</v>
      </c>
      <c r="F326" s="4">
        <v>512</v>
      </c>
      <c r="G326" s="5">
        <f t="shared" si="5"/>
        <v>6.5641025641025641E-2</v>
      </c>
    </row>
    <row r="327" spans="1:7" x14ac:dyDescent="0.25">
      <c r="A327">
        <v>107</v>
      </c>
      <c r="B327" t="s">
        <v>5</v>
      </c>
      <c r="C327">
        <v>2002</v>
      </c>
      <c r="D327">
        <v>1</v>
      </c>
      <c r="E327" s="4">
        <v>123</v>
      </c>
      <c r="F327" s="4">
        <v>3</v>
      </c>
      <c r="G327" s="5">
        <f t="shared" si="5"/>
        <v>2.4390243902439025E-2</v>
      </c>
    </row>
    <row r="328" spans="1:7" x14ac:dyDescent="0.25">
      <c r="A328">
        <v>107</v>
      </c>
      <c r="B328" t="s">
        <v>5</v>
      </c>
      <c r="C328">
        <v>2002</v>
      </c>
      <c r="D328">
        <v>2</v>
      </c>
      <c r="E328" s="4">
        <v>582</v>
      </c>
      <c r="F328" s="4">
        <v>54</v>
      </c>
      <c r="G328" s="5">
        <f t="shared" si="5"/>
        <v>9.2783505154639179E-2</v>
      </c>
    </row>
    <row r="329" spans="1:7" x14ac:dyDescent="0.25">
      <c r="A329">
        <v>107</v>
      </c>
      <c r="B329" t="s">
        <v>5</v>
      </c>
      <c r="C329">
        <v>2002</v>
      </c>
      <c r="D329">
        <v>3</v>
      </c>
      <c r="E329" s="4">
        <v>2145</v>
      </c>
      <c r="F329" s="4">
        <v>430</v>
      </c>
      <c r="G329" s="5">
        <f t="shared" si="5"/>
        <v>0.20046620046620048</v>
      </c>
    </row>
    <row r="330" spans="1:7" x14ac:dyDescent="0.25">
      <c r="A330">
        <v>107</v>
      </c>
      <c r="B330" t="s">
        <v>5</v>
      </c>
      <c r="C330">
        <v>2002</v>
      </c>
      <c r="D330">
        <v>4</v>
      </c>
      <c r="E330" s="4">
        <v>6062</v>
      </c>
      <c r="F330" s="4">
        <v>935</v>
      </c>
      <c r="G330" s="5">
        <f t="shared" si="5"/>
        <v>0.15423952490927087</v>
      </c>
    </row>
    <row r="331" spans="1:7" x14ac:dyDescent="0.25">
      <c r="A331">
        <v>107</v>
      </c>
      <c r="B331" t="s">
        <v>5</v>
      </c>
      <c r="C331">
        <v>2002</v>
      </c>
      <c r="D331">
        <v>5</v>
      </c>
      <c r="E331" s="4">
        <v>979</v>
      </c>
      <c r="F331" s="4">
        <v>135</v>
      </c>
      <c r="G331" s="5">
        <f t="shared" si="5"/>
        <v>0.13789581205311544</v>
      </c>
    </row>
    <row r="332" spans="1:7" x14ac:dyDescent="0.25">
      <c r="A332">
        <v>107</v>
      </c>
      <c r="B332" t="s">
        <v>5</v>
      </c>
      <c r="C332">
        <v>2003</v>
      </c>
      <c r="D332">
        <v>1</v>
      </c>
      <c r="E332" s="4">
        <v>103</v>
      </c>
      <c r="F332" s="4">
        <v>1</v>
      </c>
      <c r="G332" s="5">
        <f t="shared" si="5"/>
        <v>9.7087378640776691E-3</v>
      </c>
    </row>
    <row r="333" spans="1:7" x14ac:dyDescent="0.25">
      <c r="A333">
        <v>107</v>
      </c>
      <c r="B333" t="s">
        <v>5</v>
      </c>
      <c r="C333">
        <v>2003</v>
      </c>
      <c r="D333">
        <v>2</v>
      </c>
      <c r="E333" s="4">
        <v>1149</v>
      </c>
      <c r="F333" s="4">
        <v>111</v>
      </c>
      <c r="G333" s="5">
        <f t="shared" si="5"/>
        <v>9.6605744125326368E-2</v>
      </c>
    </row>
    <row r="334" spans="1:7" x14ac:dyDescent="0.25">
      <c r="A334">
        <v>107</v>
      </c>
      <c r="B334" t="s">
        <v>5</v>
      </c>
      <c r="C334">
        <v>2003</v>
      </c>
      <c r="D334">
        <v>3</v>
      </c>
      <c r="E334" s="4">
        <v>3562</v>
      </c>
      <c r="F334" s="4">
        <v>288</v>
      </c>
      <c r="G334" s="5">
        <f t="shared" si="5"/>
        <v>8.0853453116226839E-2</v>
      </c>
    </row>
    <row r="335" spans="1:7" x14ac:dyDescent="0.25">
      <c r="A335">
        <v>107</v>
      </c>
      <c r="B335" t="s">
        <v>5</v>
      </c>
      <c r="C335">
        <v>2003</v>
      </c>
      <c r="D335">
        <v>4</v>
      </c>
      <c r="E335" s="4">
        <v>11472</v>
      </c>
      <c r="F335" s="4">
        <v>1693</v>
      </c>
      <c r="G335" s="5">
        <f t="shared" si="5"/>
        <v>0.14757670850767085</v>
      </c>
    </row>
    <row r="336" spans="1:7" x14ac:dyDescent="0.25">
      <c r="A336">
        <v>107</v>
      </c>
      <c r="B336" t="s">
        <v>5</v>
      </c>
      <c r="C336">
        <v>2003</v>
      </c>
      <c r="D336">
        <v>5</v>
      </c>
      <c r="E336" s="4">
        <v>2990</v>
      </c>
      <c r="F336" s="4">
        <v>450</v>
      </c>
      <c r="G336" s="5">
        <f t="shared" si="5"/>
        <v>0.15050167224080269</v>
      </c>
    </row>
    <row r="337" spans="1:7" x14ac:dyDescent="0.25">
      <c r="A337">
        <v>107</v>
      </c>
      <c r="B337" t="s">
        <v>5</v>
      </c>
      <c r="C337">
        <v>2004</v>
      </c>
      <c r="D337">
        <v>2</v>
      </c>
      <c r="E337" s="4">
        <v>339</v>
      </c>
      <c r="F337" s="4">
        <v>15</v>
      </c>
      <c r="G337" s="5">
        <f t="shared" si="5"/>
        <v>4.4247787610619468E-2</v>
      </c>
    </row>
    <row r="338" spans="1:7" x14ac:dyDescent="0.25">
      <c r="A338">
        <v>107</v>
      </c>
      <c r="B338" t="s">
        <v>5</v>
      </c>
      <c r="C338">
        <v>2004</v>
      </c>
      <c r="D338">
        <v>3</v>
      </c>
      <c r="E338" s="4">
        <v>2969</v>
      </c>
      <c r="F338" s="4">
        <v>374</v>
      </c>
      <c r="G338" s="5">
        <f t="shared" si="5"/>
        <v>0.12596833950825193</v>
      </c>
    </row>
    <row r="339" spans="1:7" x14ac:dyDescent="0.25">
      <c r="A339">
        <v>107</v>
      </c>
      <c r="B339" t="s">
        <v>5</v>
      </c>
      <c r="C339">
        <v>2004</v>
      </c>
      <c r="D339">
        <v>4</v>
      </c>
      <c r="E339" s="4">
        <v>7501</v>
      </c>
      <c r="F339" s="4">
        <v>982</v>
      </c>
      <c r="G339" s="5">
        <f t="shared" si="5"/>
        <v>0.13091587788294895</v>
      </c>
    </row>
    <row r="340" spans="1:7" x14ac:dyDescent="0.25">
      <c r="A340">
        <v>107</v>
      </c>
      <c r="B340" t="s">
        <v>5</v>
      </c>
      <c r="C340">
        <v>2004</v>
      </c>
      <c r="D340">
        <v>5</v>
      </c>
      <c r="E340" s="4">
        <v>2133</v>
      </c>
      <c r="F340" s="4">
        <v>283</v>
      </c>
      <c r="G340" s="5">
        <f t="shared" si="5"/>
        <v>0.13267698077824661</v>
      </c>
    </row>
    <row r="341" spans="1:7" x14ac:dyDescent="0.25">
      <c r="A341">
        <v>107</v>
      </c>
      <c r="B341" t="s">
        <v>5</v>
      </c>
      <c r="C341">
        <v>2005</v>
      </c>
      <c r="D341">
        <v>1</v>
      </c>
      <c r="E341" s="4">
        <v>4</v>
      </c>
      <c r="F341" s="4">
        <v>1</v>
      </c>
      <c r="G341" s="5">
        <f t="shared" si="5"/>
        <v>0.25</v>
      </c>
    </row>
    <row r="342" spans="1:7" x14ac:dyDescent="0.25">
      <c r="A342">
        <v>107</v>
      </c>
      <c r="B342" t="s">
        <v>5</v>
      </c>
      <c r="C342">
        <v>2005</v>
      </c>
      <c r="D342">
        <v>3</v>
      </c>
      <c r="E342" s="4">
        <v>2055</v>
      </c>
      <c r="F342" s="4">
        <v>225</v>
      </c>
      <c r="G342" s="5">
        <f t="shared" si="5"/>
        <v>0.10948905109489052</v>
      </c>
    </row>
    <row r="343" spans="1:7" x14ac:dyDescent="0.25">
      <c r="A343">
        <v>107</v>
      </c>
      <c r="B343" t="s">
        <v>5</v>
      </c>
      <c r="C343">
        <v>2005</v>
      </c>
      <c r="D343">
        <v>4</v>
      </c>
      <c r="E343" s="4">
        <v>6695</v>
      </c>
      <c r="F343" s="4">
        <v>825</v>
      </c>
      <c r="G343" s="5">
        <f t="shared" si="5"/>
        <v>0.12322628827483197</v>
      </c>
    </row>
    <row r="344" spans="1:7" x14ac:dyDescent="0.25">
      <c r="A344">
        <v>107</v>
      </c>
      <c r="B344" t="s">
        <v>5</v>
      </c>
      <c r="C344">
        <v>2005</v>
      </c>
      <c r="D344">
        <v>5</v>
      </c>
      <c r="E344" s="4">
        <v>2140</v>
      </c>
      <c r="F344" s="4">
        <v>228</v>
      </c>
      <c r="G344" s="5">
        <f t="shared" si="5"/>
        <v>0.10654205607476636</v>
      </c>
    </row>
    <row r="345" spans="1:7" x14ac:dyDescent="0.25">
      <c r="A345">
        <v>107</v>
      </c>
      <c r="B345" t="s">
        <v>5</v>
      </c>
      <c r="C345">
        <v>2006</v>
      </c>
      <c r="D345">
        <v>2</v>
      </c>
      <c r="E345" s="4">
        <v>690</v>
      </c>
      <c r="F345" s="4">
        <v>111</v>
      </c>
      <c r="G345" s="5">
        <f t="shared" si="5"/>
        <v>0.16086956521739129</v>
      </c>
    </row>
    <row r="346" spans="1:7" x14ac:dyDescent="0.25">
      <c r="A346">
        <v>107</v>
      </c>
      <c r="B346" t="s">
        <v>5</v>
      </c>
      <c r="C346">
        <v>2006</v>
      </c>
      <c r="D346">
        <v>3</v>
      </c>
      <c r="E346" s="4">
        <v>914</v>
      </c>
      <c r="F346" s="4">
        <v>107</v>
      </c>
      <c r="G346" s="5">
        <f t="shared" si="5"/>
        <v>0.11706783369803063</v>
      </c>
    </row>
    <row r="347" spans="1:7" x14ac:dyDescent="0.25">
      <c r="A347">
        <v>107</v>
      </c>
      <c r="B347" t="s">
        <v>5</v>
      </c>
      <c r="C347">
        <v>2006</v>
      </c>
      <c r="D347">
        <v>4</v>
      </c>
      <c r="E347" s="4">
        <v>1820</v>
      </c>
      <c r="F347" s="4">
        <v>416</v>
      </c>
      <c r="G347" s="5">
        <f t="shared" si="5"/>
        <v>0.22857142857142856</v>
      </c>
    </row>
    <row r="348" spans="1:7" x14ac:dyDescent="0.25">
      <c r="A348">
        <v>107</v>
      </c>
      <c r="B348" t="s">
        <v>5</v>
      </c>
      <c r="C348">
        <v>2006</v>
      </c>
      <c r="D348">
        <v>5</v>
      </c>
      <c r="E348" s="4">
        <v>222</v>
      </c>
      <c r="F348" s="4">
        <v>25</v>
      </c>
      <c r="G348" s="5">
        <f t="shared" si="5"/>
        <v>0.11261261261261261</v>
      </c>
    </row>
    <row r="349" spans="1:7" x14ac:dyDescent="0.25">
      <c r="A349">
        <v>107</v>
      </c>
      <c r="B349" t="s">
        <v>5</v>
      </c>
      <c r="C349">
        <v>2007</v>
      </c>
      <c r="D349">
        <v>1</v>
      </c>
      <c r="E349" s="4">
        <v>9</v>
      </c>
      <c r="F349" s="4">
        <v>3</v>
      </c>
      <c r="G349" s="5">
        <f t="shared" si="5"/>
        <v>0.33333333333333331</v>
      </c>
    </row>
    <row r="350" spans="1:7" x14ac:dyDescent="0.25">
      <c r="A350">
        <v>107</v>
      </c>
      <c r="B350" t="s">
        <v>5</v>
      </c>
      <c r="C350">
        <v>2007</v>
      </c>
      <c r="D350">
        <v>2</v>
      </c>
      <c r="E350" s="4">
        <v>1886</v>
      </c>
      <c r="F350" s="4">
        <v>869</v>
      </c>
      <c r="G350" s="5">
        <f t="shared" si="5"/>
        <v>0.46076352067868503</v>
      </c>
    </row>
    <row r="351" spans="1:7" x14ac:dyDescent="0.25">
      <c r="A351">
        <v>107</v>
      </c>
      <c r="B351" t="s">
        <v>5</v>
      </c>
      <c r="C351">
        <v>2007</v>
      </c>
      <c r="D351">
        <v>3</v>
      </c>
      <c r="E351" s="4">
        <v>2054</v>
      </c>
      <c r="F351" s="4">
        <v>236</v>
      </c>
      <c r="G351" s="5">
        <f t="shared" si="5"/>
        <v>0.11489776046738072</v>
      </c>
    </row>
    <row r="352" spans="1:7" x14ac:dyDescent="0.25">
      <c r="A352">
        <v>107</v>
      </c>
      <c r="B352" t="s">
        <v>5</v>
      </c>
      <c r="C352">
        <v>2007</v>
      </c>
      <c r="D352">
        <v>4</v>
      </c>
      <c r="E352" s="4">
        <v>7198</v>
      </c>
      <c r="F352" s="4">
        <v>668</v>
      </c>
      <c r="G352" s="5">
        <f t="shared" si="5"/>
        <v>9.2803556543484295E-2</v>
      </c>
    </row>
    <row r="353" spans="1:7" x14ac:dyDescent="0.25">
      <c r="A353">
        <v>107</v>
      </c>
      <c r="B353" t="s">
        <v>5</v>
      </c>
      <c r="C353">
        <v>2007</v>
      </c>
      <c r="D353">
        <v>5</v>
      </c>
      <c r="E353" s="4">
        <v>1457</v>
      </c>
      <c r="F353" s="4">
        <v>149</v>
      </c>
      <c r="G353" s="5">
        <f t="shared" si="5"/>
        <v>0.10226492793411118</v>
      </c>
    </row>
    <row r="354" spans="1:7" x14ac:dyDescent="0.25">
      <c r="A354">
        <v>107</v>
      </c>
      <c r="B354" t="s">
        <v>5</v>
      </c>
      <c r="C354">
        <v>2008</v>
      </c>
      <c r="D354">
        <v>2</v>
      </c>
      <c r="E354" s="4">
        <v>342</v>
      </c>
      <c r="F354" s="4">
        <v>167</v>
      </c>
      <c r="G354" s="5">
        <f t="shared" si="5"/>
        <v>0.48830409356725146</v>
      </c>
    </row>
    <row r="355" spans="1:7" x14ac:dyDescent="0.25">
      <c r="A355">
        <v>107</v>
      </c>
      <c r="B355" t="s">
        <v>5</v>
      </c>
      <c r="C355">
        <v>2008</v>
      </c>
      <c r="D355">
        <v>3</v>
      </c>
      <c r="E355" s="4">
        <v>496</v>
      </c>
      <c r="F355" s="4">
        <v>69</v>
      </c>
      <c r="G355" s="5">
        <f t="shared" si="5"/>
        <v>0.13911290322580644</v>
      </c>
    </row>
    <row r="356" spans="1:7" x14ac:dyDescent="0.25">
      <c r="A356">
        <v>107</v>
      </c>
      <c r="B356" t="s">
        <v>5</v>
      </c>
      <c r="C356">
        <v>2008</v>
      </c>
      <c r="D356">
        <v>4</v>
      </c>
      <c r="E356" s="4">
        <v>863</v>
      </c>
      <c r="F356" s="4">
        <v>89</v>
      </c>
      <c r="G356" s="5">
        <f t="shared" si="5"/>
        <v>0.10312862108922363</v>
      </c>
    </row>
    <row r="357" spans="1:7" x14ac:dyDescent="0.25">
      <c r="A357">
        <v>107</v>
      </c>
      <c r="B357" t="s">
        <v>5</v>
      </c>
      <c r="C357">
        <v>2008</v>
      </c>
      <c r="D357">
        <v>5</v>
      </c>
      <c r="E357" s="4">
        <v>103</v>
      </c>
      <c r="F357" s="4">
        <v>14</v>
      </c>
      <c r="G357" s="5">
        <f t="shared" si="5"/>
        <v>0.13592233009708737</v>
      </c>
    </row>
    <row r="358" spans="1:7" x14ac:dyDescent="0.25">
      <c r="A358">
        <v>107</v>
      </c>
      <c r="B358" t="s">
        <v>5</v>
      </c>
      <c r="C358">
        <v>2009</v>
      </c>
      <c r="D358">
        <v>1</v>
      </c>
      <c r="E358" s="4">
        <v>7</v>
      </c>
      <c r="F358" s="4">
        <v>2</v>
      </c>
      <c r="G358" s="5">
        <f t="shared" si="5"/>
        <v>0.2857142857142857</v>
      </c>
    </row>
    <row r="359" spans="1:7" x14ac:dyDescent="0.25">
      <c r="A359">
        <v>107</v>
      </c>
      <c r="B359" t="s">
        <v>5</v>
      </c>
      <c r="C359">
        <v>2009</v>
      </c>
      <c r="D359">
        <v>2</v>
      </c>
      <c r="E359" s="4">
        <v>301</v>
      </c>
      <c r="F359" s="4">
        <v>102</v>
      </c>
      <c r="G359" s="5">
        <f t="shared" si="5"/>
        <v>0.33887043189368771</v>
      </c>
    </row>
    <row r="360" spans="1:7" x14ac:dyDescent="0.25">
      <c r="A360">
        <v>107</v>
      </c>
      <c r="B360" t="s">
        <v>5</v>
      </c>
      <c r="C360">
        <v>2009</v>
      </c>
      <c r="D360">
        <v>3</v>
      </c>
      <c r="E360" s="4">
        <v>1418</v>
      </c>
      <c r="F360" s="4">
        <v>412</v>
      </c>
      <c r="G360" s="5">
        <f t="shared" si="5"/>
        <v>0.29055007052186177</v>
      </c>
    </row>
    <row r="361" spans="1:7" x14ac:dyDescent="0.25">
      <c r="A361">
        <v>107</v>
      </c>
      <c r="B361" t="s">
        <v>5</v>
      </c>
      <c r="C361">
        <v>2009</v>
      </c>
      <c r="D361">
        <v>4</v>
      </c>
      <c r="E361" s="4">
        <v>15311</v>
      </c>
      <c r="F361" s="4">
        <v>1633</v>
      </c>
      <c r="G361" s="5">
        <f t="shared" si="5"/>
        <v>0.10665534582979558</v>
      </c>
    </row>
    <row r="362" spans="1:7" x14ac:dyDescent="0.25">
      <c r="A362">
        <v>107</v>
      </c>
      <c r="B362" t="s">
        <v>5</v>
      </c>
      <c r="C362">
        <v>2009</v>
      </c>
      <c r="D362">
        <v>5</v>
      </c>
      <c r="E362" s="4">
        <v>1271</v>
      </c>
      <c r="F362" s="4">
        <v>71</v>
      </c>
      <c r="G362" s="5">
        <f t="shared" si="5"/>
        <v>5.5861526357199057E-2</v>
      </c>
    </row>
    <row r="363" spans="1:7" x14ac:dyDescent="0.25">
      <c r="A363">
        <v>107</v>
      </c>
      <c r="B363" t="s">
        <v>5</v>
      </c>
      <c r="C363">
        <v>2010</v>
      </c>
      <c r="D363">
        <v>1</v>
      </c>
      <c r="E363" s="4">
        <v>5</v>
      </c>
      <c r="F363" s="4">
        <v>0</v>
      </c>
      <c r="G363" s="5">
        <f t="shared" si="5"/>
        <v>0</v>
      </c>
    </row>
    <row r="364" spans="1:7" x14ac:dyDescent="0.25">
      <c r="A364">
        <v>107</v>
      </c>
      <c r="B364" t="s">
        <v>5</v>
      </c>
      <c r="C364">
        <v>2010</v>
      </c>
      <c r="D364">
        <v>2</v>
      </c>
      <c r="E364" s="4">
        <v>48</v>
      </c>
      <c r="F364" s="4">
        <v>18</v>
      </c>
      <c r="G364" s="5">
        <f t="shared" si="5"/>
        <v>0.375</v>
      </c>
    </row>
    <row r="365" spans="1:7" x14ac:dyDescent="0.25">
      <c r="A365">
        <v>107</v>
      </c>
      <c r="B365" t="s">
        <v>5</v>
      </c>
      <c r="C365">
        <v>2010</v>
      </c>
      <c r="D365">
        <v>3</v>
      </c>
      <c r="E365" s="4">
        <v>288</v>
      </c>
      <c r="F365" s="4">
        <v>113</v>
      </c>
      <c r="G365" s="5">
        <f t="shared" si="5"/>
        <v>0.3923611111111111</v>
      </c>
    </row>
    <row r="366" spans="1:7" x14ac:dyDescent="0.25">
      <c r="A366">
        <v>107</v>
      </c>
      <c r="B366" t="s">
        <v>5</v>
      </c>
      <c r="C366">
        <v>2010</v>
      </c>
      <c r="D366">
        <v>4</v>
      </c>
      <c r="E366" s="4">
        <v>1451</v>
      </c>
      <c r="F366" s="4">
        <v>205</v>
      </c>
      <c r="G366" s="5">
        <f t="shared" si="5"/>
        <v>0.14128187456926258</v>
      </c>
    </row>
    <row r="367" spans="1:7" x14ac:dyDescent="0.25">
      <c r="A367">
        <v>107</v>
      </c>
      <c r="B367" t="s">
        <v>5</v>
      </c>
      <c r="C367">
        <v>2010</v>
      </c>
      <c r="D367">
        <v>5</v>
      </c>
      <c r="E367" s="4">
        <v>377</v>
      </c>
      <c r="F367" s="4">
        <v>54</v>
      </c>
      <c r="G367" s="5">
        <f t="shared" si="5"/>
        <v>0.14323607427055704</v>
      </c>
    </row>
    <row r="368" spans="1:7" x14ac:dyDescent="0.25">
      <c r="A368">
        <v>107</v>
      </c>
      <c r="B368" t="s">
        <v>5</v>
      </c>
      <c r="C368">
        <v>2011</v>
      </c>
      <c r="D368">
        <v>2</v>
      </c>
      <c r="E368" s="4">
        <v>768</v>
      </c>
      <c r="F368" s="4">
        <v>158</v>
      </c>
      <c r="G368" s="5">
        <f t="shared" si="5"/>
        <v>0.20572916666666666</v>
      </c>
    </row>
    <row r="369" spans="1:7" x14ac:dyDescent="0.25">
      <c r="A369">
        <v>107</v>
      </c>
      <c r="B369" t="s">
        <v>5</v>
      </c>
      <c r="C369">
        <v>2011</v>
      </c>
      <c r="D369">
        <v>3</v>
      </c>
      <c r="E369" s="4">
        <v>2702</v>
      </c>
      <c r="F369" s="4">
        <v>377</v>
      </c>
      <c r="G369" s="5">
        <f t="shared" si="5"/>
        <v>0.13952627683197633</v>
      </c>
    </row>
    <row r="370" spans="1:7" x14ac:dyDescent="0.25">
      <c r="A370">
        <v>107</v>
      </c>
      <c r="B370" t="s">
        <v>5</v>
      </c>
      <c r="C370">
        <v>2011</v>
      </c>
      <c r="D370">
        <v>4</v>
      </c>
      <c r="E370" s="4">
        <v>9680</v>
      </c>
      <c r="F370" s="4">
        <v>895</v>
      </c>
      <c r="G370" s="5">
        <f t="shared" si="5"/>
        <v>9.2458677685950411E-2</v>
      </c>
    </row>
    <row r="371" spans="1:7" x14ac:dyDescent="0.25">
      <c r="A371">
        <v>107</v>
      </c>
      <c r="B371" t="s">
        <v>5</v>
      </c>
      <c r="C371">
        <v>2011</v>
      </c>
      <c r="D371">
        <v>5</v>
      </c>
      <c r="E371" s="4">
        <v>3211</v>
      </c>
      <c r="F371" s="4">
        <v>526</v>
      </c>
      <c r="G371" s="5">
        <f t="shared" si="5"/>
        <v>0.16381189660541887</v>
      </c>
    </row>
    <row r="372" spans="1:7" x14ac:dyDescent="0.25">
      <c r="A372">
        <v>107</v>
      </c>
      <c r="B372" t="s">
        <v>5</v>
      </c>
      <c r="C372">
        <v>2012</v>
      </c>
      <c r="D372">
        <v>1</v>
      </c>
      <c r="E372" s="4">
        <v>20</v>
      </c>
      <c r="F372" s="4">
        <v>0</v>
      </c>
      <c r="G372" s="5">
        <f t="shared" si="5"/>
        <v>0</v>
      </c>
    </row>
    <row r="373" spans="1:7" x14ac:dyDescent="0.25">
      <c r="A373">
        <v>107</v>
      </c>
      <c r="B373" t="s">
        <v>5</v>
      </c>
      <c r="C373">
        <v>2012</v>
      </c>
      <c r="D373">
        <v>2</v>
      </c>
      <c r="E373" s="4">
        <v>607</v>
      </c>
      <c r="F373" s="4">
        <v>34</v>
      </c>
      <c r="G373" s="5">
        <f t="shared" si="5"/>
        <v>5.6013179571663921E-2</v>
      </c>
    </row>
    <row r="374" spans="1:7" x14ac:dyDescent="0.25">
      <c r="A374">
        <v>107</v>
      </c>
      <c r="B374" t="s">
        <v>5</v>
      </c>
      <c r="C374">
        <v>2012</v>
      </c>
      <c r="D374">
        <v>3</v>
      </c>
      <c r="E374" s="4">
        <v>4311</v>
      </c>
      <c r="F374" s="4">
        <v>476</v>
      </c>
      <c r="G374" s="5">
        <f t="shared" si="5"/>
        <v>0.11041521688703317</v>
      </c>
    </row>
    <row r="375" spans="1:7" x14ac:dyDescent="0.25">
      <c r="A375">
        <v>107</v>
      </c>
      <c r="B375" t="s">
        <v>5</v>
      </c>
      <c r="C375">
        <v>2012</v>
      </c>
      <c r="D375">
        <v>4</v>
      </c>
      <c r="E375" s="4">
        <v>33660</v>
      </c>
      <c r="F375" s="4">
        <v>2629</v>
      </c>
      <c r="G375" s="5">
        <f t="shared" si="5"/>
        <v>7.8104575163398693E-2</v>
      </c>
    </row>
    <row r="376" spans="1:7" x14ac:dyDescent="0.25">
      <c r="A376">
        <v>107</v>
      </c>
      <c r="B376" t="s">
        <v>5</v>
      </c>
      <c r="C376">
        <v>2012</v>
      </c>
      <c r="D376">
        <v>5</v>
      </c>
      <c r="E376" s="4">
        <v>9353</v>
      </c>
      <c r="F376" s="4">
        <v>677</v>
      </c>
      <c r="G376" s="5">
        <f t="shared" si="5"/>
        <v>7.2383192558537368E-2</v>
      </c>
    </row>
    <row r="377" spans="1:7" x14ac:dyDescent="0.25">
      <c r="A377">
        <v>107</v>
      </c>
      <c r="B377" t="s">
        <v>5</v>
      </c>
      <c r="C377">
        <v>2013</v>
      </c>
      <c r="D377">
        <v>1</v>
      </c>
      <c r="E377" s="4">
        <v>35</v>
      </c>
      <c r="F377" s="4">
        <v>2</v>
      </c>
      <c r="G377" s="5">
        <f t="shared" si="5"/>
        <v>5.7142857142857141E-2</v>
      </c>
    </row>
    <row r="378" spans="1:7" x14ac:dyDescent="0.25">
      <c r="A378">
        <v>107</v>
      </c>
      <c r="B378" t="s">
        <v>5</v>
      </c>
      <c r="C378">
        <v>2013</v>
      </c>
      <c r="D378">
        <v>2</v>
      </c>
      <c r="E378" s="4">
        <v>1229</v>
      </c>
      <c r="F378" s="4">
        <v>357</v>
      </c>
      <c r="G378" s="5">
        <f t="shared" si="5"/>
        <v>0.29048006509357199</v>
      </c>
    </row>
    <row r="379" spans="1:7" x14ac:dyDescent="0.25">
      <c r="A379">
        <v>107</v>
      </c>
      <c r="B379" t="s">
        <v>5</v>
      </c>
      <c r="C379">
        <v>2013</v>
      </c>
      <c r="D379">
        <v>3</v>
      </c>
      <c r="E379" s="4">
        <v>5598</v>
      </c>
      <c r="F379" s="4">
        <v>615</v>
      </c>
      <c r="G379" s="5">
        <f t="shared" si="5"/>
        <v>0.10986066452304394</v>
      </c>
    </row>
    <row r="380" spans="1:7" x14ac:dyDescent="0.25">
      <c r="A380">
        <v>107</v>
      </c>
      <c r="B380" t="s">
        <v>5</v>
      </c>
      <c r="C380">
        <v>2013</v>
      </c>
      <c r="D380">
        <v>4</v>
      </c>
      <c r="E380" s="4">
        <v>19827</v>
      </c>
      <c r="F380" s="4">
        <v>1951</v>
      </c>
      <c r="G380" s="5">
        <f t="shared" si="5"/>
        <v>9.8401170121551418E-2</v>
      </c>
    </row>
    <row r="381" spans="1:7" x14ac:dyDescent="0.25">
      <c r="A381">
        <v>107</v>
      </c>
      <c r="B381" t="s">
        <v>5</v>
      </c>
      <c r="C381">
        <v>2013</v>
      </c>
      <c r="D381">
        <v>5</v>
      </c>
      <c r="E381" s="4">
        <v>5958</v>
      </c>
      <c r="F381" s="4">
        <v>931</v>
      </c>
      <c r="G381" s="5">
        <f t="shared" si="5"/>
        <v>0.1562604900973481</v>
      </c>
    </row>
    <row r="382" spans="1:7" x14ac:dyDescent="0.25">
      <c r="A382">
        <v>107</v>
      </c>
      <c r="B382" t="s">
        <v>5</v>
      </c>
      <c r="C382">
        <v>2014</v>
      </c>
      <c r="D382">
        <v>2</v>
      </c>
      <c r="E382" s="4">
        <v>305</v>
      </c>
      <c r="F382" s="4">
        <v>62</v>
      </c>
      <c r="G382" s="5">
        <f t="shared" si="5"/>
        <v>0.20327868852459016</v>
      </c>
    </row>
    <row r="383" spans="1:7" x14ac:dyDescent="0.25">
      <c r="A383">
        <v>107</v>
      </c>
      <c r="B383" t="s">
        <v>5</v>
      </c>
      <c r="C383">
        <v>2014</v>
      </c>
      <c r="D383">
        <v>3</v>
      </c>
      <c r="E383" s="4">
        <v>2497</v>
      </c>
      <c r="F383" s="4">
        <v>341</v>
      </c>
      <c r="G383" s="5">
        <f t="shared" si="5"/>
        <v>0.13656387665198239</v>
      </c>
    </row>
    <row r="384" spans="1:7" x14ac:dyDescent="0.25">
      <c r="A384">
        <v>107</v>
      </c>
      <c r="B384" t="s">
        <v>5</v>
      </c>
      <c r="C384">
        <v>2014</v>
      </c>
      <c r="D384">
        <v>4</v>
      </c>
      <c r="E384" s="4">
        <v>23011</v>
      </c>
      <c r="F384" s="4">
        <v>2855</v>
      </c>
      <c r="G384" s="5">
        <f t="shared" si="5"/>
        <v>0.12407109643214115</v>
      </c>
    </row>
    <row r="385" spans="1:7" x14ac:dyDescent="0.25">
      <c r="A385">
        <v>107</v>
      </c>
      <c r="B385" t="s">
        <v>5</v>
      </c>
      <c r="C385">
        <v>2014</v>
      </c>
      <c r="D385">
        <v>5</v>
      </c>
      <c r="E385" s="4">
        <v>5801</v>
      </c>
      <c r="F385" s="4">
        <v>412</v>
      </c>
      <c r="G385" s="5">
        <f t="shared" si="5"/>
        <v>7.1022237545250819E-2</v>
      </c>
    </row>
    <row r="386" spans="1:7" x14ac:dyDescent="0.25">
      <c r="A386">
        <v>107</v>
      </c>
      <c r="B386" t="s">
        <v>5</v>
      </c>
      <c r="C386">
        <v>2015</v>
      </c>
      <c r="D386">
        <v>1</v>
      </c>
      <c r="E386" s="4">
        <v>46</v>
      </c>
      <c r="F386" s="4">
        <v>2</v>
      </c>
      <c r="G386" s="5">
        <f t="shared" si="5"/>
        <v>4.3478260869565216E-2</v>
      </c>
    </row>
    <row r="387" spans="1:7" x14ac:dyDescent="0.25">
      <c r="A387">
        <v>107</v>
      </c>
      <c r="B387" t="s">
        <v>5</v>
      </c>
      <c r="C387">
        <v>2015</v>
      </c>
      <c r="D387">
        <v>2</v>
      </c>
      <c r="E387" s="4">
        <v>1312</v>
      </c>
      <c r="F387" s="4">
        <v>155</v>
      </c>
      <c r="G387" s="5">
        <f t="shared" ref="G387:G450" si="6">F387/E387</f>
        <v>0.11814024390243902</v>
      </c>
    </row>
    <row r="388" spans="1:7" x14ac:dyDescent="0.25">
      <c r="A388">
        <v>107</v>
      </c>
      <c r="B388" t="s">
        <v>5</v>
      </c>
      <c r="C388">
        <v>2015</v>
      </c>
      <c r="D388">
        <v>3</v>
      </c>
      <c r="E388" s="4">
        <v>3091</v>
      </c>
      <c r="F388" s="4">
        <v>326</v>
      </c>
      <c r="G388" s="5">
        <f t="shared" si="6"/>
        <v>0.1054674862504044</v>
      </c>
    </row>
    <row r="389" spans="1:7" x14ac:dyDescent="0.25">
      <c r="A389">
        <v>107</v>
      </c>
      <c r="B389" t="s">
        <v>5</v>
      </c>
      <c r="C389">
        <v>2015</v>
      </c>
      <c r="D389">
        <v>4</v>
      </c>
      <c r="E389" s="4">
        <v>32702</v>
      </c>
      <c r="F389" s="4">
        <v>2761</v>
      </c>
      <c r="G389" s="5">
        <f t="shared" si="6"/>
        <v>8.4429086905999637E-2</v>
      </c>
    </row>
    <row r="390" spans="1:7" x14ac:dyDescent="0.25">
      <c r="A390">
        <v>107</v>
      </c>
      <c r="B390" t="s">
        <v>5</v>
      </c>
      <c r="C390">
        <v>2015</v>
      </c>
      <c r="D390">
        <v>5</v>
      </c>
      <c r="E390" s="4">
        <v>8742</v>
      </c>
      <c r="F390" s="4">
        <v>807</v>
      </c>
      <c r="G390" s="5">
        <f t="shared" si="6"/>
        <v>9.231297185998627E-2</v>
      </c>
    </row>
    <row r="391" spans="1:7" x14ac:dyDescent="0.25">
      <c r="A391">
        <v>107</v>
      </c>
      <c r="B391" t="s">
        <v>5</v>
      </c>
      <c r="C391">
        <v>2016</v>
      </c>
      <c r="D391">
        <v>2</v>
      </c>
      <c r="E391" s="4">
        <v>22</v>
      </c>
      <c r="F391" s="4">
        <v>7</v>
      </c>
      <c r="G391" s="5">
        <f t="shared" si="6"/>
        <v>0.31818181818181818</v>
      </c>
    </row>
    <row r="392" spans="1:7" x14ac:dyDescent="0.25">
      <c r="A392">
        <v>107</v>
      </c>
      <c r="B392" t="s">
        <v>5</v>
      </c>
      <c r="C392">
        <v>2017</v>
      </c>
      <c r="D392">
        <v>2</v>
      </c>
      <c r="E392" s="4">
        <v>543</v>
      </c>
      <c r="F392" s="4">
        <v>222</v>
      </c>
      <c r="G392" s="5">
        <f t="shared" si="6"/>
        <v>0.40883977900552487</v>
      </c>
    </row>
    <row r="393" spans="1:7" x14ac:dyDescent="0.25">
      <c r="A393">
        <v>107</v>
      </c>
      <c r="B393" t="s">
        <v>5</v>
      </c>
      <c r="C393">
        <v>2017</v>
      </c>
      <c r="D393">
        <v>3</v>
      </c>
      <c r="E393" s="4">
        <v>2804</v>
      </c>
      <c r="F393" s="4">
        <v>301</v>
      </c>
      <c r="G393" s="5">
        <f t="shared" si="6"/>
        <v>0.10734664764621969</v>
      </c>
    </row>
    <row r="394" spans="1:7" x14ac:dyDescent="0.25">
      <c r="A394">
        <v>107</v>
      </c>
      <c r="B394" t="s">
        <v>5</v>
      </c>
      <c r="C394">
        <v>2017</v>
      </c>
      <c r="D394">
        <v>4</v>
      </c>
      <c r="E394" s="4">
        <v>804</v>
      </c>
      <c r="F394" s="4">
        <v>54</v>
      </c>
      <c r="G394" s="5">
        <f t="shared" si="6"/>
        <v>6.7164179104477612E-2</v>
      </c>
    </row>
    <row r="395" spans="1:7" x14ac:dyDescent="0.25">
      <c r="A395">
        <v>107</v>
      </c>
      <c r="B395" t="s">
        <v>5</v>
      </c>
      <c r="C395">
        <v>2017</v>
      </c>
      <c r="D395">
        <v>5</v>
      </c>
      <c r="E395" s="4">
        <v>34</v>
      </c>
      <c r="F395" s="4">
        <v>0</v>
      </c>
      <c r="G395" s="5">
        <f t="shared" si="6"/>
        <v>0</v>
      </c>
    </row>
    <row r="396" spans="1:7" x14ac:dyDescent="0.25">
      <c r="A396">
        <v>107</v>
      </c>
      <c r="B396" t="s">
        <v>5</v>
      </c>
      <c r="C396">
        <v>2018</v>
      </c>
      <c r="D396">
        <v>1</v>
      </c>
      <c r="E396" s="4">
        <v>3</v>
      </c>
      <c r="F396" s="4">
        <v>0</v>
      </c>
      <c r="G396" s="5">
        <f t="shared" si="6"/>
        <v>0</v>
      </c>
    </row>
    <row r="397" spans="1:7" x14ac:dyDescent="0.25">
      <c r="A397">
        <v>107</v>
      </c>
      <c r="B397" t="s">
        <v>5</v>
      </c>
      <c r="C397">
        <v>2018</v>
      </c>
      <c r="D397">
        <v>2</v>
      </c>
      <c r="E397" s="4">
        <v>602</v>
      </c>
      <c r="F397" s="4">
        <v>162</v>
      </c>
      <c r="G397" s="5">
        <f t="shared" si="6"/>
        <v>0.26910299003322258</v>
      </c>
    </row>
    <row r="398" spans="1:7" x14ac:dyDescent="0.25">
      <c r="A398">
        <v>107</v>
      </c>
      <c r="B398" t="s">
        <v>5</v>
      </c>
      <c r="C398">
        <v>2018</v>
      </c>
      <c r="D398">
        <v>3</v>
      </c>
      <c r="E398" s="4">
        <v>2033</v>
      </c>
      <c r="F398" s="4">
        <v>92</v>
      </c>
      <c r="G398" s="5">
        <f t="shared" si="6"/>
        <v>4.5253320216428923E-2</v>
      </c>
    </row>
    <row r="399" spans="1:7" x14ac:dyDescent="0.25">
      <c r="A399">
        <v>107</v>
      </c>
      <c r="B399" t="s">
        <v>5</v>
      </c>
      <c r="C399">
        <v>2018</v>
      </c>
      <c r="D399">
        <v>4</v>
      </c>
      <c r="E399" s="4">
        <v>3468</v>
      </c>
      <c r="F399" s="4">
        <v>136</v>
      </c>
      <c r="G399" s="5">
        <f t="shared" si="6"/>
        <v>3.9215686274509803E-2</v>
      </c>
    </row>
    <row r="400" spans="1:7" x14ac:dyDescent="0.25">
      <c r="A400">
        <v>107</v>
      </c>
      <c r="B400" t="s">
        <v>5</v>
      </c>
      <c r="C400">
        <v>2018</v>
      </c>
      <c r="D400">
        <v>5</v>
      </c>
      <c r="E400" s="4">
        <v>8</v>
      </c>
      <c r="F400" s="4">
        <v>0</v>
      </c>
      <c r="G400" s="5">
        <f t="shared" si="6"/>
        <v>0</v>
      </c>
    </row>
    <row r="401" spans="1:7" x14ac:dyDescent="0.25">
      <c r="A401">
        <v>107</v>
      </c>
      <c r="B401" t="s">
        <v>5</v>
      </c>
      <c r="C401">
        <v>2019</v>
      </c>
      <c r="D401">
        <v>1</v>
      </c>
      <c r="E401" s="4">
        <v>36</v>
      </c>
      <c r="F401" s="4">
        <v>0</v>
      </c>
      <c r="G401" s="5">
        <f t="shared" si="6"/>
        <v>0</v>
      </c>
    </row>
    <row r="402" spans="1:7" x14ac:dyDescent="0.25">
      <c r="A402">
        <v>107</v>
      </c>
      <c r="B402" t="s">
        <v>5</v>
      </c>
      <c r="C402">
        <v>2019</v>
      </c>
      <c r="D402">
        <v>2</v>
      </c>
      <c r="E402" s="4">
        <v>954</v>
      </c>
      <c r="F402" s="4">
        <v>193</v>
      </c>
      <c r="G402" s="5">
        <f t="shared" si="6"/>
        <v>0.20230607966457023</v>
      </c>
    </row>
    <row r="403" spans="1:7" x14ac:dyDescent="0.25">
      <c r="A403">
        <v>107</v>
      </c>
      <c r="B403" t="s">
        <v>5</v>
      </c>
      <c r="C403">
        <v>2019</v>
      </c>
      <c r="D403">
        <v>3</v>
      </c>
      <c r="E403" s="4">
        <v>879</v>
      </c>
      <c r="F403" s="4">
        <v>130</v>
      </c>
      <c r="G403" s="5">
        <f t="shared" si="6"/>
        <v>0.14789533560864618</v>
      </c>
    </row>
    <row r="404" spans="1:7" x14ac:dyDescent="0.25">
      <c r="A404">
        <v>107</v>
      </c>
      <c r="B404" t="s">
        <v>5</v>
      </c>
      <c r="C404">
        <v>2019</v>
      </c>
      <c r="D404">
        <v>4</v>
      </c>
      <c r="E404" s="4">
        <v>5882</v>
      </c>
      <c r="F404" s="4">
        <v>206</v>
      </c>
      <c r="G404" s="5">
        <f t="shared" si="6"/>
        <v>3.5022101326079566E-2</v>
      </c>
    </row>
    <row r="405" spans="1:7" x14ac:dyDescent="0.25">
      <c r="A405">
        <v>107</v>
      </c>
      <c r="B405" t="s">
        <v>5</v>
      </c>
      <c r="C405">
        <v>2019</v>
      </c>
      <c r="D405">
        <v>5</v>
      </c>
      <c r="E405" s="4">
        <v>64</v>
      </c>
      <c r="F405" s="4">
        <v>6</v>
      </c>
      <c r="G405" s="5">
        <f t="shared" si="6"/>
        <v>9.375E-2</v>
      </c>
    </row>
    <row r="406" spans="1:7" x14ac:dyDescent="0.25">
      <c r="A406">
        <v>107</v>
      </c>
      <c r="B406" t="s">
        <v>5</v>
      </c>
      <c r="C406">
        <v>2020</v>
      </c>
      <c r="D406">
        <v>1</v>
      </c>
      <c r="E406" s="4">
        <v>10</v>
      </c>
      <c r="F406" s="4">
        <v>0</v>
      </c>
      <c r="G406" s="5">
        <f t="shared" si="6"/>
        <v>0</v>
      </c>
    </row>
    <row r="407" spans="1:7" x14ac:dyDescent="0.25">
      <c r="A407">
        <v>107</v>
      </c>
      <c r="B407" t="s">
        <v>5</v>
      </c>
      <c r="C407">
        <v>2020</v>
      </c>
      <c r="D407">
        <v>2</v>
      </c>
      <c r="E407" s="4">
        <v>1747</v>
      </c>
      <c r="F407" s="4">
        <v>232</v>
      </c>
      <c r="G407" s="5">
        <f t="shared" si="6"/>
        <v>0.13279908414424729</v>
      </c>
    </row>
    <row r="408" spans="1:7" x14ac:dyDescent="0.25">
      <c r="A408">
        <v>107</v>
      </c>
      <c r="B408" t="s">
        <v>5</v>
      </c>
      <c r="C408">
        <v>2020</v>
      </c>
      <c r="D408">
        <v>3</v>
      </c>
      <c r="E408" s="4">
        <v>1877</v>
      </c>
      <c r="F408" s="4">
        <v>235</v>
      </c>
      <c r="G408" s="5">
        <f t="shared" si="6"/>
        <v>0.12519978689397976</v>
      </c>
    </row>
    <row r="409" spans="1:7" x14ac:dyDescent="0.25">
      <c r="A409">
        <v>107</v>
      </c>
      <c r="B409" t="s">
        <v>5</v>
      </c>
      <c r="C409">
        <v>2020</v>
      </c>
      <c r="D409">
        <v>4</v>
      </c>
      <c r="E409" s="4">
        <v>2529</v>
      </c>
      <c r="F409" s="4">
        <v>121</v>
      </c>
      <c r="G409" s="5">
        <f t="shared" si="6"/>
        <v>4.7844998022933967E-2</v>
      </c>
    </row>
    <row r="410" spans="1:7" x14ac:dyDescent="0.25">
      <c r="A410">
        <v>107</v>
      </c>
      <c r="B410" t="s">
        <v>5</v>
      </c>
      <c r="C410">
        <v>2020</v>
      </c>
      <c r="D410">
        <v>5</v>
      </c>
      <c r="E410" s="4">
        <v>249</v>
      </c>
      <c r="F410" s="4">
        <v>1</v>
      </c>
      <c r="G410" s="5">
        <f t="shared" si="6"/>
        <v>4.0160642570281121E-3</v>
      </c>
    </row>
    <row r="411" spans="1:7" x14ac:dyDescent="0.25">
      <c r="A411">
        <v>115</v>
      </c>
      <c r="B411" t="s">
        <v>11</v>
      </c>
      <c r="C411">
        <v>2000</v>
      </c>
      <c r="D411">
        <v>2</v>
      </c>
      <c r="E411" s="4">
        <v>83</v>
      </c>
      <c r="F411" s="4">
        <v>0</v>
      </c>
      <c r="G411" s="5">
        <f t="shared" si="6"/>
        <v>0</v>
      </c>
    </row>
    <row r="412" spans="1:7" x14ac:dyDescent="0.25">
      <c r="A412">
        <v>115</v>
      </c>
      <c r="B412" t="s">
        <v>11</v>
      </c>
      <c r="C412">
        <v>2000</v>
      </c>
      <c r="D412">
        <v>3</v>
      </c>
      <c r="E412" s="4">
        <v>198</v>
      </c>
      <c r="F412" s="4">
        <v>36</v>
      </c>
      <c r="G412" s="5">
        <f t="shared" si="6"/>
        <v>0.18181818181818182</v>
      </c>
    </row>
    <row r="413" spans="1:7" x14ac:dyDescent="0.25">
      <c r="A413">
        <v>115</v>
      </c>
      <c r="B413" t="s">
        <v>11</v>
      </c>
      <c r="C413">
        <v>2000</v>
      </c>
      <c r="D413">
        <v>4</v>
      </c>
      <c r="E413" s="4">
        <v>6711</v>
      </c>
      <c r="F413" s="4">
        <v>1350</v>
      </c>
      <c r="G413" s="5">
        <f t="shared" si="6"/>
        <v>0.20116227089852481</v>
      </c>
    </row>
    <row r="414" spans="1:7" x14ac:dyDescent="0.25">
      <c r="A414">
        <v>115</v>
      </c>
      <c r="B414" t="s">
        <v>11</v>
      </c>
      <c r="C414">
        <v>2000</v>
      </c>
      <c r="D414">
        <v>5</v>
      </c>
      <c r="E414" s="4">
        <v>2582</v>
      </c>
      <c r="F414" s="4">
        <v>621</v>
      </c>
      <c r="G414" s="5">
        <f t="shared" si="6"/>
        <v>0.2405112316034082</v>
      </c>
    </row>
    <row r="415" spans="1:7" x14ac:dyDescent="0.25">
      <c r="A415">
        <v>115</v>
      </c>
      <c r="B415" t="s">
        <v>11</v>
      </c>
      <c r="C415">
        <v>2001</v>
      </c>
      <c r="D415">
        <v>1</v>
      </c>
      <c r="E415" s="4">
        <v>1</v>
      </c>
      <c r="F415" s="4">
        <v>0</v>
      </c>
      <c r="G415" s="5">
        <f t="shared" si="6"/>
        <v>0</v>
      </c>
    </row>
    <row r="416" spans="1:7" x14ac:dyDescent="0.25">
      <c r="A416">
        <v>115</v>
      </c>
      <c r="B416" t="s">
        <v>11</v>
      </c>
      <c r="C416">
        <v>2001</v>
      </c>
      <c r="D416">
        <v>2</v>
      </c>
      <c r="E416" s="4">
        <v>189</v>
      </c>
      <c r="F416" s="4">
        <v>38</v>
      </c>
      <c r="G416" s="5">
        <f t="shared" si="6"/>
        <v>0.20105820105820105</v>
      </c>
    </row>
    <row r="417" spans="1:7" x14ac:dyDescent="0.25">
      <c r="A417">
        <v>115</v>
      </c>
      <c r="B417" t="s">
        <v>11</v>
      </c>
      <c r="C417">
        <v>2001</v>
      </c>
      <c r="D417">
        <v>3</v>
      </c>
      <c r="E417" s="4">
        <v>2823</v>
      </c>
      <c r="F417" s="4">
        <v>311</v>
      </c>
      <c r="G417" s="5">
        <f t="shared" si="6"/>
        <v>0.11016648955012398</v>
      </c>
    </row>
    <row r="418" spans="1:7" x14ac:dyDescent="0.25">
      <c r="A418">
        <v>115</v>
      </c>
      <c r="B418" t="s">
        <v>11</v>
      </c>
      <c r="C418">
        <v>2001</v>
      </c>
      <c r="D418">
        <v>4</v>
      </c>
      <c r="E418" s="4">
        <v>15651</v>
      </c>
      <c r="F418" s="4">
        <v>1972</v>
      </c>
      <c r="G418" s="5">
        <f t="shared" si="6"/>
        <v>0.12599833876429622</v>
      </c>
    </row>
    <row r="419" spans="1:7" x14ac:dyDescent="0.25">
      <c r="A419">
        <v>115</v>
      </c>
      <c r="B419" t="s">
        <v>11</v>
      </c>
      <c r="C419">
        <v>2001</v>
      </c>
      <c r="D419">
        <v>5</v>
      </c>
      <c r="E419" s="4">
        <v>3290</v>
      </c>
      <c r="F419" s="4">
        <v>681</v>
      </c>
      <c r="G419" s="5">
        <f t="shared" si="6"/>
        <v>0.20699088145896657</v>
      </c>
    </row>
    <row r="420" spans="1:7" x14ac:dyDescent="0.25">
      <c r="A420">
        <v>115</v>
      </c>
      <c r="B420" t="s">
        <v>11</v>
      </c>
      <c r="C420">
        <v>2002</v>
      </c>
      <c r="D420">
        <v>1</v>
      </c>
      <c r="E420" s="4">
        <v>38</v>
      </c>
      <c r="F420" s="4">
        <v>4</v>
      </c>
      <c r="G420" s="5">
        <f t="shared" si="6"/>
        <v>0.10526315789473684</v>
      </c>
    </row>
    <row r="421" spans="1:7" x14ac:dyDescent="0.25">
      <c r="A421">
        <v>115</v>
      </c>
      <c r="B421" t="s">
        <v>11</v>
      </c>
      <c r="C421">
        <v>2002</v>
      </c>
      <c r="D421">
        <v>2</v>
      </c>
      <c r="E421" s="4">
        <v>44</v>
      </c>
      <c r="F421" s="4">
        <v>9</v>
      </c>
      <c r="G421" s="5">
        <f t="shared" si="6"/>
        <v>0.20454545454545456</v>
      </c>
    </row>
    <row r="422" spans="1:7" x14ac:dyDescent="0.25">
      <c r="A422">
        <v>115</v>
      </c>
      <c r="B422" t="s">
        <v>11</v>
      </c>
      <c r="C422">
        <v>2002</v>
      </c>
      <c r="D422">
        <v>3</v>
      </c>
      <c r="E422" s="4">
        <v>432</v>
      </c>
      <c r="F422" s="4">
        <v>111</v>
      </c>
      <c r="G422" s="5">
        <f t="shared" si="6"/>
        <v>0.25694444444444442</v>
      </c>
    </row>
    <row r="423" spans="1:7" x14ac:dyDescent="0.25">
      <c r="A423">
        <v>115</v>
      </c>
      <c r="B423" t="s">
        <v>11</v>
      </c>
      <c r="C423">
        <v>2002</v>
      </c>
      <c r="D423">
        <v>4</v>
      </c>
      <c r="E423" s="4">
        <v>4032</v>
      </c>
      <c r="F423" s="4">
        <v>811</v>
      </c>
      <c r="G423" s="5">
        <f t="shared" si="6"/>
        <v>0.20114087301587302</v>
      </c>
    </row>
    <row r="424" spans="1:7" x14ac:dyDescent="0.25">
      <c r="A424">
        <v>115</v>
      </c>
      <c r="B424" t="s">
        <v>11</v>
      </c>
      <c r="C424">
        <v>2002</v>
      </c>
      <c r="D424">
        <v>5</v>
      </c>
      <c r="E424" s="4">
        <v>1709</v>
      </c>
      <c r="F424" s="4">
        <v>241</v>
      </c>
      <c r="G424" s="5">
        <f t="shared" si="6"/>
        <v>0.14101813926272674</v>
      </c>
    </row>
    <row r="425" spans="1:7" x14ac:dyDescent="0.25">
      <c r="A425">
        <v>115</v>
      </c>
      <c r="B425" t="s">
        <v>11</v>
      </c>
      <c r="C425">
        <v>2003</v>
      </c>
      <c r="D425">
        <v>1</v>
      </c>
      <c r="E425" s="4">
        <v>6</v>
      </c>
      <c r="F425" s="4">
        <v>1</v>
      </c>
      <c r="G425" s="5">
        <f t="shared" si="6"/>
        <v>0.16666666666666666</v>
      </c>
    </row>
    <row r="426" spans="1:7" x14ac:dyDescent="0.25">
      <c r="A426">
        <v>115</v>
      </c>
      <c r="B426" t="s">
        <v>11</v>
      </c>
      <c r="C426">
        <v>2003</v>
      </c>
      <c r="D426">
        <v>2</v>
      </c>
      <c r="E426" s="4">
        <v>168</v>
      </c>
      <c r="F426" s="4">
        <v>52</v>
      </c>
      <c r="G426" s="5">
        <f t="shared" si="6"/>
        <v>0.30952380952380953</v>
      </c>
    </row>
    <row r="427" spans="1:7" x14ac:dyDescent="0.25">
      <c r="A427">
        <v>115</v>
      </c>
      <c r="B427" t="s">
        <v>11</v>
      </c>
      <c r="C427">
        <v>2003</v>
      </c>
      <c r="D427">
        <v>3</v>
      </c>
      <c r="E427" s="4">
        <v>1128</v>
      </c>
      <c r="F427" s="4">
        <v>341</v>
      </c>
      <c r="G427" s="5">
        <f t="shared" si="6"/>
        <v>0.30230496453900707</v>
      </c>
    </row>
    <row r="428" spans="1:7" x14ac:dyDescent="0.25">
      <c r="A428">
        <v>115</v>
      </c>
      <c r="B428" t="s">
        <v>11</v>
      </c>
      <c r="C428">
        <v>2003</v>
      </c>
      <c r="D428">
        <v>4</v>
      </c>
      <c r="E428" s="4">
        <v>5800</v>
      </c>
      <c r="F428" s="4">
        <v>1095</v>
      </c>
      <c r="G428" s="5">
        <f t="shared" si="6"/>
        <v>0.18879310344827585</v>
      </c>
    </row>
    <row r="429" spans="1:7" x14ac:dyDescent="0.25">
      <c r="A429">
        <v>115</v>
      </c>
      <c r="B429" t="s">
        <v>11</v>
      </c>
      <c r="C429">
        <v>2003</v>
      </c>
      <c r="D429">
        <v>5</v>
      </c>
      <c r="E429" s="4">
        <v>1404</v>
      </c>
      <c r="F429" s="4">
        <v>445</v>
      </c>
      <c r="G429" s="5">
        <f t="shared" si="6"/>
        <v>0.31695156695156695</v>
      </c>
    </row>
    <row r="430" spans="1:7" x14ac:dyDescent="0.25">
      <c r="A430">
        <v>115</v>
      </c>
      <c r="B430" t="s">
        <v>11</v>
      </c>
      <c r="C430">
        <v>2004</v>
      </c>
      <c r="D430">
        <v>1</v>
      </c>
      <c r="E430" s="4">
        <v>4</v>
      </c>
      <c r="F430" s="4">
        <v>0</v>
      </c>
      <c r="G430" s="5">
        <f t="shared" si="6"/>
        <v>0</v>
      </c>
    </row>
    <row r="431" spans="1:7" x14ac:dyDescent="0.25">
      <c r="A431">
        <v>115</v>
      </c>
      <c r="B431" t="s">
        <v>11</v>
      </c>
      <c r="C431">
        <v>2004</v>
      </c>
      <c r="D431">
        <v>2</v>
      </c>
      <c r="E431" s="4">
        <v>41</v>
      </c>
      <c r="F431" s="4">
        <v>12</v>
      </c>
      <c r="G431" s="5">
        <f t="shared" si="6"/>
        <v>0.29268292682926828</v>
      </c>
    </row>
    <row r="432" spans="1:7" x14ac:dyDescent="0.25">
      <c r="A432">
        <v>115</v>
      </c>
      <c r="B432" t="s">
        <v>11</v>
      </c>
      <c r="C432">
        <v>2004</v>
      </c>
      <c r="D432">
        <v>3</v>
      </c>
      <c r="E432" s="4">
        <v>783</v>
      </c>
      <c r="F432" s="4">
        <v>292</v>
      </c>
      <c r="G432" s="5">
        <f t="shared" si="6"/>
        <v>0.37292464878671777</v>
      </c>
    </row>
    <row r="433" spans="1:7" x14ac:dyDescent="0.25">
      <c r="A433">
        <v>115</v>
      </c>
      <c r="B433" t="s">
        <v>11</v>
      </c>
      <c r="C433">
        <v>2004</v>
      </c>
      <c r="D433">
        <v>4</v>
      </c>
      <c r="E433" s="4">
        <v>3884</v>
      </c>
      <c r="F433" s="4">
        <v>1002</v>
      </c>
      <c r="G433" s="5">
        <f t="shared" si="6"/>
        <v>0.25798146240988673</v>
      </c>
    </row>
    <row r="434" spans="1:7" x14ac:dyDescent="0.25">
      <c r="A434">
        <v>115</v>
      </c>
      <c r="B434" t="s">
        <v>11</v>
      </c>
      <c r="C434">
        <v>2004</v>
      </c>
      <c r="D434">
        <v>5</v>
      </c>
      <c r="E434" s="4">
        <v>809</v>
      </c>
      <c r="F434" s="4">
        <v>155</v>
      </c>
      <c r="G434" s="5">
        <f t="shared" si="6"/>
        <v>0.19159456118665019</v>
      </c>
    </row>
    <row r="435" spans="1:7" x14ac:dyDescent="0.25">
      <c r="A435">
        <v>115</v>
      </c>
      <c r="B435" t="s">
        <v>11</v>
      </c>
      <c r="C435">
        <v>2005</v>
      </c>
      <c r="D435">
        <v>1</v>
      </c>
      <c r="E435" s="4">
        <v>3</v>
      </c>
      <c r="F435" s="4">
        <v>1</v>
      </c>
      <c r="G435" s="5">
        <f t="shared" si="6"/>
        <v>0.33333333333333331</v>
      </c>
    </row>
    <row r="436" spans="1:7" x14ac:dyDescent="0.25">
      <c r="A436">
        <v>115</v>
      </c>
      <c r="B436" t="s">
        <v>11</v>
      </c>
      <c r="C436">
        <v>2005</v>
      </c>
      <c r="D436">
        <v>2</v>
      </c>
      <c r="E436" s="4">
        <v>5</v>
      </c>
      <c r="F436" s="4">
        <v>2</v>
      </c>
      <c r="G436" s="5">
        <f t="shared" si="6"/>
        <v>0.4</v>
      </c>
    </row>
    <row r="437" spans="1:7" x14ac:dyDescent="0.25">
      <c r="A437">
        <v>115</v>
      </c>
      <c r="B437" t="s">
        <v>11</v>
      </c>
      <c r="C437">
        <v>2005</v>
      </c>
      <c r="D437">
        <v>3</v>
      </c>
      <c r="E437" s="4">
        <v>370</v>
      </c>
      <c r="F437" s="4">
        <v>276</v>
      </c>
      <c r="G437" s="5">
        <f t="shared" si="6"/>
        <v>0.74594594594594599</v>
      </c>
    </row>
    <row r="438" spans="1:7" x14ac:dyDescent="0.25">
      <c r="A438">
        <v>115</v>
      </c>
      <c r="B438" t="s">
        <v>11</v>
      </c>
      <c r="C438">
        <v>2005</v>
      </c>
      <c r="D438">
        <v>4</v>
      </c>
      <c r="E438" s="4">
        <v>2369</v>
      </c>
      <c r="F438" s="4">
        <v>707</v>
      </c>
      <c r="G438" s="5">
        <f t="shared" si="6"/>
        <v>0.29843815956099617</v>
      </c>
    </row>
    <row r="439" spans="1:7" x14ac:dyDescent="0.25">
      <c r="A439">
        <v>115</v>
      </c>
      <c r="B439" t="s">
        <v>11</v>
      </c>
      <c r="C439">
        <v>2005</v>
      </c>
      <c r="D439">
        <v>5</v>
      </c>
      <c r="E439" s="4">
        <v>598</v>
      </c>
      <c r="F439" s="4">
        <v>205</v>
      </c>
      <c r="G439" s="5">
        <f t="shared" si="6"/>
        <v>0.34280936454849498</v>
      </c>
    </row>
    <row r="440" spans="1:7" x14ac:dyDescent="0.25">
      <c r="A440">
        <v>115</v>
      </c>
      <c r="B440" t="s">
        <v>11</v>
      </c>
      <c r="C440">
        <v>2006</v>
      </c>
      <c r="D440">
        <v>1</v>
      </c>
      <c r="E440" s="4">
        <v>5</v>
      </c>
      <c r="F440" s="4">
        <v>3</v>
      </c>
      <c r="G440" s="5">
        <f t="shared" si="6"/>
        <v>0.6</v>
      </c>
    </row>
    <row r="441" spans="1:7" x14ac:dyDescent="0.25">
      <c r="A441">
        <v>115</v>
      </c>
      <c r="B441" t="s">
        <v>11</v>
      </c>
      <c r="C441">
        <v>2006</v>
      </c>
      <c r="D441">
        <v>2</v>
      </c>
      <c r="E441" s="4">
        <v>12</v>
      </c>
      <c r="F441" s="4">
        <v>2</v>
      </c>
      <c r="G441" s="5">
        <f t="shared" si="6"/>
        <v>0.16666666666666666</v>
      </c>
    </row>
    <row r="442" spans="1:7" x14ac:dyDescent="0.25">
      <c r="A442">
        <v>115</v>
      </c>
      <c r="B442" t="s">
        <v>11</v>
      </c>
      <c r="C442">
        <v>2006</v>
      </c>
      <c r="D442">
        <v>3</v>
      </c>
      <c r="E442" s="4">
        <v>187</v>
      </c>
      <c r="F442" s="4">
        <v>44</v>
      </c>
      <c r="G442" s="5">
        <f t="shared" si="6"/>
        <v>0.23529411764705882</v>
      </c>
    </row>
    <row r="443" spans="1:7" x14ac:dyDescent="0.25">
      <c r="A443">
        <v>115</v>
      </c>
      <c r="B443" t="s">
        <v>11</v>
      </c>
      <c r="C443">
        <v>2006</v>
      </c>
      <c r="D443">
        <v>4</v>
      </c>
      <c r="E443" s="4">
        <v>433</v>
      </c>
      <c r="F443" s="4">
        <v>136</v>
      </c>
      <c r="G443" s="5">
        <f t="shared" si="6"/>
        <v>0.31408775981524251</v>
      </c>
    </row>
    <row r="444" spans="1:7" x14ac:dyDescent="0.25">
      <c r="A444">
        <v>115</v>
      </c>
      <c r="B444" t="s">
        <v>11</v>
      </c>
      <c r="C444">
        <v>2006</v>
      </c>
      <c r="D444">
        <v>5</v>
      </c>
      <c r="E444" s="4">
        <v>40</v>
      </c>
      <c r="F444" s="4">
        <v>40</v>
      </c>
      <c r="G444" s="5">
        <f t="shared" si="6"/>
        <v>1</v>
      </c>
    </row>
    <row r="445" spans="1:7" x14ac:dyDescent="0.25">
      <c r="A445">
        <v>115</v>
      </c>
      <c r="B445" t="s">
        <v>11</v>
      </c>
      <c r="C445">
        <v>2007</v>
      </c>
      <c r="D445">
        <v>2</v>
      </c>
      <c r="E445" s="4">
        <v>56</v>
      </c>
      <c r="F445" s="4">
        <v>34</v>
      </c>
      <c r="G445" s="5">
        <f t="shared" si="6"/>
        <v>0.6071428571428571</v>
      </c>
    </row>
    <row r="446" spans="1:7" x14ac:dyDescent="0.25">
      <c r="A446">
        <v>115</v>
      </c>
      <c r="B446" t="s">
        <v>11</v>
      </c>
      <c r="C446">
        <v>2007</v>
      </c>
      <c r="D446">
        <v>3</v>
      </c>
      <c r="E446" s="4">
        <v>434</v>
      </c>
      <c r="F446" s="4">
        <v>181</v>
      </c>
      <c r="G446" s="5">
        <f t="shared" si="6"/>
        <v>0.41705069124423966</v>
      </c>
    </row>
    <row r="447" spans="1:7" x14ac:dyDescent="0.25">
      <c r="A447">
        <v>115</v>
      </c>
      <c r="B447" t="s">
        <v>11</v>
      </c>
      <c r="C447">
        <v>2007</v>
      </c>
      <c r="D447">
        <v>4</v>
      </c>
      <c r="E447" s="4">
        <v>3514</v>
      </c>
      <c r="F447" s="4">
        <v>614</v>
      </c>
      <c r="G447" s="5">
        <f t="shared" si="6"/>
        <v>0.17472965281730221</v>
      </c>
    </row>
    <row r="448" spans="1:7" x14ac:dyDescent="0.25">
      <c r="A448">
        <v>115</v>
      </c>
      <c r="B448" t="s">
        <v>11</v>
      </c>
      <c r="C448">
        <v>2007</v>
      </c>
      <c r="D448">
        <v>5</v>
      </c>
      <c r="E448" s="4">
        <v>42</v>
      </c>
      <c r="F448" s="4">
        <v>1</v>
      </c>
      <c r="G448" s="5">
        <f t="shared" si="6"/>
        <v>2.3809523809523808E-2</v>
      </c>
    </row>
    <row r="449" spans="1:7" x14ac:dyDescent="0.25">
      <c r="A449">
        <v>115</v>
      </c>
      <c r="B449" t="s">
        <v>11</v>
      </c>
      <c r="C449">
        <v>2008</v>
      </c>
      <c r="D449">
        <v>3</v>
      </c>
      <c r="E449" s="4">
        <v>167</v>
      </c>
      <c r="F449" s="4">
        <v>43</v>
      </c>
      <c r="G449" s="5">
        <f t="shared" si="6"/>
        <v>0.25748502994011974</v>
      </c>
    </row>
    <row r="450" spans="1:7" x14ac:dyDescent="0.25">
      <c r="A450">
        <v>115</v>
      </c>
      <c r="B450" t="s">
        <v>11</v>
      </c>
      <c r="C450">
        <v>2008</v>
      </c>
      <c r="D450">
        <v>4</v>
      </c>
      <c r="E450" s="4">
        <v>461</v>
      </c>
      <c r="F450" s="4">
        <v>123</v>
      </c>
      <c r="G450" s="5">
        <f t="shared" si="6"/>
        <v>0.26681127982646419</v>
      </c>
    </row>
    <row r="451" spans="1:7" x14ac:dyDescent="0.25">
      <c r="A451">
        <v>115</v>
      </c>
      <c r="B451" t="s">
        <v>11</v>
      </c>
      <c r="C451">
        <v>2008</v>
      </c>
      <c r="D451">
        <v>5</v>
      </c>
      <c r="E451" s="4">
        <v>11</v>
      </c>
      <c r="F451" s="4">
        <v>6</v>
      </c>
      <c r="G451" s="5">
        <f t="shared" ref="G451:G514" si="7">F451/E451</f>
        <v>0.54545454545454541</v>
      </c>
    </row>
    <row r="452" spans="1:7" x14ac:dyDescent="0.25">
      <c r="A452">
        <v>115</v>
      </c>
      <c r="B452" t="s">
        <v>11</v>
      </c>
      <c r="C452">
        <v>2009</v>
      </c>
      <c r="D452">
        <v>2</v>
      </c>
      <c r="E452" s="4">
        <v>21</v>
      </c>
      <c r="F452" s="4">
        <v>3</v>
      </c>
      <c r="G452" s="5">
        <f t="shared" si="7"/>
        <v>0.14285714285714285</v>
      </c>
    </row>
    <row r="453" spans="1:7" x14ac:dyDescent="0.25">
      <c r="A453">
        <v>115</v>
      </c>
      <c r="B453" t="s">
        <v>11</v>
      </c>
      <c r="C453">
        <v>2009</v>
      </c>
      <c r="D453">
        <v>3</v>
      </c>
      <c r="E453" s="4">
        <v>260</v>
      </c>
      <c r="F453" s="4">
        <v>123</v>
      </c>
      <c r="G453" s="5">
        <f t="shared" si="7"/>
        <v>0.47307692307692306</v>
      </c>
    </row>
    <row r="454" spans="1:7" x14ac:dyDescent="0.25">
      <c r="A454">
        <v>115</v>
      </c>
      <c r="B454" t="s">
        <v>11</v>
      </c>
      <c r="C454">
        <v>2009</v>
      </c>
      <c r="D454">
        <v>4</v>
      </c>
      <c r="E454" s="4">
        <v>5519</v>
      </c>
      <c r="F454" s="4">
        <v>1033</v>
      </c>
      <c r="G454" s="5">
        <f t="shared" si="7"/>
        <v>0.18717158905598841</v>
      </c>
    </row>
    <row r="455" spans="1:7" x14ac:dyDescent="0.25">
      <c r="A455">
        <v>115</v>
      </c>
      <c r="B455" t="s">
        <v>11</v>
      </c>
      <c r="C455">
        <v>2009</v>
      </c>
      <c r="D455">
        <v>5</v>
      </c>
      <c r="E455" s="4">
        <v>645</v>
      </c>
      <c r="F455" s="4">
        <v>64</v>
      </c>
      <c r="G455" s="5">
        <f t="shared" si="7"/>
        <v>9.9224806201550386E-2</v>
      </c>
    </row>
    <row r="456" spans="1:7" x14ac:dyDescent="0.25">
      <c r="A456">
        <v>115</v>
      </c>
      <c r="B456" t="s">
        <v>11</v>
      </c>
      <c r="C456">
        <v>2010</v>
      </c>
      <c r="D456">
        <v>3</v>
      </c>
      <c r="E456" s="4">
        <v>45</v>
      </c>
      <c r="F456" s="4">
        <v>9</v>
      </c>
      <c r="G456" s="5">
        <f t="shared" si="7"/>
        <v>0.2</v>
      </c>
    </row>
    <row r="457" spans="1:7" x14ac:dyDescent="0.25">
      <c r="A457">
        <v>115</v>
      </c>
      <c r="B457" t="s">
        <v>11</v>
      </c>
      <c r="C457">
        <v>2010</v>
      </c>
      <c r="D457">
        <v>4</v>
      </c>
      <c r="E457" s="4">
        <v>454</v>
      </c>
      <c r="F457" s="4">
        <v>152</v>
      </c>
      <c r="G457" s="5">
        <f t="shared" si="7"/>
        <v>0.33480176211453744</v>
      </c>
    </row>
    <row r="458" spans="1:7" x14ac:dyDescent="0.25">
      <c r="A458">
        <v>115</v>
      </c>
      <c r="B458" t="s">
        <v>11</v>
      </c>
      <c r="C458">
        <v>2010</v>
      </c>
      <c r="D458">
        <v>5</v>
      </c>
      <c r="E458" s="4">
        <v>93</v>
      </c>
      <c r="F458" s="4">
        <v>36</v>
      </c>
      <c r="G458" s="5">
        <f t="shared" si="7"/>
        <v>0.38709677419354838</v>
      </c>
    </row>
    <row r="459" spans="1:7" x14ac:dyDescent="0.25">
      <c r="A459">
        <v>115</v>
      </c>
      <c r="B459" t="s">
        <v>11</v>
      </c>
      <c r="C459">
        <v>2011</v>
      </c>
      <c r="D459">
        <v>3</v>
      </c>
      <c r="E459" s="4">
        <v>478</v>
      </c>
      <c r="F459" s="4">
        <v>221</v>
      </c>
      <c r="G459" s="5">
        <f t="shared" si="7"/>
        <v>0.46234309623430964</v>
      </c>
    </row>
    <row r="460" spans="1:7" x14ac:dyDescent="0.25">
      <c r="A460">
        <v>115</v>
      </c>
      <c r="B460" t="s">
        <v>11</v>
      </c>
      <c r="C460">
        <v>2011</v>
      </c>
      <c r="D460">
        <v>4</v>
      </c>
      <c r="E460" s="4">
        <v>2958</v>
      </c>
      <c r="F460" s="4">
        <v>660</v>
      </c>
      <c r="G460" s="5">
        <f t="shared" si="7"/>
        <v>0.2231237322515213</v>
      </c>
    </row>
    <row r="461" spans="1:7" x14ac:dyDescent="0.25">
      <c r="A461">
        <v>115</v>
      </c>
      <c r="B461" t="s">
        <v>11</v>
      </c>
      <c r="C461">
        <v>2011</v>
      </c>
      <c r="D461">
        <v>5</v>
      </c>
      <c r="E461" s="4">
        <v>1417</v>
      </c>
      <c r="F461" s="4">
        <v>625</v>
      </c>
      <c r="G461" s="5">
        <f t="shared" si="7"/>
        <v>0.44107268877911082</v>
      </c>
    </row>
    <row r="462" spans="1:7" x14ac:dyDescent="0.25">
      <c r="A462">
        <v>115</v>
      </c>
      <c r="B462" t="s">
        <v>11</v>
      </c>
      <c r="C462">
        <v>2012</v>
      </c>
      <c r="D462">
        <v>1</v>
      </c>
      <c r="E462" s="4">
        <v>14</v>
      </c>
      <c r="F462" s="4">
        <v>0</v>
      </c>
      <c r="G462" s="5">
        <f t="shared" si="7"/>
        <v>0</v>
      </c>
    </row>
    <row r="463" spans="1:7" x14ac:dyDescent="0.25">
      <c r="A463">
        <v>115</v>
      </c>
      <c r="B463" t="s">
        <v>11</v>
      </c>
      <c r="C463">
        <v>2012</v>
      </c>
      <c r="D463">
        <v>2</v>
      </c>
      <c r="E463" s="4">
        <v>13</v>
      </c>
      <c r="F463" s="4">
        <v>0</v>
      </c>
      <c r="G463" s="5">
        <f t="shared" si="7"/>
        <v>0</v>
      </c>
    </row>
    <row r="464" spans="1:7" x14ac:dyDescent="0.25">
      <c r="A464">
        <v>115</v>
      </c>
      <c r="B464" t="s">
        <v>11</v>
      </c>
      <c r="C464">
        <v>2012</v>
      </c>
      <c r="D464">
        <v>3</v>
      </c>
      <c r="E464" s="4">
        <v>593</v>
      </c>
      <c r="F464" s="4">
        <v>148</v>
      </c>
      <c r="G464" s="5">
        <f t="shared" si="7"/>
        <v>0.24957841483979765</v>
      </c>
    </row>
    <row r="465" spans="1:7" x14ac:dyDescent="0.25">
      <c r="A465">
        <v>115</v>
      </c>
      <c r="B465" t="s">
        <v>11</v>
      </c>
      <c r="C465">
        <v>2012</v>
      </c>
      <c r="D465">
        <v>4</v>
      </c>
      <c r="E465" s="4">
        <v>9687</v>
      </c>
      <c r="F465" s="4">
        <v>1515</v>
      </c>
      <c r="G465" s="5">
        <f t="shared" si="7"/>
        <v>0.15639516878290494</v>
      </c>
    </row>
    <row r="466" spans="1:7" x14ac:dyDescent="0.25">
      <c r="A466">
        <v>115</v>
      </c>
      <c r="B466" t="s">
        <v>11</v>
      </c>
      <c r="C466">
        <v>2012</v>
      </c>
      <c r="D466">
        <v>5</v>
      </c>
      <c r="E466" s="4">
        <v>3495</v>
      </c>
      <c r="F466" s="4">
        <v>507</v>
      </c>
      <c r="G466" s="5">
        <f t="shared" si="7"/>
        <v>0.14506437768240343</v>
      </c>
    </row>
    <row r="467" spans="1:7" x14ac:dyDescent="0.25">
      <c r="A467">
        <v>115</v>
      </c>
      <c r="B467" t="s">
        <v>11</v>
      </c>
      <c r="C467">
        <v>2013</v>
      </c>
      <c r="D467">
        <v>2</v>
      </c>
      <c r="E467" s="4">
        <v>47</v>
      </c>
      <c r="F467" s="4">
        <v>8</v>
      </c>
      <c r="G467" s="5">
        <f t="shared" si="7"/>
        <v>0.1702127659574468</v>
      </c>
    </row>
    <row r="468" spans="1:7" x14ac:dyDescent="0.25">
      <c r="A468">
        <v>115</v>
      </c>
      <c r="B468" t="s">
        <v>11</v>
      </c>
      <c r="C468">
        <v>2013</v>
      </c>
      <c r="D468">
        <v>3</v>
      </c>
      <c r="E468" s="4">
        <v>583</v>
      </c>
      <c r="F468" s="4">
        <v>366</v>
      </c>
      <c r="G468" s="5">
        <f t="shared" si="7"/>
        <v>0.62778730703259</v>
      </c>
    </row>
    <row r="469" spans="1:7" x14ac:dyDescent="0.25">
      <c r="A469">
        <v>115</v>
      </c>
      <c r="B469" t="s">
        <v>11</v>
      </c>
      <c r="C469">
        <v>2013</v>
      </c>
      <c r="D469">
        <v>4</v>
      </c>
      <c r="E469" s="4">
        <v>5963</v>
      </c>
      <c r="F469" s="4">
        <v>1323</v>
      </c>
      <c r="G469" s="5">
        <f t="shared" si="7"/>
        <v>0.22186818715411705</v>
      </c>
    </row>
    <row r="470" spans="1:7" x14ac:dyDescent="0.25">
      <c r="A470">
        <v>115</v>
      </c>
      <c r="B470" t="s">
        <v>11</v>
      </c>
      <c r="C470">
        <v>2013</v>
      </c>
      <c r="D470">
        <v>5</v>
      </c>
      <c r="E470" s="4">
        <v>2243</v>
      </c>
      <c r="F470" s="4">
        <v>786</v>
      </c>
      <c r="G470" s="5">
        <f t="shared" si="7"/>
        <v>0.3504235399019171</v>
      </c>
    </row>
    <row r="471" spans="1:7" x14ac:dyDescent="0.25">
      <c r="A471">
        <v>115</v>
      </c>
      <c r="B471" t="s">
        <v>11</v>
      </c>
      <c r="C471">
        <v>2014</v>
      </c>
      <c r="D471">
        <v>2</v>
      </c>
      <c r="E471" s="4"/>
      <c r="F471" s="4">
        <v>1</v>
      </c>
      <c r="G471" s="5" t="e">
        <f t="shared" si="7"/>
        <v>#DIV/0!</v>
      </c>
    </row>
    <row r="472" spans="1:7" x14ac:dyDescent="0.25">
      <c r="A472">
        <v>115</v>
      </c>
      <c r="B472" t="s">
        <v>11</v>
      </c>
      <c r="C472">
        <v>2014</v>
      </c>
      <c r="D472">
        <v>3</v>
      </c>
      <c r="E472" s="4">
        <v>307</v>
      </c>
      <c r="F472" s="4">
        <v>35</v>
      </c>
      <c r="G472" s="5">
        <f t="shared" si="7"/>
        <v>0.11400651465798045</v>
      </c>
    </row>
    <row r="473" spans="1:7" x14ac:dyDescent="0.25">
      <c r="A473">
        <v>115</v>
      </c>
      <c r="B473" t="s">
        <v>11</v>
      </c>
      <c r="C473">
        <v>2014</v>
      </c>
      <c r="D473">
        <v>4</v>
      </c>
      <c r="E473" s="4">
        <v>6543</v>
      </c>
      <c r="F473" s="4">
        <v>1247</v>
      </c>
      <c r="G473" s="5">
        <f t="shared" si="7"/>
        <v>0.19058535839828825</v>
      </c>
    </row>
    <row r="474" spans="1:7" x14ac:dyDescent="0.25">
      <c r="A474">
        <v>115</v>
      </c>
      <c r="B474" t="s">
        <v>11</v>
      </c>
      <c r="C474">
        <v>2014</v>
      </c>
      <c r="D474">
        <v>5</v>
      </c>
      <c r="E474" s="4">
        <v>2119</v>
      </c>
      <c r="F474" s="4">
        <v>337</v>
      </c>
      <c r="G474" s="5">
        <f t="shared" si="7"/>
        <v>0.15903728173666823</v>
      </c>
    </row>
    <row r="475" spans="1:7" x14ac:dyDescent="0.25">
      <c r="A475">
        <v>115</v>
      </c>
      <c r="B475" t="s">
        <v>11</v>
      </c>
      <c r="C475">
        <v>2015</v>
      </c>
      <c r="D475">
        <v>1</v>
      </c>
      <c r="E475" s="4">
        <v>2</v>
      </c>
      <c r="F475" s="4">
        <v>1</v>
      </c>
      <c r="G475" s="5">
        <f t="shared" si="7"/>
        <v>0.5</v>
      </c>
    </row>
    <row r="476" spans="1:7" x14ac:dyDescent="0.25">
      <c r="A476">
        <v>115</v>
      </c>
      <c r="B476" t="s">
        <v>11</v>
      </c>
      <c r="C476">
        <v>2015</v>
      </c>
      <c r="D476">
        <v>2</v>
      </c>
      <c r="E476" s="4"/>
      <c r="F476" s="4">
        <v>4</v>
      </c>
      <c r="G476" s="5" t="e">
        <f t="shared" si="7"/>
        <v>#DIV/0!</v>
      </c>
    </row>
    <row r="477" spans="1:7" x14ac:dyDescent="0.25">
      <c r="A477">
        <v>115</v>
      </c>
      <c r="B477" t="s">
        <v>11</v>
      </c>
      <c r="C477">
        <v>2015</v>
      </c>
      <c r="D477">
        <v>3</v>
      </c>
      <c r="E477" s="4">
        <v>483</v>
      </c>
      <c r="F477" s="4">
        <v>188</v>
      </c>
      <c r="G477" s="5">
        <f t="shared" si="7"/>
        <v>0.38923395445134573</v>
      </c>
    </row>
    <row r="478" spans="1:7" x14ac:dyDescent="0.25">
      <c r="A478">
        <v>115</v>
      </c>
      <c r="B478" t="s">
        <v>11</v>
      </c>
      <c r="C478">
        <v>2015</v>
      </c>
      <c r="D478">
        <v>4</v>
      </c>
      <c r="E478" s="4">
        <v>5778</v>
      </c>
      <c r="F478" s="4">
        <v>1463</v>
      </c>
      <c r="G478" s="5">
        <f t="shared" si="7"/>
        <v>0.25320179993077191</v>
      </c>
    </row>
    <row r="479" spans="1:7" x14ac:dyDescent="0.25">
      <c r="A479">
        <v>115</v>
      </c>
      <c r="B479" t="s">
        <v>11</v>
      </c>
      <c r="C479">
        <v>2015</v>
      </c>
      <c r="D479">
        <v>5</v>
      </c>
      <c r="E479" s="4">
        <v>1845</v>
      </c>
      <c r="F479" s="4">
        <v>386</v>
      </c>
      <c r="G479" s="5">
        <f t="shared" si="7"/>
        <v>0.2092140921409214</v>
      </c>
    </row>
    <row r="480" spans="1:7" x14ac:dyDescent="0.25">
      <c r="A480">
        <v>115</v>
      </c>
      <c r="B480" t="s">
        <v>11</v>
      </c>
      <c r="C480">
        <v>2016</v>
      </c>
      <c r="D480">
        <v>4</v>
      </c>
      <c r="E480" s="4">
        <v>32</v>
      </c>
      <c r="F480" s="4">
        <v>1</v>
      </c>
      <c r="G480" s="5">
        <f t="shared" si="7"/>
        <v>3.125E-2</v>
      </c>
    </row>
    <row r="481" spans="1:7" x14ac:dyDescent="0.25">
      <c r="A481">
        <v>115</v>
      </c>
      <c r="B481" t="s">
        <v>11</v>
      </c>
      <c r="C481">
        <v>2017</v>
      </c>
      <c r="D481">
        <v>2</v>
      </c>
      <c r="E481" s="4">
        <v>2</v>
      </c>
      <c r="F481" s="4">
        <v>1</v>
      </c>
      <c r="G481" s="5">
        <f t="shared" si="7"/>
        <v>0.5</v>
      </c>
    </row>
    <row r="482" spans="1:7" x14ac:dyDescent="0.25">
      <c r="A482">
        <v>115</v>
      </c>
      <c r="B482" t="s">
        <v>11</v>
      </c>
      <c r="C482">
        <v>2017</v>
      </c>
      <c r="D482">
        <v>3</v>
      </c>
      <c r="E482" s="4">
        <v>75</v>
      </c>
      <c r="F482" s="4">
        <v>13</v>
      </c>
      <c r="G482" s="5">
        <f t="shared" si="7"/>
        <v>0.17333333333333334</v>
      </c>
    </row>
    <row r="483" spans="1:7" x14ac:dyDescent="0.25">
      <c r="A483">
        <v>115</v>
      </c>
      <c r="B483" t="s">
        <v>11</v>
      </c>
      <c r="C483">
        <v>2017</v>
      </c>
      <c r="D483">
        <v>4</v>
      </c>
      <c r="E483" s="4">
        <v>104</v>
      </c>
      <c r="F483" s="4">
        <v>4</v>
      </c>
      <c r="G483" s="5">
        <f t="shared" si="7"/>
        <v>3.8461538461538464E-2</v>
      </c>
    </row>
    <row r="484" spans="1:7" x14ac:dyDescent="0.25">
      <c r="A484">
        <v>115</v>
      </c>
      <c r="B484" t="s">
        <v>11</v>
      </c>
      <c r="C484">
        <v>2018</v>
      </c>
      <c r="D484">
        <v>2</v>
      </c>
      <c r="E484" s="4">
        <v>15</v>
      </c>
      <c r="F484" s="4">
        <v>15</v>
      </c>
      <c r="G484" s="5">
        <f t="shared" si="7"/>
        <v>1</v>
      </c>
    </row>
    <row r="485" spans="1:7" x14ac:dyDescent="0.25">
      <c r="A485">
        <v>115</v>
      </c>
      <c r="B485" t="s">
        <v>11</v>
      </c>
      <c r="C485">
        <v>2018</v>
      </c>
      <c r="D485">
        <v>3</v>
      </c>
      <c r="E485" s="4">
        <v>790</v>
      </c>
      <c r="F485" s="4">
        <v>337</v>
      </c>
      <c r="G485" s="5">
        <f t="shared" si="7"/>
        <v>0.42658227848101266</v>
      </c>
    </row>
    <row r="486" spans="1:7" x14ac:dyDescent="0.25">
      <c r="A486">
        <v>115</v>
      </c>
      <c r="B486" t="s">
        <v>11</v>
      </c>
      <c r="C486">
        <v>2018</v>
      </c>
      <c r="D486">
        <v>4</v>
      </c>
      <c r="E486" s="4">
        <v>8869</v>
      </c>
      <c r="F486" s="4">
        <v>1533</v>
      </c>
      <c r="G486" s="5">
        <f t="shared" si="7"/>
        <v>0.17284925019731651</v>
      </c>
    </row>
    <row r="487" spans="1:7" x14ac:dyDescent="0.25">
      <c r="A487">
        <v>115</v>
      </c>
      <c r="B487" t="s">
        <v>11</v>
      </c>
      <c r="C487">
        <v>2018</v>
      </c>
      <c r="D487">
        <v>5</v>
      </c>
      <c r="E487" s="4">
        <v>76</v>
      </c>
      <c r="F487" s="4">
        <v>0</v>
      </c>
      <c r="G487" s="5">
        <f t="shared" si="7"/>
        <v>0</v>
      </c>
    </row>
    <row r="488" spans="1:7" x14ac:dyDescent="0.25">
      <c r="A488">
        <v>115</v>
      </c>
      <c r="B488" t="s">
        <v>11</v>
      </c>
      <c r="C488">
        <v>2019</v>
      </c>
      <c r="D488">
        <v>3</v>
      </c>
      <c r="E488" s="4">
        <v>134</v>
      </c>
      <c r="F488" s="4">
        <v>80</v>
      </c>
      <c r="G488" s="5">
        <f t="shared" si="7"/>
        <v>0.59701492537313428</v>
      </c>
    </row>
    <row r="489" spans="1:7" x14ac:dyDescent="0.25">
      <c r="A489">
        <v>115</v>
      </c>
      <c r="B489" t="s">
        <v>11</v>
      </c>
      <c r="C489">
        <v>2019</v>
      </c>
      <c r="D489">
        <v>4</v>
      </c>
      <c r="E489" s="4">
        <v>414</v>
      </c>
      <c r="F489" s="4">
        <v>123</v>
      </c>
      <c r="G489" s="5">
        <f t="shared" si="7"/>
        <v>0.29710144927536231</v>
      </c>
    </row>
    <row r="490" spans="1:7" x14ac:dyDescent="0.25">
      <c r="A490">
        <v>115</v>
      </c>
      <c r="B490" t="s">
        <v>11</v>
      </c>
      <c r="C490">
        <v>2019</v>
      </c>
      <c r="D490">
        <v>5</v>
      </c>
      <c r="E490" s="4">
        <v>9</v>
      </c>
      <c r="F490" s="4">
        <v>0</v>
      </c>
      <c r="G490" s="5">
        <f t="shared" si="7"/>
        <v>0</v>
      </c>
    </row>
    <row r="491" spans="1:7" x14ac:dyDescent="0.25">
      <c r="A491">
        <v>115</v>
      </c>
      <c r="B491" t="s">
        <v>11</v>
      </c>
      <c r="C491">
        <v>2020</v>
      </c>
      <c r="D491">
        <v>4</v>
      </c>
      <c r="E491" s="4">
        <v>10</v>
      </c>
      <c r="F491" s="4">
        <v>1</v>
      </c>
      <c r="G491" s="5">
        <f t="shared" si="7"/>
        <v>0.1</v>
      </c>
    </row>
    <row r="492" spans="1:7" x14ac:dyDescent="0.25">
      <c r="A492">
        <v>118</v>
      </c>
      <c r="B492" t="s">
        <v>6</v>
      </c>
      <c r="C492">
        <v>2000</v>
      </c>
      <c r="D492">
        <v>1</v>
      </c>
      <c r="E492" s="4">
        <v>136</v>
      </c>
      <c r="F492" s="4">
        <v>2</v>
      </c>
      <c r="G492" s="5">
        <f t="shared" si="7"/>
        <v>1.4705882352941176E-2</v>
      </c>
    </row>
    <row r="493" spans="1:7" x14ac:dyDescent="0.25">
      <c r="A493">
        <v>118</v>
      </c>
      <c r="B493" t="s">
        <v>6</v>
      </c>
      <c r="C493">
        <v>2000</v>
      </c>
      <c r="D493">
        <v>2</v>
      </c>
      <c r="E493" s="4">
        <v>2638</v>
      </c>
      <c r="F493" s="4">
        <v>232</v>
      </c>
      <c r="G493" s="5">
        <f t="shared" si="7"/>
        <v>8.7945413191811983E-2</v>
      </c>
    </row>
    <row r="494" spans="1:7" x14ac:dyDescent="0.25">
      <c r="A494">
        <v>118</v>
      </c>
      <c r="B494" t="s">
        <v>6</v>
      </c>
      <c r="C494">
        <v>2000</v>
      </c>
      <c r="D494">
        <v>3</v>
      </c>
      <c r="E494" s="4">
        <v>3404</v>
      </c>
      <c r="F494" s="4">
        <v>1140</v>
      </c>
      <c r="G494" s="5">
        <f t="shared" si="7"/>
        <v>0.33490011750881316</v>
      </c>
    </row>
    <row r="495" spans="1:7" x14ac:dyDescent="0.25">
      <c r="A495">
        <v>118</v>
      </c>
      <c r="B495" t="s">
        <v>6</v>
      </c>
      <c r="C495">
        <v>2000</v>
      </c>
      <c r="D495">
        <v>4</v>
      </c>
      <c r="E495" s="4">
        <v>3832</v>
      </c>
      <c r="F495" s="4">
        <v>1003</v>
      </c>
      <c r="G495" s="5">
        <f t="shared" si="7"/>
        <v>0.26174321503131526</v>
      </c>
    </row>
    <row r="496" spans="1:7" x14ac:dyDescent="0.25">
      <c r="A496">
        <v>118</v>
      </c>
      <c r="B496" t="s">
        <v>6</v>
      </c>
      <c r="C496">
        <v>2000</v>
      </c>
      <c r="D496">
        <v>5</v>
      </c>
      <c r="E496" s="4">
        <v>1554</v>
      </c>
      <c r="F496" s="4">
        <v>125</v>
      </c>
      <c r="G496" s="5">
        <f t="shared" si="7"/>
        <v>8.0437580437580439E-2</v>
      </c>
    </row>
    <row r="497" spans="1:7" x14ac:dyDescent="0.25">
      <c r="A497">
        <v>118</v>
      </c>
      <c r="B497" t="s">
        <v>6</v>
      </c>
      <c r="C497">
        <v>2001</v>
      </c>
      <c r="D497">
        <v>1</v>
      </c>
      <c r="E497" s="4">
        <v>65</v>
      </c>
      <c r="F497" s="4">
        <v>9</v>
      </c>
      <c r="G497" s="5">
        <f t="shared" si="7"/>
        <v>0.13846153846153847</v>
      </c>
    </row>
    <row r="498" spans="1:7" x14ac:dyDescent="0.25">
      <c r="A498">
        <v>118</v>
      </c>
      <c r="B498" t="s">
        <v>6</v>
      </c>
      <c r="C498">
        <v>2001</v>
      </c>
      <c r="D498">
        <v>2</v>
      </c>
      <c r="E498" s="4">
        <v>2096</v>
      </c>
      <c r="F498" s="4">
        <v>840</v>
      </c>
      <c r="G498" s="5">
        <f t="shared" si="7"/>
        <v>0.40076335877862596</v>
      </c>
    </row>
    <row r="499" spans="1:7" x14ac:dyDescent="0.25">
      <c r="A499">
        <v>118</v>
      </c>
      <c r="B499" t="s">
        <v>6</v>
      </c>
      <c r="C499">
        <v>2001</v>
      </c>
      <c r="D499">
        <v>3</v>
      </c>
      <c r="E499" s="4">
        <v>5956</v>
      </c>
      <c r="F499" s="4">
        <v>1715</v>
      </c>
      <c r="G499" s="5">
        <f t="shared" si="7"/>
        <v>0.28794492948287442</v>
      </c>
    </row>
    <row r="500" spans="1:7" x14ac:dyDescent="0.25">
      <c r="A500">
        <v>118</v>
      </c>
      <c r="B500" t="s">
        <v>6</v>
      </c>
      <c r="C500">
        <v>2001</v>
      </c>
      <c r="D500">
        <v>4</v>
      </c>
      <c r="E500" s="4">
        <v>10200</v>
      </c>
      <c r="F500" s="4">
        <v>2983</v>
      </c>
      <c r="G500" s="5">
        <f t="shared" si="7"/>
        <v>0.29245098039215689</v>
      </c>
    </row>
    <row r="501" spans="1:7" x14ac:dyDescent="0.25">
      <c r="A501">
        <v>118</v>
      </c>
      <c r="B501" t="s">
        <v>6</v>
      </c>
      <c r="C501">
        <v>2001</v>
      </c>
      <c r="D501">
        <v>5</v>
      </c>
      <c r="E501" s="4">
        <v>2443</v>
      </c>
      <c r="F501" s="4">
        <v>401</v>
      </c>
      <c r="G501" s="5">
        <f t="shared" si="7"/>
        <v>0.16414244781006959</v>
      </c>
    </row>
    <row r="502" spans="1:7" x14ac:dyDescent="0.25">
      <c r="A502">
        <v>118</v>
      </c>
      <c r="B502" t="s">
        <v>6</v>
      </c>
      <c r="C502">
        <v>2002</v>
      </c>
      <c r="D502">
        <v>1</v>
      </c>
      <c r="E502" s="4">
        <v>31</v>
      </c>
      <c r="F502" s="4">
        <v>2</v>
      </c>
      <c r="G502" s="5">
        <f t="shared" si="7"/>
        <v>6.4516129032258063E-2</v>
      </c>
    </row>
    <row r="503" spans="1:7" x14ac:dyDescent="0.25">
      <c r="A503">
        <v>118</v>
      </c>
      <c r="B503" t="s">
        <v>6</v>
      </c>
      <c r="C503">
        <v>2002</v>
      </c>
      <c r="D503">
        <v>2</v>
      </c>
      <c r="E503" s="4">
        <v>1179</v>
      </c>
      <c r="F503" s="4">
        <v>392</v>
      </c>
      <c r="G503" s="5">
        <f t="shared" si="7"/>
        <v>0.3324851569126378</v>
      </c>
    </row>
    <row r="504" spans="1:7" x14ac:dyDescent="0.25">
      <c r="A504">
        <v>118</v>
      </c>
      <c r="B504" t="s">
        <v>6</v>
      </c>
      <c r="C504">
        <v>2002</v>
      </c>
      <c r="D504">
        <v>3</v>
      </c>
      <c r="E504" s="4">
        <v>1837</v>
      </c>
      <c r="F504" s="4">
        <v>539</v>
      </c>
      <c r="G504" s="5">
        <f t="shared" si="7"/>
        <v>0.29341317365269459</v>
      </c>
    </row>
    <row r="505" spans="1:7" x14ac:dyDescent="0.25">
      <c r="A505">
        <v>118</v>
      </c>
      <c r="B505" t="s">
        <v>6</v>
      </c>
      <c r="C505">
        <v>2002</v>
      </c>
      <c r="D505">
        <v>4</v>
      </c>
      <c r="E505" s="4">
        <v>3358</v>
      </c>
      <c r="F505" s="4">
        <v>1409</v>
      </c>
      <c r="G505" s="5">
        <f t="shared" si="7"/>
        <v>0.41959499702203695</v>
      </c>
    </row>
    <row r="506" spans="1:7" x14ac:dyDescent="0.25">
      <c r="A506">
        <v>118</v>
      </c>
      <c r="B506" t="s">
        <v>6</v>
      </c>
      <c r="C506">
        <v>2002</v>
      </c>
      <c r="D506">
        <v>5</v>
      </c>
      <c r="E506" s="4">
        <v>694</v>
      </c>
      <c r="F506" s="4">
        <v>187</v>
      </c>
      <c r="G506" s="5">
        <f t="shared" si="7"/>
        <v>0.26945244956772335</v>
      </c>
    </row>
    <row r="507" spans="1:7" x14ac:dyDescent="0.25">
      <c r="A507">
        <v>118</v>
      </c>
      <c r="B507" t="s">
        <v>6</v>
      </c>
      <c r="C507">
        <v>2003</v>
      </c>
      <c r="D507">
        <v>1</v>
      </c>
      <c r="E507" s="4">
        <v>44</v>
      </c>
      <c r="F507" s="4">
        <v>3</v>
      </c>
      <c r="G507" s="5">
        <f t="shared" si="7"/>
        <v>6.8181818181818177E-2</v>
      </c>
    </row>
    <row r="508" spans="1:7" x14ac:dyDescent="0.25">
      <c r="A508">
        <v>118</v>
      </c>
      <c r="B508" t="s">
        <v>6</v>
      </c>
      <c r="C508">
        <v>2003</v>
      </c>
      <c r="D508">
        <v>2</v>
      </c>
      <c r="E508" s="4">
        <v>1099</v>
      </c>
      <c r="F508" s="4">
        <v>559</v>
      </c>
      <c r="G508" s="5">
        <f t="shared" si="7"/>
        <v>0.50864422202001824</v>
      </c>
    </row>
    <row r="509" spans="1:7" x14ac:dyDescent="0.25">
      <c r="A509">
        <v>118</v>
      </c>
      <c r="B509" t="s">
        <v>6</v>
      </c>
      <c r="C509">
        <v>2003</v>
      </c>
      <c r="D509">
        <v>3</v>
      </c>
      <c r="E509" s="4">
        <v>2793</v>
      </c>
      <c r="F509" s="4">
        <v>851</v>
      </c>
      <c r="G509" s="5">
        <f t="shared" si="7"/>
        <v>0.3046902971715002</v>
      </c>
    </row>
    <row r="510" spans="1:7" x14ac:dyDescent="0.25">
      <c r="A510">
        <v>118</v>
      </c>
      <c r="B510" t="s">
        <v>6</v>
      </c>
      <c r="C510">
        <v>2003</v>
      </c>
      <c r="D510">
        <v>4</v>
      </c>
      <c r="E510" s="4">
        <v>5168</v>
      </c>
      <c r="F510" s="4">
        <v>2484</v>
      </c>
      <c r="G510" s="5">
        <f t="shared" si="7"/>
        <v>0.48065015479876161</v>
      </c>
    </row>
    <row r="511" spans="1:7" x14ac:dyDescent="0.25">
      <c r="A511">
        <v>118</v>
      </c>
      <c r="B511" t="s">
        <v>6</v>
      </c>
      <c r="C511">
        <v>2003</v>
      </c>
      <c r="D511">
        <v>5</v>
      </c>
      <c r="E511" s="4">
        <v>1205</v>
      </c>
      <c r="F511" s="4">
        <v>290</v>
      </c>
      <c r="G511" s="5">
        <f t="shared" si="7"/>
        <v>0.24066390041493776</v>
      </c>
    </row>
    <row r="512" spans="1:7" x14ac:dyDescent="0.25">
      <c r="A512">
        <v>118</v>
      </c>
      <c r="B512" t="s">
        <v>6</v>
      </c>
      <c r="C512">
        <v>2004</v>
      </c>
      <c r="D512">
        <v>1</v>
      </c>
      <c r="E512" s="4">
        <v>8</v>
      </c>
      <c r="F512" s="4">
        <v>0</v>
      </c>
      <c r="G512" s="5">
        <f t="shared" si="7"/>
        <v>0</v>
      </c>
    </row>
    <row r="513" spans="1:7" x14ac:dyDescent="0.25">
      <c r="A513">
        <v>118</v>
      </c>
      <c r="B513" t="s">
        <v>6</v>
      </c>
      <c r="C513">
        <v>2004</v>
      </c>
      <c r="D513">
        <v>2</v>
      </c>
      <c r="E513" s="4">
        <v>1020</v>
      </c>
      <c r="F513" s="4">
        <v>378</v>
      </c>
      <c r="G513" s="5">
        <f t="shared" si="7"/>
        <v>0.37058823529411766</v>
      </c>
    </row>
    <row r="514" spans="1:7" x14ac:dyDescent="0.25">
      <c r="A514">
        <v>118</v>
      </c>
      <c r="B514" t="s">
        <v>6</v>
      </c>
      <c r="C514">
        <v>2004</v>
      </c>
      <c r="D514">
        <v>3</v>
      </c>
      <c r="E514" s="4">
        <v>1853</v>
      </c>
      <c r="F514" s="4">
        <v>829</v>
      </c>
      <c r="G514" s="5">
        <f t="shared" si="7"/>
        <v>0.44738262277388019</v>
      </c>
    </row>
    <row r="515" spans="1:7" x14ac:dyDescent="0.25">
      <c r="A515">
        <v>118</v>
      </c>
      <c r="B515" t="s">
        <v>6</v>
      </c>
      <c r="C515">
        <v>2004</v>
      </c>
      <c r="D515">
        <v>4</v>
      </c>
      <c r="E515" s="4">
        <v>5503</v>
      </c>
      <c r="F515" s="4">
        <v>1775</v>
      </c>
      <c r="G515" s="5">
        <f t="shared" ref="G515:G578" si="8">F515/E515</f>
        <v>0.32255133563510813</v>
      </c>
    </row>
    <row r="516" spans="1:7" x14ac:dyDescent="0.25">
      <c r="A516">
        <v>118</v>
      </c>
      <c r="B516" t="s">
        <v>6</v>
      </c>
      <c r="C516">
        <v>2004</v>
      </c>
      <c r="D516">
        <v>5</v>
      </c>
      <c r="E516" s="4">
        <v>950</v>
      </c>
      <c r="F516" s="4">
        <v>271</v>
      </c>
      <c r="G516" s="5">
        <f t="shared" si="8"/>
        <v>0.28526315789473683</v>
      </c>
    </row>
    <row r="517" spans="1:7" x14ac:dyDescent="0.25">
      <c r="A517">
        <v>118</v>
      </c>
      <c r="B517" t="s">
        <v>6</v>
      </c>
      <c r="C517">
        <v>2005</v>
      </c>
      <c r="D517">
        <v>1</v>
      </c>
      <c r="E517" s="4">
        <v>4</v>
      </c>
      <c r="F517" s="4">
        <v>1</v>
      </c>
      <c r="G517" s="5">
        <f t="shared" si="8"/>
        <v>0.25</v>
      </c>
    </row>
    <row r="518" spans="1:7" x14ac:dyDescent="0.25">
      <c r="A518">
        <v>118</v>
      </c>
      <c r="B518" t="s">
        <v>6</v>
      </c>
      <c r="C518">
        <v>2005</v>
      </c>
      <c r="D518">
        <v>2</v>
      </c>
      <c r="E518" s="4">
        <v>931</v>
      </c>
      <c r="F518" s="4">
        <v>337</v>
      </c>
      <c r="G518" s="5">
        <f t="shared" si="8"/>
        <v>0.36197636949516648</v>
      </c>
    </row>
    <row r="519" spans="1:7" x14ac:dyDescent="0.25">
      <c r="A519">
        <v>118</v>
      </c>
      <c r="B519" t="s">
        <v>6</v>
      </c>
      <c r="C519">
        <v>2005</v>
      </c>
      <c r="D519">
        <v>3</v>
      </c>
      <c r="E519" s="4">
        <v>1245</v>
      </c>
      <c r="F519" s="4">
        <v>367</v>
      </c>
      <c r="G519" s="5">
        <f t="shared" si="8"/>
        <v>0.29477911646586347</v>
      </c>
    </row>
    <row r="520" spans="1:7" x14ac:dyDescent="0.25">
      <c r="A520">
        <v>118</v>
      </c>
      <c r="B520" t="s">
        <v>6</v>
      </c>
      <c r="C520">
        <v>2005</v>
      </c>
      <c r="D520">
        <v>4</v>
      </c>
      <c r="E520" s="4">
        <v>3666</v>
      </c>
      <c r="F520" s="4">
        <v>938</v>
      </c>
      <c r="G520" s="5">
        <f t="shared" si="8"/>
        <v>0.25586470267321332</v>
      </c>
    </row>
    <row r="521" spans="1:7" x14ac:dyDescent="0.25">
      <c r="A521">
        <v>118</v>
      </c>
      <c r="B521" t="s">
        <v>6</v>
      </c>
      <c r="C521">
        <v>2005</v>
      </c>
      <c r="D521">
        <v>5</v>
      </c>
      <c r="E521" s="4">
        <v>1069</v>
      </c>
      <c r="F521" s="4">
        <v>387</v>
      </c>
      <c r="G521" s="5">
        <f t="shared" si="8"/>
        <v>0.36202057998129095</v>
      </c>
    </row>
    <row r="522" spans="1:7" x14ac:dyDescent="0.25">
      <c r="A522">
        <v>118</v>
      </c>
      <c r="B522" t="s">
        <v>6</v>
      </c>
      <c r="C522">
        <v>2006</v>
      </c>
      <c r="D522">
        <v>1</v>
      </c>
      <c r="E522" s="4">
        <v>21</v>
      </c>
      <c r="F522" s="4">
        <v>0</v>
      </c>
      <c r="G522" s="5">
        <f t="shared" si="8"/>
        <v>0</v>
      </c>
    </row>
    <row r="523" spans="1:7" x14ac:dyDescent="0.25">
      <c r="A523">
        <v>118</v>
      </c>
      <c r="B523" t="s">
        <v>6</v>
      </c>
      <c r="C523">
        <v>2006</v>
      </c>
      <c r="D523">
        <v>2</v>
      </c>
      <c r="E523" s="4">
        <v>2486</v>
      </c>
      <c r="F523" s="4">
        <v>963</v>
      </c>
      <c r="G523" s="5">
        <f t="shared" si="8"/>
        <v>0.38736926790024134</v>
      </c>
    </row>
    <row r="524" spans="1:7" x14ac:dyDescent="0.25">
      <c r="A524">
        <v>118</v>
      </c>
      <c r="B524" t="s">
        <v>6</v>
      </c>
      <c r="C524">
        <v>2006</v>
      </c>
      <c r="D524">
        <v>3</v>
      </c>
      <c r="E524" s="4">
        <v>2090</v>
      </c>
      <c r="F524" s="4">
        <v>703</v>
      </c>
      <c r="G524" s="5">
        <f t="shared" si="8"/>
        <v>0.33636363636363636</v>
      </c>
    </row>
    <row r="525" spans="1:7" x14ac:dyDescent="0.25">
      <c r="A525">
        <v>118</v>
      </c>
      <c r="B525" t="s">
        <v>6</v>
      </c>
      <c r="C525">
        <v>2006</v>
      </c>
      <c r="D525">
        <v>4</v>
      </c>
      <c r="E525" s="4">
        <v>1528</v>
      </c>
      <c r="F525" s="4">
        <v>448</v>
      </c>
      <c r="G525" s="5">
        <f t="shared" si="8"/>
        <v>0.29319371727748689</v>
      </c>
    </row>
    <row r="526" spans="1:7" x14ac:dyDescent="0.25">
      <c r="A526">
        <v>118</v>
      </c>
      <c r="B526" t="s">
        <v>6</v>
      </c>
      <c r="C526">
        <v>2006</v>
      </c>
      <c r="D526">
        <v>5</v>
      </c>
      <c r="E526" s="4">
        <v>518</v>
      </c>
      <c r="F526" s="4">
        <v>43</v>
      </c>
      <c r="G526" s="5">
        <f t="shared" si="8"/>
        <v>8.3011583011583012E-2</v>
      </c>
    </row>
    <row r="527" spans="1:7" x14ac:dyDescent="0.25">
      <c r="A527">
        <v>118</v>
      </c>
      <c r="B527" t="s">
        <v>6</v>
      </c>
      <c r="C527">
        <v>2007</v>
      </c>
      <c r="D527">
        <v>1</v>
      </c>
      <c r="E527" s="4">
        <v>158</v>
      </c>
      <c r="F527" s="4">
        <v>33</v>
      </c>
      <c r="G527" s="5">
        <f t="shared" si="8"/>
        <v>0.20886075949367089</v>
      </c>
    </row>
    <row r="528" spans="1:7" x14ac:dyDescent="0.25">
      <c r="A528">
        <v>118</v>
      </c>
      <c r="B528" t="s">
        <v>6</v>
      </c>
      <c r="C528">
        <v>2007</v>
      </c>
      <c r="D528">
        <v>2</v>
      </c>
      <c r="E528" s="4">
        <v>1685</v>
      </c>
      <c r="F528" s="4">
        <v>548</v>
      </c>
      <c r="G528" s="5">
        <f t="shared" si="8"/>
        <v>0.32522255192878341</v>
      </c>
    </row>
    <row r="529" spans="1:7" x14ac:dyDescent="0.25">
      <c r="A529">
        <v>118</v>
      </c>
      <c r="B529" t="s">
        <v>6</v>
      </c>
      <c r="C529">
        <v>2007</v>
      </c>
      <c r="D529">
        <v>3</v>
      </c>
      <c r="E529" s="4">
        <v>1888</v>
      </c>
      <c r="F529" s="4">
        <v>395</v>
      </c>
      <c r="G529" s="5">
        <f t="shared" si="8"/>
        <v>0.20921610169491525</v>
      </c>
    </row>
    <row r="530" spans="1:7" x14ac:dyDescent="0.25">
      <c r="A530">
        <v>118</v>
      </c>
      <c r="B530" t="s">
        <v>6</v>
      </c>
      <c r="C530">
        <v>2007</v>
      </c>
      <c r="D530">
        <v>4</v>
      </c>
      <c r="E530" s="4">
        <v>2437</v>
      </c>
      <c r="F530" s="4">
        <v>545</v>
      </c>
      <c r="G530" s="5">
        <f t="shared" si="8"/>
        <v>0.22363561756257694</v>
      </c>
    </row>
    <row r="531" spans="1:7" x14ac:dyDescent="0.25">
      <c r="A531">
        <v>118</v>
      </c>
      <c r="B531" t="s">
        <v>6</v>
      </c>
      <c r="C531">
        <v>2007</v>
      </c>
      <c r="D531">
        <v>5</v>
      </c>
      <c r="E531" s="4">
        <v>591</v>
      </c>
      <c r="F531" s="4">
        <v>70</v>
      </c>
      <c r="G531" s="5">
        <f t="shared" si="8"/>
        <v>0.11844331641285956</v>
      </c>
    </row>
    <row r="532" spans="1:7" x14ac:dyDescent="0.25">
      <c r="A532">
        <v>118</v>
      </c>
      <c r="B532" t="s">
        <v>6</v>
      </c>
      <c r="C532">
        <v>2008</v>
      </c>
      <c r="D532">
        <v>2</v>
      </c>
      <c r="E532" s="4">
        <v>779</v>
      </c>
      <c r="F532" s="4">
        <v>343</v>
      </c>
      <c r="G532" s="5">
        <f t="shared" si="8"/>
        <v>0.44030808729139925</v>
      </c>
    </row>
    <row r="533" spans="1:7" x14ac:dyDescent="0.25">
      <c r="A533">
        <v>118</v>
      </c>
      <c r="B533" t="s">
        <v>6</v>
      </c>
      <c r="C533">
        <v>2008</v>
      </c>
      <c r="D533">
        <v>3</v>
      </c>
      <c r="E533" s="4">
        <v>1011</v>
      </c>
      <c r="F533" s="4">
        <v>436</v>
      </c>
      <c r="G533" s="5">
        <f t="shared" si="8"/>
        <v>0.43125618199802174</v>
      </c>
    </row>
    <row r="534" spans="1:7" x14ac:dyDescent="0.25">
      <c r="A534">
        <v>118</v>
      </c>
      <c r="B534" t="s">
        <v>6</v>
      </c>
      <c r="C534">
        <v>2008</v>
      </c>
      <c r="D534">
        <v>4</v>
      </c>
      <c r="E534" s="4">
        <v>2227</v>
      </c>
      <c r="F534" s="4">
        <v>659</v>
      </c>
      <c r="G534" s="5">
        <f t="shared" si="8"/>
        <v>0.29591378536147284</v>
      </c>
    </row>
    <row r="535" spans="1:7" x14ac:dyDescent="0.25">
      <c r="A535">
        <v>118</v>
      </c>
      <c r="B535" t="s">
        <v>6</v>
      </c>
      <c r="C535">
        <v>2008</v>
      </c>
      <c r="D535">
        <v>5</v>
      </c>
      <c r="E535" s="4">
        <v>229</v>
      </c>
      <c r="F535" s="4">
        <v>38</v>
      </c>
      <c r="G535" s="5">
        <f t="shared" si="8"/>
        <v>0.16593886462882096</v>
      </c>
    </row>
    <row r="536" spans="1:7" x14ac:dyDescent="0.25">
      <c r="A536">
        <v>118</v>
      </c>
      <c r="B536" t="s">
        <v>6</v>
      </c>
      <c r="C536">
        <v>2009</v>
      </c>
      <c r="D536">
        <v>1</v>
      </c>
      <c r="E536" s="4">
        <v>5</v>
      </c>
      <c r="F536" s="4">
        <v>3</v>
      </c>
      <c r="G536" s="5">
        <f t="shared" si="8"/>
        <v>0.6</v>
      </c>
    </row>
    <row r="537" spans="1:7" x14ac:dyDescent="0.25">
      <c r="A537">
        <v>118</v>
      </c>
      <c r="B537" t="s">
        <v>6</v>
      </c>
      <c r="C537">
        <v>2009</v>
      </c>
      <c r="D537">
        <v>2</v>
      </c>
      <c r="E537" s="4">
        <v>800</v>
      </c>
      <c r="F537" s="4">
        <v>349</v>
      </c>
      <c r="G537" s="5">
        <f t="shared" si="8"/>
        <v>0.43625000000000003</v>
      </c>
    </row>
    <row r="538" spans="1:7" x14ac:dyDescent="0.25">
      <c r="A538">
        <v>118</v>
      </c>
      <c r="B538" t="s">
        <v>6</v>
      </c>
      <c r="C538">
        <v>2009</v>
      </c>
      <c r="D538">
        <v>3</v>
      </c>
      <c r="E538" s="4">
        <v>1629</v>
      </c>
      <c r="F538" s="4">
        <v>659</v>
      </c>
      <c r="G538" s="5">
        <f t="shared" si="8"/>
        <v>0.40454266421117252</v>
      </c>
    </row>
    <row r="539" spans="1:7" x14ac:dyDescent="0.25">
      <c r="A539">
        <v>118</v>
      </c>
      <c r="B539" t="s">
        <v>6</v>
      </c>
      <c r="C539">
        <v>2009</v>
      </c>
      <c r="D539">
        <v>4</v>
      </c>
      <c r="E539" s="4">
        <v>8994</v>
      </c>
      <c r="F539" s="4">
        <v>2179</v>
      </c>
      <c r="G539" s="5">
        <f t="shared" si="8"/>
        <v>0.24227262619524126</v>
      </c>
    </row>
    <row r="540" spans="1:7" x14ac:dyDescent="0.25">
      <c r="A540">
        <v>118</v>
      </c>
      <c r="B540" t="s">
        <v>6</v>
      </c>
      <c r="C540">
        <v>2009</v>
      </c>
      <c r="D540">
        <v>5</v>
      </c>
      <c r="E540" s="4">
        <v>323</v>
      </c>
      <c r="F540" s="4">
        <v>135</v>
      </c>
      <c r="G540" s="5">
        <f t="shared" si="8"/>
        <v>0.41795665634674922</v>
      </c>
    </row>
    <row r="541" spans="1:7" x14ac:dyDescent="0.25">
      <c r="A541">
        <v>118</v>
      </c>
      <c r="B541" t="s">
        <v>6</v>
      </c>
      <c r="C541">
        <v>2010</v>
      </c>
      <c r="D541">
        <v>1</v>
      </c>
      <c r="E541" s="4">
        <v>5</v>
      </c>
      <c r="F541" s="4">
        <v>0</v>
      </c>
      <c r="G541" s="5">
        <f t="shared" si="8"/>
        <v>0</v>
      </c>
    </row>
    <row r="542" spans="1:7" x14ac:dyDescent="0.25">
      <c r="A542">
        <v>118</v>
      </c>
      <c r="B542" t="s">
        <v>6</v>
      </c>
      <c r="C542">
        <v>2010</v>
      </c>
      <c r="D542">
        <v>2</v>
      </c>
      <c r="E542" s="4">
        <v>227</v>
      </c>
      <c r="F542" s="4">
        <v>85</v>
      </c>
      <c r="G542" s="5">
        <f t="shared" si="8"/>
        <v>0.37444933920704848</v>
      </c>
    </row>
    <row r="543" spans="1:7" x14ac:dyDescent="0.25">
      <c r="A543">
        <v>118</v>
      </c>
      <c r="B543" t="s">
        <v>6</v>
      </c>
      <c r="C543">
        <v>2010</v>
      </c>
      <c r="D543">
        <v>3</v>
      </c>
      <c r="E543" s="4">
        <v>707</v>
      </c>
      <c r="F543" s="4">
        <v>287</v>
      </c>
      <c r="G543" s="5">
        <f t="shared" si="8"/>
        <v>0.40594059405940597</v>
      </c>
    </row>
    <row r="544" spans="1:7" x14ac:dyDescent="0.25">
      <c r="A544">
        <v>118</v>
      </c>
      <c r="B544" t="s">
        <v>6</v>
      </c>
      <c r="C544">
        <v>2010</v>
      </c>
      <c r="D544">
        <v>4</v>
      </c>
      <c r="E544" s="4">
        <v>1251</v>
      </c>
      <c r="F544" s="4">
        <v>391</v>
      </c>
      <c r="G544" s="5">
        <f t="shared" si="8"/>
        <v>0.31254996003197444</v>
      </c>
    </row>
    <row r="545" spans="1:7" x14ac:dyDescent="0.25">
      <c r="A545">
        <v>118</v>
      </c>
      <c r="B545" t="s">
        <v>6</v>
      </c>
      <c r="C545">
        <v>2010</v>
      </c>
      <c r="D545">
        <v>5</v>
      </c>
      <c r="E545" s="4">
        <v>239</v>
      </c>
      <c r="F545" s="4">
        <v>38</v>
      </c>
      <c r="G545" s="5">
        <f t="shared" si="8"/>
        <v>0.15899581589958159</v>
      </c>
    </row>
    <row r="546" spans="1:7" x14ac:dyDescent="0.25">
      <c r="A546">
        <v>118</v>
      </c>
      <c r="B546" t="s">
        <v>6</v>
      </c>
      <c r="C546">
        <v>2011</v>
      </c>
      <c r="D546">
        <v>1</v>
      </c>
      <c r="E546" s="4">
        <v>13</v>
      </c>
      <c r="F546" s="4">
        <v>0</v>
      </c>
      <c r="G546" s="5">
        <f t="shared" si="8"/>
        <v>0</v>
      </c>
    </row>
    <row r="547" spans="1:7" x14ac:dyDescent="0.25">
      <c r="A547">
        <v>118</v>
      </c>
      <c r="B547" t="s">
        <v>6</v>
      </c>
      <c r="C547">
        <v>2011</v>
      </c>
      <c r="D547">
        <v>2</v>
      </c>
      <c r="E547" s="4">
        <v>1679</v>
      </c>
      <c r="F547" s="4">
        <v>471</v>
      </c>
      <c r="G547" s="5">
        <f t="shared" si="8"/>
        <v>0.2805241215008934</v>
      </c>
    </row>
    <row r="548" spans="1:7" x14ac:dyDescent="0.25">
      <c r="A548">
        <v>118</v>
      </c>
      <c r="B548" t="s">
        <v>6</v>
      </c>
      <c r="C548">
        <v>2011</v>
      </c>
      <c r="D548">
        <v>3</v>
      </c>
      <c r="E548" s="4">
        <v>3588</v>
      </c>
      <c r="F548" s="4">
        <v>1052</v>
      </c>
      <c r="G548" s="5">
        <f t="shared" si="8"/>
        <v>0.29319955406911929</v>
      </c>
    </row>
    <row r="549" spans="1:7" x14ac:dyDescent="0.25">
      <c r="A549">
        <v>118</v>
      </c>
      <c r="B549" t="s">
        <v>6</v>
      </c>
      <c r="C549">
        <v>2011</v>
      </c>
      <c r="D549">
        <v>4</v>
      </c>
      <c r="E549" s="4">
        <v>7651</v>
      </c>
      <c r="F549" s="4">
        <v>1197</v>
      </c>
      <c r="G549" s="5">
        <f t="shared" si="8"/>
        <v>0.15645013723696249</v>
      </c>
    </row>
    <row r="550" spans="1:7" x14ac:dyDescent="0.25">
      <c r="A550">
        <v>118</v>
      </c>
      <c r="B550" t="s">
        <v>6</v>
      </c>
      <c r="C550">
        <v>2011</v>
      </c>
      <c r="D550">
        <v>5</v>
      </c>
      <c r="E550" s="4">
        <v>1229</v>
      </c>
      <c r="F550" s="4">
        <v>269</v>
      </c>
      <c r="G550" s="5">
        <f t="shared" si="8"/>
        <v>0.21887713588283156</v>
      </c>
    </row>
    <row r="551" spans="1:7" x14ac:dyDescent="0.25">
      <c r="A551">
        <v>118</v>
      </c>
      <c r="B551" t="s">
        <v>6</v>
      </c>
      <c r="C551">
        <v>2012</v>
      </c>
      <c r="D551">
        <v>1</v>
      </c>
      <c r="E551" s="4"/>
      <c r="F551" s="4">
        <v>1</v>
      </c>
      <c r="G551" s="5" t="e">
        <f t="shared" si="8"/>
        <v>#DIV/0!</v>
      </c>
    </row>
    <row r="552" spans="1:7" x14ac:dyDescent="0.25">
      <c r="A552">
        <v>118</v>
      </c>
      <c r="B552" t="s">
        <v>6</v>
      </c>
      <c r="C552">
        <v>2012</v>
      </c>
      <c r="D552">
        <v>2</v>
      </c>
      <c r="E552" s="4">
        <v>896</v>
      </c>
      <c r="F552" s="4">
        <v>170</v>
      </c>
      <c r="G552" s="5">
        <f t="shared" si="8"/>
        <v>0.18973214285714285</v>
      </c>
    </row>
    <row r="553" spans="1:7" x14ac:dyDescent="0.25">
      <c r="A553">
        <v>118</v>
      </c>
      <c r="B553" t="s">
        <v>6</v>
      </c>
      <c r="C553">
        <v>2012</v>
      </c>
      <c r="D553">
        <v>3</v>
      </c>
      <c r="E553" s="4">
        <v>3087</v>
      </c>
      <c r="F553" s="4">
        <v>855</v>
      </c>
      <c r="G553" s="5">
        <f t="shared" si="8"/>
        <v>0.27696793002915454</v>
      </c>
    </row>
    <row r="554" spans="1:7" x14ac:dyDescent="0.25">
      <c r="A554">
        <v>118</v>
      </c>
      <c r="B554" t="s">
        <v>6</v>
      </c>
      <c r="C554">
        <v>2012</v>
      </c>
      <c r="D554">
        <v>4</v>
      </c>
      <c r="E554" s="4">
        <v>15533</v>
      </c>
      <c r="F554" s="4">
        <v>3986</v>
      </c>
      <c r="G554" s="5">
        <f t="shared" si="8"/>
        <v>0.25661494881864416</v>
      </c>
    </row>
    <row r="555" spans="1:7" x14ac:dyDescent="0.25">
      <c r="A555">
        <v>118</v>
      </c>
      <c r="B555" t="s">
        <v>6</v>
      </c>
      <c r="C555">
        <v>2012</v>
      </c>
      <c r="D555">
        <v>5</v>
      </c>
      <c r="E555" s="4">
        <v>4156</v>
      </c>
      <c r="F555" s="4">
        <v>557</v>
      </c>
      <c r="G555" s="5">
        <f t="shared" si="8"/>
        <v>0.13402309913378249</v>
      </c>
    </row>
    <row r="556" spans="1:7" x14ac:dyDescent="0.25">
      <c r="A556">
        <v>118</v>
      </c>
      <c r="B556" t="s">
        <v>6</v>
      </c>
      <c r="C556">
        <v>2013</v>
      </c>
      <c r="D556">
        <v>1</v>
      </c>
      <c r="E556" s="4">
        <v>16</v>
      </c>
      <c r="F556" s="4">
        <v>0</v>
      </c>
      <c r="G556" s="5">
        <f t="shared" si="8"/>
        <v>0</v>
      </c>
    </row>
    <row r="557" spans="1:7" x14ac:dyDescent="0.25">
      <c r="A557">
        <v>118</v>
      </c>
      <c r="B557" t="s">
        <v>6</v>
      </c>
      <c r="C557">
        <v>2013</v>
      </c>
      <c r="D557">
        <v>2</v>
      </c>
      <c r="E557" s="4">
        <v>2145</v>
      </c>
      <c r="F557" s="4">
        <v>693</v>
      </c>
      <c r="G557" s="5">
        <f t="shared" si="8"/>
        <v>0.32307692307692309</v>
      </c>
    </row>
    <row r="558" spans="1:7" x14ac:dyDescent="0.25">
      <c r="A558">
        <v>118</v>
      </c>
      <c r="B558" t="s">
        <v>6</v>
      </c>
      <c r="C558">
        <v>2013</v>
      </c>
      <c r="D558">
        <v>3</v>
      </c>
      <c r="E558" s="4">
        <v>4018</v>
      </c>
      <c r="F558" s="4">
        <v>1343</v>
      </c>
      <c r="G558" s="5">
        <f t="shared" si="8"/>
        <v>0.33424589347934297</v>
      </c>
    </row>
    <row r="559" spans="1:7" x14ac:dyDescent="0.25">
      <c r="A559">
        <v>118</v>
      </c>
      <c r="B559" t="s">
        <v>6</v>
      </c>
      <c r="C559">
        <v>2013</v>
      </c>
      <c r="D559">
        <v>4</v>
      </c>
      <c r="E559" s="4">
        <v>6854</v>
      </c>
      <c r="F559" s="4">
        <v>1565</v>
      </c>
      <c r="G559" s="5">
        <f t="shared" si="8"/>
        <v>0.22833381966734753</v>
      </c>
    </row>
    <row r="560" spans="1:7" x14ac:dyDescent="0.25">
      <c r="A560">
        <v>118</v>
      </c>
      <c r="B560" t="s">
        <v>6</v>
      </c>
      <c r="C560">
        <v>2013</v>
      </c>
      <c r="D560">
        <v>5</v>
      </c>
      <c r="E560" s="4">
        <v>1998</v>
      </c>
      <c r="F560" s="4">
        <v>550</v>
      </c>
      <c r="G560" s="5">
        <f t="shared" si="8"/>
        <v>0.27527527527527529</v>
      </c>
    </row>
    <row r="561" spans="1:7" x14ac:dyDescent="0.25">
      <c r="A561">
        <v>118</v>
      </c>
      <c r="B561" t="s">
        <v>6</v>
      </c>
      <c r="C561">
        <v>2014</v>
      </c>
      <c r="D561">
        <v>2</v>
      </c>
      <c r="E561" s="4">
        <v>561</v>
      </c>
      <c r="F561" s="4">
        <v>143</v>
      </c>
      <c r="G561" s="5">
        <f t="shared" si="8"/>
        <v>0.25490196078431371</v>
      </c>
    </row>
    <row r="562" spans="1:7" x14ac:dyDescent="0.25">
      <c r="A562">
        <v>118</v>
      </c>
      <c r="B562" t="s">
        <v>6</v>
      </c>
      <c r="C562">
        <v>2014</v>
      </c>
      <c r="D562">
        <v>3</v>
      </c>
      <c r="E562" s="4">
        <v>1511</v>
      </c>
      <c r="F562" s="4">
        <v>381</v>
      </c>
      <c r="G562" s="5">
        <f t="shared" si="8"/>
        <v>0.25215089344804764</v>
      </c>
    </row>
    <row r="563" spans="1:7" x14ac:dyDescent="0.25">
      <c r="A563">
        <v>118</v>
      </c>
      <c r="B563" t="s">
        <v>6</v>
      </c>
      <c r="C563">
        <v>2014</v>
      </c>
      <c r="D563">
        <v>4</v>
      </c>
      <c r="E563" s="4">
        <v>7744</v>
      </c>
      <c r="F563" s="4">
        <v>2699</v>
      </c>
      <c r="G563" s="5">
        <f t="shared" si="8"/>
        <v>0.34852789256198347</v>
      </c>
    </row>
    <row r="564" spans="1:7" x14ac:dyDescent="0.25">
      <c r="A564">
        <v>118</v>
      </c>
      <c r="B564" t="s">
        <v>6</v>
      </c>
      <c r="C564">
        <v>2014</v>
      </c>
      <c r="D564">
        <v>5</v>
      </c>
      <c r="E564" s="4">
        <v>2196</v>
      </c>
      <c r="F564" s="4">
        <v>459</v>
      </c>
      <c r="G564" s="5">
        <f t="shared" si="8"/>
        <v>0.20901639344262296</v>
      </c>
    </row>
    <row r="565" spans="1:7" x14ac:dyDescent="0.25">
      <c r="A565">
        <v>118</v>
      </c>
      <c r="B565" t="s">
        <v>6</v>
      </c>
      <c r="C565">
        <v>2015</v>
      </c>
      <c r="D565">
        <v>1</v>
      </c>
      <c r="E565" s="4">
        <v>21</v>
      </c>
      <c r="F565" s="4">
        <v>1</v>
      </c>
      <c r="G565" s="5">
        <f t="shared" si="8"/>
        <v>4.7619047619047616E-2</v>
      </c>
    </row>
    <row r="566" spans="1:7" x14ac:dyDescent="0.25">
      <c r="A566">
        <v>118</v>
      </c>
      <c r="B566" t="s">
        <v>6</v>
      </c>
      <c r="C566">
        <v>2015</v>
      </c>
      <c r="D566">
        <v>2</v>
      </c>
      <c r="E566" s="4">
        <v>2317</v>
      </c>
      <c r="F566" s="4">
        <v>162</v>
      </c>
      <c r="G566" s="5">
        <f t="shared" si="8"/>
        <v>6.9917997410444535E-2</v>
      </c>
    </row>
    <row r="567" spans="1:7" x14ac:dyDescent="0.25">
      <c r="A567">
        <v>118</v>
      </c>
      <c r="B567" t="s">
        <v>6</v>
      </c>
      <c r="C567">
        <v>2015</v>
      </c>
      <c r="D567">
        <v>3</v>
      </c>
      <c r="E567" s="4">
        <v>2056</v>
      </c>
      <c r="F567" s="4">
        <v>561</v>
      </c>
      <c r="G567" s="5">
        <f t="shared" si="8"/>
        <v>0.2728599221789883</v>
      </c>
    </row>
    <row r="568" spans="1:7" x14ac:dyDescent="0.25">
      <c r="A568">
        <v>118</v>
      </c>
      <c r="B568" t="s">
        <v>6</v>
      </c>
      <c r="C568">
        <v>2015</v>
      </c>
      <c r="D568">
        <v>4</v>
      </c>
      <c r="E568" s="4">
        <v>9939</v>
      </c>
      <c r="F568" s="4">
        <v>2730</v>
      </c>
      <c r="G568" s="5">
        <f t="shared" si="8"/>
        <v>0.27467552067612439</v>
      </c>
    </row>
    <row r="569" spans="1:7" x14ac:dyDescent="0.25">
      <c r="A569">
        <v>118</v>
      </c>
      <c r="B569" t="s">
        <v>6</v>
      </c>
      <c r="C569">
        <v>2015</v>
      </c>
      <c r="D569">
        <v>5</v>
      </c>
      <c r="E569" s="4">
        <v>1945</v>
      </c>
      <c r="F569" s="4">
        <v>481</v>
      </c>
      <c r="G569" s="5">
        <f t="shared" si="8"/>
        <v>0.24730077120822622</v>
      </c>
    </row>
    <row r="570" spans="1:7" x14ac:dyDescent="0.25">
      <c r="A570">
        <v>118</v>
      </c>
      <c r="B570" t="s">
        <v>6</v>
      </c>
      <c r="C570">
        <v>2016</v>
      </c>
      <c r="D570">
        <v>2</v>
      </c>
      <c r="E570" s="4">
        <v>21</v>
      </c>
      <c r="F570" s="4">
        <v>8</v>
      </c>
      <c r="G570" s="5">
        <f t="shared" si="8"/>
        <v>0.38095238095238093</v>
      </c>
    </row>
    <row r="571" spans="1:7" x14ac:dyDescent="0.25">
      <c r="A571">
        <v>118</v>
      </c>
      <c r="B571" t="s">
        <v>6</v>
      </c>
      <c r="C571">
        <v>2016</v>
      </c>
      <c r="D571">
        <v>3</v>
      </c>
      <c r="E571" s="4">
        <v>14</v>
      </c>
      <c r="F571" s="4">
        <v>5</v>
      </c>
      <c r="G571" s="5">
        <f t="shared" si="8"/>
        <v>0.35714285714285715</v>
      </c>
    </row>
    <row r="572" spans="1:7" x14ac:dyDescent="0.25">
      <c r="A572">
        <v>118</v>
      </c>
      <c r="B572" t="s">
        <v>6</v>
      </c>
      <c r="C572">
        <v>2016</v>
      </c>
      <c r="D572">
        <v>4</v>
      </c>
      <c r="E572" s="4">
        <v>34</v>
      </c>
      <c r="F572" s="4">
        <v>0</v>
      </c>
      <c r="G572" s="5">
        <f t="shared" si="8"/>
        <v>0</v>
      </c>
    </row>
    <row r="573" spans="1:7" x14ac:dyDescent="0.25">
      <c r="A573">
        <v>118</v>
      </c>
      <c r="B573" t="s">
        <v>6</v>
      </c>
      <c r="C573">
        <v>2016</v>
      </c>
      <c r="D573">
        <v>5</v>
      </c>
      <c r="E573" s="4">
        <v>8</v>
      </c>
      <c r="F573" s="4">
        <v>0</v>
      </c>
      <c r="G573" s="5">
        <f t="shared" si="8"/>
        <v>0</v>
      </c>
    </row>
    <row r="574" spans="1:7" x14ac:dyDescent="0.25">
      <c r="A574">
        <v>118</v>
      </c>
      <c r="B574" t="s">
        <v>6</v>
      </c>
      <c r="C574">
        <v>2017</v>
      </c>
      <c r="D574">
        <v>1</v>
      </c>
      <c r="E574" s="4">
        <v>16</v>
      </c>
      <c r="F574" s="4">
        <v>0</v>
      </c>
      <c r="G574" s="5">
        <f t="shared" si="8"/>
        <v>0</v>
      </c>
    </row>
    <row r="575" spans="1:7" x14ac:dyDescent="0.25">
      <c r="A575">
        <v>118</v>
      </c>
      <c r="B575" t="s">
        <v>6</v>
      </c>
      <c r="C575">
        <v>2017</v>
      </c>
      <c r="D575">
        <v>2</v>
      </c>
      <c r="E575" s="4">
        <v>2152</v>
      </c>
      <c r="F575" s="4">
        <v>292</v>
      </c>
      <c r="G575" s="5">
        <f t="shared" si="8"/>
        <v>0.13568773234200743</v>
      </c>
    </row>
    <row r="576" spans="1:7" x14ac:dyDescent="0.25">
      <c r="A576">
        <v>118</v>
      </c>
      <c r="B576" t="s">
        <v>6</v>
      </c>
      <c r="C576">
        <v>2017</v>
      </c>
      <c r="D576">
        <v>3</v>
      </c>
      <c r="E576" s="4">
        <v>1936</v>
      </c>
      <c r="F576" s="4">
        <v>472</v>
      </c>
      <c r="G576" s="5">
        <f t="shared" si="8"/>
        <v>0.24380165289256198</v>
      </c>
    </row>
    <row r="577" spans="1:7" x14ac:dyDescent="0.25">
      <c r="A577">
        <v>118</v>
      </c>
      <c r="B577" t="s">
        <v>6</v>
      </c>
      <c r="C577">
        <v>2017</v>
      </c>
      <c r="D577">
        <v>4</v>
      </c>
      <c r="E577" s="4">
        <v>14783</v>
      </c>
      <c r="F577" s="4">
        <v>2816</v>
      </c>
      <c r="G577" s="5">
        <f t="shared" si="8"/>
        <v>0.19048907528918352</v>
      </c>
    </row>
    <row r="578" spans="1:7" x14ac:dyDescent="0.25">
      <c r="A578">
        <v>118</v>
      </c>
      <c r="B578" t="s">
        <v>6</v>
      </c>
      <c r="C578">
        <v>2017</v>
      </c>
      <c r="D578">
        <v>5</v>
      </c>
      <c r="E578" s="4">
        <v>1458</v>
      </c>
      <c r="F578" s="4">
        <v>439</v>
      </c>
      <c r="G578" s="5">
        <f t="shared" si="8"/>
        <v>0.30109739368998628</v>
      </c>
    </row>
    <row r="579" spans="1:7" x14ac:dyDescent="0.25">
      <c r="A579">
        <v>118</v>
      </c>
      <c r="B579" t="s">
        <v>6</v>
      </c>
      <c r="C579">
        <v>2018</v>
      </c>
      <c r="D579">
        <v>1</v>
      </c>
      <c r="E579" s="4">
        <v>2533</v>
      </c>
      <c r="F579" s="4">
        <v>431</v>
      </c>
      <c r="G579" s="5">
        <f t="shared" ref="G579:G642" si="9">F579/E579</f>
        <v>0.17015396762731938</v>
      </c>
    </row>
    <row r="580" spans="1:7" x14ac:dyDescent="0.25">
      <c r="A580">
        <v>118</v>
      </c>
      <c r="B580" t="s">
        <v>6</v>
      </c>
      <c r="C580">
        <v>2018</v>
      </c>
      <c r="D580">
        <v>2</v>
      </c>
      <c r="E580" s="4">
        <v>5175</v>
      </c>
      <c r="F580" s="4">
        <v>1273</v>
      </c>
      <c r="G580" s="5">
        <f t="shared" si="9"/>
        <v>0.2459903381642512</v>
      </c>
    </row>
    <row r="581" spans="1:7" x14ac:dyDescent="0.25">
      <c r="A581">
        <v>118</v>
      </c>
      <c r="B581" t="s">
        <v>6</v>
      </c>
      <c r="C581">
        <v>2018</v>
      </c>
      <c r="D581">
        <v>3</v>
      </c>
      <c r="E581" s="4">
        <v>4578</v>
      </c>
      <c r="F581" s="4">
        <v>1547</v>
      </c>
      <c r="G581" s="5">
        <f t="shared" si="9"/>
        <v>0.3379204892966361</v>
      </c>
    </row>
    <row r="582" spans="1:7" x14ac:dyDescent="0.25">
      <c r="A582">
        <v>118</v>
      </c>
      <c r="B582" t="s">
        <v>6</v>
      </c>
      <c r="C582">
        <v>2018</v>
      </c>
      <c r="D582">
        <v>4</v>
      </c>
      <c r="E582" s="4">
        <v>13258</v>
      </c>
      <c r="F582" s="4">
        <v>2432</v>
      </c>
      <c r="G582" s="5">
        <f t="shared" si="9"/>
        <v>0.18343641574898176</v>
      </c>
    </row>
    <row r="583" spans="1:7" x14ac:dyDescent="0.25">
      <c r="A583">
        <v>118</v>
      </c>
      <c r="B583" t="s">
        <v>6</v>
      </c>
      <c r="C583">
        <v>2018</v>
      </c>
      <c r="D583">
        <v>5</v>
      </c>
      <c r="E583" s="4">
        <v>754</v>
      </c>
      <c r="F583" s="4">
        <v>90</v>
      </c>
      <c r="G583" s="5">
        <f t="shared" si="9"/>
        <v>0.11936339522546419</v>
      </c>
    </row>
    <row r="584" spans="1:7" x14ac:dyDescent="0.25">
      <c r="A584">
        <v>118</v>
      </c>
      <c r="B584" t="s">
        <v>6</v>
      </c>
      <c r="C584">
        <v>2019</v>
      </c>
      <c r="D584">
        <v>1</v>
      </c>
      <c r="E584" s="4">
        <v>7335</v>
      </c>
      <c r="F584" s="4">
        <v>1659</v>
      </c>
      <c r="G584" s="5">
        <f t="shared" si="9"/>
        <v>0.2261758691206544</v>
      </c>
    </row>
    <row r="585" spans="1:7" x14ac:dyDescent="0.25">
      <c r="A585">
        <v>118</v>
      </c>
      <c r="B585" t="s">
        <v>6</v>
      </c>
      <c r="C585">
        <v>2019</v>
      </c>
      <c r="D585">
        <v>2</v>
      </c>
      <c r="E585" s="4">
        <v>6291</v>
      </c>
      <c r="F585" s="4">
        <v>916</v>
      </c>
      <c r="G585" s="5">
        <f t="shared" si="9"/>
        <v>0.14560483230011126</v>
      </c>
    </row>
    <row r="586" spans="1:7" x14ac:dyDescent="0.25">
      <c r="A586">
        <v>118</v>
      </c>
      <c r="B586" t="s">
        <v>6</v>
      </c>
      <c r="C586">
        <v>2019</v>
      </c>
      <c r="D586">
        <v>3</v>
      </c>
      <c r="E586" s="4">
        <v>3658</v>
      </c>
      <c r="F586" s="4">
        <v>1204</v>
      </c>
      <c r="G586" s="5">
        <f t="shared" si="9"/>
        <v>0.32914160743575727</v>
      </c>
    </row>
    <row r="587" spans="1:7" x14ac:dyDescent="0.25">
      <c r="A587">
        <v>118</v>
      </c>
      <c r="B587" t="s">
        <v>6</v>
      </c>
      <c r="C587">
        <v>2019</v>
      </c>
      <c r="D587">
        <v>4</v>
      </c>
      <c r="E587" s="4">
        <v>11313</v>
      </c>
      <c r="F587" s="4">
        <v>2982</v>
      </c>
      <c r="G587" s="5">
        <f t="shared" si="9"/>
        <v>0.26359055953328031</v>
      </c>
    </row>
    <row r="588" spans="1:7" x14ac:dyDescent="0.25">
      <c r="A588">
        <v>118</v>
      </c>
      <c r="B588" t="s">
        <v>6</v>
      </c>
      <c r="C588">
        <v>2019</v>
      </c>
      <c r="D588">
        <v>5</v>
      </c>
      <c r="E588" s="4">
        <v>742</v>
      </c>
      <c r="F588" s="4">
        <v>64</v>
      </c>
      <c r="G588" s="5">
        <f t="shared" si="9"/>
        <v>8.6253369272237201E-2</v>
      </c>
    </row>
    <row r="589" spans="1:7" x14ac:dyDescent="0.25">
      <c r="A589">
        <v>118</v>
      </c>
      <c r="B589" t="s">
        <v>6</v>
      </c>
      <c r="C589">
        <v>2020</v>
      </c>
      <c r="D589">
        <v>1</v>
      </c>
      <c r="E589" s="4">
        <v>4196</v>
      </c>
      <c r="F589" s="4">
        <v>361</v>
      </c>
      <c r="G589" s="5">
        <f t="shared" si="9"/>
        <v>8.6034318398474738E-2</v>
      </c>
    </row>
    <row r="590" spans="1:7" x14ac:dyDescent="0.25">
      <c r="A590">
        <v>118</v>
      </c>
      <c r="B590" t="s">
        <v>6</v>
      </c>
      <c r="C590">
        <v>2020</v>
      </c>
      <c r="D590">
        <v>2</v>
      </c>
      <c r="E590" s="4">
        <v>6396</v>
      </c>
      <c r="F590" s="4">
        <v>1184</v>
      </c>
      <c r="G590" s="5">
        <f t="shared" si="9"/>
        <v>0.18511569731081925</v>
      </c>
    </row>
    <row r="591" spans="1:7" x14ac:dyDescent="0.25">
      <c r="A591">
        <v>118</v>
      </c>
      <c r="B591" t="s">
        <v>6</v>
      </c>
      <c r="C591">
        <v>2020</v>
      </c>
      <c r="D591">
        <v>3</v>
      </c>
      <c r="E591" s="4">
        <v>6028</v>
      </c>
      <c r="F591" s="4">
        <v>2051</v>
      </c>
      <c r="G591" s="5">
        <f t="shared" si="9"/>
        <v>0.34024552090245519</v>
      </c>
    </row>
    <row r="592" spans="1:7" x14ac:dyDescent="0.25">
      <c r="A592">
        <v>118</v>
      </c>
      <c r="B592" t="s">
        <v>6</v>
      </c>
      <c r="C592">
        <v>2020</v>
      </c>
      <c r="D592">
        <v>4</v>
      </c>
      <c r="E592" s="4">
        <v>13773</v>
      </c>
      <c r="F592" s="4">
        <v>3292</v>
      </c>
      <c r="G592" s="5">
        <f t="shared" si="9"/>
        <v>0.23901836927321571</v>
      </c>
    </row>
    <row r="593" spans="1:7" x14ac:dyDescent="0.25">
      <c r="A593">
        <v>118</v>
      </c>
      <c r="B593" t="s">
        <v>6</v>
      </c>
      <c r="C593">
        <v>2020</v>
      </c>
      <c r="D593">
        <v>5</v>
      </c>
      <c r="E593" s="4">
        <v>953</v>
      </c>
      <c r="F593" s="4">
        <v>137</v>
      </c>
      <c r="G593" s="5">
        <f t="shared" si="9"/>
        <v>0.14375655823714587</v>
      </c>
    </row>
    <row r="594" spans="1:7" x14ac:dyDescent="0.25">
      <c r="A594">
        <v>129</v>
      </c>
      <c r="B594" t="s">
        <v>7</v>
      </c>
      <c r="C594">
        <v>2000</v>
      </c>
      <c r="D594">
        <v>1</v>
      </c>
      <c r="E594" s="4">
        <v>25</v>
      </c>
      <c r="F594" s="4">
        <v>5</v>
      </c>
      <c r="G594" s="5">
        <f t="shared" si="9"/>
        <v>0.2</v>
      </c>
    </row>
    <row r="595" spans="1:7" x14ac:dyDescent="0.25">
      <c r="A595">
        <v>129</v>
      </c>
      <c r="B595" t="s">
        <v>7</v>
      </c>
      <c r="C595">
        <v>2000</v>
      </c>
      <c r="D595">
        <v>2</v>
      </c>
      <c r="E595" s="4">
        <v>1504</v>
      </c>
      <c r="F595" s="4">
        <v>260</v>
      </c>
      <c r="G595" s="5">
        <f t="shared" si="9"/>
        <v>0.17287234042553193</v>
      </c>
    </row>
    <row r="596" spans="1:7" x14ac:dyDescent="0.25">
      <c r="A596">
        <v>129</v>
      </c>
      <c r="B596" t="s">
        <v>7</v>
      </c>
      <c r="C596">
        <v>2000</v>
      </c>
      <c r="D596">
        <v>3</v>
      </c>
      <c r="E596" s="4">
        <v>1314</v>
      </c>
      <c r="F596" s="4">
        <v>241</v>
      </c>
      <c r="G596" s="5">
        <f t="shared" si="9"/>
        <v>0.18340943683409436</v>
      </c>
    </row>
    <row r="597" spans="1:7" x14ac:dyDescent="0.25">
      <c r="A597">
        <v>129</v>
      </c>
      <c r="B597" t="s">
        <v>7</v>
      </c>
      <c r="C597">
        <v>2000</v>
      </c>
      <c r="D597">
        <v>4</v>
      </c>
      <c r="E597" s="4">
        <v>2388</v>
      </c>
      <c r="F597" s="4">
        <v>490</v>
      </c>
      <c r="G597" s="5">
        <f t="shared" si="9"/>
        <v>0.2051926298157454</v>
      </c>
    </row>
    <row r="598" spans="1:7" x14ac:dyDescent="0.25">
      <c r="A598">
        <v>129</v>
      </c>
      <c r="B598" t="s">
        <v>7</v>
      </c>
      <c r="C598">
        <v>2000</v>
      </c>
      <c r="D598">
        <v>5</v>
      </c>
      <c r="E598" s="4">
        <v>822</v>
      </c>
      <c r="F598" s="4">
        <v>131</v>
      </c>
      <c r="G598" s="5">
        <f t="shared" si="9"/>
        <v>0.15936739659367397</v>
      </c>
    </row>
    <row r="599" spans="1:7" x14ac:dyDescent="0.25">
      <c r="A599">
        <v>129</v>
      </c>
      <c r="B599" t="s">
        <v>7</v>
      </c>
      <c r="C599">
        <v>2001</v>
      </c>
      <c r="D599">
        <v>1</v>
      </c>
      <c r="E599" s="4">
        <v>79</v>
      </c>
      <c r="F599" s="4">
        <v>15</v>
      </c>
      <c r="G599" s="5">
        <f t="shared" si="9"/>
        <v>0.189873417721519</v>
      </c>
    </row>
    <row r="600" spans="1:7" x14ac:dyDescent="0.25">
      <c r="A600">
        <v>129</v>
      </c>
      <c r="B600" t="s">
        <v>7</v>
      </c>
      <c r="C600">
        <v>2001</v>
      </c>
      <c r="D600">
        <v>2</v>
      </c>
      <c r="E600" s="4">
        <v>1188</v>
      </c>
      <c r="F600" s="4">
        <v>211</v>
      </c>
      <c r="G600" s="5">
        <f t="shared" si="9"/>
        <v>0.17760942760942761</v>
      </c>
    </row>
    <row r="601" spans="1:7" x14ac:dyDescent="0.25">
      <c r="A601">
        <v>129</v>
      </c>
      <c r="B601" t="s">
        <v>7</v>
      </c>
      <c r="C601">
        <v>2001</v>
      </c>
      <c r="D601">
        <v>3</v>
      </c>
      <c r="E601" s="4">
        <v>5681</v>
      </c>
      <c r="F601" s="4">
        <v>1208</v>
      </c>
      <c r="G601" s="5">
        <f t="shared" si="9"/>
        <v>0.21263861996127442</v>
      </c>
    </row>
    <row r="602" spans="1:7" x14ac:dyDescent="0.25">
      <c r="A602">
        <v>129</v>
      </c>
      <c r="B602" t="s">
        <v>7</v>
      </c>
      <c r="C602">
        <v>2001</v>
      </c>
      <c r="D602">
        <v>4</v>
      </c>
      <c r="E602" s="4">
        <v>4916</v>
      </c>
      <c r="F602" s="4">
        <v>805</v>
      </c>
      <c r="G602" s="5">
        <f t="shared" si="9"/>
        <v>0.16375101708706266</v>
      </c>
    </row>
    <row r="603" spans="1:7" x14ac:dyDescent="0.25">
      <c r="A603">
        <v>129</v>
      </c>
      <c r="B603" t="s">
        <v>7</v>
      </c>
      <c r="C603">
        <v>2001</v>
      </c>
      <c r="D603">
        <v>5</v>
      </c>
      <c r="E603" s="4">
        <v>586</v>
      </c>
      <c r="F603" s="4">
        <v>94</v>
      </c>
      <c r="G603" s="5">
        <f t="shared" si="9"/>
        <v>0.16040955631399317</v>
      </c>
    </row>
    <row r="604" spans="1:7" x14ac:dyDescent="0.25">
      <c r="A604">
        <v>129</v>
      </c>
      <c r="B604" t="s">
        <v>7</v>
      </c>
      <c r="C604">
        <v>2002</v>
      </c>
      <c r="D604">
        <v>1</v>
      </c>
      <c r="E604" s="4">
        <v>38</v>
      </c>
      <c r="F604" s="4">
        <v>4</v>
      </c>
      <c r="G604" s="5">
        <f t="shared" si="9"/>
        <v>0.10526315789473684</v>
      </c>
    </row>
    <row r="605" spans="1:7" x14ac:dyDescent="0.25">
      <c r="A605">
        <v>129</v>
      </c>
      <c r="B605" t="s">
        <v>7</v>
      </c>
      <c r="C605">
        <v>2002</v>
      </c>
      <c r="D605">
        <v>2</v>
      </c>
      <c r="E605" s="4">
        <v>349</v>
      </c>
      <c r="F605" s="4">
        <v>92</v>
      </c>
      <c r="G605" s="5">
        <f t="shared" si="9"/>
        <v>0.26361031518624639</v>
      </c>
    </row>
    <row r="606" spans="1:7" x14ac:dyDescent="0.25">
      <c r="A606">
        <v>129</v>
      </c>
      <c r="B606" t="s">
        <v>7</v>
      </c>
      <c r="C606">
        <v>2002</v>
      </c>
      <c r="D606">
        <v>3</v>
      </c>
      <c r="E606" s="4">
        <v>539</v>
      </c>
      <c r="F606" s="4">
        <v>125</v>
      </c>
      <c r="G606" s="5">
        <f t="shared" si="9"/>
        <v>0.23191094619666047</v>
      </c>
    </row>
    <row r="607" spans="1:7" x14ac:dyDescent="0.25">
      <c r="A607">
        <v>129</v>
      </c>
      <c r="B607" t="s">
        <v>7</v>
      </c>
      <c r="C607">
        <v>2002</v>
      </c>
      <c r="D607">
        <v>4</v>
      </c>
      <c r="E607" s="4">
        <v>1126</v>
      </c>
      <c r="F607" s="4">
        <v>219</v>
      </c>
      <c r="G607" s="5">
        <f t="shared" si="9"/>
        <v>0.19449378330373002</v>
      </c>
    </row>
    <row r="608" spans="1:7" x14ac:dyDescent="0.25">
      <c r="A608">
        <v>129</v>
      </c>
      <c r="B608" t="s">
        <v>7</v>
      </c>
      <c r="C608">
        <v>2002</v>
      </c>
      <c r="D608">
        <v>5</v>
      </c>
      <c r="E608" s="4">
        <v>122</v>
      </c>
      <c r="F608" s="4">
        <v>29</v>
      </c>
      <c r="G608" s="5">
        <f t="shared" si="9"/>
        <v>0.23770491803278687</v>
      </c>
    </row>
    <row r="609" spans="1:7" x14ac:dyDescent="0.25">
      <c r="A609">
        <v>129</v>
      </c>
      <c r="B609" t="s">
        <v>7</v>
      </c>
      <c r="C609">
        <v>2003</v>
      </c>
      <c r="D609">
        <v>1</v>
      </c>
      <c r="E609" s="4">
        <v>50</v>
      </c>
      <c r="F609" s="4">
        <v>13</v>
      </c>
      <c r="G609" s="5">
        <f t="shared" si="9"/>
        <v>0.26</v>
      </c>
    </row>
    <row r="610" spans="1:7" x14ac:dyDescent="0.25">
      <c r="A610">
        <v>129</v>
      </c>
      <c r="B610" t="s">
        <v>7</v>
      </c>
      <c r="C610">
        <v>2003</v>
      </c>
      <c r="D610">
        <v>2</v>
      </c>
      <c r="E610" s="4">
        <v>243</v>
      </c>
      <c r="F610" s="4">
        <v>51</v>
      </c>
      <c r="G610" s="5">
        <f t="shared" si="9"/>
        <v>0.20987654320987653</v>
      </c>
    </row>
    <row r="611" spans="1:7" x14ac:dyDescent="0.25">
      <c r="A611">
        <v>129</v>
      </c>
      <c r="B611" t="s">
        <v>7</v>
      </c>
      <c r="C611">
        <v>2003</v>
      </c>
      <c r="D611">
        <v>3</v>
      </c>
      <c r="E611" s="4">
        <v>2056</v>
      </c>
      <c r="F611" s="4">
        <v>403</v>
      </c>
      <c r="G611" s="5">
        <f t="shared" si="9"/>
        <v>0.19601167315175097</v>
      </c>
    </row>
    <row r="612" spans="1:7" x14ac:dyDescent="0.25">
      <c r="A612">
        <v>129</v>
      </c>
      <c r="B612" t="s">
        <v>7</v>
      </c>
      <c r="C612">
        <v>2003</v>
      </c>
      <c r="D612">
        <v>4</v>
      </c>
      <c r="E612" s="4">
        <v>2690</v>
      </c>
      <c r="F612" s="4">
        <v>679</v>
      </c>
      <c r="G612" s="5">
        <f t="shared" si="9"/>
        <v>0.25241635687732344</v>
      </c>
    </row>
    <row r="613" spans="1:7" x14ac:dyDescent="0.25">
      <c r="A613">
        <v>129</v>
      </c>
      <c r="B613" t="s">
        <v>7</v>
      </c>
      <c r="C613">
        <v>2003</v>
      </c>
      <c r="D613">
        <v>5</v>
      </c>
      <c r="E613" s="4">
        <v>441</v>
      </c>
      <c r="F613" s="4">
        <v>113</v>
      </c>
      <c r="G613" s="5">
        <f t="shared" si="9"/>
        <v>0.25623582766439912</v>
      </c>
    </row>
    <row r="614" spans="1:7" x14ac:dyDescent="0.25">
      <c r="A614">
        <v>129</v>
      </c>
      <c r="B614" t="s">
        <v>7</v>
      </c>
      <c r="C614">
        <v>2004</v>
      </c>
      <c r="D614">
        <v>1</v>
      </c>
      <c r="E614" s="4">
        <v>23</v>
      </c>
      <c r="F614" s="4">
        <v>6</v>
      </c>
      <c r="G614" s="5">
        <f t="shared" si="9"/>
        <v>0.2608695652173913</v>
      </c>
    </row>
    <row r="615" spans="1:7" x14ac:dyDescent="0.25">
      <c r="A615">
        <v>129</v>
      </c>
      <c r="B615" t="s">
        <v>7</v>
      </c>
      <c r="C615">
        <v>2004</v>
      </c>
      <c r="D615">
        <v>2</v>
      </c>
      <c r="E615" s="4">
        <v>503</v>
      </c>
      <c r="F615" s="4">
        <v>86</v>
      </c>
      <c r="G615" s="5">
        <f t="shared" si="9"/>
        <v>0.1709741550695825</v>
      </c>
    </row>
    <row r="616" spans="1:7" x14ac:dyDescent="0.25">
      <c r="A616">
        <v>129</v>
      </c>
      <c r="B616" t="s">
        <v>7</v>
      </c>
      <c r="C616">
        <v>2004</v>
      </c>
      <c r="D616">
        <v>3</v>
      </c>
      <c r="E616" s="4">
        <v>2384</v>
      </c>
      <c r="F616" s="4">
        <v>475</v>
      </c>
      <c r="G616" s="5">
        <f t="shared" si="9"/>
        <v>0.19924496644295303</v>
      </c>
    </row>
    <row r="617" spans="1:7" x14ac:dyDescent="0.25">
      <c r="A617">
        <v>129</v>
      </c>
      <c r="B617" t="s">
        <v>7</v>
      </c>
      <c r="C617">
        <v>2004</v>
      </c>
      <c r="D617">
        <v>4</v>
      </c>
      <c r="E617" s="4">
        <v>2440</v>
      </c>
      <c r="F617" s="4">
        <v>411</v>
      </c>
      <c r="G617" s="5">
        <f t="shared" si="9"/>
        <v>0.16844262295081966</v>
      </c>
    </row>
    <row r="618" spans="1:7" x14ac:dyDescent="0.25">
      <c r="A618">
        <v>129</v>
      </c>
      <c r="B618" t="s">
        <v>7</v>
      </c>
      <c r="C618">
        <v>2004</v>
      </c>
      <c r="D618">
        <v>5</v>
      </c>
      <c r="E618" s="4">
        <v>277</v>
      </c>
      <c r="F618" s="4">
        <v>74</v>
      </c>
      <c r="G618" s="5">
        <f t="shared" si="9"/>
        <v>0.26714801444043323</v>
      </c>
    </row>
    <row r="619" spans="1:7" x14ac:dyDescent="0.25">
      <c r="A619">
        <v>129</v>
      </c>
      <c r="B619" t="s">
        <v>7</v>
      </c>
      <c r="C619">
        <v>2005</v>
      </c>
      <c r="D619">
        <v>1</v>
      </c>
      <c r="E619" s="4">
        <v>27</v>
      </c>
      <c r="F619" s="4">
        <v>4</v>
      </c>
      <c r="G619" s="5">
        <f t="shared" si="9"/>
        <v>0.14814814814814814</v>
      </c>
    </row>
    <row r="620" spans="1:7" x14ac:dyDescent="0.25">
      <c r="A620">
        <v>129</v>
      </c>
      <c r="B620" t="s">
        <v>7</v>
      </c>
      <c r="C620">
        <v>2005</v>
      </c>
      <c r="D620">
        <v>2</v>
      </c>
      <c r="E620" s="4">
        <v>552</v>
      </c>
      <c r="F620" s="4">
        <v>122</v>
      </c>
      <c r="G620" s="5">
        <f t="shared" si="9"/>
        <v>0.2210144927536232</v>
      </c>
    </row>
    <row r="621" spans="1:7" x14ac:dyDescent="0.25">
      <c r="A621">
        <v>129</v>
      </c>
      <c r="B621" t="s">
        <v>7</v>
      </c>
      <c r="C621">
        <v>2005</v>
      </c>
      <c r="D621">
        <v>3</v>
      </c>
      <c r="E621" s="4">
        <v>814</v>
      </c>
      <c r="F621" s="4">
        <v>137</v>
      </c>
      <c r="G621" s="5">
        <f t="shared" si="9"/>
        <v>0.16830466830466831</v>
      </c>
    </row>
    <row r="622" spans="1:7" x14ac:dyDescent="0.25">
      <c r="A622">
        <v>129</v>
      </c>
      <c r="B622" t="s">
        <v>7</v>
      </c>
      <c r="C622">
        <v>2005</v>
      </c>
      <c r="D622">
        <v>4</v>
      </c>
      <c r="E622" s="4">
        <v>1327</v>
      </c>
      <c r="F622" s="4">
        <v>211</v>
      </c>
      <c r="G622" s="5">
        <f t="shared" si="9"/>
        <v>0.15900527505651846</v>
      </c>
    </row>
    <row r="623" spans="1:7" x14ac:dyDescent="0.25">
      <c r="A623">
        <v>129</v>
      </c>
      <c r="B623" t="s">
        <v>7</v>
      </c>
      <c r="C623">
        <v>2005</v>
      </c>
      <c r="D623">
        <v>5</v>
      </c>
      <c r="E623" s="4">
        <v>382</v>
      </c>
      <c r="F623" s="4">
        <v>71</v>
      </c>
      <c r="G623" s="5">
        <f t="shared" si="9"/>
        <v>0.18586387434554974</v>
      </c>
    </row>
    <row r="624" spans="1:7" x14ac:dyDescent="0.25">
      <c r="A624">
        <v>129</v>
      </c>
      <c r="B624" t="s">
        <v>7</v>
      </c>
      <c r="C624">
        <v>2006</v>
      </c>
      <c r="D624">
        <v>1</v>
      </c>
      <c r="E624" s="4">
        <v>11</v>
      </c>
      <c r="F624" s="4">
        <v>5</v>
      </c>
      <c r="G624" s="5">
        <f t="shared" si="9"/>
        <v>0.45454545454545453</v>
      </c>
    </row>
    <row r="625" spans="1:7" x14ac:dyDescent="0.25">
      <c r="A625">
        <v>129</v>
      </c>
      <c r="B625" t="s">
        <v>7</v>
      </c>
      <c r="C625">
        <v>2006</v>
      </c>
      <c r="D625">
        <v>2</v>
      </c>
      <c r="E625" s="4">
        <v>539</v>
      </c>
      <c r="F625" s="4">
        <v>91</v>
      </c>
      <c r="G625" s="5">
        <f t="shared" si="9"/>
        <v>0.16883116883116883</v>
      </c>
    </row>
    <row r="626" spans="1:7" x14ac:dyDescent="0.25">
      <c r="A626">
        <v>129</v>
      </c>
      <c r="B626" t="s">
        <v>7</v>
      </c>
      <c r="C626">
        <v>2006</v>
      </c>
      <c r="D626">
        <v>3</v>
      </c>
      <c r="E626" s="4">
        <v>1215</v>
      </c>
      <c r="F626" s="4">
        <v>142</v>
      </c>
      <c r="G626" s="5">
        <f t="shared" si="9"/>
        <v>0.1168724279835391</v>
      </c>
    </row>
    <row r="627" spans="1:7" x14ac:dyDescent="0.25">
      <c r="A627">
        <v>129</v>
      </c>
      <c r="B627" t="s">
        <v>7</v>
      </c>
      <c r="C627">
        <v>2006</v>
      </c>
      <c r="D627">
        <v>4</v>
      </c>
      <c r="E627" s="4">
        <v>734</v>
      </c>
      <c r="F627" s="4">
        <v>88</v>
      </c>
      <c r="G627" s="5">
        <f t="shared" si="9"/>
        <v>0.11989100817438691</v>
      </c>
    </row>
    <row r="628" spans="1:7" x14ac:dyDescent="0.25">
      <c r="A628">
        <v>129</v>
      </c>
      <c r="B628" t="s">
        <v>7</v>
      </c>
      <c r="C628">
        <v>2006</v>
      </c>
      <c r="D628">
        <v>5</v>
      </c>
      <c r="E628" s="4">
        <v>103</v>
      </c>
      <c r="F628" s="4">
        <v>10</v>
      </c>
      <c r="G628" s="5">
        <f t="shared" si="9"/>
        <v>9.7087378640776698E-2</v>
      </c>
    </row>
    <row r="629" spans="1:7" x14ac:dyDescent="0.25">
      <c r="A629">
        <v>129</v>
      </c>
      <c r="B629" t="s">
        <v>7</v>
      </c>
      <c r="C629">
        <v>2007</v>
      </c>
      <c r="D629">
        <v>1</v>
      </c>
      <c r="E629" s="4">
        <v>55</v>
      </c>
      <c r="F629" s="4">
        <v>26</v>
      </c>
      <c r="G629" s="5">
        <f t="shared" si="9"/>
        <v>0.47272727272727272</v>
      </c>
    </row>
    <row r="630" spans="1:7" x14ac:dyDescent="0.25">
      <c r="A630">
        <v>129</v>
      </c>
      <c r="B630" t="s">
        <v>7</v>
      </c>
      <c r="C630">
        <v>2007</v>
      </c>
      <c r="D630">
        <v>2</v>
      </c>
      <c r="E630" s="4">
        <v>1171</v>
      </c>
      <c r="F630" s="4">
        <v>301</v>
      </c>
      <c r="G630" s="5">
        <f t="shared" si="9"/>
        <v>0.25704526046114434</v>
      </c>
    </row>
    <row r="631" spans="1:7" x14ac:dyDescent="0.25">
      <c r="A631">
        <v>129</v>
      </c>
      <c r="B631" t="s">
        <v>7</v>
      </c>
      <c r="C631">
        <v>2007</v>
      </c>
      <c r="D631">
        <v>3</v>
      </c>
      <c r="E631" s="4">
        <v>1740</v>
      </c>
      <c r="F631" s="4">
        <v>452</v>
      </c>
      <c r="G631" s="5">
        <f t="shared" si="9"/>
        <v>0.25977011494252872</v>
      </c>
    </row>
    <row r="632" spans="1:7" x14ac:dyDescent="0.25">
      <c r="A632">
        <v>129</v>
      </c>
      <c r="B632" t="s">
        <v>7</v>
      </c>
      <c r="C632">
        <v>2007</v>
      </c>
      <c r="D632">
        <v>4</v>
      </c>
      <c r="E632" s="4">
        <v>1075</v>
      </c>
      <c r="F632" s="4">
        <v>309</v>
      </c>
      <c r="G632" s="5">
        <f t="shared" si="9"/>
        <v>0.28744186046511627</v>
      </c>
    </row>
    <row r="633" spans="1:7" x14ac:dyDescent="0.25">
      <c r="A633">
        <v>129</v>
      </c>
      <c r="B633" t="s">
        <v>7</v>
      </c>
      <c r="C633">
        <v>2007</v>
      </c>
      <c r="D633">
        <v>5</v>
      </c>
      <c r="E633" s="4">
        <v>252</v>
      </c>
      <c r="F633" s="4">
        <v>49</v>
      </c>
      <c r="G633" s="5">
        <f t="shared" si="9"/>
        <v>0.19444444444444445</v>
      </c>
    </row>
    <row r="634" spans="1:7" x14ac:dyDescent="0.25">
      <c r="A634">
        <v>129</v>
      </c>
      <c r="B634" t="s">
        <v>7</v>
      </c>
      <c r="C634">
        <v>2008</v>
      </c>
      <c r="D634">
        <v>1</v>
      </c>
      <c r="E634" s="4">
        <v>21</v>
      </c>
      <c r="F634" s="4">
        <v>7</v>
      </c>
      <c r="G634" s="5">
        <f t="shared" si="9"/>
        <v>0.33333333333333331</v>
      </c>
    </row>
    <row r="635" spans="1:7" x14ac:dyDescent="0.25">
      <c r="A635">
        <v>129</v>
      </c>
      <c r="B635" t="s">
        <v>7</v>
      </c>
      <c r="C635">
        <v>2008</v>
      </c>
      <c r="D635">
        <v>2</v>
      </c>
      <c r="E635" s="4">
        <v>459</v>
      </c>
      <c r="F635" s="4">
        <v>177</v>
      </c>
      <c r="G635" s="5">
        <f t="shared" si="9"/>
        <v>0.38562091503267976</v>
      </c>
    </row>
    <row r="636" spans="1:7" x14ac:dyDescent="0.25">
      <c r="A636">
        <v>129</v>
      </c>
      <c r="B636" t="s">
        <v>7</v>
      </c>
      <c r="C636">
        <v>2008</v>
      </c>
      <c r="D636">
        <v>3</v>
      </c>
      <c r="E636" s="4">
        <v>589</v>
      </c>
      <c r="F636" s="4">
        <v>226</v>
      </c>
      <c r="G636" s="5">
        <f t="shared" si="9"/>
        <v>0.3837011884550085</v>
      </c>
    </row>
    <row r="637" spans="1:7" x14ac:dyDescent="0.25">
      <c r="A637">
        <v>129</v>
      </c>
      <c r="B637" t="s">
        <v>7</v>
      </c>
      <c r="C637">
        <v>2008</v>
      </c>
      <c r="D637">
        <v>4</v>
      </c>
      <c r="E637" s="4">
        <v>539</v>
      </c>
      <c r="F637" s="4">
        <v>109</v>
      </c>
      <c r="G637" s="5">
        <f t="shared" si="9"/>
        <v>0.20222634508348794</v>
      </c>
    </row>
    <row r="638" spans="1:7" x14ac:dyDescent="0.25">
      <c r="A638">
        <v>129</v>
      </c>
      <c r="B638" t="s">
        <v>7</v>
      </c>
      <c r="C638">
        <v>2008</v>
      </c>
      <c r="D638">
        <v>5</v>
      </c>
      <c r="E638" s="4">
        <v>21</v>
      </c>
      <c r="F638" s="4">
        <v>6</v>
      </c>
      <c r="G638" s="5">
        <f t="shared" si="9"/>
        <v>0.2857142857142857</v>
      </c>
    </row>
    <row r="639" spans="1:7" x14ac:dyDescent="0.25">
      <c r="A639">
        <v>129</v>
      </c>
      <c r="B639" t="s">
        <v>7</v>
      </c>
      <c r="C639">
        <v>2009</v>
      </c>
      <c r="D639">
        <v>1</v>
      </c>
      <c r="E639" s="4">
        <v>14</v>
      </c>
      <c r="F639" s="4">
        <v>5</v>
      </c>
      <c r="G639" s="5">
        <f t="shared" si="9"/>
        <v>0.35714285714285715</v>
      </c>
    </row>
    <row r="640" spans="1:7" x14ac:dyDescent="0.25">
      <c r="A640">
        <v>129</v>
      </c>
      <c r="B640" t="s">
        <v>7</v>
      </c>
      <c r="C640">
        <v>2009</v>
      </c>
      <c r="D640">
        <v>2</v>
      </c>
      <c r="E640" s="4">
        <v>338</v>
      </c>
      <c r="F640" s="4">
        <v>120</v>
      </c>
      <c r="G640" s="5">
        <f t="shared" si="9"/>
        <v>0.35502958579881655</v>
      </c>
    </row>
    <row r="641" spans="1:7" x14ac:dyDescent="0.25">
      <c r="A641">
        <v>129</v>
      </c>
      <c r="B641" t="s">
        <v>7</v>
      </c>
      <c r="C641">
        <v>2009</v>
      </c>
      <c r="D641">
        <v>3</v>
      </c>
      <c r="E641" s="4">
        <v>429</v>
      </c>
      <c r="F641" s="4">
        <v>106</v>
      </c>
      <c r="G641" s="5">
        <f t="shared" si="9"/>
        <v>0.24708624708624707</v>
      </c>
    </row>
    <row r="642" spans="1:7" x14ac:dyDescent="0.25">
      <c r="A642">
        <v>129</v>
      </c>
      <c r="B642" t="s">
        <v>7</v>
      </c>
      <c r="C642">
        <v>2009</v>
      </c>
      <c r="D642">
        <v>4</v>
      </c>
      <c r="E642" s="4">
        <v>1812</v>
      </c>
      <c r="F642" s="4">
        <v>582</v>
      </c>
      <c r="G642" s="5">
        <f t="shared" si="9"/>
        <v>0.32119205298013243</v>
      </c>
    </row>
    <row r="643" spans="1:7" x14ac:dyDescent="0.25">
      <c r="A643">
        <v>129</v>
      </c>
      <c r="B643" t="s">
        <v>7</v>
      </c>
      <c r="C643">
        <v>2009</v>
      </c>
      <c r="D643">
        <v>5</v>
      </c>
      <c r="E643" s="4">
        <v>308</v>
      </c>
      <c r="F643" s="4">
        <v>49</v>
      </c>
      <c r="G643" s="5">
        <f t="shared" ref="G643:G706" si="10">F643/E643</f>
        <v>0.15909090909090909</v>
      </c>
    </row>
    <row r="644" spans="1:7" x14ac:dyDescent="0.25">
      <c r="A644">
        <v>129</v>
      </c>
      <c r="B644" t="s">
        <v>7</v>
      </c>
      <c r="C644">
        <v>2010</v>
      </c>
      <c r="D644">
        <v>1</v>
      </c>
      <c r="E644" s="4">
        <v>7</v>
      </c>
      <c r="F644" s="4">
        <v>0</v>
      </c>
      <c r="G644" s="5">
        <f t="shared" si="10"/>
        <v>0</v>
      </c>
    </row>
    <row r="645" spans="1:7" x14ac:dyDescent="0.25">
      <c r="A645">
        <v>129</v>
      </c>
      <c r="B645" t="s">
        <v>7</v>
      </c>
      <c r="C645">
        <v>2010</v>
      </c>
      <c r="D645">
        <v>2</v>
      </c>
      <c r="E645" s="4">
        <v>23</v>
      </c>
      <c r="F645" s="4">
        <v>7</v>
      </c>
      <c r="G645" s="5">
        <f t="shared" si="10"/>
        <v>0.30434782608695654</v>
      </c>
    </row>
    <row r="646" spans="1:7" x14ac:dyDescent="0.25">
      <c r="A646">
        <v>129</v>
      </c>
      <c r="B646" t="s">
        <v>7</v>
      </c>
      <c r="C646">
        <v>2010</v>
      </c>
      <c r="D646">
        <v>3</v>
      </c>
      <c r="E646" s="4">
        <v>156</v>
      </c>
      <c r="F646" s="4">
        <v>59</v>
      </c>
      <c r="G646" s="5">
        <f t="shared" si="10"/>
        <v>0.37820512820512819</v>
      </c>
    </row>
    <row r="647" spans="1:7" x14ac:dyDescent="0.25">
      <c r="A647">
        <v>129</v>
      </c>
      <c r="B647" t="s">
        <v>7</v>
      </c>
      <c r="C647">
        <v>2010</v>
      </c>
      <c r="D647">
        <v>4</v>
      </c>
      <c r="E647" s="4">
        <v>122</v>
      </c>
      <c r="F647" s="4">
        <v>56</v>
      </c>
      <c r="G647" s="5">
        <f t="shared" si="10"/>
        <v>0.45901639344262296</v>
      </c>
    </row>
    <row r="648" spans="1:7" x14ac:dyDescent="0.25">
      <c r="A648">
        <v>129</v>
      </c>
      <c r="B648" t="s">
        <v>7</v>
      </c>
      <c r="C648">
        <v>2010</v>
      </c>
      <c r="D648">
        <v>5</v>
      </c>
      <c r="E648" s="4">
        <v>18</v>
      </c>
      <c r="F648" s="4">
        <v>9</v>
      </c>
      <c r="G648" s="5">
        <f t="shared" si="10"/>
        <v>0.5</v>
      </c>
    </row>
    <row r="649" spans="1:7" x14ac:dyDescent="0.25">
      <c r="A649">
        <v>129</v>
      </c>
      <c r="B649" t="s">
        <v>7</v>
      </c>
      <c r="C649">
        <v>2011</v>
      </c>
      <c r="D649">
        <v>1</v>
      </c>
      <c r="E649" s="4">
        <v>6</v>
      </c>
      <c r="F649" s="4">
        <v>0</v>
      </c>
      <c r="G649" s="5">
        <f t="shared" si="10"/>
        <v>0</v>
      </c>
    </row>
    <row r="650" spans="1:7" x14ac:dyDescent="0.25">
      <c r="A650">
        <v>129</v>
      </c>
      <c r="B650" t="s">
        <v>7</v>
      </c>
      <c r="C650">
        <v>2011</v>
      </c>
      <c r="D650">
        <v>2</v>
      </c>
      <c r="E650" s="4">
        <v>176</v>
      </c>
      <c r="F650" s="4">
        <v>46</v>
      </c>
      <c r="G650" s="5">
        <f t="shared" si="10"/>
        <v>0.26136363636363635</v>
      </c>
    </row>
    <row r="651" spans="1:7" x14ac:dyDescent="0.25">
      <c r="A651">
        <v>129</v>
      </c>
      <c r="B651" t="s">
        <v>7</v>
      </c>
      <c r="C651">
        <v>2011</v>
      </c>
      <c r="D651">
        <v>3</v>
      </c>
      <c r="E651" s="4">
        <v>553</v>
      </c>
      <c r="F651" s="4">
        <v>114</v>
      </c>
      <c r="G651" s="5">
        <f t="shared" si="10"/>
        <v>0.20614828209764918</v>
      </c>
    </row>
    <row r="652" spans="1:7" x14ac:dyDescent="0.25">
      <c r="A652">
        <v>129</v>
      </c>
      <c r="B652" t="s">
        <v>7</v>
      </c>
      <c r="C652">
        <v>2011</v>
      </c>
      <c r="D652">
        <v>4</v>
      </c>
      <c r="E652" s="4">
        <v>1477</v>
      </c>
      <c r="F652" s="4">
        <v>143</v>
      </c>
      <c r="G652" s="5">
        <f t="shared" si="10"/>
        <v>9.681787406905891E-2</v>
      </c>
    </row>
    <row r="653" spans="1:7" x14ac:dyDescent="0.25">
      <c r="A653">
        <v>129</v>
      </c>
      <c r="B653" t="s">
        <v>7</v>
      </c>
      <c r="C653">
        <v>2011</v>
      </c>
      <c r="D653">
        <v>5</v>
      </c>
      <c r="E653" s="4">
        <v>496</v>
      </c>
      <c r="F653" s="4">
        <v>27</v>
      </c>
      <c r="G653" s="5">
        <f t="shared" si="10"/>
        <v>5.4435483870967742E-2</v>
      </c>
    </row>
    <row r="654" spans="1:7" x14ac:dyDescent="0.25">
      <c r="A654">
        <v>129</v>
      </c>
      <c r="B654" t="s">
        <v>7</v>
      </c>
      <c r="C654">
        <v>2012</v>
      </c>
      <c r="D654">
        <v>1</v>
      </c>
      <c r="E654" s="4"/>
      <c r="F654" s="4">
        <v>1</v>
      </c>
      <c r="G654" s="5" t="e">
        <f t="shared" si="10"/>
        <v>#DIV/0!</v>
      </c>
    </row>
    <row r="655" spans="1:7" x14ac:dyDescent="0.25">
      <c r="A655">
        <v>129</v>
      </c>
      <c r="B655" t="s">
        <v>7</v>
      </c>
      <c r="C655">
        <v>2012</v>
      </c>
      <c r="D655">
        <v>2</v>
      </c>
      <c r="E655" s="4">
        <v>85</v>
      </c>
      <c r="F655" s="4">
        <v>26</v>
      </c>
      <c r="G655" s="5">
        <f t="shared" si="10"/>
        <v>0.30588235294117649</v>
      </c>
    </row>
    <row r="656" spans="1:7" x14ac:dyDescent="0.25">
      <c r="A656">
        <v>129</v>
      </c>
      <c r="B656" t="s">
        <v>7</v>
      </c>
      <c r="C656">
        <v>2012</v>
      </c>
      <c r="D656">
        <v>3</v>
      </c>
      <c r="E656" s="4">
        <v>1125</v>
      </c>
      <c r="F656" s="4">
        <v>218</v>
      </c>
      <c r="G656" s="5">
        <f t="shared" si="10"/>
        <v>0.19377777777777777</v>
      </c>
    </row>
    <row r="657" spans="1:7" x14ac:dyDescent="0.25">
      <c r="A657">
        <v>129</v>
      </c>
      <c r="B657" t="s">
        <v>7</v>
      </c>
      <c r="C657">
        <v>2012</v>
      </c>
      <c r="D657">
        <v>4</v>
      </c>
      <c r="E657" s="4">
        <v>6580</v>
      </c>
      <c r="F657" s="4">
        <v>1346</v>
      </c>
      <c r="G657" s="5">
        <f t="shared" si="10"/>
        <v>0.20455927051671732</v>
      </c>
    </row>
    <row r="658" spans="1:7" x14ac:dyDescent="0.25">
      <c r="A658">
        <v>129</v>
      </c>
      <c r="B658" t="s">
        <v>7</v>
      </c>
      <c r="C658">
        <v>2012</v>
      </c>
      <c r="D658">
        <v>5</v>
      </c>
      <c r="E658" s="4">
        <v>1500</v>
      </c>
      <c r="F658" s="4">
        <v>272</v>
      </c>
      <c r="G658" s="5">
        <f t="shared" si="10"/>
        <v>0.18133333333333335</v>
      </c>
    </row>
    <row r="659" spans="1:7" x14ac:dyDescent="0.25">
      <c r="A659">
        <v>129</v>
      </c>
      <c r="B659" t="s">
        <v>7</v>
      </c>
      <c r="C659">
        <v>2013</v>
      </c>
      <c r="D659">
        <v>1</v>
      </c>
      <c r="E659" s="4">
        <v>35</v>
      </c>
      <c r="F659" s="4">
        <v>7</v>
      </c>
      <c r="G659" s="5">
        <f t="shared" si="10"/>
        <v>0.2</v>
      </c>
    </row>
    <row r="660" spans="1:7" x14ac:dyDescent="0.25">
      <c r="A660">
        <v>129</v>
      </c>
      <c r="B660" t="s">
        <v>7</v>
      </c>
      <c r="C660">
        <v>2013</v>
      </c>
      <c r="D660">
        <v>2</v>
      </c>
      <c r="E660" s="4">
        <v>196</v>
      </c>
      <c r="F660" s="4">
        <v>49</v>
      </c>
      <c r="G660" s="5">
        <f t="shared" si="10"/>
        <v>0.25</v>
      </c>
    </row>
    <row r="661" spans="1:7" x14ac:dyDescent="0.25">
      <c r="A661">
        <v>129</v>
      </c>
      <c r="B661" t="s">
        <v>7</v>
      </c>
      <c r="C661">
        <v>2013</v>
      </c>
      <c r="D661">
        <v>3</v>
      </c>
      <c r="E661" s="4">
        <v>491</v>
      </c>
      <c r="F661" s="4">
        <v>122</v>
      </c>
      <c r="G661" s="5">
        <f t="shared" si="10"/>
        <v>0.2484725050916497</v>
      </c>
    </row>
    <row r="662" spans="1:7" x14ac:dyDescent="0.25">
      <c r="A662">
        <v>129</v>
      </c>
      <c r="B662" t="s">
        <v>7</v>
      </c>
      <c r="C662">
        <v>2013</v>
      </c>
      <c r="D662">
        <v>4</v>
      </c>
      <c r="E662" s="4">
        <v>240</v>
      </c>
      <c r="F662" s="4">
        <v>79</v>
      </c>
      <c r="G662" s="5">
        <f t="shared" si="10"/>
        <v>0.32916666666666666</v>
      </c>
    </row>
    <row r="663" spans="1:7" x14ac:dyDescent="0.25">
      <c r="A663">
        <v>129</v>
      </c>
      <c r="B663" t="s">
        <v>7</v>
      </c>
      <c r="C663">
        <v>2013</v>
      </c>
      <c r="D663">
        <v>5</v>
      </c>
      <c r="E663" s="4">
        <v>250</v>
      </c>
      <c r="F663" s="4">
        <v>23</v>
      </c>
      <c r="G663" s="5">
        <f t="shared" si="10"/>
        <v>9.1999999999999998E-2</v>
      </c>
    </row>
    <row r="664" spans="1:7" x14ac:dyDescent="0.25">
      <c r="A664">
        <v>129</v>
      </c>
      <c r="B664" t="s">
        <v>7</v>
      </c>
      <c r="C664">
        <v>2014</v>
      </c>
      <c r="D664">
        <v>2</v>
      </c>
      <c r="E664" s="4">
        <v>10</v>
      </c>
      <c r="F664" s="4">
        <v>7</v>
      </c>
      <c r="G664" s="5">
        <f t="shared" si="10"/>
        <v>0.7</v>
      </c>
    </row>
    <row r="665" spans="1:7" x14ac:dyDescent="0.25">
      <c r="A665">
        <v>129</v>
      </c>
      <c r="B665" t="s">
        <v>7</v>
      </c>
      <c r="C665">
        <v>2014</v>
      </c>
      <c r="D665">
        <v>3</v>
      </c>
      <c r="E665" s="4">
        <v>363</v>
      </c>
      <c r="F665" s="4">
        <v>61</v>
      </c>
      <c r="G665" s="5">
        <f t="shared" si="10"/>
        <v>0.16804407713498623</v>
      </c>
    </row>
    <row r="666" spans="1:7" x14ac:dyDescent="0.25">
      <c r="A666">
        <v>129</v>
      </c>
      <c r="B666" t="s">
        <v>7</v>
      </c>
      <c r="C666">
        <v>2014</v>
      </c>
      <c r="D666">
        <v>4</v>
      </c>
      <c r="E666" s="4">
        <v>758</v>
      </c>
      <c r="F666" s="4">
        <v>216</v>
      </c>
      <c r="G666" s="5">
        <f t="shared" si="10"/>
        <v>0.28496042216358841</v>
      </c>
    </row>
    <row r="667" spans="1:7" x14ac:dyDescent="0.25">
      <c r="A667">
        <v>129</v>
      </c>
      <c r="B667" t="s">
        <v>7</v>
      </c>
      <c r="C667">
        <v>2014</v>
      </c>
      <c r="D667">
        <v>5</v>
      </c>
      <c r="E667" s="4">
        <v>305</v>
      </c>
      <c r="F667" s="4">
        <v>31</v>
      </c>
      <c r="G667" s="5">
        <f t="shared" si="10"/>
        <v>0.10163934426229508</v>
      </c>
    </row>
    <row r="668" spans="1:7" x14ac:dyDescent="0.25">
      <c r="A668">
        <v>129</v>
      </c>
      <c r="B668" t="s">
        <v>7</v>
      </c>
      <c r="C668">
        <v>2015</v>
      </c>
      <c r="D668">
        <v>1</v>
      </c>
      <c r="E668" s="4">
        <v>9</v>
      </c>
      <c r="F668" s="4">
        <v>2</v>
      </c>
      <c r="G668" s="5">
        <f t="shared" si="10"/>
        <v>0.22222222222222221</v>
      </c>
    </row>
    <row r="669" spans="1:7" x14ac:dyDescent="0.25">
      <c r="A669">
        <v>129</v>
      </c>
      <c r="B669" t="s">
        <v>7</v>
      </c>
      <c r="C669">
        <v>2015</v>
      </c>
      <c r="D669">
        <v>2</v>
      </c>
      <c r="E669" s="4">
        <v>23</v>
      </c>
      <c r="F669" s="4">
        <v>8</v>
      </c>
      <c r="G669" s="5">
        <f t="shared" si="10"/>
        <v>0.34782608695652173</v>
      </c>
    </row>
    <row r="670" spans="1:7" x14ac:dyDescent="0.25">
      <c r="A670">
        <v>129</v>
      </c>
      <c r="B670" t="s">
        <v>7</v>
      </c>
      <c r="C670">
        <v>2015</v>
      </c>
      <c r="D670">
        <v>3</v>
      </c>
      <c r="E670" s="4">
        <v>674</v>
      </c>
      <c r="F670" s="4">
        <v>107</v>
      </c>
      <c r="G670" s="5">
        <f t="shared" si="10"/>
        <v>0.15875370919881307</v>
      </c>
    </row>
    <row r="671" spans="1:7" x14ac:dyDescent="0.25">
      <c r="A671">
        <v>129</v>
      </c>
      <c r="B671" t="s">
        <v>7</v>
      </c>
      <c r="C671">
        <v>2015</v>
      </c>
      <c r="D671">
        <v>4</v>
      </c>
      <c r="E671" s="4">
        <v>2104</v>
      </c>
      <c r="F671" s="4">
        <v>298</v>
      </c>
      <c r="G671" s="5">
        <f t="shared" si="10"/>
        <v>0.14163498098859315</v>
      </c>
    </row>
    <row r="672" spans="1:7" x14ac:dyDescent="0.25">
      <c r="A672">
        <v>129</v>
      </c>
      <c r="B672" t="s">
        <v>7</v>
      </c>
      <c r="C672">
        <v>2015</v>
      </c>
      <c r="D672">
        <v>5</v>
      </c>
      <c r="E672" s="4">
        <v>330</v>
      </c>
      <c r="F672" s="4">
        <v>159</v>
      </c>
      <c r="G672" s="5">
        <f t="shared" si="10"/>
        <v>0.48181818181818181</v>
      </c>
    </row>
    <row r="673" spans="1:7" x14ac:dyDescent="0.25">
      <c r="A673">
        <v>129</v>
      </c>
      <c r="B673" t="s">
        <v>7</v>
      </c>
      <c r="C673">
        <v>2016</v>
      </c>
      <c r="D673">
        <v>1</v>
      </c>
      <c r="E673" s="4">
        <v>25</v>
      </c>
      <c r="F673" s="4">
        <v>1</v>
      </c>
      <c r="G673" s="5">
        <f t="shared" si="10"/>
        <v>0.04</v>
      </c>
    </row>
    <row r="674" spans="1:7" x14ac:dyDescent="0.25">
      <c r="A674">
        <v>129</v>
      </c>
      <c r="B674" t="s">
        <v>7</v>
      </c>
      <c r="C674">
        <v>2016</v>
      </c>
      <c r="D674">
        <v>2</v>
      </c>
      <c r="E674" s="4">
        <v>12</v>
      </c>
      <c r="F674" s="4">
        <v>2</v>
      </c>
      <c r="G674" s="5">
        <f t="shared" si="10"/>
        <v>0.16666666666666666</v>
      </c>
    </row>
    <row r="675" spans="1:7" x14ac:dyDescent="0.25">
      <c r="A675">
        <v>129</v>
      </c>
      <c r="B675" t="s">
        <v>7</v>
      </c>
      <c r="C675">
        <v>2016</v>
      </c>
      <c r="D675">
        <v>3</v>
      </c>
      <c r="E675" s="4">
        <v>36</v>
      </c>
      <c r="F675" s="4">
        <v>5</v>
      </c>
      <c r="G675" s="5">
        <f t="shared" si="10"/>
        <v>0.1388888888888889</v>
      </c>
    </row>
    <row r="676" spans="1:7" x14ac:dyDescent="0.25">
      <c r="A676">
        <v>129</v>
      </c>
      <c r="B676" t="s">
        <v>7</v>
      </c>
      <c r="C676">
        <v>2017</v>
      </c>
      <c r="D676">
        <v>1</v>
      </c>
      <c r="E676" s="4">
        <v>12</v>
      </c>
      <c r="F676" s="4">
        <v>2</v>
      </c>
      <c r="G676" s="5">
        <f t="shared" si="10"/>
        <v>0.16666666666666666</v>
      </c>
    </row>
    <row r="677" spans="1:7" x14ac:dyDescent="0.25">
      <c r="A677">
        <v>129</v>
      </c>
      <c r="B677" t="s">
        <v>7</v>
      </c>
      <c r="C677">
        <v>2017</v>
      </c>
      <c r="D677">
        <v>2</v>
      </c>
      <c r="E677" s="4">
        <v>492</v>
      </c>
      <c r="F677" s="4">
        <v>149</v>
      </c>
      <c r="G677" s="5">
        <f t="shared" si="10"/>
        <v>0.30284552845528456</v>
      </c>
    </row>
    <row r="678" spans="1:7" x14ac:dyDescent="0.25">
      <c r="A678">
        <v>129</v>
      </c>
      <c r="B678" t="s">
        <v>7</v>
      </c>
      <c r="C678">
        <v>2017</v>
      </c>
      <c r="D678">
        <v>3</v>
      </c>
      <c r="E678" s="4">
        <v>1226</v>
      </c>
      <c r="F678" s="4">
        <v>300</v>
      </c>
      <c r="G678" s="5">
        <f t="shared" si="10"/>
        <v>0.24469820554649266</v>
      </c>
    </row>
    <row r="679" spans="1:7" x14ac:dyDescent="0.25">
      <c r="A679">
        <v>129</v>
      </c>
      <c r="B679" t="s">
        <v>7</v>
      </c>
      <c r="C679">
        <v>2017</v>
      </c>
      <c r="D679">
        <v>4</v>
      </c>
      <c r="E679" s="4">
        <v>1428</v>
      </c>
      <c r="F679" s="4">
        <v>470</v>
      </c>
      <c r="G679" s="5">
        <f t="shared" si="10"/>
        <v>0.32913165266106442</v>
      </c>
    </row>
    <row r="680" spans="1:7" x14ac:dyDescent="0.25">
      <c r="A680">
        <v>129</v>
      </c>
      <c r="B680" t="s">
        <v>7</v>
      </c>
      <c r="C680">
        <v>2017</v>
      </c>
      <c r="D680">
        <v>5</v>
      </c>
      <c r="E680" s="4">
        <v>251</v>
      </c>
      <c r="F680" s="4">
        <v>110</v>
      </c>
      <c r="G680" s="5">
        <f t="shared" si="10"/>
        <v>0.43824701195219123</v>
      </c>
    </row>
    <row r="681" spans="1:7" x14ac:dyDescent="0.25">
      <c r="A681">
        <v>129</v>
      </c>
      <c r="B681" t="s">
        <v>7</v>
      </c>
      <c r="C681">
        <v>2018</v>
      </c>
      <c r="D681">
        <v>1</v>
      </c>
      <c r="E681" s="4">
        <v>46</v>
      </c>
      <c r="F681" s="4">
        <v>12</v>
      </c>
      <c r="G681" s="5">
        <f t="shared" si="10"/>
        <v>0.2608695652173913</v>
      </c>
    </row>
    <row r="682" spans="1:7" x14ac:dyDescent="0.25">
      <c r="A682">
        <v>129</v>
      </c>
      <c r="B682" t="s">
        <v>7</v>
      </c>
      <c r="C682">
        <v>2018</v>
      </c>
      <c r="D682">
        <v>2</v>
      </c>
      <c r="E682" s="4">
        <v>210</v>
      </c>
      <c r="F682" s="4">
        <v>86</v>
      </c>
      <c r="G682" s="5">
        <f t="shared" si="10"/>
        <v>0.40952380952380951</v>
      </c>
    </row>
    <row r="683" spans="1:7" x14ac:dyDescent="0.25">
      <c r="A683">
        <v>129</v>
      </c>
      <c r="B683" t="s">
        <v>7</v>
      </c>
      <c r="C683">
        <v>2018</v>
      </c>
      <c r="D683">
        <v>3</v>
      </c>
      <c r="E683" s="4">
        <v>1365</v>
      </c>
      <c r="F683" s="4">
        <v>552</v>
      </c>
      <c r="G683" s="5">
        <f t="shared" si="10"/>
        <v>0.4043956043956044</v>
      </c>
    </row>
    <row r="684" spans="1:7" x14ac:dyDescent="0.25">
      <c r="A684">
        <v>129</v>
      </c>
      <c r="B684" t="s">
        <v>7</v>
      </c>
      <c r="C684">
        <v>2018</v>
      </c>
      <c r="D684">
        <v>4</v>
      </c>
      <c r="E684" s="4">
        <v>3807</v>
      </c>
      <c r="F684" s="4">
        <v>893</v>
      </c>
      <c r="G684" s="5">
        <f t="shared" si="10"/>
        <v>0.23456790123456789</v>
      </c>
    </row>
    <row r="685" spans="1:7" x14ac:dyDescent="0.25">
      <c r="A685">
        <v>129</v>
      </c>
      <c r="B685" t="s">
        <v>7</v>
      </c>
      <c r="C685">
        <v>2018</v>
      </c>
      <c r="D685">
        <v>5</v>
      </c>
      <c r="E685" s="4">
        <v>39</v>
      </c>
      <c r="F685" s="4">
        <v>14</v>
      </c>
      <c r="G685" s="5">
        <f t="shared" si="10"/>
        <v>0.35897435897435898</v>
      </c>
    </row>
    <row r="686" spans="1:7" x14ac:dyDescent="0.25">
      <c r="A686">
        <v>129</v>
      </c>
      <c r="B686" t="s">
        <v>7</v>
      </c>
      <c r="C686">
        <v>2019</v>
      </c>
      <c r="D686">
        <v>1</v>
      </c>
      <c r="E686" s="4">
        <v>11</v>
      </c>
      <c r="F686" s="4">
        <v>1</v>
      </c>
      <c r="G686" s="5">
        <f t="shared" si="10"/>
        <v>9.0909090909090912E-2</v>
      </c>
    </row>
    <row r="687" spans="1:7" x14ac:dyDescent="0.25">
      <c r="A687">
        <v>129</v>
      </c>
      <c r="B687" t="s">
        <v>7</v>
      </c>
      <c r="C687">
        <v>2019</v>
      </c>
      <c r="D687">
        <v>2</v>
      </c>
      <c r="E687" s="4">
        <v>394</v>
      </c>
      <c r="F687" s="4">
        <v>124</v>
      </c>
      <c r="G687" s="5">
        <f t="shared" si="10"/>
        <v>0.31472081218274112</v>
      </c>
    </row>
    <row r="688" spans="1:7" x14ac:dyDescent="0.25">
      <c r="A688">
        <v>129</v>
      </c>
      <c r="B688" t="s">
        <v>7</v>
      </c>
      <c r="C688">
        <v>2019</v>
      </c>
      <c r="D688">
        <v>3</v>
      </c>
      <c r="E688" s="4">
        <v>1228</v>
      </c>
      <c r="F688" s="4">
        <v>270</v>
      </c>
      <c r="G688" s="5">
        <f t="shared" si="10"/>
        <v>0.21986970684039087</v>
      </c>
    </row>
    <row r="689" spans="1:7" x14ac:dyDescent="0.25">
      <c r="A689">
        <v>129</v>
      </c>
      <c r="B689" t="s">
        <v>7</v>
      </c>
      <c r="C689">
        <v>2019</v>
      </c>
      <c r="D689">
        <v>4</v>
      </c>
      <c r="E689" s="4">
        <v>1294</v>
      </c>
      <c r="F689" s="4">
        <v>172</v>
      </c>
      <c r="G689" s="5">
        <f t="shared" si="10"/>
        <v>0.13292117465224113</v>
      </c>
    </row>
    <row r="690" spans="1:7" x14ac:dyDescent="0.25">
      <c r="A690">
        <v>129</v>
      </c>
      <c r="B690" t="s">
        <v>7</v>
      </c>
      <c r="C690">
        <v>2019</v>
      </c>
      <c r="D690">
        <v>5</v>
      </c>
      <c r="E690" s="4">
        <v>99</v>
      </c>
      <c r="F690" s="4">
        <v>2</v>
      </c>
      <c r="G690" s="5">
        <f t="shared" si="10"/>
        <v>2.0202020202020204E-2</v>
      </c>
    </row>
    <row r="691" spans="1:7" x14ac:dyDescent="0.25">
      <c r="A691">
        <v>129</v>
      </c>
      <c r="B691" t="s">
        <v>7</v>
      </c>
      <c r="C691">
        <v>2020</v>
      </c>
      <c r="D691">
        <v>2</v>
      </c>
      <c r="E691" s="4">
        <v>544</v>
      </c>
      <c r="F691" s="4">
        <v>91</v>
      </c>
      <c r="G691" s="5">
        <f t="shared" si="10"/>
        <v>0.16727941176470587</v>
      </c>
    </row>
    <row r="692" spans="1:7" x14ac:dyDescent="0.25">
      <c r="A692">
        <v>129</v>
      </c>
      <c r="B692" t="s">
        <v>7</v>
      </c>
      <c r="C692">
        <v>2020</v>
      </c>
      <c r="D692">
        <v>3</v>
      </c>
      <c r="E692" s="4">
        <v>1600</v>
      </c>
      <c r="F692" s="4">
        <v>243</v>
      </c>
      <c r="G692" s="5">
        <f t="shared" si="10"/>
        <v>0.15187500000000001</v>
      </c>
    </row>
    <row r="693" spans="1:7" x14ac:dyDescent="0.25">
      <c r="A693">
        <v>129</v>
      </c>
      <c r="B693" t="s">
        <v>7</v>
      </c>
      <c r="C693">
        <v>2020</v>
      </c>
      <c r="D693">
        <v>4</v>
      </c>
      <c r="E693" s="4">
        <v>1806</v>
      </c>
      <c r="F693" s="4">
        <v>264</v>
      </c>
      <c r="G693" s="5">
        <f t="shared" si="10"/>
        <v>0.1461794019933555</v>
      </c>
    </row>
    <row r="694" spans="1:7" x14ac:dyDescent="0.25">
      <c r="A694">
        <v>129</v>
      </c>
      <c r="B694" t="s">
        <v>7</v>
      </c>
      <c r="C694">
        <v>2020</v>
      </c>
      <c r="D694">
        <v>5</v>
      </c>
      <c r="E694" s="4">
        <v>283</v>
      </c>
      <c r="F694" s="4">
        <v>42</v>
      </c>
      <c r="G694" s="5">
        <f t="shared" si="10"/>
        <v>0.14840989399293286</v>
      </c>
    </row>
    <row r="695" spans="1:7" x14ac:dyDescent="0.25">
      <c r="A695">
        <v>136</v>
      </c>
      <c r="B695" t="s">
        <v>9</v>
      </c>
      <c r="C695">
        <v>2000</v>
      </c>
      <c r="D695">
        <v>1</v>
      </c>
      <c r="E695" s="4">
        <v>87</v>
      </c>
      <c r="F695" s="4">
        <v>8</v>
      </c>
      <c r="G695" s="5">
        <f t="shared" si="10"/>
        <v>9.1954022988505746E-2</v>
      </c>
    </row>
    <row r="696" spans="1:7" x14ac:dyDescent="0.25">
      <c r="A696">
        <v>136</v>
      </c>
      <c r="B696" t="s">
        <v>9</v>
      </c>
      <c r="C696">
        <v>2000</v>
      </c>
      <c r="D696">
        <v>2</v>
      </c>
      <c r="E696" s="4">
        <v>275</v>
      </c>
      <c r="F696" s="4">
        <v>80</v>
      </c>
      <c r="G696" s="5">
        <f t="shared" si="10"/>
        <v>0.29090909090909089</v>
      </c>
    </row>
    <row r="697" spans="1:7" x14ac:dyDescent="0.25">
      <c r="A697">
        <v>136</v>
      </c>
      <c r="B697" t="s">
        <v>9</v>
      </c>
      <c r="C697">
        <v>2000</v>
      </c>
      <c r="D697">
        <v>3</v>
      </c>
      <c r="E697" s="4">
        <v>184</v>
      </c>
      <c r="F697" s="4">
        <v>29</v>
      </c>
      <c r="G697" s="5">
        <f t="shared" si="10"/>
        <v>0.15760869565217392</v>
      </c>
    </row>
    <row r="698" spans="1:7" x14ac:dyDescent="0.25">
      <c r="A698">
        <v>136</v>
      </c>
      <c r="B698" t="s">
        <v>9</v>
      </c>
      <c r="C698">
        <v>2000</v>
      </c>
      <c r="D698">
        <v>4</v>
      </c>
      <c r="E698" s="4">
        <v>1099</v>
      </c>
      <c r="F698" s="4">
        <v>222</v>
      </c>
      <c r="G698" s="5">
        <f t="shared" si="10"/>
        <v>0.20200181983621474</v>
      </c>
    </row>
    <row r="699" spans="1:7" x14ac:dyDescent="0.25">
      <c r="A699">
        <v>136</v>
      </c>
      <c r="B699" t="s">
        <v>9</v>
      </c>
      <c r="C699">
        <v>2000</v>
      </c>
      <c r="D699">
        <v>5</v>
      </c>
      <c r="E699" s="4">
        <v>579</v>
      </c>
      <c r="F699" s="4">
        <v>113</v>
      </c>
      <c r="G699" s="5">
        <f t="shared" si="10"/>
        <v>0.19516407599309155</v>
      </c>
    </row>
    <row r="700" spans="1:7" x14ac:dyDescent="0.25">
      <c r="A700">
        <v>136</v>
      </c>
      <c r="B700" t="s">
        <v>9</v>
      </c>
      <c r="C700">
        <v>2001</v>
      </c>
      <c r="D700">
        <v>1</v>
      </c>
      <c r="E700" s="4">
        <v>197</v>
      </c>
      <c r="F700" s="4">
        <v>32</v>
      </c>
      <c r="G700" s="5">
        <f t="shared" si="10"/>
        <v>0.16243654822335024</v>
      </c>
    </row>
    <row r="701" spans="1:7" x14ac:dyDescent="0.25">
      <c r="A701">
        <v>136</v>
      </c>
      <c r="B701" t="s">
        <v>9</v>
      </c>
      <c r="C701">
        <v>2001</v>
      </c>
      <c r="D701">
        <v>2</v>
      </c>
      <c r="E701" s="4">
        <v>105</v>
      </c>
      <c r="F701" s="4">
        <v>8</v>
      </c>
      <c r="G701" s="5">
        <f t="shared" si="10"/>
        <v>7.6190476190476197E-2</v>
      </c>
    </row>
    <row r="702" spans="1:7" x14ac:dyDescent="0.25">
      <c r="A702">
        <v>136</v>
      </c>
      <c r="B702" t="s">
        <v>9</v>
      </c>
      <c r="C702">
        <v>2001</v>
      </c>
      <c r="D702">
        <v>3</v>
      </c>
      <c r="E702" s="4">
        <v>62</v>
      </c>
      <c r="F702" s="4">
        <v>5</v>
      </c>
      <c r="G702" s="5">
        <f t="shared" si="10"/>
        <v>8.0645161290322578E-2</v>
      </c>
    </row>
    <row r="703" spans="1:7" x14ac:dyDescent="0.25">
      <c r="A703">
        <v>136</v>
      </c>
      <c r="B703" t="s">
        <v>9</v>
      </c>
      <c r="C703">
        <v>2001</v>
      </c>
      <c r="D703">
        <v>4</v>
      </c>
      <c r="E703" s="4">
        <v>1157</v>
      </c>
      <c r="F703" s="4">
        <v>90</v>
      </c>
      <c r="G703" s="5">
        <f t="shared" si="10"/>
        <v>7.7787381158167676E-2</v>
      </c>
    </row>
    <row r="704" spans="1:7" x14ac:dyDescent="0.25">
      <c r="A704">
        <v>136</v>
      </c>
      <c r="B704" t="s">
        <v>9</v>
      </c>
      <c r="C704">
        <v>2001</v>
      </c>
      <c r="D704">
        <v>5</v>
      </c>
      <c r="E704" s="4">
        <v>390</v>
      </c>
      <c r="F704" s="4">
        <v>53</v>
      </c>
      <c r="G704" s="5">
        <f t="shared" si="10"/>
        <v>0.13589743589743589</v>
      </c>
    </row>
    <row r="705" spans="1:7" x14ac:dyDescent="0.25">
      <c r="A705">
        <v>136</v>
      </c>
      <c r="B705" t="s">
        <v>9</v>
      </c>
      <c r="C705">
        <v>2002</v>
      </c>
      <c r="D705">
        <v>1</v>
      </c>
      <c r="E705" s="4">
        <v>25</v>
      </c>
      <c r="F705" s="4">
        <v>5</v>
      </c>
      <c r="G705" s="5">
        <f t="shared" si="10"/>
        <v>0.2</v>
      </c>
    </row>
    <row r="706" spans="1:7" x14ac:dyDescent="0.25">
      <c r="A706">
        <v>136</v>
      </c>
      <c r="B706" t="s">
        <v>9</v>
      </c>
      <c r="C706">
        <v>2002</v>
      </c>
      <c r="D706">
        <v>2</v>
      </c>
      <c r="E706" s="4">
        <v>60</v>
      </c>
      <c r="F706" s="4">
        <v>5</v>
      </c>
      <c r="G706" s="5">
        <f t="shared" si="10"/>
        <v>8.3333333333333329E-2</v>
      </c>
    </row>
    <row r="707" spans="1:7" x14ac:dyDescent="0.25">
      <c r="A707">
        <v>136</v>
      </c>
      <c r="B707" t="s">
        <v>9</v>
      </c>
      <c r="C707">
        <v>2002</v>
      </c>
      <c r="D707">
        <v>3</v>
      </c>
      <c r="E707" s="4">
        <v>40</v>
      </c>
      <c r="F707" s="4">
        <v>6</v>
      </c>
      <c r="G707" s="5">
        <f t="shared" ref="G707:G770" si="11">F707/E707</f>
        <v>0.15</v>
      </c>
    </row>
    <row r="708" spans="1:7" x14ac:dyDescent="0.25">
      <c r="A708">
        <v>136</v>
      </c>
      <c r="B708" t="s">
        <v>9</v>
      </c>
      <c r="C708">
        <v>2002</v>
      </c>
      <c r="D708">
        <v>4</v>
      </c>
      <c r="E708" s="4">
        <v>506</v>
      </c>
      <c r="F708" s="4">
        <v>53</v>
      </c>
      <c r="G708" s="5">
        <f t="shared" si="11"/>
        <v>0.10474308300395258</v>
      </c>
    </row>
    <row r="709" spans="1:7" x14ac:dyDescent="0.25">
      <c r="A709">
        <v>136</v>
      </c>
      <c r="B709" t="s">
        <v>9</v>
      </c>
      <c r="C709">
        <v>2002</v>
      </c>
      <c r="D709">
        <v>5</v>
      </c>
      <c r="E709" s="4">
        <v>139</v>
      </c>
      <c r="F709" s="4">
        <v>8</v>
      </c>
      <c r="G709" s="5">
        <f t="shared" si="11"/>
        <v>5.7553956834532377E-2</v>
      </c>
    </row>
    <row r="710" spans="1:7" x14ac:dyDescent="0.25">
      <c r="A710">
        <v>136</v>
      </c>
      <c r="B710" t="s">
        <v>9</v>
      </c>
      <c r="C710">
        <v>2003</v>
      </c>
      <c r="D710">
        <v>1</v>
      </c>
      <c r="E710" s="4">
        <v>22</v>
      </c>
      <c r="F710" s="4">
        <v>0</v>
      </c>
      <c r="G710" s="5">
        <f t="shared" si="11"/>
        <v>0</v>
      </c>
    </row>
    <row r="711" spans="1:7" x14ac:dyDescent="0.25">
      <c r="A711">
        <v>136</v>
      </c>
      <c r="B711" t="s">
        <v>9</v>
      </c>
      <c r="C711">
        <v>2003</v>
      </c>
      <c r="D711">
        <v>3</v>
      </c>
      <c r="E711" s="4">
        <v>61</v>
      </c>
      <c r="F711" s="4">
        <v>4</v>
      </c>
      <c r="G711" s="5">
        <f t="shared" si="11"/>
        <v>6.5573770491803282E-2</v>
      </c>
    </row>
    <row r="712" spans="1:7" x14ac:dyDescent="0.25">
      <c r="A712">
        <v>136</v>
      </c>
      <c r="B712" t="s">
        <v>9</v>
      </c>
      <c r="C712">
        <v>2003</v>
      </c>
      <c r="D712">
        <v>4</v>
      </c>
      <c r="E712" s="4">
        <v>486</v>
      </c>
      <c r="F712" s="4">
        <v>159</v>
      </c>
      <c r="G712" s="5">
        <f t="shared" si="11"/>
        <v>0.3271604938271605</v>
      </c>
    </row>
    <row r="713" spans="1:7" x14ac:dyDescent="0.25">
      <c r="A713">
        <v>136</v>
      </c>
      <c r="B713" t="s">
        <v>9</v>
      </c>
      <c r="C713">
        <v>2003</v>
      </c>
      <c r="D713">
        <v>5</v>
      </c>
      <c r="E713" s="4">
        <v>302</v>
      </c>
      <c r="F713" s="4">
        <v>39</v>
      </c>
      <c r="G713" s="5">
        <f t="shared" si="11"/>
        <v>0.12913907284768211</v>
      </c>
    </row>
    <row r="714" spans="1:7" x14ac:dyDescent="0.25">
      <c r="A714">
        <v>136</v>
      </c>
      <c r="B714" t="s">
        <v>9</v>
      </c>
      <c r="C714">
        <v>2004</v>
      </c>
      <c r="D714">
        <v>1</v>
      </c>
      <c r="E714" s="4">
        <v>18</v>
      </c>
      <c r="F714" s="4">
        <v>0</v>
      </c>
      <c r="G714" s="5">
        <f t="shared" si="11"/>
        <v>0</v>
      </c>
    </row>
    <row r="715" spans="1:7" x14ac:dyDescent="0.25">
      <c r="A715">
        <v>136</v>
      </c>
      <c r="B715" t="s">
        <v>9</v>
      </c>
      <c r="C715">
        <v>2004</v>
      </c>
      <c r="D715">
        <v>2</v>
      </c>
      <c r="E715" s="4">
        <v>28</v>
      </c>
      <c r="F715" s="4">
        <v>2</v>
      </c>
      <c r="G715" s="5">
        <f t="shared" si="11"/>
        <v>7.1428571428571425E-2</v>
      </c>
    </row>
    <row r="716" spans="1:7" x14ac:dyDescent="0.25">
      <c r="A716">
        <v>136</v>
      </c>
      <c r="B716" t="s">
        <v>9</v>
      </c>
      <c r="C716">
        <v>2004</v>
      </c>
      <c r="D716">
        <v>3</v>
      </c>
      <c r="E716" s="4">
        <v>34</v>
      </c>
      <c r="F716" s="4">
        <v>9</v>
      </c>
      <c r="G716" s="5">
        <f t="shared" si="11"/>
        <v>0.26470588235294118</v>
      </c>
    </row>
    <row r="717" spans="1:7" x14ac:dyDescent="0.25">
      <c r="A717">
        <v>136</v>
      </c>
      <c r="B717" t="s">
        <v>9</v>
      </c>
      <c r="C717">
        <v>2004</v>
      </c>
      <c r="D717">
        <v>4</v>
      </c>
      <c r="E717" s="4">
        <v>493</v>
      </c>
      <c r="F717" s="4">
        <v>101</v>
      </c>
      <c r="G717" s="5">
        <f t="shared" si="11"/>
        <v>0.20486815415821502</v>
      </c>
    </row>
    <row r="718" spans="1:7" x14ac:dyDescent="0.25">
      <c r="A718">
        <v>136</v>
      </c>
      <c r="B718" t="s">
        <v>9</v>
      </c>
      <c r="C718">
        <v>2004</v>
      </c>
      <c r="D718">
        <v>5</v>
      </c>
      <c r="E718" s="4">
        <v>631</v>
      </c>
      <c r="F718" s="4">
        <v>101</v>
      </c>
      <c r="G718" s="5">
        <f t="shared" si="11"/>
        <v>0.16006339144215531</v>
      </c>
    </row>
    <row r="719" spans="1:7" x14ac:dyDescent="0.25">
      <c r="A719">
        <v>136</v>
      </c>
      <c r="B719" t="s">
        <v>9</v>
      </c>
      <c r="C719">
        <v>2005</v>
      </c>
      <c r="D719">
        <v>1</v>
      </c>
      <c r="E719" s="4">
        <v>49</v>
      </c>
      <c r="F719" s="4">
        <v>25</v>
      </c>
      <c r="G719" s="5">
        <f t="shared" si="11"/>
        <v>0.51020408163265307</v>
      </c>
    </row>
    <row r="720" spans="1:7" x14ac:dyDescent="0.25">
      <c r="A720">
        <v>136</v>
      </c>
      <c r="B720" t="s">
        <v>9</v>
      </c>
      <c r="C720">
        <v>2005</v>
      </c>
      <c r="D720">
        <v>2</v>
      </c>
      <c r="E720" s="4">
        <v>68</v>
      </c>
      <c r="F720" s="4">
        <v>14</v>
      </c>
      <c r="G720" s="5">
        <f t="shared" si="11"/>
        <v>0.20588235294117646</v>
      </c>
    </row>
    <row r="721" spans="1:7" x14ac:dyDescent="0.25">
      <c r="A721">
        <v>136</v>
      </c>
      <c r="B721" t="s">
        <v>9</v>
      </c>
      <c r="C721">
        <v>2005</v>
      </c>
      <c r="D721">
        <v>3</v>
      </c>
      <c r="E721" s="4">
        <v>129</v>
      </c>
      <c r="F721" s="4">
        <v>23</v>
      </c>
      <c r="G721" s="5">
        <f t="shared" si="11"/>
        <v>0.17829457364341086</v>
      </c>
    </row>
    <row r="722" spans="1:7" x14ac:dyDescent="0.25">
      <c r="A722">
        <v>136</v>
      </c>
      <c r="B722" t="s">
        <v>9</v>
      </c>
      <c r="C722">
        <v>2005</v>
      </c>
      <c r="D722">
        <v>4</v>
      </c>
      <c r="E722" s="4">
        <v>667</v>
      </c>
      <c r="F722" s="4">
        <v>161</v>
      </c>
      <c r="G722" s="5">
        <f t="shared" si="11"/>
        <v>0.2413793103448276</v>
      </c>
    </row>
    <row r="723" spans="1:7" x14ac:dyDescent="0.25">
      <c r="A723">
        <v>136</v>
      </c>
      <c r="B723" t="s">
        <v>9</v>
      </c>
      <c r="C723">
        <v>2005</v>
      </c>
      <c r="D723">
        <v>5</v>
      </c>
      <c r="E723" s="4">
        <v>542</v>
      </c>
      <c r="F723" s="4">
        <v>96</v>
      </c>
      <c r="G723" s="5">
        <f t="shared" si="11"/>
        <v>0.17712177121771217</v>
      </c>
    </row>
    <row r="724" spans="1:7" x14ac:dyDescent="0.25">
      <c r="A724">
        <v>136</v>
      </c>
      <c r="B724" t="s">
        <v>9</v>
      </c>
      <c r="C724">
        <v>2006</v>
      </c>
      <c r="D724">
        <v>1</v>
      </c>
      <c r="E724" s="4">
        <v>22</v>
      </c>
      <c r="F724" s="4">
        <v>8</v>
      </c>
      <c r="G724" s="5">
        <f t="shared" si="11"/>
        <v>0.36363636363636365</v>
      </c>
    </row>
    <row r="725" spans="1:7" x14ac:dyDescent="0.25">
      <c r="A725">
        <v>136</v>
      </c>
      <c r="B725" t="s">
        <v>9</v>
      </c>
      <c r="C725">
        <v>2006</v>
      </c>
      <c r="D725">
        <v>2</v>
      </c>
      <c r="E725" s="4">
        <v>102</v>
      </c>
      <c r="F725" s="4">
        <v>8</v>
      </c>
      <c r="G725" s="5">
        <f t="shared" si="11"/>
        <v>7.8431372549019607E-2</v>
      </c>
    </row>
    <row r="726" spans="1:7" x14ac:dyDescent="0.25">
      <c r="A726">
        <v>136</v>
      </c>
      <c r="B726" t="s">
        <v>9</v>
      </c>
      <c r="C726">
        <v>2006</v>
      </c>
      <c r="D726">
        <v>3</v>
      </c>
      <c r="E726" s="4">
        <v>60</v>
      </c>
      <c r="F726" s="4">
        <v>9</v>
      </c>
      <c r="G726" s="5">
        <f t="shared" si="11"/>
        <v>0.15</v>
      </c>
    </row>
    <row r="727" spans="1:7" x14ac:dyDescent="0.25">
      <c r="A727">
        <v>136</v>
      </c>
      <c r="B727" t="s">
        <v>9</v>
      </c>
      <c r="C727">
        <v>2006</v>
      </c>
      <c r="D727">
        <v>4</v>
      </c>
      <c r="E727" s="4">
        <v>75</v>
      </c>
      <c r="F727" s="4">
        <v>8</v>
      </c>
      <c r="G727" s="5">
        <f t="shared" si="11"/>
        <v>0.10666666666666667</v>
      </c>
    </row>
    <row r="728" spans="1:7" x14ac:dyDescent="0.25">
      <c r="A728">
        <v>136</v>
      </c>
      <c r="B728" t="s">
        <v>9</v>
      </c>
      <c r="C728">
        <v>2006</v>
      </c>
      <c r="D728">
        <v>5</v>
      </c>
      <c r="E728" s="4">
        <v>231</v>
      </c>
      <c r="F728" s="4">
        <v>27</v>
      </c>
      <c r="G728" s="5">
        <f t="shared" si="11"/>
        <v>0.11688311688311688</v>
      </c>
    </row>
    <row r="729" spans="1:7" x14ac:dyDescent="0.25">
      <c r="A729">
        <v>136</v>
      </c>
      <c r="B729" t="s">
        <v>9</v>
      </c>
      <c r="C729">
        <v>2007</v>
      </c>
      <c r="D729">
        <v>1</v>
      </c>
      <c r="E729" s="4">
        <v>166</v>
      </c>
      <c r="F729" s="4">
        <v>48</v>
      </c>
      <c r="G729" s="5">
        <f t="shared" si="11"/>
        <v>0.28915662650602408</v>
      </c>
    </row>
    <row r="730" spans="1:7" x14ac:dyDescent="0.25">
      <c r="A730">
        <v>136</v>
      </c>
      <c r="B730" t="s">
        <v>9</v>
      </c>
      <c r="C730">
        <v>2007</v>
      </c>
      <c r="D730">
        <v>2</v>
      </c>
      <c r="E730" s="4">
        <v>190</v>
      </c>
      <c r="F730" s="4">
        <v>36</v>
      </c>
      <c r="G730" s="5">
        <f t="shared" si="11"/>
        <v>0.18947368421052632</v>
      </c>
    </row>
    <row r="731" spans="1:7" x14ac:dyDescent="0.25">
      <c r="A731">
        <v>136</v>
      </c>
      <c r="B731" t="s">
        <v>9</v>
      </c>
      <c r="C731">
        <v>2007</v>
      </c>
      <c r="D731">
        <v>3</v>
      </c>
      <c r="E731" s="4">
        <v>118</v>
      </c>
      <c r="F731" s="4">
        <v>13</v>
      </c>
      <c r="G731" s="5">
        <f t="shared" si="11"/>
        <v>0.11016949152542373</v>
      </c>
    </row>
    <row r="732" spans="1:7" x14ac:dyDescent="0.25">
      <c r="A732">
        <v>136</v>
      </c>
      <c r="B732" t="s">
        <v>9</v>
      </c>
      <c r="C732">
        <v>2007</v>
      </c>
      <c r="D732">
        <v>4</v>
      </c>
      <c r="E732" s="4">
        <v>421</v>
      </c>
      <c r="F732" s="4">
        <v>19</v>
      </c>
      <c r="G732" s="5">
        <f t="shared" si="11"/>
        <v>4.5130641330166268E-2</v>
      </c>
    </row>
    <row r="733" spans="1:7" x14ac:dyDescent="0.25">
      <c r="A733">
        <v>136</v>
      </c>
      <c r="B733" t="s">
        <v>9</v>
      </c>
      <c r="C733">
        <v>2007</v>
      </c>
      <c r="D733">
        <v>5</v>
      </c>
      <c r="E733" s="4">
        <v>13</v>
      </c>
      <c r="F733" s="4">
        <v>4</v>
      </c>
      <c r="G733" s="5">
        <f t="shared" si="11"/>
        <v>0.30769230769230771</v>
      </c>
    </row>
    <row r="734" spans="1:7" x14ac:dyDescent="0.25">
      <c r="A734">
        <v>136</v>
      </c>
      <c r="B734" t="s">
        <v>9</v>
      </c>
      <c r="C734">
        <v>2008</v>
      </c>
      <c r="D734">
        <v>2</v>
      </c>
      <c r="E734" s="4">
        <v>81</v>
      </c>
      <c r="F734" s="4">
        <v>10</v>
      </c>
      <c r="G734" s="5">
        <f t="shared" si="11"/>
        <v>0.12345679012345678</v>
      </c>
    </row>
    <row r="735" spans="1:7" x14ac:dyDescent="0.25">
      <c r="A735">
        <v>136</v>
      </c>
      <c r="B735" t="s">
        <v>9</v>
      </c>
      <c r="C735">
        <v>2008</v>
      </c>
      <c r="D735">
        <v>3</v>
      </c>
      <c r="E735" s="4">
        <v>45</v>
      </c>
      <c r="F735" s="4">
        <v>6</v>
      </c>
      <c r="G735" s="5">
        <f t="shared" si="11"/>
        <v>0.13333333333333333</v>
      </c>
    </row>
    <row r="736" spans="1:7" x14ac:dyDescent="0.25">
      <c r="A736">
        <v>136</v>
      </c>
      <c r="B736" t="s">
        <v>9</v>
      </c>
      <c r="C736">
        <v>2008</v>
      </c>
      <c r="D736">
        <v>4</v>
      </c>
      <c r="E736" s="4">
        <v>410</v>
      </c>
      <c r="F736" s="4">
        <v>63</v>
      </c>
      <c r="G736" s="5">
        <f t="shared" si="11"/>
        <v>0.15365853658536585</v>
      </c>
    </row>
    <row r="737" spans="1:7" x14ac:dyDescent="0.25">
      <c r="A737">
        <v>136</v>
      </c>
      <c r="B737" t="s">
        <v>9</v>
      </c>
      <c r="C737">
        <v>2008</v>
      </c>
      <c r="D737">
        <v>5</v>
      </c>
      <c r="E737" s="4">
        <v>128</v>
      </c>
      <c r="F737" s="4">
        <v>14</v>
      </c>
      <c r="G737" s="5">
        <f t="shared" si="11"/>
        <v>0.109375</v>
      </c>
    </row>
    <row r="738" spans="1:7" x14ac:dyDescent="0.25">
      <c r="A738">
        <v>136</v>
      </c>
      <c r="B738" t="s">
        <v>9</v>
      </c>
      <c r="C738">
        <v>2009</v>
      </c>
      <c r="D738">
        <v>1</v>
      </c>
      <c r="E738" s="4">
        <v>73</v>
      </c>
      <c r="F738" s="4">
        <v>21</v>
      </c>
      <c r="G738" s="5">
        <f t="shared" si="11"/>
        <v>0.28767123287671231</v>
      </c>
    </row>
    <row r="739" spans="1:7" x14ac:dyDescent="0.25">
      <c r="A739">
        <v>136</v>
      </c>
      <c r="B739" t="s">
        <v>9</v>
      </c>
      <c r="C739">
        <v>2009</v>
      </c>
      <c r="D739">
        <v>3</v>
      </c>
      <c r="E739" s="4">
        <v>43</v>
      </c>
      <c r="F739" s="4">
        <v>2</v>
      </c>
      <c r="G739" s="5">
        <f t="shared" si="11"/>
        <v>4.6511627906976744E-2</v>
      </c>
    </row>
    <row r="740" spans="1:7" x14ac:dyDescent="0.25">
      <c r="A740">
        <v>136</v>
      </c>
      <c r="B740" t="s">
        <v>9</v>
      </c>
      <c r="C740">
        <v>2009</v>
      </c>
      <c r="D740">
        <v>4</v>
      </c>
      <c r="E740" s="4">
        <v>126</v>
      </c>
      <c r="F740" s="4">
        <v>10</v>
      </c>
      <c r="G740" s="5">
        <f t="shared" si="11"/>
        <v>7.9365079365079361E-2</v>
      </c>
    </row>
    <row r="741" spans="1:7" x14ac:dyDescent="0.25">
      <c r="A741">
        <v>136</v>
      </c>
      <c r="B741" t="s">
        <v>9</v>
      </c>
      <c r="C741">
        <v>2009</v>
      </c>
      <c r="D741">
        <v>5</v>
      </c>
      <c r="E741" s="4">
        <v>104</v>
      </c>
      <c r="F741" s="4">
        <v>19</v>
      </c>
      <c r="G741" s="5">
        <f t="shared" si="11"/>
        <v>0.18269230769230768</v>
      </c>
    </row>
    <row r="742" spans="1:7" x14ac:dyDescent="0.25">
      <c r="A742">
        <v>136</v>
      </c>
      <c r="B742" t="s">
        <v>9</v>
      </c>
      <c r="C742">
        <v>2010</v>
      </c>
      <c r="D742">
        <v>2</v>
      </c>
      <c r="E742" s="4">
        <v>5</v>
      </c>
      <c r="F742" s="4">
        <v>0</v>
      </c>
      <c r="G742" s="5">
        <f t="shared" si="11"/>
        <v>0</v>
      </c>
    </row>
    <row r="743" spans="1:7" x14ac:dyDescent="0.25">
      <c r="A743">
        <v>136</v>
      </c>
      <c r="B743" t="s">
        <v>9</v>
      </c>
      <c r="C743">
        <v>2010</v>
      </c>
      <c r="D743">
        <v>4</v>
      </c>
      <c r="E743" s="4">
        <v>10</v>
      </c>
      <c r="F743" s="4">
        <v>0</v>
      </c>
      <c r="G743" s="5">
        <f t="shared" si="11"/>
        <v>0</v>
      </c>
    </row>
    <row r="744" spans="1:7" x14ac:dyDescent="0.25">
      <c r="A744">
        <v>136</v>
      </c>
      <c r="B744" t="s">
        <v>9</v>
      </c>
      <c r="C744">
        <v>2010</v>
      </c>
      <c r="D744">
        <v>5</v>
      </c>
      <c r="E744" s="4">
        <v>76</v>
      </c>
      <c r="F744" s="4">
        <v>11</v>
      </c>
      <c r="G744" s="5">
        <f t="shared" si="11"/>
        <v>0.14473684210526316</v>
      </c>
    </row>
    <row r="745" spans="1:7" x14ac:dyDescent="0.25">
      <c r="A745">
        <v>136</v>
      </c>
      <c r="B745" t="s">
        <v>9</v>
      </c>
      <c r="C745">
        <v>2011</v>
      </c>
      <c r="D745">
        <v>1</v>
      </c>
      <c r="E745" s="4">
        <v>12</v>
      </c>
      <c r="F745" s="4">
        <v>0</v>
      </c>
      <c r="G745" s="5">
        <f t="shared" si="11"/>
        <v>0</v>
      </c>
    </row>
    <row r="746" spans="1:7" x14ac:dyDescent="0.25">
      <c r="A746">
        <v>136</v>
      </c>
      <c r="B746" t="s">
        <v>9</v>
      </c>
      <c r="C746">
        <v>2011</v>
      </c>
      <c r="D746">
        <v>2</v>
      </c>
      <c r="E746" s="4">
        <v>4</v>
      </c>
      <c r="F746" s="4">
        <v>2</v>
      </c>
      <c r="G746" s="5">
        <f t="shared" si="11"/>
        <v>0.5</v>
      </c>
    </row>
    <row r="747" spans="1:7" x14ac:dyDescent="0.25">
      <c r="A747">
        <v>136</v>
      </c>
      <c r="B747" t="s">
        <v>9</v>
      </c>
      <c r="C747">
        <v>2011</v>
      </c>
      <c r="D747">
        <v>4</v>
      </c>
      <c r="E747" s="4">
        <v>126</v>
      </c>
      <c r="F747" s="4">
        <v>27</v>
      </c>
      <c r="G747" s="5">
        <f t="shared" si="11"/>
        <v>0.21428571428571427</v>
      </c>
    </row>
    <row r="748" spans="1:7" x14ac:dyDescent="0.25">
      <c r="A748">
        <v>136</v>
      </c>
      <c r="B748" t="s">
        <v>9</v>
      </c>
      <c r="C748">
        <v>2011</v>
      </c>
      <c r="D748">
        <v>5</v>
      </c>
      <c r="E748" s="4">
        <v>80</v>
      </c>
      <c r="F748" s="4">
        <v>4</v>
      </c>
      <c r="G748" s="5">
        <f t="shared" si="11"/>
        <v>0.05</v>
      </c>
    </row>
    <row r="749" spans="1:7" x14ac:dyDescent="0.25">
      <c r="A749">
        <v>136</v>
      </c>
      <c r="B749" t="s">
        <v>9</v>
      </c>
      <c r="C749">
        <v>2012</v>
      </c>
      <c r="D749">
        <v>1</v>
      </c>
      <c r="E749" s="4"/>
      <c r="F749" s="4">
        <v>1</v>
      </c>
      <c r="G749" s="5" t="e">
        <f t="shared" si="11"/>
        <v>#DIV/0!</v>
      </c>
    </row>
    <row r="750" spans="1:7" x14ac:dyDescent="0.25">
      <c r="A750">
        <v>136</v>
      </c>
      <c r="B750" t="s">
        <v>9</v>
      </c>
      <c r="C750">
        <v>2012</v>
      </c>
      <c r="D750">
        <v>3</v>
      </c>
      <c r="E750" s="4">
        <v>22</v>
      </c>
      <c r="F750" s="4">
        <v>2</v>
      </c>
      <c r="G750" s="5">
        <f t="shared" si="11"/>
        <v>9.0909090909090912E-2</v>
      </c>
    </row>
    <row r="751" spans="1:7" x14ac:dyDescent="0.25">
      <c r="A751">
        <v>136</v>
      </c>
      <c r="B751" t="s">
        <v>9</v>
      </c>
      <c r="C751">
        <v>2012</v>
      </c>
      <c r="D751">
        <v>4</v>
      </c>
      <c r="E751" s="4">
        <v>458</v>
      </c>
      <c r="F751" s="4">
        <v>140</v>
      </c>
      <c r="G751" s="5">
        <f t="shared" si="11"/>
        <v>0.3056768558951965</v>
      </c>
    </row>
    <row r="752" spans="1:7" x14ac:dyDescent="0.25">
      <c r="A752">
        <v>136</v>
      </c>
      <c r="B752" t="s">
        <v>9</v>
      </c>
      <c r="C752">
        <v>2012</v>
      </c>
      <c r="D752">
        <v>5</v>
      </c>
      <c r="E752" s="4">
        <v>374</v>
      </c>
      <c r="F752" s="4">
        <v>48</v>
      </c>
      <c r="G752" s="5">
        <f t="shared" si="11"/>
        <v>0.12834224598930483</v>
      </c>
    </row>
    <row r="753" spans="1:7" x14ac:dyDescent="0.25">
      <c r="A753">
        <v>136</v>
      </c>
      <c r="B753" t="s">
        <v>9</v>
      </c>
      <c r="C753">
        <v>2013</v>
      </c>
      <c r="D753">
        <v>1</v>
      </c>
      <c r="E753" s="4">
        <v>16</v>
      </c>
      <c r="F753" s="4">
        <v>4</v>
      </c>
      <c r="G753" s="5">
        <f t="shared" si="11"/>
        <v>0.25</v>
      </c>
    </row>
    <row r="754" spans="1:7" x14ac:dyDescent="0.25">
      <c r="A754">
        <v>136</v>
      </c>
      <c r="B754" t="s">
        <v>9</v>
      </c>
      <c r="C754">
        <v>2013</v>
      </c>
      <c r="D754">
        <v>2</v>
      </c>
      <c r="E754" s="4">
        <v>23</v>
      </c>
      <c r="F754" s="4">
        <v>1</v>
      </c>
      <c r="G754" s="5">
        <f t="shared" si="11"/>
        <v>4.3478260869565216E-2</v>
      </c>
    </row>
    <row r="755" spans="1:7" x14ac:dyDescent="0.25">
      <c r="A755">
        <v>136</v>
      </c>
      <c r="B755" t="s">
        <v>9</v>
      </c>
      <c r="C755">
        <v>2013</v>
      </c>
      <c r="D755">
        <v>3</v>
      </c>
      <c r="E755" s="4">
        <v>11</v>
      </c>
      <c r="F755" s="4">
        <v>3</v>
      </c>
      <c r="G755" s="5">
        <f t="shared" si="11"/>
        <v>0.27272727272727271</v>
      </c>
    </row>
    <row r="756" spans="1:7" x14ac:dyDescent="0.25">
      <c r="A756">
        <v>136</v>
      </c>
      <c r="B756" t="s">
        <v>9</v>
      </c>
      <c r="C756">
        <v>2013</v>
      </c>
      <c r="D756">
        <v>4</v>
      </c>
      <c r="E756" s="4">
        <v>58</v>
      </c>
      <c r="F756" s="4">
        <v>2</v>
      </c>
      <c r="G756" s="5">
        <f t="shared" si="11"/>
        <v>3.4482758620689655E-2</v>
      </c>
    </row>
    <row r="757" spans="1:7" x14ac:dyDescent="0.25">
      <c r="A757">
        <v>136</v>
      </c>
      <c r="B757" t="s">
        <v>9</v>
      </c>
      <c r="C757">
        <v>2013</v>
      </c>
      <c r="D757">
        <v>5</v>
      </c>
      <c r="E757" s="4">
        <v>72</v>
      </c>
      <c r="F757" s="4">
        <v>9</v>
      </c>
      <c r="G757" s="5">
        <f t="shared" si="11"/>
        <v>0.125</v>
      </c>
    </row>
    <row r="758" spans="1:7" x14ac:dyDescent="0.25">
      <c r="A758">
        <v>136</v>
      </c>
      <c r="B758" t="s">
        <v>9</v>
      </c>
      <c r="C758">
        <v>2014</v>
      </c>
      <c r="D758">
        <v>4</v>
      </c>
      <c r="E758" s="4">
        <v>92</v>
      </c>
      <c r="F758" s="4">
        <v>4</v>
      </c>
      <c r="G758" s="5">
        <f t="shared" si="11"/>
        <v>4.3478260869565216E-2</v>
      </c>
    </row>
    <row r="759" spans="1:7" x14ac:dyDescent="0.25">
      <c r="A759">
        <v>136</v>
      </c>
      <c r="B759" t="s">
        <v>9</v>
      </c>
      <c r="C759">
        <v>2014</v>
      </c>
      <c r="D759">
        <v>5</v>
      </c>
      <c r="E759" s="4">
        <v>14</v>
      </c>
      <c r="F759" s="4">
        <v>5</v>
      </c>
      <c r="G759" s="5">
        <f t="shared" si="11"/>
        <v>0.35714285714285715</v>
      </c>
    </row>
    <row r="760" spans="1:7" x14ac:dyDescent="0.25">
      <c r="A760">
        <v>136</v>
      </c>
      <c r="B760" t="s">
        <v>9</v>
      </c>
      <c r="C760">
        <v>2015</v>
      </c>
      <c r="D760">
        <v>3</v>
      </c>
      <c r="E760" s="4">
        <v>22</v>
      </c>
      <c r="F760" s="4">
        <v>1</v>
      </c>
      <c r="G760" s="5">
        <f t="shared" si="11"/>
        <v>4.5454545454545456E-2</v>
      </c>
    </row>
    <row r="761" spans="1:7" x14ac:dyDescent="0.25">
      <c r="A761">
        <v>136</v>
      </c>
      <c r="B761" t="s">
        <v>9</v>
      </c>
      <c r="C761">
        <v>2015</v>
      </c>
      <c r="D761">
        <v>4</v>
      </c>
      <c r="E761" s="4">
        <v>132</v>
      </c>
      <c r="F761" s="4">
        <v>14</v>
      </c>
      <c r="G761" s="5">
        <f t="shared" si="11"/>
        <v>0.10606060606060606</v>
      </c>
    </row>
    <row r="762" spans="1:7" x14ac:dyDescent="0.25">
      <c r="A762">
        <v>136</v>
      </c>
      <c r="B762" t="s">
        <v>9</v>
      </c>
      <c r="C762">
        <v>2015</v>
      </c>
      <c r="D762">
        <v>5</v>
      </c>
      <c r="E762" s="4">
        <v>59</v>
      </c>
      <c r="F762" s="4">
        <v>26</v>
      </c>
      <c r="G762" s="5">
        <f t="shared" si="11"/>
        <v>0.44067796610169491</v>
      </c>
    </row>
    <row r="763" spans="1:7" x14ac:dyDescent="0.25">
      <c r="A763">
        <v>136</v>
      </c>
      <c r="B763" t="s">
        <v>9</v>
      </c>
      <c r="C763">
        <v>2016</v>
      </c>
      <c r="D763">
        <v>1</v>
      </c>
      <c r="E763" s="4">
        <v>62</v>
      </c>
      <c r="F763" s="4">
        <v>10</v>
      </c>
      <c r="G763" s="5">
        <f t="shared" si="11"/>
        <v>0.16129032258064516</v>
      </c>
    </row>
    <row r="764" spans="1:7" x14ac:dyDescent="0.25">
      <c r="A764">
        <v>136</v>
      </c>
      <c r="B764" t="s">
        <v>9</v>
      </c>
      <c r="C764">
        <v>2016</v>
      </c>
      <c r="D764">
        <v>3</v>
      </c>
      <c r="E764" s="4">
        <v>14</v>
      </c>
      <c r="F764" s="4">
        <v>1</v>
      </c>
      <c r="G764" s="5">
        <f t="shared" si="11"/>
        <v>7.1428571428571425E-2</v>
      </c>
    </row>
    <row r="765" spans="1:7" x14ac:dyDescent="0.25">
      <c r="A765">
        <v>136</v>
      </c>
      <c r="B765" t="s">
        <v>9</v>
      </c>
      <c r="C765">
        <v>2016</v>
      </c>
      <c r="D765">
        <v>4</v>
      </c>
      <c r="E765" s="4"/>
      <c r="F765" s="4">
        <v>2</v>
      </c>
      <c r="G765" s="5" t="e">
        <f t="shared" si="11"/>
        <v>#DIV/0!</v>
      </c>
    </row>
    <row r="766" spans="1:7" x14ac:dyDescent="0.25">
      <c r="A766">
        <v>136</v>
      </c>
      <c r="B766" t="s">
        <v>9</v>
      </c>
      <c r="C766">
        <v>2016</v>
      </c>
      <c r="D766">
        <v>5</v>
      </c>
      <c r="E766" s="4">
        <v>538</v>
      </c>
      <c r="F766" s="4">
        <v>102</v>
      </c>
      <c r="G766" s="5">
        <f t="shared" si="11"/>
        <v>0.1895910780669145</v>
      </c>
    </row>
    <row r="767" spans="1:7" x14ac:dyDescent="0.25">
      <c r="A767">
        <v>136</v>
      </c>
      <c r="B767" t="s">
        <v>9</v>
      </c>
      <c r="C767">
        <v>2017</v>
      </c>
      <c r="D767">
        <v>1</v>
      </c>
      <c r="E767" s="4">
        <v>357</v>
      </c>
      <c r="F767" s="4">
        <v>49</v>
      </c>
      <c r="G767" s="5">
        <f t="shared" si="11"/>
        <v>0.13725490196078433</v>
      </c>
    </row>
    <row r="768" spans="1:7" x14ac:dyDescent="0.25">
      <c r="A768">
        <v>136</v>
      </c>
      <c r="B768" t="s">
        <v>9</v>
      </c>
      <c r="C768">
        <v>2017</v>
      </c>
      <c r="D768">
        <v>2</v>
      </c>
      <c r="E768" s="4">
        <v>129</v>
      </c>
      <c r="F768" s="4">
        <v>8</v>
      </c>
      <c r="G768" s="5">
        <f t="shared" si="11"/>
        <v>6.2015503875968991E-2</v>
      </c>
    </row>
    <row r="769" spans="1:7" x14ac:dyDescent="0.25">
      <c r="A769">
        <v>136</v>
      </c>
      <c r="B769" t="s">
        <v>9</v>
      </c>
      <c r="C769">
        <v>2017</v>
      </c>
      <c r="D769">
        <v>3</v>
      </c>
      <c r="E769" s="4">
        <v>86</v>
      </c>
      <c r="F769" s="4">
        <v>9</v>
      </c>
      <c r="G769" s="5">
        <f t="shared" si="11"/>
        <v>0.10465116279069768</v>
      </c>
    </row>
    <row r="770" spans="1:7" x14ac:dyDescent="0.25">
      <c r="A770">
        <v>136</v>
      </c>
      <c r="B770" t="s">
        <v>9</v>
      </c>
      <c r="C770">
        <v>2017</v>
      </c>
      <c r="D770">
        <v>4</v>
      </c>
      <c r="E770" s="4">
        <v>263</v>
      </c>
      <c r="F770" s="4">
        <v>20</v>
      </c>
      <c r="G770" s="5">
        <f t="shared" si="11"/>
        <v>7.6045627376425853E-2</v>
      </c>
    </row>
    <row r="771" spans="1:7" x14ac:dyDescent="0.25">
      <c r="A771">
        <v>136</v>
      </c>
      <c r="B771" t="s">
        <v>9</v>
      </c>
      <c r="C771">
        <v>2017</v>
      </c>
      <c r="D771">
        <v>5</v>
      </c>
      <c r="E771" s="4">
        <v>52</v>
      </c>
      <c r="F771" s="4">
        <v>4</v>
      </c>
      <c r="G771" s="5">
        <f t="shared" ref="G771:G834" si="12">F771/E771</f>
        <v>7.6923076923076927E-2</v>
      </c>
    </row>
    <row r="772" spans="1:7" x14ac:dyDescent="0.25">
      <c r="A772">
        <v>136</v>
      </c>
      <c r="B772" t="s">
        <v>9</v>
      </c>
      <c r="C772">
        <v>2018</v>
      </c>
      <c r="D772">
        <v>1</v>
      </c>
      <c r="E772" s="4">
        <v>272</v>
      </c>
      <c r="F772" s="4">
        <v>29</v>
      </c>
      <c r="G772" s="5">
        <f t="shared" si="12"/>
        <v>0.10661764705882353</v>
      </c>
    </row>
    <row r="773" spans="1:7" x14ac:dyDescent="0.25">
      <c r="A773">
        <v>136</v>
      </c>
      <c r="B773" t="s">
        <v>9</v>
      </c>
      <c r="C773">
        <v>2018</v>
      </c>
      <c r="D773">
        <v>2</v>
      </c>
      <c r="E773" s="4">
        <v>34</v>
      </c>
      <c r="F773" s="4">
        <v>5</v>
      </c>
      <c r="G773" s="5">
        <f t="shared" si="12"/>
        <v>0.14705882352941177</v>
      </c>
    </row>
    <row r="774" spans="1:7" x14ac:dyDescent="0.25">
      <c r="A774">
        <v>136</v>
      </c>
      <c r="B774" t="s">
        <v>9</v>
      </c>
      <c r="C774">
        <v>2018</v>
      </c>
      <c r="D774">
        <v>3</v>
      </c>
      <c r="E774" s="4">
        <v>45</v>
      </c>
      <c r="F774" s="4">
        <v>18</v>
      </c>
      <c r="G774" s="5">
        <f t="shared" si="12"/>
        <v>0.4</v>
      </c>
    </row>
    <row r="775" spans="1:7" x14ac:dyDescent="0.25">
      <c r="A775">
        <v>136</v>
      </c>
      <c r="B775" t="s">
        <v>9</v>
      </c>
      <c r="C775">
        <v>2018</v>
      </c>
      <c r="D775">
        <v>4</v>
      </c>
      <c r="E775" s="4">
        <v>219</v>
      </c>
      <c r="F775" s="4">
        <v>13</v>
      </c>
      <c r="G775" s="5">
        <f t="shared" si="12"/>
        <v>5.9360730593607303E-2</v>
      </c>
    </row>
    <row r="776" spans="1:7" x14ac:dyDescent="0.25">
      <c r="A776">
        <v>136</v>
      </c>
      <c r="B776" t="s">
        <v>9</v>
      </c>
      <c r="C776">
        <v>2018</v>
      </c>
      <c r="D776">
        <v>5</v>
      </c>
      <c r="E776" s="4">
        <v>74</v>
      </c>
      <c r="F776" s="4">
        <v>18</v>
      </c>
      <c r="G776" s="5">
        <f t="shared" si="12"/>
        <v>0.24324324324324326</v>
      </c>
    </row>
    <row r="777" spans="1:7" x14ac:dyDescent="0.25">
      <c r="A777">
        <v>136</v>
      </c>
      <c r="B777" t="s">
        <v>9</v>
      </c>
      <c r="C777">
        <v>2019</v>
      </c>
      <c r="D777">
        <v>1</v>
      </c>
      <c r="E777" s="4">
        <v>87</v>
      </c>
      <c r="F777" s="4">
        <v>3</v>
      </c>
      <c r="G777" s="5">
        <f t="shared" si="12"/>
        <v>3.4482758620689655E-2</v>
      </c>
    </row>
    <row r="778" spans="1:7" x14ac:dyDescent="0.25">
      <c r="A778">
        <v>136</v>
      </c>
      <c r="B778" t="s">
        <v>9</v>
      </c>
      <c r="C778">
        <v>2019</v>
      </c>
      <c r="D778">
        <v>2</v>
      </c>
      <c r="E778" s="4">
        <v>21</v>
      </c>
      <c r="F778" s="4">
        <v>4</v>
      </c>
      <c r="G778" s="5">
        <f t="shared" si="12"/>
        <v>0.19047619047619047</v>
      </c>
    </row>
    <row r="779" spans="1:7" x14ac:dyDescent="0.25">
      <c r="A779">
        <v>136</v>
      </c>
      <c r="B779" t="s">
        <v>9</v>
      </c>
      <c r="C779">
        <v>2019</v>
      </c>
      <c r="D779">
        <v>3</v>
      </c>
      <c r="E779" s="4">
        <v>104</v>
      </c>
      <c r="F779" s="4">
        <v>21</v>
      </c>
      <c r="G779" s="5">
        <f t="shared" si="12"/>
        <v>0.20192307692307693</v>
      </c>
    </row>
    <row r="780" spans="1:7" x14ac:dyDescent="0.25">
      <c r="A780">
        <v>136</v>
      </c>
      <c r="B780" t="s">
        <v>9</v>
      </c>
      <c r="C780">
        <v>2019</v>
      </c>
      <c r="D780">
        <v>4</v>
      </c>
      <c r="E780" s="4">
        <v>185</v>
      </c>
      <c r="F780" s="4">
        <v>20</v>
      </c>
      <c r="G780" s="5">
        <f t="shared" si="12"/>
        <v>0.10810810810810811</v>
      </c>
    </row>
    <row r="781" spans="1:7" x14ac:dyDescent="0.25">
      <c r="A781">
        <v>136</v>
      </c>
      <c r="B781" t="s">
        <v>9</v>
      </c>
      <c r="C781">
        <v>2019</v>
      </c>
      <c r="D781">
        <v>5</v>
      </c>
      <c r="E781" s="4">
        <v>107</v>
      </c>
      <c r="F781" s="4">
        <v>8</v>
      </c>
      <c r="G781" s="5">
        <f t="shared" si="12"/>
        <v>7.476635514018691E-2</v>
      </c>
    </row>
    <row r="782" spans="1:7" x14ac:dyDescent="0.25">
      <c r="A782">
        <v>136</v>
      </c>
      <c r="B782" t="s">
        <v>9</v>
      </c>
      <c r="C782">
        <v>2020</v>
      </c>
      <c r="D782">
        <v>1</v>
      </c>
      <c r="E782" s="4">
        <v>9</v>
      </c>
      <c r="F782" s="4">
        <v>1</v>
      </c>
      <c r="G782" s="5">
        <f t="shared" si="12"/>
        <v>0.1111111111111111</v>
      </c>
    </row>
    <row r="783" spans="1:7" x14ac:dyDescent="0.25">
      <c r="A783">
        <v>136</v>
      </c>
      <c r="B783" t="s">
        <v>9</v>
      </c>
      <c r="C783">
        <v>2020</v>
      </c>
      <c r="D783">
        <v>2</v>
      </c>
      <c r="E783" s="4">
        <v>20</v>
      </c>
      <c r="F783" s="4">
        <v>2</v>
      </c>
      <c r="G783" s="5">
        <f t="shared" si="12"/>
        <v>0.1</v>
      </c>
    </row>
    <row r="784" spans="1:7" x14ac:dyDescent="0.25">
      <c r="A784">
        <v>136</v>
      </c>
      <c r="B784" t="s">
        <v>9</v>
      </c>
      <c r="C784">
        <v>2020</v>
      </c>
      <c r="D784">
        <v>3</v>
      </c>
      <c r="E784" s="4">
        <v>55</v>
      </c>
      <c r="F784" s="4">
        <v>8</v>
      </c>
      <c r="G784" s="5">
        <f t="shared" si="12"/>
        <v>0.14545454545454545</v>
      </c>
    </row>
    <row r="785" spans="1:7" x14ac:dyDescent="0.25">
      <c r="A785">
        <v>136</v>
      </c>
      <c r="B785" t="s">
        <v>9</v>
      </c>
      <c r="C785">
        <v>2020</v>
      </c>
      <c r="D785">
        <v>4</v>
      </c>
      <c r="E785" s="4">
        <v>150</v>
      </c>
      <c r="F785" s="4">
        <v>7</v>
      </c>
      <c r="G785" s="5">
        <f t="shared" si="12"/>
        <v>4.6666666666666669E-2</v>
      </c>
    </row>
    <row r="786" spans="1:7" x14ac:dyDescent="0.25">
      <c r="A786">
        <v>136</v>
      </c>
      <c r="B786" t="s">
        <v>9</v>
      </c>
      <c r="C786">
        <v>2020</v>
      </c>
      <c r="D786">
        <v>5</v>
      </c>
      <c r="E786" s="4">
        <v>71</v>
      </c>
      <c r="F786" s="4">
        <v>7</v>
      </c>
      <c r="G786" s="5">
        <f t="shared" si="12"/>
        <v>9.8591549295774641E-2</v>
      </c>
    </row>
    <row r="787" spans="1:7" x14ac:dyDescent="0.25">
      <c r="A787">
        <v>152</v>
      </c>
      <c r="B787" t="s">
        <v>8</v>
      </c>
      <c r="C787">
        <v>2000</v>
      </c>
      <c r="D787">
        <v>1</v>
      </c>
      <c r="E787" s="4">
        <v>12</v>
      </c>
      <c r="F787" s="4">
        <v>0</v>
      </c>
      <c r="G787" s="5">
        <f t="shared" si="12"/>
        <v>0</v>
      </c>
    </row>
    <row r="788" spans="1:7" x14ac:dyDescent="0.25">
      <c r="A788">
        <v>152</v>
      </c>
      <c r="B788" t="s">
        <v>8</v>
      </c>
      <c r="C788">
        <v>2000</v>
      </c>
      <c r="D788">
        <v>4</v>
      </c>
      <c r="E788" s="4">
        <v>227</v>
      </c>
      <c r="F788" s="4">
        <v>33</v>
      </c>
      <c r="G788" s="5">
        <f t="shared" si="12"/>
        <v>0.14537444933920704</v>
      </c>
    </row>
    <row r="789" spans="1:7" x14ac:dyDescent="0.25">
      <c r="A789">
        <v>152</v>
      </c>
      <c r="B789" t="s">
        <v>8</v>
      </c>
      <c r="C789">
        <v>2000</v>
      </c>
      <c r="D789">
        <v>5</v>
      </c>
      <c r="E789" s="4">
        <v>652</v>
      </c>
      <c r="F789" s="4">
        <v>40</v>
      </c>
      <c r="G789" s="5">
        <f t="shared" si="12"/>
        <v>6.1349693251533742E-2</v>
      </c>
    </row>
    <row r="790" spans="1:7" x14ac:dyDescent="0.25">
      <c r="A790">
        <v>152</v>
      </c>
      <c r="B790" t="s">
        <v>8</v>
      </c>
      <c r="C790">
        <v>2001</v>
      </c>
      <c r="D790">
        <v>1</v>
      </c>
      <c r="E790" s="4">
        <v>0</v>
      </c>
      <c r="F790" s="4">
        <v>1</v>
      </c>
      <c r="G790" s="5" t="e">
        <f t="shared" si="12"/>
        <v>#DIV/0!</v>
      </c>
    </row>
    <row r="791" spans="1:7" x14ac:dyDescent="0.25">
      <c r="A791">
        <v>152</v>
      </c>
      <c r="B791" t="s">
        <v>8</v>
      </c>
      <c r="C791">
        <v>2001</v>
      </c>
      <c r="D791">
        <v>2</v>
      </c>
      <c r="E791" s="4">
        <v>16</v>
      </c>
      <c r="F791" s="4">
        <v>1</v>
      </c>
      <c r="G791" s="5">
        <f t="shared" si="12"/>
        <v>6.25E-2</v>
      </c>
    </row>
    <row r="792" spans="1:7" x14ac:dyDescent="0.25">
      <c r="A792">
        <v>152</v>
      </c>
      <c r="B792" t="s">
        <v>8</v>
      </c>
      <c r="C792">
        <v>2001</v>
      </c>
      <c r="D792">
        <v>3</v>
      </c>
      <c r="E792" s="4">
        <v>1467</v>
      </c>
      <c r="F792" s="4">
        <v>158</v>
      </c>
      <c r="G792" s="5">
        <f t="shared" si="12"/>
        <v>0.10770279481935924</v>
      </c>
    </row>
    <row r="793" spans="1:7" x14ac:dyDescent="0.25">
      <c r="A793">
        <v>152</v>
      </c>
      <c r="B793" t="s">
        <v>8</v>
      </c>
      <c r="C793">
        <v>2001</v>
      </c>
      <c r="D793">
        <v>4</v>
      </c>
      <c r="E793" s="4">
        <v>3074</v>
      </c>
      <c r="F793" s="4">
        <v>151</v>
      </c>
      <c r="G793" s="5">
        <f t="shared" si="12"/>
        <v>4.9121665582303187E-2</v>
      </c>
    </row>
    <row r="794" spans="1:7" x14ac:dyDescent="0.25">
      <c r="A794">
        <v>152</v>
      </c>
      <c r="B794" t="s">
        <v>8</v>
      </c>
      <c r="C794">
        <v>2001</v>
      </c>
      <c r="D794">
        <v>5</v>
      </c>
      <c r="E794" s="4">
        <v>945</v>
      </c>
      <c r="F794" s="4">
        <v>52</v>
      </c>
      <c r="G794" s="5">
        <f t="shared" si="12"/>
        <v>5.5026455026455028E-2</v>
      </c>
    </row>
    <row r="795" spans="1:7" x14ac:dyDescent="0.25">
      <c r="A795">
        <v>152</v>
      </c>
      <c r="B795" t="s">
        <v>8</v>
      </c>
      <c r="C795">
        <v>2002</v>
      </c>
      <c r="D795">
        <v>3</v>
      </c>
      <c r="E795" s="4">
        <v>781</v>
      </c>
      <c r="F795" s="4">
        <v>99</v>
      </c>
      <c r="G795" s="5">
        <f t="shared" si="12"/>
        <v>0.12676056338028169</v>
      </c>
    </row>
    <row r="796" spans="1:7" x14ac:dyDescent="0.25">
      <c r="A796">
        <v>152</v>
      </c>
      <c r="B796" t="s">
        <v>8</v>
      </c>
      <c r="C796">
        <v>2002</v>
      </c>
      <c r="D796">
        <v>4</v>
      </c>
      <c r="E796" s="4">
        <v>1388</v>
      </c>
      <c r="F796" s="4">
        <v>89</v>
      </c>
      <c r="G796" s="5">
        <f t="shared" si="12"/>
        <v>6.4121037463976946E-2</v>
      </c>
    </row>
    <row r="797" spans="1:7" x14ac:dyDescent="0.25">
      <c r="A797">
        <v>152</v>
      </c>
      <c r="B797" t="s">
        <v>8</v>
      </c>
      <c r="C797">
        <v>2002</v>
      </c>
      <c r="D797">
        <v>5</v>
      </c>
      <c r="E797" s="4">
        <v>430</v>
      </c>
      <c r="F797" s="4">
        <v>65</v>
      </c>
      <c r="G797" s="5">
        <f t="shared" si="12"/>
        <v>0.15116279069767441</v>
      </c>
    </row>
    <row r="798" spans="1:7" x14ac:dyDescent="0.25">
      <c r="A798">
        <v>152</v>
      </c>
      <c r="B798" t="s">
        <v>8</v>
      </c>
      <c r="C798">
        <v>2003</v>
      </c>
      <c r="D798">
        <v>3</v>
      </c>
      <c r="E798" s="4">
        <v>221</v>
      </c>
      <c r="F798" s="4">
        <v>30</v>
      </c>
      <c r="G798" s="5">
        <f t="shared" si="12"/>
        <v>0.13574660633484162</v>
      </c>
    </row>
    <row r="799" spans="1:7" x14ac:dyDescent="0.25">
      <c r="A799">
        <v>152</v>
      </c>
      <c r="B799" t="s">
        <v>8</v>
      </c>
      <c r="C799">
        <v>2003</v>
      </c>
      <c r="D799">
        <v>4</v>
      </c>
      <c r="E799" s="4">
        <v>1823</v>
      </c>
      <c r="F799" s="4">
        <v>161</v>
      </c>
      <c r="G799" s="5">
        <f t="shared" si="12"/>
        <v>8.8315962698848047E-2</v>
      </c>
    </row>
    <row r="800" spans="1:7" x14ac:dyDescent="0.25">
      <c r="A800">
        <v>152</v>
      </c>
      <c r="B800" t="s">
        <v>8</v>
      </c>
      <c r="C800">
        <v>2003</v>
      </c>
      <c r="D800">
        <v>5</v>
      </c>
      <c r="E800" s="4">
        <v>835</v>
      </c>
      <c r="F800" s="4">
        <v>121</v>
      </c>
      <c r="G800" s="5">
        <f t="shared" si="12"/>
        <v>0.14491017964071856</v>
      </c>
    </row>
    <row r="801" spans="1:7" x14ac:dyDescent="0.25">
      <c r="A801">
        <v>152</v>
      </c>
      <c r="B801" t="s">
        <v>8</v>
      </c>
      <c r="C801">
        <v>2004</v>
      </c>
      <c r="D801">
        <v>3</v>
      </c>
      <c r="E801" s="4">
        <v>867</v>
      </c>
      <c r="F801" s="4">
        <v>235</v>
      </c>
      <c r="G801" s="5">
        <f t="shared" si="12"/>
        <v>0.27104959630911191</v>
      </c>
    </row>
    <row r="802" spans="1:7" x14ac:dyDescent="0.25">
      <c r="A802">
        <v>152</v>
      </c>
      <c r="B802" t="s">
        <v>8</v>
      </c>
      <c r="C802">
        <v>2004</v>
      </c>
      <c r="D802">
        <v>4</v>
      </c>
      <c r="E802" s="4">
        <v>1808</v>
      </c>
      <c r="F802" s="4">
        <v>123</v>
      </c>
      <c r="G802" s="5">
        <f t="shared" si="12"/>
        <v>6.8030973451327428E-2</v>
      </c>
    </row>
    <row r="803" spans="1:7" x14ac:dyDescent="0.25">
      <c r="A803">
        <v>152</v>
      </c>
      <c r="B803" t="s">
        <v>8</v>
      </c>
      <c r="C803">
        <v>2004</v>
      </c>
      <c r="D803">
        <v>5</v>
      </c>
      <c r="E803" s="4">
        <v>1285</v>
      </c>
      <c r="F803" s="4">
        <v>127</v>
      </c>
      <c r="G803" s="5">
        <f t="shared" si="12"/>
        <v>9.883268482490272E-2</v>
      </c>
    </row>
    <row r="804" spans="1:7" x14ac:dyDescent="0.25">
      <c r="A804">
        <v>152</v>
      </c>
      <c r="B804" t="s">
        <v>8</v>
      </c>
      <c r="C804">
        <v>2005</v>
      </c>
      <c r="D804">
        <v>2</v>
      </c>
      <c r="E804" s="4">
        <v>9</v>
      </c>
      <c r="F804" s="4">
        <v>1</v>
      </c>
      <c r="G804" s="5">
        <f t="shared" si="12"/>
        <v>0.1111111111111111</v>
      </c>
    </row>
    <row r="805" spans="1:7" x14ac:dyDescent="0.25">
      <c r="A805">
        <v>152</v>
      </c>
      <c r="B805" t="s">
        <v>8</v>
      </c>
      <c r="C805">
        <v>2005</v>
      </c>
      <c r="D805">
        <v>3</v>
      </c>
      <c r="E805" s="4">
        <v>557</v>
      </c>
      <c r="F805" s="4">
        <v>42</v>
      </c>
      <c r="G805" s="5">
        <f t="shared" si="12"/>
        <v>7.5403949730700179E-2</v>
      </c>
    </row>
    <row r="806" spans="1:7" x14ac:dyDescent="0.25">
      <c r="A806">
        <v>152</v>
      </c>
      <c r="B806" t="s">
        <v>8</v>
      </c>
      <c r="C806">
        <v>2005</v>
      </c>
      <c r="D806">
        <v>4</v>
      </c>
      <c r="E806" s="4">
        <v>3094</v>
      </c>
      <c r="F806" s="4">
        <v>213</v>
      </c>
      <c r="G806" s="5">
        <f t="shared" si="12"/>
        <v>6.884292178409826E-2</v>
      </c>
    </row>
    <row r="807" spans="1:7" x14ac:dyDescent="0.25">
      <c r="A807">
        <v>152</v>
      </c>
      <c r="B807" t="s">
        <v>8</v>
      </c>
      <c r="C807">
        <v>2005</v>
      </c>
      <c r="D807">
        <v>5</v>
      </c>
      <c r="E807" s="4">
        <v>421</v>
      </c>
      <c r="F807" s="4">
        <v>76</v>
      </c>
      <c r="G807" s="5">
        <f t="shared" si="12"/>
        <v>0.18052256532066507</v>
      </c>
    </row>
    <row r="808" spans="1:7" x14ac:dyDescent="0.25">
      <c r="A808">
        <v>152</v>
      </c>
      <c r="B808" t="s">
        <v>8</v>
      </c>
      <c r="C808">
        <v>2006</v>
      </c>
      <c r="D808">
        <v>2</v>
      </c>
      <c r="E808" s="4">
        <v>14</v>
      </c>
      <c r="F808" s="4">
        <v>3</v>
      </c>
      <c r="G808" s="5">
        <f t="shared" si="12"/>
        <v>0.21428571428571427</v>
      </c>
    </row>
    <row r="809" spans="1:7" x14ac:dyDescent="0.25">
      <c r="A809">
        <v>152</v>
      </c>
      <c r="B809" t="s">
        <v>8</v>
      </c>
      <c r="C809">
        <v>2006</v>
      </c>
      <c r="D809">
        <v>3</v>
      </c>
      <c r="E809" s="4">
        <v>9</v>
      </c>
      <c r="F809" s="4">
        <v>1</v>
      </c>
      <c r="G809" s="5">
        <f t="shared" si="12"/>
        <v>0.1111111111111111</v>
      </c>
    </row>
    <row r="810" spans="1:7" x14ac:dyDescent="0.25">
      <c r="A810">
        <v>152</v>
      </c>
      <c r="B810" t="s">
        <v>8</v>
      </c>
      <c r="C810">
        <v>2006</v>
      </c>
      <c r="D810">
        <v>4</v>
      </c>
      <c r="E810" s="4">
        <v>1098</v>
      </c>
      <c r="F810" s="4">
        <v>38</v>
      </c>
      <c r="G810" s="5">
        <f t="shared" si="12"/>
        <v>3.4608378870673952E-2</v>
      </c>
    </row>
    <row r="811" spans="1:7" x14ac:dyDescent="0.25">
      <c r="A811">
        <v>152</v>
      </c>
      <c r="B811" t="s">
        <v>8</v>
      </c>
      <c r="C811">
        <v>2006</v>
      </c>
      <c r="D811">
        <v>5</v>
      </c>
      <c r="E811" s="4">
        <v>1518</v>
      </c>
      <c r="F811" s="4">
        <v>85</v>
      </c>
      <c r="G811" s="5">
        <f t="shared" si="12"/>
        <v>5.5994729907773384E-2</v>
      </c>
    </row>
    <row r="812" spans="1:7" x14ac:dyDescent="0.25">
      <c r="A812">
        <v>152</v>
      </c>
      <c r="B812" t="s">
        <v>8</v>
      </c>
      <c r="C812">
        <v>2007</v>
      </c>
      <c r="D812">
        <v>2</v>
      </c>
      <c r="E812" s="4">
        <v>51</v>
      </c>
      <c r="F812" s="4">
        <v>12</v>
      </c>
      <c r="G812" s="5">
        <f t="shared" si="12"/>
        <v>0.23529411764705882</v>
      </c>
    </row>
    <row r="813" spans="1:7" x14ac:dyDescent="0.25">
      <c r="A813">
        <v>152</v>
      </c>
      <c r="B813" t="s">
        <v>8</v>
      </c>
      <c r="C813">
        <v>2007</v>
      </c>
      <c r="D813">
        <v>3</v>
      </c>
      <c r="E813" s="4">
        <v>242</v>
      </c>
      <c r="F813" s="4">
        <v>21</v>
      </c>
      <c r="G813" s="5">
        <f t="shared" si="12"/>
        <v>8.6776859504132234E-2</v>
      </c>
    </row>
    <row r="814" spans="1:7" x14ac:dyDescent="0.25">
      <c r="A814">
        <v>152</v>
      </c>
      <c r="B814" t="s">
        <v>8</v>
      </c>
      <c r="C814">
        <v>2007</v>
      </c>
      <c r="D814">
        <v>4</v>
      </c>
      <c r="E814" s="4">
        <v>910</v>
      </c>
      <c r="F814" s="4">
        <v>20</v>
      </c>
      <c r="G814" s="5">
        <f t="shared" si="12"/>
        <v>2.197802197802198E-2</v>
      </c>
    </row>
    <row r="815" spans="1:7" x14ac:dyDescent="0.25">
      <c r="A815">
        <v>152</v>
      </c>
      <c r="B815" t="s">
        <v>8</v>
      </c>
      <c r="C815">
        <v>2007</v>
      </c>
      <c r="D815">
        <v>5</v>
      </c>
      <c r="E815" s="4">
        <v>361</v>
      </c>
      <c r="F815" s="4">
        <v>50</v>
      </c>
      <c r="G815" s="5">
        <f t="shared" si="12"/>
        <v>0.13850415512465375</v>
      </c>
    </row>
    <row r="816" spans="1:7" x14ac:dyDescent="0.25">
      <c r="A816">
        <v>152</v>
      </c>
      <c r="B816" t="s">
        <v>8</v>
      </c>
      <c r="C816">
        <v>2008</v>
      </c>
      <c r="D816">
        <v>2</v>
      </c>
      <c r="E816" s="4">
        <v>6</v>
      </c>
      <c r="F816" s="4">
        <v>1</v>
      </c>
      <c r="G816" s="5">
        <f t="shared" si="12"/>
        <v>0.16666666666666666</v>
      </c>
    </row>
    <row r="817" spans="1:7" x14ac:dyDescent="0.25">
      <c r="A817">
        <v>152</v>
      </c>
      <c r="B817" t="s">
        <v>8</v>
      </c>
      <c r="C817">
        <v>2008</v>
      </c>
      <c r="D817">
        <v>3</v>
      </c>
      <c r="E817" s="4">
        <v>83</v>
      </c>
      <c r="F817" s="4">
        <v>12</v>
      </c>
      <c r="G817" s="5">
        <f t="shared" si="12"/>
        <v>0.14457831325301204</v>
      </c>
    </row>
    <row r="818" spans="1:7" x14ac:dyDescent="0.25">
      <c r="A818">
        <v>152</v>
      </c>
      <c r="B818" t="s">
        <v>8</v>
      </c>
      <c r="C818">
        <v>2008</v>
      </c>
      <c r="D818">
        <v>4</v>
      </c>
      <c r="E818" s="4">
        <v>308</v>
      </c>
      <c r="F818" s="4">
        <v>7</v>
      </c>
      <c r="G818" s="5">
        <f t="shared" si="12"/>
        <v>2.2727272727272728E-2</v>
      </c>
    </row>
    <row r="819" spans="1:7" x14ac:dyDescent="0.25">
      <c r="A819">
        <v>152</v>
      </c>
      <c r="B819" t="s">
        <v>8</v>
      </c>
      <c r="C819">
        <v>2008</v>
      </c>
      <c r="D819">
        <v>5</v>
      </c>
      <c r="E819" s="4">
        <v>186</v>
      </c>
      <c r="F819" s="4">
        <v>17</v>
      </c>
      <c r="G819" s="5">
        <f t="shared" si="12"/>
        <v>9.1397849462365593E-2</v>
      </c>
    </row>
    <row r="820" spans="1:7" x14ac:dyDescent="0.25">
      <c r="A820">
        <v>152</v>
      </c>
      <c r="B820" t="s">
        <v>8</v>
      </c>
      <c r="C820">
        <v>2009</v>
      </c>
      <c r="D820">
        <v>1</v>
      </c>
      <c r="E820" s="4">
        <v>5</v>
      </c>
      <c r="F820" s="4">
        <v>0</v>
      </c>
      <c r="G820" s="5">
        <f t="shared" si="12"/>
        <v>0</v>
      </c>
    </row>
    <row r="821" spans="1:7" x14ac:dyDescent="0.25">
      <c r="A821">
        <v>152</v>
      </c>
      <c r="B821" t="s">
        <v>8</v>
      </c>
      <c r="C821">
        <v>2009</v>
      </c>
      <c r="D821">
        <v>3</v>
      </c>
      <c r="E821" s="4">
        <v>118</v>
      </c>
      <c r="F821" s="4">
        <v>13</v>
      </c>
      <c r="G821" s="5">
        <f t="shared" si="12"/>
        <v>0.11016949152542373</v>
      </c>
    </row>
    <row r="822" spans="1:7" x14ac:dyDescent="0.25">
      <c r="A822">
        <v>152</v>
      </c>
      <c r="B822" t="s">
        <v>8</v>
      </c>
      <c r="C822">
        <v>2009</v>
      </c>
      <c r="D822">
        <v>4</v>
      </c>
      <c r="E822" s="4">
        <v>1105</v>
      </c>
      <c r="F822" s="4">
        <v>39</v>
      </c>
      <c r="G822" s="5">
        <f t="shared" si="12"/>
        <v>3.5294117647058823E-2</v>
      </c>
    </row>
    <row r="823" spans="1:7" x14ac:dyDescent="0.25">
      <c r="A823">
        <v>152</v>
      </c>
      <c r="B823" t="s">
        <v>8</v>
      </c>
      <c r="C823">
        <v>2009</v>
      </c>
      <c r="D823">
        <v>5</v>
      </c>
      <c r="E823" s="4">
        <v>246</v>
      </c>
      <c r="F823" s="4">
        <v>8</v>
      </c>
      <c r="G823" s="5">
        <f t="shared" si="12"/>
        <v>3.2520325203252036E-2</v>
      </c>
    </row>
    <row r="824" spans="1:7" x14ac:dyDescent="0.25">
      <c r="A824">
        <v>152</v>
      </c>
      <c r="B824" t="s">
        <v>8</v>
      </c>
      <c r="C824">
        <v>2010</v>
      </c>
      <c r="D824">
        <v>2</v>
      </c>
      <c r="E824" s="4">
        <v>5</v>
      </c>
      <c r="F824" s="4">
        <v>0</v>
      </c>
      <c r="G824" s="5">
        <f t="shared" si="12"/>
        <v>0</v>
      </c>
    </row>
    <row r="825" spans="1:7" x14ac:dyDescent="0.25">
      <c r="A825">
        <v>152</v>
      </c>
      <c r="B825" t="s">
        <v>8</v>
      </c>
      <c r="C825">
        <v>2010</v>
      </c>
      <c r="D825">
        <v>3</v>
      </c>
      <c r="E825" s="4">
        <v>36</v>
      </c>
      <c r="F825" s="4">
        <v>0</v>
      </c>
      <c r="G825" s="5">
        <f t="shared" si="12"/>
        <v>0</v>
      </c>
    </row>
    <row r="826" spans="1:7" x14ac:dyDescent="0.25">
      <c r="A826">
        <v>152</v>
      </c>
      <c r="B826" t="s">
        <v>8</v>
      </c>
      <c r="C826">
        <v>2010</v>
      </c>
      <c r="D826">
        <v>4</v>
      </c>
      <c r="E826" s="4">
        <v>240</v>
      </c>
      <c r="F826" s="4">
        <v>0</v>
      </c>
      <c r="G826" s="5">
        <f t="shared" si="12"/>
        <v>0</v>
      </c>
    </row>
    <row r="827" spans="1:7" x14ac:dyDescent="0.25">
      <c r="A827">
        <v>152</v>
      </c>
      <c r="B827" t="s">
        <v>8</v>
      </c>
      <c r="C827">
        <v>2010</v>
      </c>
      <c r="D827">
        <v>5</v>
      </c>
      <c r="E827" s="4">
        <v>48</v>
      </c>
      <c r="F827" s="4">
        <v>2</v>
      </c>
      <c r="G827" s="5">
        <f t="shared" si="12"/>
        <v>4.1666666666666664E-2</v>
      </c>
    </row>
    <row r="828" spans="1:7" x14ac:dyDescent="0.25">
      <c r="A828">
        <v>152</v>
      </c>
      <c r="B828" t="s">
        <v>8</v>
      </c>
      <c r="C828">
        <v>2011</v>
      </c>
      <c r="D828">
        <v>3</v>
      </c>
      <c r="E828" s="4">
        <v>520</v>
      </c>
      <c r="F828" s="4">
        <v>9</v>
      </c>
      <c r="G828" s="5">
        <f t="shared" si="12"/>
        <v>1.7307692307692309E-2</v>
      </c>
    </row>
    <row r="829" spans="1:7" x14ac:dyDescent="0.25">
      <c r="A829">
        <v>152</v>
      </c>
      <c r="B829" t="s">
        <v>8</v>
      </c>
      <c r="C829">
        <v>2011</v>
      </c>
      <c r="D829">
        <v>4</v>
      </c>
      <c r="E829" s="4">
        <v>2284</v>
      </c>
      <c r="F829" s="4">
        <v>19</v>
      </c>
      <c r="G829" s="5">
        <f t="shared" si="12"/>
        <v>8.3187390542907181E-3</v>
      </c>
    </row>
    <row r="830" spans="1:7" x14ac:dyDescent="0.25">
      <c r="A830">
        <v>152</v>
      </c>
      <c r="B830" t="s">
        <v>8</v>
      </c>
      <c r="C830">
        <v>2011</v>
      </c>
      <c r="D830">
        <v>5</v>
      </c>
      <c r="E830" s="4">
        <v>379</v>
      </c>
      <c r="F830" s="4">
        <v>2</v>
      </c>
      <c r="G830" s="5">
        <f t="shared" si="12"/>
        <v>5.2770448548812663E-3</v>
      </c>
    </row>
    <row r="831" spans="1:7" x14ac:dyDescent="0.25">
      <c r="A831">
        <v>152</v>
      </c>
      <c r="B831" t="s">
        <v>8</v>
      </c>
      <c r="C831">
        <v>2012</v>
      </c>
      <c r="D831">
        <v>3</v>
      </c>
      <c r="E831" s="4">
        <v>309</v>
      </c>
      <c r="F831" s="4">
        <v>23</v>
      </c>
      <c r="G831" s="5">
        <f t="shared" si="12"/>
        <v>7.4433656957928807E-2</v>
      </c>
    </row>
    <row r="832" spans="1:7" x14ac:dyDescent="0.25">
      <c r="A832">
        <v>152</v>
      </c>
      <c r="B832" t="s">
        <v>8</v>
      </c>
      <c r="C832">
        <v>2012</v>
      </c>
      <c r="D832">
        <v>4</v>
      </c>
      <c r="E832" s="4">
        <v>1004</v>
      </c>
      <c r="F832" s="4">
        <v>28</v>
      </c>
      <c r="G832" s="5">
        <f t="shared" si="12"/>
        <v>2.7888446215139442E-2</v>
      </c>
    </row>
    <row r="833" spans="1:7" x14ac:dyDescent="0.25">
      <c r="A833">
        <v>152</v>
      </c>
      <c r="B833" t="s">
        <v>8</v>
      </c>
      <c r="C833">
        <v>2012</v>
      </c>
      <c r="D833">
        <v>5</v>
      </c>
      <c r="E833" s="4">
        <v>723</v>
      </c>
      <c r="F833" s="4">
        <v>24</v>
      </c>
      <c r="G833" s="5">
        <f t="shared" si="12"/>
        <v>3.3195020746887967E-2</v>
      </c>
    </row>
    <row r="834" spans="1:7" x14ac:dyDescent="0.25">
      <c r="A834">
        <v>152</v>
      </c>
      <c r="B834" t="s">
        <v>8</v>
      </c>
      <c r="C834">
        <v>2013</v>
      </c>
      <c r="D834">
        <v>3</v>
      </c>
      <c r="E834" s="4">
        <v>1224</v>
      </c>
      <c r="F834" s="4">
        <v>167</v>
      </c>
      <c r="G834" s="5">
        <f t="shared" si="12"/>
        <v>0.13643790849673201</v>
      </c>
    </row>
    <row r="835" spans="1:7" x14ac:dyDescent="0.25">
      <c r="A835">
        <v>152</v>
      </c>
      <c r="B835" t="s">
        <v>8</v>
      </c>
      <c r="C835">
        <v>2013</v>
      </c>
      <c r="D835">
        <v>4</v>
      </c>
      <c r="E835" s="4">
        <v>346</v>
      </c>
      <c r="F835" s="4">
        <v>7</v>
      </c>
      <c r="G835" s="5">
        <f t="shared" ref="G835:G860" si="13">F835/E835</f>
        <v>2.023121387283237E-2</v>
      </c>
    </row>
    <row r="836" spans="1:7" x14ac:dyDescent="0.25">
      <c r="A836">
        <v>152</v>
      </c>
      <c r="B836" t="s">
        <v>8</v>
      </c>
      <c r="C836">
        <v>2013</v>
      </c>
      <c r="D836">
        <v>5</v>
      </c>
      <c r="E836" s="4">
        <v>64</v>
      </c>
      <c r="F836" s="4">
        <v>22</v>
      </c>
      <c r="G836" s="5">
        <f t="shared" si="13"/>
        <v>0.34375</v>
      </c>
    </row>
    <row r="837" spans="1:7" x14ac:dyDescent="0.25">
      <c r="A837">
        <v>152</v>
      </c>
      <c r="B837" t="s">
        <v>8</v>
      </c>
      <c r="C837">
        <v>2014</v>
      </c>
      <c r="D837">
        <v>3</v>
      </c>
      <c r="E837" s="4">
        <v>66</v>
      </c>
      <c r="F837" s="4">
        <v>1</v>
      </c>
      <c r="G837" s="5">
        <f t="shared" si="13"/>
        <v>1.5151515151515152E-2</v>
      </c>
    </row>
    <row r="838" spans="1:7" x14ac:dyDescent="0.25">
      <c r="A838">
        <v>152</v>
      </c>
      <c r="B838" t="s">
        <v>8</v>
      </c>
      <c r="C838">
        <v>2014</v>
      </c>
      <c r="D838">
        <v>4</v>
      </c>
      <c r="E838" s="4">
        <v>1252</v>
      </c>
      <c r="F838" s="4">
        <v>14</v>
      </c>
      <c r="G838" s="5">
        <f t="shared" si="13"/>
        <v>1.1182108626198083E-2</v>
      </c>
    </row>
    <row r="839" spans="1:7" x14ac:dyDescent="0.25">
      <c r="A839">
        <v>152</v>
      </c>
      <c r="B839" t="s">
        <v>8</v>
      </c>
      <c r="C839">
        <v>2014</v>
      </c>
      <c r="D839">
        <v>5</v>
      </c>
      <c r="E839" s="4">
        <v>175</v>
      </c>
      <c r="F839" s="4">
        <v>9</v>
      </c>
      <c r="G839" s="5">
        <f t="shared" si="13"/>
        <v>5.1428571428571428E-2</v>
      </c>
    </row>
    <row r="840" spans="1:7" x14ac:dyDescent="0.25">
      <c r="A840">
        <v>152</v>
      </c>
      <c r="B840" t="s">
        <v>8</v>
      </c>
      <c r="C840">
        <v>2015</v>
      </c>
      <c r="D840">
        <v>1</v>
      </c>
      <c r="E840" s="4">
        <v>8</v>
      </c>
      <c r="F840" s="4">
        <v>0</v>
      </c>
      <c r="G840" s="5">
        <f t="shared" si="13"/>
        <v>0</v>
      </c>
    </row>
    <row r="841" spans="1:7" x14ac:dyDescent="0.25">
      <c r="A841">
        <v>152</v>
      </c>
      <c r="B841" t="s">
        <v>8</v>
      </c>
      <c r="C841">
        <v>2015</v>
      </c>
      <c r="D841">
        <v>3</v>
      </c>
      <c r="E841" s="4">
        <v>289</v>
      </c>
      <c r="F841" s="4">
        <v>2</v>
      </c>
      <c r="G841" s="5">
        <f t="shared" si="13"/>
        <v>6.920415224913495E-3</v>
      </c>
    </row>
    <row r="842" spans="1:7" x14ac:dyDescent="0.25">
      <c r="A842">
        <v>152</v>
      </c>
      <c r="B842" t="s">
        <v>8</v>
      </c>
      <c r="C842">
        <v>2015</v>
      </c>
      <c r="D842">
        <v>4</v>
      </c>
      <c r="E842" s="4">
        <v>601</v>
      </c>
      <c r="F842" s="4">
        <v>3</v>
      </c>
      <c r="G842" s="5">
        <f t="shared" si="13"/>
        <v>4.9916805324459234E-3</v>
      </c>
    </row>
    <row r="843" spans="1:7" x14ac:dyDescent="0.25">
      <c r="A843">
        <v>152</v>
      </c>
      <c r="B843" t="s">
        <v>8</v>
      </c>
      <c r="C843">
        <v>2015</v>
      </c>
      <c r="D843">
        <v>5</v>
      </c>
      <c r="E843" s="4">
        <v>257</v>
      </c>
      <c r="F843" s="4">
        <v>22</v>
      </c>
      <c r="G843" s="5">
        <f t="shared" si="13"/>
        <v>8.5603112840466927E-2</v>
      </c>
    </row>
    <row r="844" spans="1:7" x14ac:dyDescent="0.25">
      <c r="A844">
        <v>152</v>
      </c>
      <c r="B844" t="s">
        <v>8</v>
      </c>
      <c r="C844">
        <v>2016</v>
      </c>
      <c r="D844">
        <v>3</v>
      </c>
      <c r="E844" s="4">
        <v>1298</v>
      </c>
      <c r="F844" s="4">
        <v>93</v>
      </c>
      <c r="G844" s="5">
        <f t="shared" si="13"/>
        <v>7.1648690292758083E-2</v>
      </c>
    </row>
    <row r="845" spans="1:7" x14ac:dyDescent="0.25">
      <c r="A845">
        <v>152</v>
      </c>
      <c r="B845" t="s">
        <v>8</v>
      </c>
      <c r="C845">
        <v>2016</v>
      </c>
      <c r="D845">
        <v>4</v>
      </c>
      <c r="E845" s="4">
        <v>2320</v>
      </c>
      <c r="F845" s="4">
        <v>118</v>
      </c>
      <c r="G845" s="5">
        <f t="shared" si="13"/>
        <v>5.0862068965517239E-2</v>
      </c>
    </row>
    <row r="846" spans="1:7" x14ac:dyDescent="0.25">
      <c r="A846">
        <v>152</v>
      </c>
      <c r="B846" t="s">
        <v>8</v>
      </c>
      <c r="C846">
        <v>2016</v>
      </c>
      <c r="D846">
        <v>5</v>
      </c>
      <c r="E846" s="4">
        <v>419</v>
      </c>
      <c r="F846" s="4">
        <v>53</v>
      </c>
      <c r="G846" s="5">
        <f t="shared" si="13"/>
        <v>0.12649164677804295</v>
      </c>
    </row>
    <row r="847" spans="1:7" x14ac:dyDescent="0.25">
      <c r="A847">
        <v>152</v>
      </c>
      <c r="B847" t="s">
        <v>8</v>
      </c>
      <c r="C847">
        <v>2017</v>
      </c>
      <c r="D847">
        <v>3</v>
      </c>
      <c r="E847" s="4">
        <v>888</v>
      </c>
      <c r="F847" s="4">
        <v>61</v>
      </c>
      <c r="G847" s="5">
        <f t="shared" si="13"/>
        <v>6.86936936936937E-2</v>
      </c>
    </row>
    <row r="848" spans="1:7" x14ac:dyDescent="0.25">
      <c r="A848">
        <v>152</v>
      </c>
      <c r="B848" t="s">
        <v>8</v>
      </c>
      <c r="C848">
        <v>2017</v>
      </c>
      <c r="D848">
        <v>4</v>
      </c>
      <c r="E848" s="4">
        <v>1520</v>
      </c>
      <c r="F848" s="4">
        <v>225</v>
      </c>
      <c r="G848" s="5">
        <f t="shared" si="13"/>
        <v>0.14802631578947367</v>
      </c>
    </row>
    <row r="849" spans="1:7" x14ac:dyDescent="0.25">
      <c r="A849">
        <v>152</v>
      </c>
      <c r="B849" t="s">
        <v>8</v>
      </c>
      <c r="C849">
        <v>2017</v>
      </c>
      <c r="D849">
        <v>5</v>
      </c>
      <c r="E849" s="4">
        <v>11</v>
      </c>
      <c r="F849" s="4">
        <v>4</v>
      </c>
      <c r="G849" s="5">
        <f t="shared" si="13"/>
        <v>0.36363636363636365</v>
      </c>
    </row>
    <row r="850" spans="1:7" x14ac:dyDescent="0.25">
      <c r="A850">
        <v>152</v>
      </c>
      <c r="B850" t="s">
        <v>8</v>
      </c>
      <c r="C850">
        <v>2018</v>
      </c>
      <c r="D850">
        <v>1</v>
      </c>
      <c r="E850" s="4">
        <v>5</v>
      </c>
      <c r="F850" s="4">
        <v>2</v>
      </c>
      <c r="G850" s="5">
        <f t="shared" si="13"/>
        <v>0.4</v>
      </c>
    </row>
    <row r="851" spans="1:7" x14ac:dyDescent="0.25">
      <c r="A851">
        <v>152</v>
      </c>
      <c r="B851" t="s">
        <v>8</v>
      </c>
      <c r="C851">
        <v>2018</v>
      </c>
      <c r="D851">
        <v>3</v>
      </c>
      <c r="E851" s="4">
        <v>91</v>
      </c>
      <c r="F851" s="4">
        <v>9</v>
      </c>
      <c r="G851" s="5">
        <f t="shared" si="13"/>
        <v>9.8901098901098897E-2</v>
      </c>
    </row>
    <row r="852" spans="1:7" x14ac:dyDescent="0.25">
      <c r="A852">
        <v>152</v>
      </c>
      <c r="B852" t="s">
        <v>8</v>
      </c>
      <c r="C852">
        <v>2018</v>
      </c>
      <c r="D852">
        <v>4</v>
      </c>
      <c r="E852" s="4">
        <v>549</v>
      </c>
      <c r="F852" s="4">
        <v>15</v>
      </c>
      <c r="G852" s="5">
        <f t="shared" si="13"/>
        <v>2.7322404371584699E-2</v>
      </c>
    </row>
    <row r="853" spans="1:7" x14ac:dyDescent="0.25">
      <c r="A853">
        <v>152</v>
      </c>
      <c r="B853" t="s">
        <v>8</v>
      </c>
      <c r="C853">
        <v>2019</v>
      </c>
      <c r="D853">
        <v>1</v>
      </c>
      <c r="E853" s="4">
        <v>9</v>
      </c>
      <c r="F853" s="4">
        <v>0</v>
      </c>
      <c r="G853" s="5">
        <f t="shared" si="13"/>
        <v>0</v>
      </c>
    </row>
    <row r="854" spans="1:7" x14ac:dyDescent="0.25">
      <c r="A854">
        <v>152</v>
      </c>
      <c r="B854" t="s">
        <v>8</v>
      </c>
      <c r="C854">
        <v>2019</v>
      </c>
      <c r="D854">
        <v>3</v>
      </c>
      <c r="E854" s="4">
        <v>278</v>
      </c>
      <c r="F854" s="4">
        <v>19</v>
      </c>
      <c r="G854" s="5">
        <f t="shared" si="13"/>
        <v>6.83453237410072E-2</v>
      </c>
    </row>
    <row r="855" spans="1:7" x14ac:dyDescent="0.25">
      <c r="A855">
        <v>152</v>
      </c>
      <c r="B855" t="s">
        <v>8</v>
      </c>
      <c r="C855">
        <v>2019</v>
      </c>
      <c r="D855">
        <v>4</v>
      </c>
      <c r="E855" s="4">
        <v>607</v>
      </c>
      <c r="F855" s="4">
        <v>110</v>
      </c>
      <c r="G855" s="5">
        <f t="shared" si="13"/>
        <v>0.1812191103789127</v>
      </c>
    </row>
    <row r="856" spans="1:7" x14ac:dyDescent="0.25">
      <c r="A856">
        <v>152</v>
      </c>
      <c r="B856" t="s">
        <v>8</v>
      </c>
      <c r="C856">
        <v>2019</v>
      </c>
      <c r="D856">
        <v>5</v>
      </c>
      <c r="E856" s="4">
        <v>428</v>
      </c>
      <c r="F856" s="4">
        <v>132</v>
      </c>
      <c r="G856" s="5">
        <f t="shared" si="13"/>
        <v>0.30841121495327101</v>
      </c>
    </row>
    <row r="857" spans="1:7" x14ac:dyDescent="0.25">
      <c r="A857">
        <v>152</v>
      </c>
      <c r="B857" t="s">
        <v>8</v>
      </c>
      <c r="C857">
        <v>2020</v>
      </c>
      <c r="D857">
        <v>3</v>
      </c>
      <c r="E857" s="4">
        <v>701</v>
      </c>
      <c r="F857" s="4">
        <v>39</v>
      </c>
      <c r="G857" s="5">
        <f t="shared" si="13"/>
        <v>5.5634807417974323E-2</v>
      </c>
    </row>
    <row r="858" spans="1:7" x14ac:dyDescent="0.25">
      <c r="A858">
        <v>152</v>
      </c>
      <c r="B858" t="s">
        <v>8</v>
      </c>
      <c r="C858">
        <v>2020</v>
      </c>
      <c r="D858">
        <v>4</v>
      </c>
      <c r="E858" s="4">
        <v>1476</v>
      </c>
      <c r="F858" s="4">
        <v>97</v>
      </c>
      <c r="G858" s="5">
        <f t="shared" si="13"/>
        <v>6.5718157181571812E-2</v>
      </c>
    </row>
    <row r="859" spans="1:7" x14ac:dyDescent="0.25">
      <c r="A859">
        <v>152</v>
      </c>
      <c r="B859" t="s">
        <v>8</v>
      </c>
      <c r="C859">
        <v>2020</v>
      </c>
      <c r="D859">
        <v>5</v>
      </c>
      <c r="E859" s="4">
        <v>80</v>
      </c>
      <c r="F859" s="4">
        <v>50</v>
      </c>
      <c r="G859" s="5">
        <f t="shared" si="13"/>
        <v>0.625</v>
      </c>
    </row>
    <row r="860" spans="1:7" x14ac:dyDescent="0.25">
      <c r="A860" t="s">
        <v>19</v>
      </c>
      <c r="E860" s="4">
        <v>1725003</v>
      </c>
      <c r="F860" s="4">
        <v>339004</v>
      </c>
      <c r="G860" s="5">
        <f t="shared" si="13"/>
        <v>0.19652371619063852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9E9A-2925-4C19-A872-B746DB0BA277}">
  <sheetPr filterMode="1"/>
  <dimension ref="A1:O1097"/>
  <sheetViews>
    <sheetView workbookViewId="0">
      <selection activeCell="I603" sqref="I603:J615"/>
    </sheetView>
  </sheetViews>
  <sheetFormatPr defaultRowHeight="15" x14ac:dyDescent="0.25"/>
  <cols>
    <col min="8" max="8" width="16.42578125" customWidth="1"/>
    <col min="13" max="13" width="21.5703125" bestFit="1" customWidth="1"/>
  </cols>
  <sheetData>
    <row r="1" spans="1:15" x14ac:dyDescent="0.25">
      <c r="A1" s="1" t="s">
        <v>20</v>
      </c>
      <c r="B1" t="s">
        <v>21</v>
      </c>
      <c r="C1" t="s">
        <v>14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13</v>
      </c>
      <c r="N1" t="s">
        <v>15</v>
      </c>
      <c r="O1" t="s">
        <v>12</v>
      </c>
    </row>
    <row r="2" spans="1:15" hidden="1" x14ac:dyDescent="0.25">
      <c r="A2" s="1">
        <v>157132</v>
      </c>
      <c r="B2">
        <v>2</v>
      </c>
      <c r="C2">
        <v>2020</v>
      </c>
      <c r="D2">
        <v>1</v>
      </c>
      <c r="G2">
        <v>45</v>
      </c>
      <c r="H2" t="s">
        <v>31</v>
      </c>
      <c r="I2">
        <v>9</v>
      </c>
      <c r="J2">
        <v>0</v>
      </c>
      <c r="M2" t="s">
        <v>10</v>
      </c>
      <c r="N2">
        <v>1</v>
      </c>
      <c r="O2">
        <f>VLOOKUP(M2,LU!$A$3:$B$12,2,FALSE)</f>
        <v>106</v>
      </c>
    </row>
    <row r="3" spans="1:15" hidden="1" x14ac:dyDescent="0.25">
      <c r="A3" s="1">
        <v>94784</v>
      </c>
      <c r="B3">
        <v>2</v>
      </c>
      <c r="C3">
        <v>2004</v>
      </c>
      <c r="D3">
        <v>1</v>
      </c>
      <c r="G3">
        <v>45</v>
      </c>
      <c r="H3" t="s">
        <v>32</v>
      </c>
      <c r="I3">
        <v>4</v>
      </c>
      <c r="J3">
        <v>0</v>
      </c>
      <c r="M3" t="s">
        <v>11</v>
      </c>
      <c r="N3">
        <v>1</v>
      </c>
      <c r="O3">
        <f>VLOOKUP(M3,LU!$A$3:$B$12,2,FALSE)</f>
        <v>115</v>
      </c>
    </row>
    <row r="4" spans="1:15" hidden="1" x14ac:dyDescent="0.25">
      <c r="A4" s="1">
        <v>110778</v>
      </c>
      <c r="B4">
        <v>2</v>
      </c>
      <c r="C4">
        <v>2009</v>
      </c>
      <c r="D4">
        <v>1</v>
      </c>
      <c r="G4">
        <v>45</v>
      </c>
      <c r="H4" t="s">
        <v>33</v>
      </c>
      <c r="I4">
        <v>4</v>
      </c>
      <c r="J4">
        <v>1</v>
      </c>
      <c r="K4">
        <v>4</v>
      </c>
      <c r="L4">
        <v>1</v>
      </c>
      <c r="M4" t="s">
        <v>5</v>
      </c>
      <c r="N4">
        <v>1</v>
      </c>
      <c r="O4">
        <f>VLOOKUP(M4,LU!$A$3:$B$12,2,FALSE)</f>
        <v>107</v>
      </c>
    </row>
    <row r="5" spans="1:15" hidden="1" x14ac:dyDescent="0.25">
      <c r="A5" s="1">
        <v>104873</v>
      </c>
      <c r="B5">
        <v>2</v>
      </c>
      <c r="C5">
        <v>2007</v>
      </c>
      <c r="D5">
        <v>1</v>
      </c>
      <c r="G5">
        <v>45</v>
      </c>
      <c r="H5" t="s">
        <v>33</v>
      </c>
      <c r="I5">
        <v>5</v>
      </c>
      <c r="J5">
        <v>2</v>
      </c>
      <c r="K5">
        <v>2.5</v>
      </c>
      <c r="L5">
        <v>1</v>
      </c>
      <c r="M5" t="s">
        <v>5</v>
      </c>
      <c r="N5">
        <v>1</v>
      </c>
      <c r="O5">
        <f>VLOOKUP(M5,LU!$A$3:$B$12,2,FALSE)</f>
        <v>107</v>
      </c>
    </row>
    <row r="6" spans="1:15" hidden="1" x14ac:dyDescent="0.25">
      <c r="A6" s="1">
        <v>127535</v>
      </c>
      <c r="B6">
        <v>2</v>
      </c>
      <c r="C6">
        <v>2013</v>
      </c>
      <c r="D6">
        <v>1</v>
      </c>
      <c r="G6">
        <v>45</v>
      </c>
      <c r="H6" t="s">
        <v>33</v>
      </c>
      <c r="J6">
        <v>1</v>
      </c>
      <c r="L6">
        <v>0</v>
      </c>
      <c r="M6" t="s">
        <v>5</v>
      </c>
      <c r="N6">
        <v>1</v>
      </c>
      <c r="O6">
        <f>VLOOKUP(M6,LU!$A$3:$B$12,2,FALSE)</f>
        <v>107</v>
      </c>
    </row>
    <row r="7" spans="1:15" hidden="1" x14ac:dyDescent="0.25">
      <c r="A7" s="1">
        <v>2172600</v>
      </c>
      <c r="B7">
        <v>2</v>
      </c>
      <c r="C7">
        <v>2002</v>
      </c>
      <c r="D7">
        <v>1</v>
      </c>
      <c r="G7">
        <v>45</v>
      </c>
      <c r="H7" t="s">
        <v>34</v>
      </c>
      <c r="I7">
        <v>13</v>
      </c>
      <c r="J7">
        <v>0</v>
      </c>
      <c r="M7" t="s">
        <v>6</v>
      </c>
      <c r="N7">
        <v>1</v>
      </c>
      <c r="O7">
        <f>VLOOKUP(M7,LU!$A$3:$B$12,2,FALSE)</f>
        <v>118</v>
      </c>
    </row>
    <row r="8" spans="1:15" hidden="1" x14ac:dyDescent="0.25">
      <c r="A8" s="1">
        <v>110785</v>
      </c>
      <c r="B8">
        <v>2</v>
      </c>
      <c r="C8">
        <v>2009</v>
      </c>
      <c r="D8">
        <v>1</v>
      </c>
      <c r="G8">
        <v>45</v>
      </c>
      <c r="H8" t="s">
        <v>34</v>
      </c>
      <c r="I8">
        <v>5</v>
      </c>
      <c r="J8">
        <v>3</v>
      </c>
      <c r="K8">
        <v>1.67</v>
      </c>
      <c r="L8">
        <v>0.66700000000000004</v>
      </c>
      <c r="M8" t="s">
        <v>6</v>
      </c>
      <c r="N8">
        <v>1</v>
      </c>
      <c r="O8">
        <f>VLOOKUP(M8,LU!$A$3:$B$12,2,FALSE)</f>
        <v>118</v>
      </c>
    </row>
    <row r="9" spans="1:15" hidden="1" x14ac:dyDescent="0.25">
      <c r="A9" s="1">
        <v>137632</v>
      </c>
      <c r="B9">
        <v>2</v>
      </c>
      <c r="C9">
        <v>2015</v>
      </c>
      <c r="D9">
        <v>1</v>
      </c>
      <c r="G9">
        <v>45</v>
      </c>
      <c r="H9" t="s">
        <v>34</v>
      </c>
      <c r="I9">
        <v>13</v>
      </c>
      <c r="J9">
        <v>1</v>
      </c>
      <c r="K9">
        <v>13</v>
      </c>
      <c r="L9">
        <v>1</v>
      </c>
      <c r="M9" t="s">
        <v>6</v>
      </c>
      <c r="N9">
        <v>1</v>
      </c>
      <c r="O9">
        <f>VLOOKUP(M9,LU!$A$3:$B$12,2,FALSE)</f>
        <v>118</v>
      </c>
    </row>
    <row r="10" spans="1:15" hidden="1" x14ac:dyDescent="0.25">
      <c r="A10" s="1">
        <v>1673001</v>
      </c>
      <c r="B10">
        <v>2</v>
      </c>
      <c r="C10">
        <v>2003</v>
      </c>
      <c r="D10">
        <v>1</v>
      </c>
      <c r="G10">
        <v>45</v>
      </c>
      <c r="H10" t="s">
        <v>34</v>
      </c>
      <c r="I10">
        <v>13</v>
      </c>
      <c r="J10">
        <v>3</v>
      </c>
      <c r="K10">
        <v>4.33</v>
      </c>
      <c r="L10">
        <v>1</v>
      </c>
      <c r="M10" t="s">
        <v>6</v>
      </c>
      <c r="N10">
        <v>1</v>
      </c>
      <c r="O10">
        <f>VLOOKUP(M10,LU!$A$3:$B$12,2,FALSE)</f>
        <v>118</v>
      </c>
    </row>
    <row r="11" spans="1:15" hidden="1" x14ac:dyDescent="0.25">
      <c r="A11" s="1">
        <v>149989</v>
      </c>
      <c r="B11">
        <v>2</v>
      </c>
      <c r="C11">
        <v>2018</v>
      </c>
      <c r="D11">
        <v>1</v>
      </c>
      <c r="G11">
        <v>45</v>
      </c>
      <c r="H11" t="s">
        <v>34</v>
      </c>
      <c r="I11">
        <v>19</v>
      </c>
      <c r="J11">
        <v>2</v>
      </c>
      <c r="K11">
        <v>9.5</v>
      </c>
      <c r="L11">
        <v>1</v>
      </c>
      <c r="M11" t="s">
        <v>6</v>
      </c>
      <c r="N11">
        <v>1</v>
      </c>
      <c r="O11">
        <f>VLOOKUP(M11,LU!$A$3:$B$12,2,FALSE)</f>
        <v>118</v>
      </c>
    </row>
    <row r="12" spans="1:15" hidden="1" x14ac:dyDescent="0.25">
      <c r="A12" s="1">
        <v>95911</v>
      </c>
      <c r="B12">
        <v>2</v>
      </c>
      <c r="C12">
        <v>2005</v>
      </c>
      <c r="D12">
        <v>1</v>
      </c>
      <c r="G12">
        <v>45</v>
      </c>
      <c r="H12" t="s">
        <v>34</v>
      </c>
      <c r="I12">
        <v>4</v>
      </c>
      <c r="J12">
        <v>1</v>
      </c>
      <c r="K12">
        <v>4</v>
      </c>
      <c r="L12">
        <v>1</v>
      </c>
      <c r="M12" t="s">
        <v>6</v>
      </c>
      <c r="N12">
        <v>1</v>
      </c>
      <c r="O12">
        <f>VLOOKUP(M12,LU!$A$3:$B$12,2,FALSE)</f>
        <v>118</v>
      </c>
    </row>
    <row r="13" spans="1:15" hidden="1" x14ac:dyDescent="0.25">
      <c r="A13" s="1">
        <v>123039</v>
      </c>
      <c r="B13">
        <v>2</v>
      </c>
      <c r="C13">
        <v>2012</v>
      </c>
      <c r="D13">
        <v>1</v>
      </c>
      <c r="G13">
        <v>45</v>
      </c>
      <c r="H13" t="s">
        <v>34</v>
      </c>
      <c r="J13">
        <v>1</v>
      </c>
      <c r="L13">
        <v>1</v>
      </c>
      <c r="M13" t="s">
        <v>6</v>
      </c>
      <c r="N13">
        <v>1</v>
      </c>
      <c r="O13">
        <f>VLOOKUP(M13,LU!$A$3:$B$12,2,FALSE)</f>
        <v>118</v>
      </c>
    </row>
    <row r="14" spans="1:15" hidden="1" x14ac:dyDescent="0.25">
      <c r="A14" s="1">
        <v>153484</v>
      </c>
      <c r="B14">
        <v>2</v>
      </c>
      <c r="C14">
        <v>2019</v>
      </c>
      <c r="D14">
        <v>1</v>
      </c>
      <c r="G14">
        <v>45</v>
      </c>
      <c r="H14" t="s">
        <v>34</v>
      </c>
      <c r="I14">
        <v>26</v>
      </c>
      <c r="J14">
        <v>7</v>
      </c>
      <c r="K14">
        <v>3.71</v>
      </c>
      <c r="L14">
        <v>0.85699999999999998</v>
      </c>
      <c r="M14" t="s">
        <v>6</v>
      </c>
      <c r="N14">
        <v>1</v>
      </c>
      <c r="O14">
        <f>VLOOKUP(M14,LU!$A$3:$B$12,2,FALSE)</f>
        <v>118</v>
      </c>
    </row>
    <row r="15" spans="1:15" hidden="1" x14ac:dyDescent="0.25">
      <c r="A15" s="1">
        <v>963392</v>
      </c>
      <c r="B15">
        <v>2</v>
      </c>
      <c r="C15">
        <v>2000</v>
      </c>
      <c r="D15">
        <v>1</v>
      </c>
      <c r="G15">
        <v>45</v>
      </c>
      <c r="H15" t="s">
        <v>35</v>
      </c>
      <c r="I15">
        <v>0</v>
      </c>
      <c r="J15">
        <v>1</v>
      </c>
      <c r="L15">
        <v>0</v>
      </c>
      <c r="M15" t="s">
        <v>7</v>
      </c>
      <c r="N15">
        <v>1</v>
      </c>
      <c r="O15">
        <f>VLOOKUP(M15,LU!$A$3:$B$12,2,FALSE)</f>
        <v>129</v>
      </c>
    </row>
    <row r="16" spans="1:15" hidden="1" x14ac:dyDescent="0.25">
      <c r="A16" s="1">
        <v>107142</v>
      </c>
      <c r="B16">
        <v>2</v>
      </c>
      <c r="C16">
        <v>2008</v>
      </c>
      <c r="D16">
        <v>1</v>
      </c>
      <c r="G16">
        <v>45</v>
      </c>
      <c r="H16" t="s">
        <v>35</v>
      </c>
      <c r="I16">
        <v>5</v>
      </c>
      <c r="J16">
        <v>0</v>
      </c>
      <c r="M16" t="s">
        <v>7</v>
      </c>
      <c r="N16">
        <v>1</v>
      </c>
      <c r="O16">
        <f>VLOOKUP(M16,LU!$A$3:$B$12,2,FALSE)</f>
        <v>129</v>
      </c>
    </row>
    <row r="17" spans="1:15" hidden="1" x14ac:dyDescent="0.25">
      <c r="A17" s="1">
        <v>141628</v>
      </c>
      <c r="B17">
        <v>2</v>
      </c>
      <c r="C17">
        <v>2016</v>
      </c>
      <c r="D17">
        <v>1</v>
      </c>
      <c r="G17">
        <v>45</v>
      </c>
      <c r="H17" t="s">
        <v>35</v>
      </c>
      <c r="I17">
        <v>15</v>
      </c>
      <c r="J17">
        <v>0</v>
      </c>
      <c r="M17" t="s">
        <v>7</v>
      </c>
      <c r="N17">
        <v>1</v>
      </c>
      <c r="O17">
        <f>VLOOKUP(M17,LU!$A$3:$B$12,2,FALSE)</f>
        <v>129</v>
      </c>
    </row>
    <row r="18" spans="1:15" hidden="1" x14ac:dyDescent="0.25">
      <c r="A18" s="1">
        <v>149996</v>
      </c>
      <c r="B18">
        <v>2</v>
      </c>
      <c r="C18">
        <v>2018</v>
      </c>
      <c r="D18">
        <v>1</v>
      </c>
      <c r="G18">
        <v>45</v>
      </c>
      <c r="H18" t="s">
        <v>35</v>
      </c>
      <c r="I18">
        <v>8</v>
      </c>
      <c r="J18">
        <v>1</v>
      </c>
      <c r="K18">
        <v>8</v>
      </c>
      <c r="L18">
        <v>1</v>
      </c>
      <c r="M18" t="s">
        <v>7</v>
      </c>
      <c r="N18">
        <v>1</v>
      </c>
      <c r="O18">
        <f>VLOOKUP(M18,LU!$A$3:$B$12,2,FALSE)</f>
        <v>129</v>
      </c>
    </row>
    <row r="19" spans="1:15" hidden="1" x14ac:dyDescent="0.25">
      <c r="A19" s="1">
        <v>1271829</v>
      </c>
      <c r="B19">
        <v>2</v>
      </c>
      <c r="C19">
        <v>2002</v>
      </c>
      <c r="D19">
        <v>1</v>
      </c>
      <c r="G19">
        <v>45</v>
      </c>
      <c r="H19" t="s">
        <v>35</v>
      </c>
      <c r="I19">
        <v>5</v>
      </c>
      <c r="J19">
        <v>0</v>
      </c>
      <c r="M19" t="s">
        <v>7</v>
      </c>
      <c r="N19">
        <v>1</v>
      </c>
      <c r="O19">
        <f>VLOOKUP(M19,LU!$A$3:$B$12,2,FALSE)</f>
        <v>129</v>
      </c>
    </row>
    <row r="20" spans="1:15" hidden="1" x14ac:dyDescent="0.25">
      <c r="A20" s="1">
        <v>95917</v>
      </c>
      <c r="B20">
        <v>2</v>
      </c>
      <c r="C20">
        <v>2005</v>
      </c>
      <c r="D20">
        <v>1</v>
      </c>
      <c r="G20">
        <v>45</v>
      </c>
      <c r="H20" t="s">
        <v>35</v>
      </c>
      <c r="I20">
        <v>4</v>
      </c>
      <c r="J20">
        <v>0</v>
      </c>
      <c r="M20" t="s">
        <v>7</v>
      </c>
      <c r="N20">
        <v>1</v>
      </c>
      <c r="O20">
        <f>VLOOKUP(M20,LU!$A$3:$B$12,2,FALSE)</f>
        <v>129</v>
      </c>
    </row>
    <row r="21" spans="1:15" hidden="1" x14ac:dyDescent="0.25">
      <c r="A21" s="1">
        <v>94803</v>
      </c>
      <c r="B21">
        <v>2</v>
      </c>
      <c r="C21">
        <v>2004</v>
      </c>
      <c r="D21">
        <v>1</v>
      </c>
      <c r="G21">
        <v>45</v>
      </c>
      <c r="H21" t="s">
        <v>35</v>
      </c>
      <c r="I21">
        <v>4</v>
      </c>
      <c r="J21">
        <v>0</v>
      </c>
      <c r="M21" t="s">
        <v>7</v>
      </c>
      <c r="N21">
        <v>1</v>
      </c>
      <c r="O21">
        <f>VLOOKUP(M21,LU!$A$3:$B$12,2,FALSE)</f>
        <v>129</v>
      </c>
    </row>
    <row r="22" spans="1:15" hidden="1" x14ac:dyDescent="0.25">
      <c r="A22" s="1">
        <v>1673013</v>
      </c>
      <c r="B22">
        <v>2</v>
      </c>
      <c r="C22">
        <v>2003</v>
      </c>
      <c r="D22">
        <v>1</v>
      </c>
      <c r="G22">
        <v>45</v>
      </c>
      <c r="H22" t="s">
        <v>35</v>
      </c>
      <c r="I22">
        <v>5</v>
      </c>
      <c r="J22">
        <v>2</v>
      </c>
      <c r="K22">
        <v>2.5</v>
      </c>
      <c r="L22">
        <v>0.5</v>
      </c>
      <c r="M22" t="s">
        <v>7</v>
      </c>
      <c r="N22">
        <v>1</v>
      </c>
      <c r="O22">
        <f>VLOOKUP(M22,LU!$A$3:$B$12,2,FALSE)</f>
        <v>129</v>
      </c>
    </row>
    <row r="23" spans="1:15" hidden="1" x14ac:dyDescent="0.25">
      <c r="A23" s="1">
        <v>102747</v>
      </c>
      <c r="B23">
        <v>2</v>
      </c>
      <c r="C23">
        <v>2007</v>
      </c>
      <c r="D23">
        <v>1</v>
      </c>
      <c r="G23">
        <v>45</v>
      </c>
      <c r="H23" t="s">
        <v>36</v>
      </c>
      <c r="I23">
        <v>30</v>
      </c>
      <c r="J23">
        <v>20</v>
      </c>
      <c r="K23">
        <v>1.5</v>
      </c>
      <c r="L23">
        <v>0.6</v>
      </c>
      <c r="M23" t="s">
        <v>9</v>
      </c>
      <c r="N23">
        <v>1</v>
      </c>
      <c r="O23">
        <f>VLOOKUP(M23,LU!$A$3:$B$12,2,FALSE)</f>
        <v>136</v>
      </c>
    </row>
    <row r="24" spans="1:15" hidden="1" x14ac:dyDescent="0.25">
      <c r="A24" s="1">
        <v>141635</v>
      </c>
      <c r="B24">
        <v>2</v>
      </c>
      <c r="C24">
        <v>2016</v>
      </c>
      <c r="D24">
        <v>1</v>
      </c>
      <c r="G24">
        <v>45</v>
      </c>
      <c r="H24" t="s">
        <v>36</v>
      </c>
      <c r="I24">
        <v>6</v>
      </c>
      <c r="J24">
        <v>3</v>
      </c>
      <c r="K24">
        <v>2</v>
      </c>
      <c r="L24">
        <v>1</v>
      </c>
      <c r="M24" t="s">
        <v>9</v>
      </c>
      <c r="N24">
        <v>1</v>
      </c>
      <c r="O24">
        <f>VLOOKUP(M24,LU!$A$3:$B$12,2,FALSE)</f>
        <v>136</v>
      </c>
    </row>
    <row r="25" spans="1:15" hidden="1" x14ac:dyDescent="0.25">
      <c r="A25" s="1">
        <v>110797</v>
      </c>
      <c r="B25">
        <v>2</v>
      </c>
      <c r="C25">
        <v>2009</v>
      </c>
      <c r="D25">
        <v>1</v>
      </c>
      <c r="G25">
        <v>45</v>
      </c>
      <c r="H25" t="s">
        <v>36</v>
      </c>
      <c r="I25">
        <v>49</v>
      </c>
      <c r="J25">
        <v>18</v>
      </c>
      <c r="K25">
        <v>2.72</v>
      </c>
      <c r="L25">
        <v>0.94399999999999995</v>
      </c>
      <c r="M25" t="s">
        <v>9</v>
      </c>
      <c r="N25">
        <v>1</v>
      </c>
      <c r="O25">
        <f>VLOOKUP(M25,LU!$A$3:$B$12,2,FALSE)</f>
        <v>136</v>
      </c>
    </row>
    <row r="26" spans="1:15" hidden="1" x14ac:dyDescent="0.25">
      <c r="A26" s="1">
        <v>150007</v>
      </c>
      <c r="B26">
        <v>2</v>
      </c>
      <c r="C26">
        <v>2018</v>
      </c>
      <c r="D26">
        <v>1</v>
      </c>
      <c r="G26">
        <v>45</v>
      </c>
      <c r="H26" t="s">
        <v>36</v>
      </c>
      <c r="I26">
        <v>106</v>
      </c>
      <c r="J26">
        <v>11</v>
      </c>
      <c r="K26">
        <v>9.64</v>
      </c>
      <c r="L26">
        <v>0.90900000000000003</v>
      </c>
      <c r="M26" t="s">
        <v>9</v>
      </c>
      <c r="N26">
        <v>1</v>
      </c>
      <c r="O26">
        <f>VLOOKUP(M26,LU!$A$3:$B$12,2,FALSE)</f>
        <v>136</v>
      </c>
    </row>
    <row r="27" spans="1:15" hidden="1" x14ac:dyDescent="0.25">
      <c r="A27" s="1">
        <v>1118825</v>
      </c>
      <c r="B27">
        <v>2</v>
      </c>
      <c r="C27">
        <v>2001</v>
      </c>
      <c r="D27">
        <v>1</v>
      </c>
      <c r="G27">
        <v>45</v>
      </c>
      <c r="H27" t="s">
        <v>36</v>
      </c>
      <c r="I27">
        <v>7</v>
      </c>
      <c r="J27">
        <v>0</v>
      </c>
      <c r="M27" t="s">
        <v>9</v>
      </c>
      <c r="N27">
        <v>1</v>
      </c>
      <c r="O27">
        <f>VLOOKUP(M27,LU!$A$3:$B$12,2,FALSE)</f>
        <v>136</v>
      </c>
    </row>
    <row r="28" spans="1:15" hidden="1" x14ac:dyDescent="0.25">
      <c r="A28" s="1">
        <v>95924</v>
      </c>
      <c r="B28">
        <v>2</v>
      </c>
      <c r="C28">
        <v>2005</v>
      </c>
      <c r="D28">
        <v>1</v>
      </c>
      <c r="G28">
        <v>45</v>
      </c>
      <c r="H28" t="s">
        <v>36</v>
      </c>
      <c r="I28">
        <v>21</v>
      </c>
      <c r="J28">
        <v>18</v>
      </c>
      <c r="K28">
        <v>1.17</v>
      </c>
      <c r="L28">
        <v>0.5</v>
      </c>
      <c r="M28" t="s">
        <v>9</v>
      </c>
      <c r="N28">
        <v>1</v>
      </c>
      <c r="O28">
        <f>VLOOKUP(M28,LU!$A$3:$B$12,2,FALSE)</f>
        <v>136</v>
      </c>
    </row>
    <row r="29" spans="1:15" hidden="1" x14ac:dyDescent="0.25">
      <c r="A29" s="1">
        <v>99608</v>
      </c>
      <c r="B29">
        <v>2</v>
      </c>
      <c r="C29">
        <v>2006</v>
      </c>
      <c r="D29">
        <v>1</v>
      </c>
      <c r="G29">
        <v>45</v>
      </c>
      <c r="H29" t="s">
        <v>36</v>
      </c>
      <c r="I29">
        <v>12</v>
      </c>
      <c r="J29">
        <v>6</v>
      </c>
      <c r="K29">
        <v>2</v>
      </c>
      <c r="L29">
        <v>0.5</v>
      </c>
      <c r="M29" t="s">
        <v>9</v>
      </c>
      <c r="N29">
        <v>1</v>
      </c>
      <c r="O29">
        <f>VLOOKUP(M29,LU!$A$3:$B$12,2,FALSE)</f>
        <v>136</v>
      </c>
    </row>
    <row r="30" spans="1:15" hidden="1" x14ac:dyDescent="0.25">
      <c r="A30" s="1">
        <v>127558</v>
      </c>
      <c r="B30">
        <v>2</v>
      </c>
      <c r="C30">
        <v>2013</v>
      </c>
      <c r="D30">
        <v>1</v>
      </c>
      <c r="G30">
        <v>45</v>
      </c>
      <c r="H30" t="s">
        <v>36</v>
      </c>
      <c r="I30">
        <v>16</v>
      </c>
      <c r="J30">
        <v>1</v>
      </c>
      <c r="K30">
        <v>16</v>
      </c>
      <c r="L30">
        <v>1</v>
      </c>
      <c r="M30" t="s">
        <v>9</v>
      </c>
      <c r="N30">
        <v>1</v>
      </c>
      <c r="O30">
        <f>VLOOKUP(M30,LU!$A$3:$B$12,2,FALSE)</f>
        <v>136</v>
      </c>
    </row>
    <row r="31" spans="1:15" hidden="1" x14ac:dyDescent="0.25">
      <c r="A31" s="1">
        <v>157153</v>
      </c>
      <c r="B31">
        <v>2</v>
      </c>
      <c r="C31">
        <v>2020</v>
      </c>
      <c r="D31">
        <v>1</v>
      </c>
      <c r="G31">
        <v>45</v>
      </c>
      <c r="H31" t="s">
        <v>36</v>
      </c>
      <c r="I31">
        <v>9</v>
      </c>
      <c r="J31">
        <v>0</v>
      </c>
      <c r="M31" t="s">
        <v>9</v>
      </c>
      <c r="N31">
        <v>1</v>
      </c>
      <c r="O31">
        <f>VLOOKUP(M31,LU!$A$3:$B$12,2,FALSE)</f>
        <v>136</v>
      </c>
    </row>
    <row r="32" spans="1:15" hidden="1" x14ac:dyDescent="0.25">
      <c r="A32" s="1">
        <v>153501</v>
      </c>
      <c r="B32">
        <v>2</v>
      </c>
      <c r="C32">
        <v>2019</v>
      </c>
      <c r="D32">
        <v>1</v>
      </c>
      <c r="G32">
        <v>45</v>
      </c>
      <c r="H32" t="s">
        <v>36</v>
      </c>
      <c r="I32">
        <v>42</v>
      </c>
      <c r="J32">
        <v>1</v>
      </c>
      <c r="K32">
        <v>42</v>
      </c>
      <c r="L32">
        <v>1</v>
      </c>
      <c r="M32" t="s">
        <v>9</v>
      </c>
      <c r="N32">
        <v>1</v>
      </c>
      <c r="O32">
        <f>VLOOKUP(M32,LU!$A$3:$B$12,2,FALSE)</f>
        <v>136</v>
      </c>
    </row>
    <row r="33" spans="1:15" hidden="1" x14ac:dyDescent="0.25">
      <c r="A33" s="1">
        <v>110803</v>
      </c>
      <c r="B33">
        <v>2</v>
      </c>
      <c r="C33">
        <v>2009</v>
      </c>
      <c r="D33">
        <v>1</v>
      </c>
      <c r="G33">
        <v>45</v>
      </c>
      <c r="H33" t="s">
        <v>37</v>
      </c>
      <c r="I33">
        <v>5</v>
      </c>
      <c r="J33">
        <v>0</v>
      </c>
      <c r="M33" t="s">
        <v>8</v>
      </c>
      <c r="N33">
        <v>1</v>
      </c>
      <c r="O33">
        <f>VLOOKUP(M33,LU!$A$3:$B$12,2,FALSE)</f>
        <v>152</v>
      </c>
    </row>
    <row r="34" spans="1:15" hidden="1" x14ac:dyDescent="0.25">
      <c r="A34" s="1">
        <v>150017</v>
      </c>
      <c r="B34">
        <v>2</v>
      </c>
      <c r="C34">
        <v>2018</v>
      </c>
      <c r="D34">
        <v>1</v>
      </c>
      <c r="G34">
        <v>45</v>
      </c>
      <c r="H34" t="s">
        <v>37</v>
      </c>
      <c r="J34">
        <v>2</v>
      </c>
      <c r="L34">
        <v>1</v>
      </c>
      <c r="M34" t="s">
        <v>8</v>
      </c>
      <c r="N34">
        <v>1</v>
      </c>
      <c r="O34">
        <f>VLOOKUP(M34,LU!$A$3:$B$12,2,FALSE)</f>
        <v>152</v>
      </c>
    </row>
    <row r="35" spans="1:15" hidden="1" x14ac:dyDescent="0.25">
      <c r="A35" s="1">
        <v>141606</v>
      </c>
      <c r="B35">
        <v>2</v>
      </c>
      <c r="C35">
        <v>2016</v>
      </c>
      <c r="D35">
        <v>2</v>
      </c>
      <c r="G35">
        <v>45</v>
      </c>
      <c r="H35" t="s">
        <v>38</v>
      </c>
      <c r="I35">
        <v>4</v>
      </c>
      <c r="J35">
        <v>1</v>
      </c>
      <c r="K35">
        <v>4</v>
      </c>
      <c r="L35">
        <v>0</v>
      </c>
      <c r="M35" t="s">
        <v>2</v>
      </c>
      <c r="N35">
        <v>1</v>
      </c>
      <c r="O35">
        <f>VLOOKUP(M35,LU!$A$3:$B$12,2,FALSE)</f>
        <v>91</v>
      </c>
    </row>
    <row r="36" spans="1:15" hidden="1" x14ac:dyDescent="0.25">
      <c r="A36" s="1">
        <v>1722643</v>
      </c>
      <c r="B36">
        <v>2</v>
      </c>
      <c r="C36">
        <v>2001</v>
      </c>
      <c r="D36">
        <v>2</v>
      </c>
      <c r="G36">
        <v>45</v>
      </c>
      <c r="H36" t="s">
        <v>39</v>
      </c>
      <c r="I36">
        <v>245</v>
      </c>
      <c r="J36">
        <v>0</v>
      </c>
      <c r="M36" t="s">
        <v>3</v>
      </c>
      <c r="N36">
        <v>1</v>
      </c>
      <c r="O36">
        <f>VLOOKUP(M36,LU!$A$3:$B$12,2,FALSE)</f>
        <v>92</v>
      </c>
    </row>
    <row r="37" spans="1:15" hidden="1" x14ac:dyDescent="0.25">
      <c r="A37" s="1">
        <v>99309</v>
      </c>
      <c r="B37">
        <v>2</v>
      </c>
      <c r="C37">
        <v>2006</v>
      </c>
      <c r="D37">
        <v>2</v>
      </c>
      <c r="G37">
        <v>45</v>
      </c>
      <c r="H37" t="s">
        <v>32</v>
      </c>
      <c r="I37">
        <v>1</v>
      </c>
      <c r="J37">
        <v>1</v>
      </c>
      <c r="K37">
        <v>1</v>
      </c>
      <c r="L37">
        <v>0</v>
      </c>
      <c r="M37" t="s">
        <v>11</v>
      </c>
      <c r="N37">
        <v>1</v>
      </c>
      <c r="O37">
        <f>VLOOKUP(M37,LU!$A$3:$B$12,2,FALSE)</f>
        <v>115</v>
      </c>
    </row>
    <row r="38" spans="1:15" hidden="1" x14ac:dyDescent="0.25">
      <c r="A38" s="1">
        <v>1271814</v>
      </c>
      <c r="B38">
        <v>2</v>
      </c>
      <c r="C38">
        <v>2002</v>
      </c>
      <c r="D38">
        <v>2</v>
      </c>
      <c r="G38">
        <v>45</v>
      </c>
      <c r="H38" t="s">
        <v>32</v>
      </c>
      <c r="I38">
        <v>10</v>
      </c>
      <c r="J38">
        <v>3</v>
      </c>
      <c r="K38">
        <v>3.33</v>
      </c>
      <c r="L38">
        <v>0</v>
      </c>
      <c r="M38" t="s">
        <v>11</v>
      </c>
      <c r="N38">
        <v>1</v>
      </c>
      <c r="O38">
        <f>VLOOKUP(M38,LU!$A$3:$B$12,2,FALSE)</f>
        <v>115</v>
      </c>
    </row>
    <row r="39" spans="1:15" hidden="1" x14ac:dyDescent="0.25">
      <c r="A39" s="1">
        <v>1672994</v>
      </c>
      <c r="B39">
        <v>2</v>
      </c>
      <c r="C39">
        <v>2003</v>
      </c>
      <c r="D39">
        <v>2</v>
      </c>
      <c r="G39">
        <v>45</v>
      </c>
      <c r="H39" t="s">
        <v>32</v>
      </c>
      <c r="I39">
        <v>2</v>
      </c>
      <c r="J39">
        <v>1</v>
      </c>
      <c r="K39">
        <v>2</v>
      </c>
      <c r="L39">
        <v>0</v>
      </c>
      <c r="M39" t="s">
        <v>11</v>
      </c>
      <c r="N39">
        <v>1</v>
      </c>
      <c r="O39">
        <f>VLOOKUP(M39,LU!$A$3:$B$12,2,FALSE)</f>
        <v>115</v>
      </c>
    </row>
    <row r="40" spans="1:15" hidden="1" x14ac:dyDescent="0.25">
      <c r="A40" s="1">
        <v>98146</v>
      </c>
      <c r="B40">
        <v>2</v>
      </c>
      <c r="C40">
        <v>2005</v>
      </c>
      <c r="D40">
        <v>2</v>
      </c>
      <c r="G40">
        <v>45</v>
      </c>
      <c r="H40" t="s">
        <v>32</v>
      </c>
      <c r="I40">
        <v>1</v>
      </c>
      <c r="J40">
        <v>0</v>
      </c>
      <c r="M40" t="s">
        <v>11</v>
      </c>
      <c r="N40">
        <v>1</v>
      </c>
      <c r="O40">
        <f>VLOOKUP(M40,LU!$A$3:$B$12,2,FALSE)</f>
        <v>115</v>
      </c>
    </row>
    <row r="41" spans="1:15" hidden="1" x14ac:dyDescent="0.25">
      <c r="A41" s="1">
        <v>1271820</v>
      </c>
      <c r="B41">
        <v>2</v>
      </c>
      <c r="C41">
        <v>2002</v>
      </c>
      <c r="D41">
        <v>2</v>
      </c>
      <c r="G41">
        <v>45</v>
      </c>
      <c r="H41" t="s">
        <v>33</v>
      </c>
      <c r="I41">
        <v>16</v>
      </c>
      <c r="J41">
        <v>0</v>
      </c>
      <c r="M41" t="s">
        <v>5</v>
      </c>
      <c r="N41">
        <v>1</v>
      </c>
      <c r="O41">
        <f>VLOOKUP(M41,LU!$A$3:$B$12,2,FALSE)</f>
        <v>107</v>
      </c>
    </row>
    <row r="42" spans="1:15" hidden="1" x14ac:dyDescent="0.25">
      <c r="A42" s="1">
        <v>1118863</v>
      </c>
      <c r="B42">
        <v>2</v>
      </c>
      <c r="C42">
        <v>2001</v>
      </c>
      <c r="D42">
        <v>2</v>
      </c>
      <c r="G42">
        <v>45</v>
      </c>
      <c r="H42" t="s">
        <v>33</v>
      </c>
      <c r="I42">
        <v>3</v>
      </c>
      <c r="J42">
        <v>0</v>
      </c>
      <c r="M42" t="s">
        <v>5</v>
      </c>
      <c r="N42">
        <v>1</v>
      </c>
      <c r="O42">
        <f>VLOOKUP(M42,LU!$A$3:$B$12,2,FALSE)</f>
        <v>107</v>
      </c>
    </row>
    <row r="43" spans="1:15" hidden="1" x14ac:dyDescent="0.25">
      <c r="A43" s="1">
        <v>1673136</v>
      </c>
      <c r="B43">
        <v>2</v>
      </c>
      <c r="C43">
        <v>2003</v>
      </c>
      <c r="D43">
        <v>2</v>
      </c>
      <c r="G43">
        <v>45</v>
      </c>
      <c r="H43" t="s">
        <v>33</v>
      </c>
      <c r="I43">
        <v>4</v>
      </c>
      <c r="J43">
        <v>1</v>
      </c>
      <c r="K43">
        <v>4</v>
      </c>
      <c r="L43">
        <v>1</v>
      </c>
      <c r="M43" t="s">
        <v>5</v>
      </c>
      <c r="N43">
        <v>1</v>
      </c>
      <c r="O43">
        <f>VLOOKUP(M43,LU!$A$3:$B$12,2,FALSE)</f>
        <v>107</v>
      </c>
    </row>
    <row r="44" spans="1:15" hidden="1" x14ac:dyDescent="0.25">
      <c r="A44" s="1">
        <v>98152</v>
      </c>
      <c r="B44">
        <v>2</v>
      </c>
      <c r="C44">
        <v>2005</v>
      </c>
      <c r="D44">
        <v>2</v>
      </c>
      <c r="G44">
        <v>45</v>
      </c>
      <c r="H44" t="s">
        <v>33</v>
      </c>
      <c r="I44">
        <v>4</v>
      </c>
      <c r="J44">
        <v>1</v>
      </c>
      <c r="K44">
        <v>4</v>
      </c>
      <c r="L44">
        <v>1</v>
      </c>
      <c r="M44" t="s">
        <v>5</v>
      </c>
      <c r="N44">
        <v>1</v>
      </c>
      <c r="O44">
        <f>VLOOKUP(M44,LU!$A$3:$B$12,2,FALSE)</f>
        <v>107</v>
      </c>
    </row>
    <row r="45" spans="1:15" hidden="1" x14ac:dyDescent="0.25">
      <c r="A45" s="1">
        <v>963326</v>
      </c>
      <c r="B45">
        <v>2</v>
      </c>
      <c r="C45">
        <v>2000</v>
      </c>
      <c r="D45">
        <v>2</v>
      </c>
      <c r="G45">
        <v>45</v>
      </c>
      <c r="H45" t="s">
        <v>34</v>
      </c>
      <c r="I45">
        <v>3</v>
      </c>
      <c r="J45">
        <v>2</v>
      </c>
      <c r="K45">
        <v>1.5</v>
      </c>
      <c r="L45">
        <v>0</v>
      </c>
      <c r="M45" t="s">
        <v>6</v>
      </c>
      <c r="N45">
        <v>1</v>
      </c>
      <c r="O45">
        <f>VLOOKUP(M45,LU!$A$3:$B$12,2,FALSE)</f>
        <v>118</v>
      </c>
    </row>
    <row r="46" spans="1:15" hidden="1" x14ac:dyDescent="0.25">
      <c r="A46" s="1">
        <v>104880</v>
      </c>
      <c r="B46">
        <v>2</v>
      </c>
      <c r="C46">
        <v>2007</v>
      </c>
      <c r="D46">
        <v>2</v>
      </c>
      <c r="G46">
        <v>45</v>
      </c>
      <c r="H46" t="s">
        <v>34</v>
      </c>
      <c r="I46">
        <v>5</v>
      </c>
      <c r="J46">
        <v>0</v>
      </c>
      <c r="M46" t="s">
        <v>6</v>
      </c>
      <c r="N46">
        <v>1</v>
      </c>
      <c r="O46">
        <f>VLOOKUP(M46,LU!$A$3:$B$12,2,FALSE)</f>
        <v>118</v>
      </c>
    </row>
    <row r="47" spans="1:15" hidden="1" x14ac:dyDescent="0.25">
      <c r="A47" s="1">
        <v>1118778</v>
      </c>
      <c r="B47">
        <v>2</v>
      </c>
      <c r="C47">
        <v>2001</v>
      </c>
      <c r="D47">
        <v>2</v>
      </c>
      <c r="G47">
        <v>45</v>
      </c>
      <c r="H47" t="s">
        <v>34</v>
      </c>
      <c r="I47">
        <v>5</v>
      </c>
      <c r="J47">
        <v>1</v>
      </c>
      <c r="K47">
        <v>5</v>
      </c>
      <c r="L47">
        <v>0</v>
      </c>
      <c r="M47" t="s">
        <v>6</v>
      </c>
      <c r="N47">
        <v>1</v>
      </c>
      <c r="O47">
        <f>VLOOKUP(M47,LU!$A$3:$B$12,2,FALSE)</f>
        <v>118</v>
      </c>
    </row>
    <row r="48" spans="1:15" hidden="1" x14ac:dyDescent="0.25">
      <c r="A48" s="1">
        <v>99593</v>
      </c>
      <c r="B48">
        <v>2</v>
      </c>
      <c r="C48">
        <v>2006</v>
      </c>
      <c r="D48">
        <v>2</v>
      </c>
      <c r="G48">
        <v>45</v>
      </c>
      <c r="H48" t="s">
        <v>34</v>
      </c>
      <c r="I48">
        <v>5</v>
      </c>
      <c r="J48">
        <v>0</v>
      </c>
      <c r="M48" t="s">
        <v>6</v>
      </c>
      <c r="N48">
        <v>1</v>
      </c>
      <c r="O48">
        <f>VLOOKUP(M48,LU!$A$3:$B$12,2,FALSE)</f>
        <v>118</v>
      </c>
    </row>
    <row r="49" spans="1:15" hidden="1" x14ac:dyDescent="0.25">
      <c r="A49" s="1">
        <v>1271830</v>
      </c>
      <c r="B49">
        <v>2</v>
      </c>
      <c r="C49">
        <v>2002</v>
      </c>
      <c r="D49">
        <v>2</v>
      </c>
      <c r="G49">
        <v>45</v>
      </c>
      <c r="H49" t="s">
        <v>35</v>
      </c>
      <c r="I49">
        <v>12</v>
      </c>
      <c r="J49">
        <v>3</v>
      </c>
      <c r="K49">
        <v>4</v>
      </c>
      <c r="L49">
        <v>0.33300000000000002</v>
      </c>
      <c r="M49" t="s">
        <v>7</v>
      </c>
      <c r="N49">
        <v>1</v>
      </c>
      <c r="O49">
        <f>VLOOKUP(M49,LU!$A$3:$B$12,2,FALSE)</f>
        <v>129</v>
      </c>
    </row>
    <row r="50" spans="1:15" hidden="1" x14ac:dyDescent="0.25">
      <c r="A50" s="1">
        <v>963365</v>
      </c>
      <c r="B50">
        <v>2</v>
      </c>
      <c r="C50">
        <v>2000</v>
      </c>
      <c r="D50">
        <v>2</v>
      </c>
      <c r="G50">
        <v>45</v>
      </c>
      <c r="H50" t="s">
        <v>35</v>
      </c>
      <c r="I50">
        <v>4</v>
      </c>
      <c r="J50">
        <v>0</v>
      </c>
      <c r="M50" t="s">
        <v>7</v>
      </c>
      <c r="N50">
        <v>1</v>
      </c>
      <c r="O50">
        <f>VLOOKUP(M50,LU!$A$3:$B$12,2,FALSE)</f>
        <v>129</v>
      </c>
    </row>
    <row r="51" spans="1:15" hidden="1" x14ac:dyDescent="0.25">
      <c r="A51" s="1">
        <v>141629</v>
      </c>
      <c r="B51">
        <v>2</v>
      </c>
      <c r="C51">
        <v>2016</v>
      </c>
      <c r="D51">
        <v>2</v>
      </c>
      <c r="G51">
        <v>45</v>
      </c>
      <c r="H51" t="s">
        <v>35</v>
      </c>
      <c r="I51">
        <v>10</v>
      </c>
      <c r="J51">
        <v>1</v>
      </c>
      <c r="K51">
        <v>10</v>
      </c>
      <c r="L51">
        <v>1</v>
      </c>
      <c r="M51" t="s">
        <v>7</v>
      </c>
      <c r="N51">
        <v>1</v>
      </c>
      <c r="O51">
        <f>VLOOKUP(M51,LU!$A$3:$B$12,2,FALSE)</f>
        <v>129</v>
      </c>
    </row>
    <row r="52" spans="1:15" hidden="1" x14ac:dyDescent="0.25">
      <c r="A52" s="1">
        <v>149997</v>
      </c>
      <c r="B52">
        <v>2</v>
      </c>
      <c r="C52">
        <v>2018</v>
      </c>
      <c r="D52">
        <v>2</v>
      </c>
      <c r="G52">
        <v>45</v>
      </c>
      <c r="H52" t="s">
        <v>35</v>
      </c>
      <c r="I52">
        <v>5</v>
      </c>
      <c r="J52">
        <v>1</v>
      </c>
      <c r="K52">
        <v>5</v>
      </c>
      <c r="L52">
        <v>1</v>
      </c>
      <c r="M52" t="s">
        <v>7</v>
      </c>
      <c r="N52">
        <v>1</v>
      </c>
      <c r="O52">
        <f>VLOOKUP(M52,LU!$A$3:$B$12,2,FALSE)</f>
        <v>129</v>
      </c>
    </row>
    <row r="53" spans="1:15" hidden="1" x14ac:dyDescent="0.25">
      <c r="A53" s="1">
        <v>1118802</v>
      </c>
      <c r="B53">
        <v>2</v>
      </c>
      <c r="C53">
        <v>2001</v>
      </c>
      <c r="D53">
        <v>2</v>
      </c>
      <c r="G53">
        <v>45</v>
      </c>
      <c r="H53" t="s">
        <v>35</v>
      </c>
      <c r="I53">
        <v>3</v>
      </c>
      <c r="J53">
        <v>0</v>
      </c>
      <c r="M53" t="s">
        <v>7</v>
      </c>
      <c r="N53">
        <v>1</v>
      </c>
      <c r="O53">
        <f>VLOOKUP(M53,LU!$A$3:$B$12,2,FALSE)</f>
        <v>129</v>
      </c>
    </row>
    <row r="54" spans="1:15" hidden="1" x14ac:dyDescent="0.25">
      <c r="A54" s="1">
        <v>123046</v>
      </c>
      <c r="B54">
        <v>2</v>
      </c>
      <c r="C54">
        <v>2012</v>
      </c>
      <c r="D54">
        <v>2</v>
      </c>
      <c r="G54">
        <v>45</v>
      </c>
      <c r="H54" t="s">
        <v>35</v>
      </c>
      <c r="J54">
        <v>1</v>
      </c>
      <c r="L54">
        <v>1</v>
      </c>
      <c r="M54" t="s">
        <v>7</v>
      </c>
      <c r="N54">
        <v>1</v>
      </c>
      <c r="O54">
        <f>VLOOKUP(M54,LU!$A$3:$B$12,2,FALSE)</f>
        <v>129</v>
      </c>
    </row>
    <row r="55" spans="1:15" hidden="1" x14ac:dyDescent="0.25">
      <c r="A55" s="1">
        <v>102748</v>
      </c>
      <c r="B55">
        <v>2</v>
      </c>
      <c r="C55">
        <v>2007</v>
      </c>
      <c r="D55">
        <v>2</v>
      </c>
      <c r="G55">
        <v>45</v>
      </c>
      <c r="H55" t="s">
        <v>36</v>
      </c>
      <c r="I55">
        <v>35</v>
      </c>
      <c r="J55">
        <v>1</v>
      </c>
      <c r="K55">
        <v>35</v>
      </c>
      <c r="L55">
        <v>1</v>
      </c>
      <c r="M55" t="s">
        <v>9</v>
      </c>
      <c r="N55">
        <v>1</v>
      </c>
      <c r="O55">
        <f>VLOOKUP(M55,LU!$A$3:$B$12,2,FALSE)</f>
        <v>136</v>
      </c>
    </row>
    <row r="56" spans="1:15" hidden="1" x14ac:dyDescent="0.25">
      <c r="A56" s="1">
        <v>963367</v>
      </c>
      <c r="B56">
        <v>2</v>
      </c>
      <c r="C56">
        <v>2000</v>
      </c>
      <c r="D56">
        <v>2</v>
      </c>
      <c r="G56">
        <v>45</v>
      </c>
      <c r="H56" t="s">
        <v>36</v>
      </c>
      <c r="I56">
        <v>8</v>
      </c>
      <c r="J56">
        <v>0</v>
      </c>
      <c r="M56" t="s">
        <v>9</v>
      </c>
      <c r="N56">
        <v>1</v>
      </c>
      <c r="O56">
        <f>VLOOKUP(M56,LU!$A$3:$B$12,2,FALSE)</f>
        <v>136</v>
      </c>
    </row>
    <row r="57" spans="1:15" hidden="1" x14ac:dyDescent="0.25">
      <c r="A57" s="1">
        <v>2172601</v>
      </c>
      <c r="B57">
        <v>2</v>
      </c>
      <c r="C57">
        <v>2002</v>
      </c>
      <c r="D57">
        <v>2</v>
      </c>
      <c r="G57">
        <v>45</v>
      </c>
      <c r="H57" t="s">
        <v>36</v>
      </c>
      <c r="I57">
        <v>9</v>
      </c>
      <c r="J57">
        <v>0</v>
      </c>
      <c r="M57" t="s">
        <v>9</v>
      </c>
      <c r="N57">
        <v>1</v>
      </c>
      <c r="O57">
        <f>VLOOKUP(M57,LU!$A$3:$B$12,2,FALSE)</f>
        <v>136</v>
      </c>
    </row>
    <row r="58" spans="1:15" hidden="1" x14ac:dyDescent="0.25">
      <c r="A58" s="1">
        <v>141636</v>
      </c>
      <c r="B58">
        <v>2</v>
      </c>
      <c r="C58">
        <v>2016</v>
      </c>
      <c r="D58">
        <v>2</v>
      </c>
      <c r="G58">
        <v>45</v>
      </c>
      <c r="H58" t="s">
        <v>36</v>
      </c>
      <c r="I58">
        <v>8</v>
      </c>
      <c r="J58">
        <v>2</v>
      </c>
      <c r="K58">
        <v>4</v>
      </c>
      <c r="L58">
        <v>1</v>
      </c>
      <c r="M58" t="s">
        <v>9</v>
      </c>
      <c r="N58">
        <v>1</v>
      </c>
      <c r="O58">
        <f>VLOOKUP(M58,LU!$A$3:$B$12,2,FALSE)</f>
        <v>136</v>
      </c>
    </row>
    <row r="59" spans="1:15" hidden="1" x14ac:dyDescent="0.25">
      <c r="A59" s="1">
        <v>150008</v>
      </c>
      <c r="B59">
        <v>2</v>
      </c>
      <c r="C59">
        <v>2018</v>
      </c>
      <c r="D59">
        <v>2</v>
      </c>
      <c r="G59">
        <v>45</v>
      </c>
      <c r="H59" t="s">
        <v>36</v>
      </c>
      <c r="I59">
        <v>96</v>
      </c>
      <c r="J59">
        <v>14</v>
      </c>
      <c r="K59">
        <v>6.86</v>
      </c>
      <c r="L59">
        <v>1</v>
      </c>
      <c r="M59" t="s">
        <v>9</v>
      </c>
      <c r="N59">
        <v>1</v>
      </c>
      <c r="O59">
        <f>VLOOKUP(M59,LU!$A$3:$B$12,2,FALSE)</f>
        <v>136</v>
      </c>
    </row>
    <row r="60" spans="1:15" hidden="1" x14ac:dyDescent="0.25">
      <c r="A60" s="1">
        <v>1118826</v>
      </c>
      <c r="B60">
        <v>2</v>
      </c>
      <c r="C60">
        <v>2001</v>
      </c>
      <c r="D60">
        <v>2</v>
      </c>
      <c r="G60">
        <v>45</v>
      </c>
      <c r="H60" t="s">
        <v>36</v>
      </c>
      <c r="I60">
        <v>10</v>
      </c>
      <c r="J60">
        <v>0</v>
      </c>
      <c r="M60" t="s">
        <v>9</v>
      </c>
      <c r="N60">
        <v>1</v>
      </c>
      <c r="O60">
        <f>VLOOKUP(M60,LU!$A$3:$B$12,2,FALSE)</f>
        <v>136</v>
      </c>
    </row>
    <row r="61" spans="1:15" hidden="1" x14ac:dyDescent="0.25">
      <c r="A61" s="1">
        <v>95925</v>
      </c>
      <c r="B61">
        <v>2</v>
      </c>
      <c r="C61">
        <v>2005</v>
      </c>
      <c r="D61">
        <v>2</v>
      </c>
      <c r="G61">
        <v>45</v>
      </c>
      <c r="H61" t="s">
        <v>36</v>
      </c>
      <c r="I61">
        <v>10</v>
      </c>
      <c r="J61">
        <v>4</v>
      </c>
      <c r="K61">
        <v>2.5</v>
      </c>
      <c r="L61">
        <v>0.75</v>
      </c>
      <c r="M61" t="s">
        <v>9</v>
      </c>
      <c r="N61">
        <v>1</v>
      </c>
      <c r="O61">
        <f>VLOOKUP(M61,LU!$A$3:$B$12,2,FALSE)</f>
        <v>136</v>
      </c>
    </row>
    <row r="62" spans="1:15" hidden="1" x14ac:dyDescent="0.25">
      <c r="A62" s="1">
        <v>2226846</v>
      </c>
      <c r="B62">
        <v>2</v>
      </c>
      <c r="C62">
        <v>2003</v>
      </c>
      <c r="D62">
        <v>2</v>
      </c>
      <c r="G62">
        <v>45</v>
      </c>
      <c r="H62" t="s">
        <v>36</v>
      </c>
      <c r="I62">
        <v>9</v>
      </c>
      <c r="J62">
        <v>0</v>
      </c>
      <c r="M62" t="s">
        <v>9</v>
      </c>
      <c r="N62">
        <v>1</v>
      </c>
      <c r="O62">
        <f>VLOOKUP(M62,LU!$A$3:$B$12,2,FALSE)</f>
        <v>136</v>
      </c>
    </row>
    <row r="63" spans="1:15" hidden="1" x14ac:dyDescent="0.25">
      <c r="A63" s="1">
        <v>99609</v>
      </c>
      <c r="B63">
        <v>2</v>
      </c>
      <c r="C63">
        <v>2006</v>
      </c>
      <c r="D63">
        <v>2</v>
      </c>
      <c r="G63">
        <v>45</v>
      </c>
      <c r="H63" t="s">
        <v>36</v>
      </c>
      <c r="I63">
        <v>7</v>
      </c>
      <c r="J63">
        <v>1</v>
      </c>
      <c r="K63">
        <v>7</v>
      </c>
      <c r="L63">
        <v>1</v>
      </c>
      <c r="M63" t="s">
        <v>9</v>
      </c>
      <c r="N63">
        <v>1</v>
      </c>
      <c r="O63">
        <f>VLOOKUP(M63,LU!$A$3:$B$12,2,FALSE)</f>
        <v>136</v>
      </c>
    </row>
    <row r="64" spans="1:15" hidden="1" x14ac:dyDescent="0.25">
      <c r="A64" s="1">
        <v>127559</v>
      </c>
      <c r="B64">
        <v>2</v>
      </c>
      <c r="C64">
        <v>2013</v>
      </c>
      <c r="D64">
        <v>2</v>
      </c>
      <c r="G64">
        <v>45</v>
      </c>
      <c r="H64" t="s">
        <v>36</v>
      </c>
      <c r="J64">
        <v>3</v>
      </c>
      <c r="L64">
        <v>1</v>
      </c>
      <c r="M64" t="s">
        <v>9</v>
      </c>
      <c r="N64">
        <v>1</v>
      </c>
      <c r="O64">
        <f>VLOOKUP(M64,LU!$A$3:$B$12,2,FALSE)</f>
        <v>136</v>
      </c>
    </row>
    <row r="65" spans="1:15" hidden="1" x14ac:dyDescent="0.25">
      <c r="A65" s="1">
        <v>123053</v>
      </c>
      <c r="B65">
        <v>2</v>
      </c>
      <c r="C65">
        <v>2012</v>
      </c>
      <c r="D65">
        <v>2</v>
      </c>
      <c r="G65">
        <v>45</v>
      </c>
      <c r="H65" t="s">
        <v>36</v>
      </c>
      <c r="J65">
        <v>1</v>
      </c>
      <c r="L65">
        <v>1</v>
      </c>
      <c r="M65" t="s">
        <v>9</v>
      </c>
      <c r="N65">
        <v>1</v>
      </c>
      <c r="O65">
        <f>VLOOKUP(M65,LU!$A$3:$B$12,2,FALSE)</f>
        <v>136</v>
      </c>
    </row>
    <row r="66" spans="1:15" hidden="1" x14ac:dyDescent="0.25">
      <c r="A66" s="1">
        <v>144926</v>
      </c>
      <c r="B66">
        <v>2</v>
      </c>
      <c r="C66">
        <v>2017</v>
      </c>
      <c r="D66">
        <v>2</v>
      </c>
      <c r="G66">
        <v>45</v>
      </c>
      <c r="H66" t="s">
        <v>36</v>
      </c>
      <c r="I66">
        <v>81</v>
      </c>
      <c r="J66">
        <v>9</v>
      </c>
      <c r="K66">
        <v>9</v>
      </c>
      <c r="L66">
        <v>1</v>
      </c>
      <c r="M66" t="s">
        <v>9</v>
      </c>
      <c r="N66">
        <v>1</v>
      </c>
      <c r="O66">
        <f>VLOOKUP(M66,LU!$A$3:$B$12,2,FALSE)</f>
        <v>136</v>
      </c>
    </row>
    <row r="67" spans="1:15" hidden="1" x14ac:dyDescent="0.25">
      <c r="A67" s="1">
        <v>153502</v>
      </c>
      <c r="B67">
        <v>2</v>
      </c>
      <c r="C67">
        <v>2019</v>
      </c>
      <c r="D67">
        <v>2</v>
      </c>
      <c r="G67">
        <v>45</v>
      </c>
      <c r="H67" t="s">
        <v>36</v>
      </c>
      <c r="I67">
        <v>41</v>
      </c>
      <c r="J67">
        <v>1</v>
      </c>
      <c r="K67">
        <v>41</v>
      </c>
      <c r="L67">
        <v>1</v>
      </c>
      <c r="M67" t="s">
        <v>9</v>
      </c>
      <c r="N67">
        <v>1</v>
      </c>
      <c r="O67">
        <f>VLOOKUP(M67,LU!$A$3:$B$12,2,FALSE)</f>
        <v>136</v>
      </c>
    </row>
    <row r="68" spans="1:15" hidden="1" x14ac:dyDescent="0.25">
      <c r="A68" s="1">
        <v>150018</v>
      </c>
      <c r="B68">
        <v>2</v>
      </c>
      <c r="C68">
        <v>2018</v>
      </c>
      <c r="D68">
        <v>2</v>
      </c>
      <c r="G68">
        <v>45</v>
      </c>
      <c r="H68" t="s">
        <v>37</v>
      </c>
      <c r="I68">
        <v>5</v>
      </c>
      <c r="J68">
        <v>0</v>
      </c>
      <c r="M68" t="s">
        <v>8</v>
      </c>
      <c r="N68">
        <v>1</v>
      </c>
      <c r="O68">
        <f>VLOOKUP(M68,LU!$A$3:$B$12,2,FALSE)</f>
        <v>152</v>
      </c>
    </row>
    <row r="69" spans="1:15" hidden="1" x14ac:dyDescent="0.25">
      <c r="A69" s="1">
        <v>963391</v>
      </c>
      <c r="B69">
        <v>2</v>
      </c>
      <c r="C69">
        <v>2000</v>
      </c>
      <c r="D69">
        <v>3</v>
      </c>
      <c r="G69">
        <v>45</v>
      </c>
      <c r="H69" t="s">
        <v>40</v>
      </c>
      <c r="I69">
        <v>2</v>
      </c>
      <c r="J69">
        <v>1</v>
      </c>
      <c r="K69">
        <v>2</v>
      </c>
      <c r="L69">
        <v>0</v>
      </c>
      <c r="M69" t="s">
        <v>4</v>
      </c>
      <c r="N69">
        <v>1</v>
      </c>
      <c r="O69">
        <f>VLOOKUP(M69,LU!$A$3:$B$12,2,FALSE)</f>
        <v>93</v>
      </c>
    </row>
    <row r="70" spans="1:15" hidden="1" x14ac:dyDescent="0.25">
      <c r="A70" s="1">
        <v>99304</v>
      </c>
      <c r="B70">
        <v>2</v>
      </c>
      <c r="C70">
        <v>2006</v>
      </c>
      <c r="D70">
        <v>3</v>
      </c>
      <c r="G70">
        <v>45</v>
      </c>
      <c r="H70" t="s">
        <v>31</v>
      </c>
      <c r="I70">
        <v>2</v>
      </c>
      <c r="J70">
        <v>1</v>
      </c>
      <c r="K70">
        <v>2</v>
      </c>
      <c r="L70">
        <v>0</v>
      </c>
      <c r="M70" t="s">
        <v>10</v>
      </c>
      <c r="N70">
        <v>1</v>
      </c>
      <c r="O70">
        <f>VLOOKUP(M70,LU!$A$3:$B$12,2,FALSE)</f>
        <v>106</v>
      </c>
    </row>
    <row r="71" spans="1:15" hidden="1" x14ac:dyDescent="0.25">
      <c r="A71" s="1">
        <v>1271815</v>
      </c>
      <c r="B71">
        <v>2</v>
      </c>
      <c r="C71">
        <v>2002</v>
      </c>
      <c r="D71">
        <v>3</v>
      </c>
      <c r="G71">
        <v>45</v>
      </c>
      <c r="H71" t="s">
        <v>32</v>
      </c>
      <c r="I71">
        <v>4</v>
      </c>
      <c r="J71">
        <v>1</v>
      </c>
      <c r="K71">
        <v>4</v>
      </c>
      <c r="L71">
        <v>1</v>
      </c>
      <c r="M71" t="s">
        <v>11</v>
      </c>
      <c r="N71">
        <v>1</v>
      </c>
      <c r="O71">
        <f>VLOOKUP(M71,LU!$A$3:$B$12,2,FALSE)</f>
        <v>115</v>
      </c>
    </row>
    <row r="72" spans="1:15" hidden="1" x14ac:dyDescent="0.25">
      <c r="A72" s="1">
        <v>98147</v>
      </c>
      <c r="B72">
        <v>2</v>
      </c>
      <c r="C72">
        <v>2005</v>
      </c>
      <c r="D72">
        <v>3</v>
      </c>
      <c r="G72">
        <v>45</v>
      </c>
      <c r="H72" t="s">
        <v>32</v>
      </c>
      <c r="I72">
        <v>2</v>
      </c>
      <c r="J72">
        <v>1</v>
      </c>
      <c r="K72">
        <v>2</v>
      </c>
      <c r="L72">
        <v>1</v>
      </c>
      <c r="M72" t="s">
        <v>11</v>
      </c>
      <c r="N72">
        <v>1</v>
      </c>
      <c r="O72">
        <f>VLOOKUP(M72,LU!$A$3:$B$12,2,FALSE)</f>
        <v>115</v>
      </c>
    </row>
    <row r="73" spans="1:15" hidden="1" x14ac:dyDescent="0.25">
      <c r="A73" s="1">
        <v>2172599</v>
      </c>
      <c r="B73">
        <v>2</v>
      </c>
      <c r="C73">
        <v>2002</v>
      </c>
      <c r="D73">
        <v>3</v>
      </c>
      <c r="G73">
        <v>45</v>
      </c>
      <c r="H73" t="s">
        <v>33</v>
      </c>
      <c r="I73">
        <v>82</v>
      </c>
      <c r="J73">
        <v>0</v>
      </c>
      <c r="M73" t="s">
        <v>5</v>
      </c>
      <c r="N73">
        <v>1</v>
      </c>
      <c r="O73">
        <f>VLOOKUP(M73,LU!$A$3:$B$12,2,FALSE)</f>
        <v>107</v>
      </c>
    </row>
    <row r="74" spans="1:15" hidden="1" x14ac:dyDescent="0.25">
      <c r="A74" s="1">
        <v>104874</v>
      </c>
      <c r="B74">
        <v>2</v>
      </c>
      <c r="C74">
        <v>2007</v>
      </c>
      <c r="D74">
        <v>3</v>
      </c>
      <c r="G74">
        <v>45</v>
      </c>
      <c r="H74" t="s">
        <v>33</v>
      </c>
      <c r="I74">
        <v>4</v>
      </c>
      <c r="J74">
        <v>1</v>
      </c>
      <c r="K74">
        <v>4</v>
      </c>
      <c r="L74">
        <v>0</v>
      </c>
      <c r="M74" t="s">
        <v>5</v>
      </c>
      <c r="N74">
        <v>1</v>
      </c>
      <c r="O74">
        <f>VLOOKUP(M74,LU!$A$3:$B$12,2,FALSE)</f>
        <v>107</v>
      </c>
    </row>
    <row r="75" spans="1:15" hidden="1" x14ac:dyDescent="0.25">
      <c r="A75" s="1">
        <v>1118755</v>
      </c>
      <c r="B75">
        <v>2</v>
      </c>
      <c r="C75">
        <v>2001</v>
      </c>
      <c r="D75">
        <v>3</v>
      </c>
      <c r="G75">
        <v>45</v>
      </c>
      <c r="H75" t="s">
        <v>33</v>
      </c>
      <c r="I75">
        <v>5</v>
      </c>
      <c r="J75">
        <v>1</v>
      </c>
      <c r="K75">
        <v>5</v>
      </c>
      <c r="L75">
        <v>0</v>
      </c>
      <c r="M75" t="s">
        <v>5</v>
      </c>
      <c r="N75">
        <v>1</v>
      </c>
      <c r="O75">
        <f>VLOOKUP(M75,LU!$A$3:$B$12,2,FALSE)</f>
        <v>107</v>
      </c>
    </row>
    <row r="76" spans="1:15" hidden="1" x14ac:dyDescent="0.25">
      <c r="A76" s="1">
        <v>1672999</v>
      </c>
      <c r="B76">
        <v>2</v>
      </c>
      <c r="C76">
        <v>2003</v>
      </c>
      <c r="D76">
        <v>3</v>
      </c>
      <c r="G76">
        <v>45</v>
      </c>
      <c r="H76" t="s">
        <v>33</v>
      </c>
      <c r="I76">
        <v>82</v>
      </c>
      <c r="J76">
        <v>0</v>
      </c>
      <c r="M76" t="s">
        <v>5</v>
      </c>
      <c r="N76">
        <v>1</v>
      </c>
      <c r="O76">
        <f>VLOOKUP(M76,LU!$A$3:$B$12,2,FALSE)</f>
        <v>107</v>
      </c>
    </row>
    <row r="77" spans="1:15" hidden="1" x14ac:dyDescent="0.25">
      <c r="A77" s="1">
        <v>149981</v>
      </c>
      <c r="B77">
        <v>2</v>
      </c>
      <c r="C77">
        <v>2018</v>
      </c>
      <c r="D77">
        <v>3</v>
      </c>
      <c r="G77">
        <v>45</v>
      </c>
      <c r="H77" t="s">
        <v>33</v>
      </c>
      <c r="I77">
        <v>3</v>
      </c>
      <c r="J77">
        <v>0</v>
      </c>
      <c r="M77" t="s">
        <v>5</v>
      </c>
      <c r="N77">
        <v>1</v>
      </c>
      <c r="O77">
        <f>VLOOKUP(M77,LU!$A$3:$B$12,2,FALSE)</f>
        <v>107</v>
      </c>
    </row>
    <row r="78" spans="1:15" hidden="1" x14ac:dyDescent="0.25">
      <c r="A78" s="1">
        <v>127536</v>
      </c>
      <c r="B78">
        <v>2</v>
      </c>
      <c r="C78">
        <v>2013</v>
      </c>
      <c r="D78">
        <v>3</v>
      </c>
      <c r="G78">
        <v>45</v>
      </c>
      <c r="H78" t="s">
        <v>33</v>
      </c>
      <c r="I78">
        <v>5</v>
      </c>
      <c r="J78">
        <v>1</v>
      </c>
      <c r="K78">
        <v>5</v>
      </c>
      <c r="L78">
        <v>1</v>
      </c>
      <c r="M78" t="s">
        <v>5</v>
      </c>
      <c r="N78">
        <v>1</v>
      </c>
      <c r="O78">
        <f>VLOOKUP(M78,LU!$A$3:$B$12,2,FALSE)</f>
        <v>107</v>
      </c>
    </row>
    <row r="79" spans="1:15" hidden="1" x14ac:dyDescent="0.25">
      <c r="A79" s="1">
        <v>963353</v>
      </c>
      <c r="B79">
        <v>2</v>
      </c>
      <c r="C79">
        <v>2000</v>
      </c>
      <c r="D79">
        <v>3</v>
      </c>
      <c r="G79">
        <v>45</v>
      </c>
      <c r="H79" t="s">
        <v>34</v>
      </c>
      <c r="I79">
        <v>1</v>
      </c>
      <c r="J79">
        <v>0</v>
      </c>
      <c r="M79" t="s">
        <v>6</v>
      </c>
      <c r="N79">
        <v>1</v>
      </c>
      <c r="O79">
        <f>VLOOKUP(M79,LU!$A$3:$B$12,2,FALSE)</f>
        <v>118</v>
      </c>
    </row>
    <row r="80" spans="1:15" hidden="1" x14ac:dyDescent="0.25">
      <c r="A80" s="1">
        <v>1673004</v>
      </c>
      <c r="B80">
        <v>2</v>
      </c>
      <c r="C80">
        <v>2003</v>
      </c>
      <c r="D80">
        <v>3</v>
      </c>
      <c r="G80">
        <v>45</v>
      </c>
      <c r="H80" t="s">
        <v>34</v>
      </c>
      <c r="I80">
        <v>10</v>
      </c>
      <c r="J80">
        <v>0</v>
      </c>
      <c r="M80" t="s">
        <v>6</v>
      </c>
      <c r="N80">
        <v>1</v>
      </c>
      <c r="O80">
        <f>VLOOKUP(M80,LU!$A$3:$B$12,2,FALSE)</f>
        <v>118</v>
      </c>
    </row>
    <row r="81" spans="1:15" hidden="1" x14ac:dyDescent="0.25">
      <c r="A81" s="1">
        <v>1118779</v>
      </c>
      <c r="B81">
        <v>2</v>
      </c>
      <c r="C81">
        <v>2001</v>
      </c>
      <c r="D81">
        <v>3</v>
      </c>
      <c r="G81">
        <v>45</v>
      </c>
      <c r="H81" t="s">
        <v>34</v>
      </c>
      <c r="I81">
        <v>3</v>
      </c>
      <c r="J81">
        <v>0</v>
      </c>
      <c r="M81" t="s">
        <v>6</v>
      </c>
      <c r="N81">
        <v>1</v>
      </c>
      <c r="O81">
        <f>VLOOKUP(M81,LU!$A$3:$B$12,2,FALSE)</f>
        <v>118</v>
      </c>
    </row>
    <row r="82" spans="1:15" hidden="1" x14ac:dyDescent="0.25">
      <c r="A82" s="1">
        <v>1271825</v>
      </c>
      <c r="B82">
        <v>2</v>
      </c>
      <c r="C82">
        <v>2002</v>
      </c>
      <c r="D82">
        <v>3</v>
      </c>
      <c r="G82">
        <v>45</v>
      </c>
      <c r="H82" t="s">
        <v>34</v>
      </c>
      <c r="I82">
        <v>14</v>
      </c>
      <c r="J82">
        <v>2</v>
      </c>
      <c r="K82">
        <v>7</v>
      </c>
      <c r="L82">
        <v>0.5</v>
      </c>
      <c r="M82" t="s">
        <v>6</v>
      </c>
      <c r="N82">
        <v>1</v>
      </c>
      <c r="O82">
        <f>VLOOKUP(M82,LU!$A$3:$B$12,2,FALSE)</f>
        <v>118</v>
      </c>
    </row>
    <row r="83" spans="1:15" hidden="1" x14ac:dyDescent="0.25">
      <c r="A83" s="1">
        <v>99594</v>
      </c>
      <c r="B83">
        <v>2</v>
      </c>
      <c r="C83">
        <v>2006</v>
      </c>
      <c r="D83">
        <v>3</v>
      </c>
      <c r="G83">
        <v>45</v>
      </c>
      <c r="H83" t="s">
        <v>34</v>
      </c>
      <c r="I83">
        <v>6</v>
      </c>
      <c r="J83">
        <v>0</v>
      </c>
      <c r="M83" t="s">
        <v>6</v>
      </c>
      <c r="N83">
        <v>1</v>
      </c>
      <c r="O83">
        <f>VLOOKUP(M83,LU!$A$3:$B$12,2,FALSE)</f>
        <v>118</v>
      </c>
    </row>
    <row r="84" spans="1:15" hidden="1" x14ac:dyDescent="0.25">
      <c r="A84" s="1">
        <v>127546</v>
      </c>
      <c r="B84">
        <v>2</v>
      </c>
      <c r="C84">
        <v>2013</v>
      </c>
      <c r="D84">
        <v>3</v>
      </c>
      <c r="G84">
        <v>45</v>
      </c>
      <c r="H84" t="s">
        <v>34</v>
      </c>
      <c r="I84">
        <v>6</v>
      </c>
      <c r="J84">
        <v>0</v>
      </c>
      <c r="M84" t="s">
        <v>6</v>
      </c>
      <c r="N84">
        <v>1</v>
      </c>
      <c r="O84">
        <f>VLOOKUP(M84,LU!$A$3:$B$12,2,FALSE)</f>
        <v>118</v>
      </c>
    </row>
    <row r="85" spans="1:15" hidden="1" x14ac:dyDescent="0.25">
      <c r="A85" s="1">
        <v>157140</v>
      </c>
      <c r="B85">
        <v>2</v>
      </c>
      <c r="C85">
        <v>2020</v>
      </c>
      <c r="D85">
        <v>3</v>
      </c>
      <c r="G85">
        <v>45</v>
      </c>
      <c r="H85" t="s">
        <v>34</v>
      </c>
      <c r="J85">
        <v>1</v>
      </c>
      <c r="L85">
        <v>1</v>
      </c>
      <c r="M85" t="s">
        <v>6</v>
      </c>
      <c r="N85">
        <v>1</v>
      </c>
      <c r="O85">
        <f>VLOOKUP(M85,LU!$A$3:$B$12,2,FALSE)</f>
        <v>118</v>
      </c>
    </row>
    <row r="86" spans="1:15" hidden="1" x14ac:dyDescent="0.25">
      <c r="A86" s="1">
        <v>1271831</v>
      </c>
      <c r="B86">
        <v>2</v>
      </c>
      <c r="C86">
        <v>2002</v>
      </c>
      <c r="D86">
        <v>3</v>
      </c>
      <c r="G86">
        <v>45</v>
      </c>
      <c r="H86" t="s">
        <v>35</v>
      </c>
      <c r="I86">
        <v>12</v>
      </c>
      <c r="J86">
        <v>1</v>
      </c>
      <c r="K86">
        <v>12</v>
      </c>
      <c r="L86">
        <v>1</v>
      </c>
      <c r="M86" t="s">
        <v>7</v>
      </c>
      <c r="N86">
        <v>1</v>
      </c>
      <c r="O86">
        <f>VLOOKUP(M86,LU!$A$3:$B$12,2,FALSE)</f>
        <v>129</v>
      </c>
    </row>
    <row r="87" spans="1:15" hidden="1" x14ac:dyDescent="0.25">
      <c r="A87" s="1">
        <v>963366</v>
      </c>
      <c r="B87">
        <v>2</v>
      </c>
      <c r="C87">
        <v>2000</v>
      </c>
      <c r="D87">
        <v>3</v>
      </c>
      <c r="G87">
        <v>45</v>
      </c>
      <c r="H87" t="s">
        <v>35</v>
      </c>
      <c r="I87">
        <v>2</v>
      </c>
      <c r="J87">
        <v>0</v>
      </c>
      <c r="M87" t="s">
        <v>7</v>
      </c>
      <c r="N87">
        <v>1</v>
      </c>
      <c r="O87">
        <f>VLOOKUP(M87,LU!$A$3:$B$12,2,FALSE)</f>
        <v>129</v>
      </c>
    </row>
    <row r="88" spans="1:15" hidden="1" x14ac:dyDescent="0.25">
      <c r="A88" s="1">
        <v>149998</v>
      </c>
      <c r="B88">
        <v>2</v>
      </c>
      <c r="C88">
        <v>2018</v>
      </c>
      <c r="D88">
        <v>3</v>
      </c>
      <c r="G88">
        <v>45</v>
      </c>
      <c r="H88" t="s">
        <v>35</v>
      </c>
      <c r="I88">
        <v>2</v>
      </c>
      <c r="J88">
        <v>1</v>
      </c>
      <c r="K88">
        <v>2</v>
      </c>
      <c r="L88">
        <v>1</v>
      </c>
      <c r="M88" t="s">
        <v>7</v>
      </c>
      <c r="N88">
        <v>1</v>
      </c>
      <c r="O88">
        <f>VLOOKUP(M88,LU!$A$3:$B$12,2,FALSE)</f>
        <v>129</v>
      </c>
    </row>
    <row r="89" spans="1:15" hidden="1" x14ac:dyDescent="0.25">
      <c r="A89" s="1">
        <v>1118803</v>
      </c>
      <c r="B89">
        <v>2</v>
      </c>
      <c r="C89">
        <v>2001</v>
      </c>
      <c r="D89">
        <v>3</v>
      </c>
      <c r="G89">
        <v>45</v>
      </c>
      <c r="H89" t="s">
        <v>35</v>
      </c>
      <c r="I89">
        <v>4</v>
      </c>
      <c r="J89">
        <v>1</v>
      </c>
      <c r="K89">
        <v>4</v>
      </c>
      <c r="L89">
        <v>1</v>
      </c>
      <c r="M89" t="s">
        <v>7</v>
      </c>
      <c r="N89">
        <v>1</v>
      </c>
      <c r="O89">
        <f>VLOOKUP(M89,LU!$A$3:$B$12,2,FALSE)</f>
        <v>129</v>
      </c>
    </row>
    <row r="90" spans="1:15" hidden="1" x14ac:dyDescent="0.25">
      <c r="A90" s="1">
        <v>153494</v>
      </c>
      <c r="B90">
        <v>2</v>
      </c>
      <c r="C90">
        <v>2019</v>
      </c>
      <c r="D90">
        <v>3</v>
      </c>
      <c r="G90">
        <v>45</v>
      </c>
      <c r="H90" t="s">
        <v>35</v>
      </c>
      <c r="I90">
        <v>2</v>
      </c>
      <c r="J90">
        <v>1</v>
      </c>
      <c r="K90">
        <v>2</v>
      </c>
      <c r="L90">
        <v>0</v>
      </c>
      <c r="M90" t="s">
        <v>7</v>
      </c>
      <c r="N90">
        <v>1</v>
      </c>
      <c r="O90">
        <f>VLOOKUP(M90,LU!$A$3:$B$12,2,FALSE)</f>
        <v>129</v>
      </c>
    </row>
    <row r="91" spans="1:15" hidden="1" x14ac:dyDescent="0.25">
      <c r="A91" s="1">
        <v>102749</v>
      </c>
      <c r="B91">
        <v>2</v>
      </c>
      <c r="C91">
        <v>2007</v>
      </c>
      <c r="D91">
        <v>3</v>
      </c>
      <c r="G91">
        <v>45</v>
      </c>
      <c r="H91" t="s">
        <v>36</v>
      </c>
      <c r="I91">
        <v>16</v>
      </c>
      <c r="J91">
        <v>1</v>
      </c>
      <c r="K91">
        <v>16</v>
      </c>
      <c r="L91">
        <v>1</v>
      </c>
      <c r="M91" t="s">
        <v>9</v>
      </c>
      <c r="N91">
        <v>1</v>
      </c>
      <c r="O91">
        <f>VLOOKUP(M91,LU!$A$3:$B$12,2,FALSE)</f>
        <v>136</v>
      </c>
    </row>
    <row r="92" spans="1:15" hidden="1" x14ac:dyDescent="0.25">
      <c r="A92" s="1">
        <v>963368</v>
      </c>
      <c r="B92">
        <v>2</v>
      </c>
      <c r="C92">
        <v>2000</v>
      </c>
      <c r="D92">
        <v>3</v>
      </c>
      <c r="G92">
        <v>45</v>
      </c>
      <c r="H92" t="s">
        <v>36</v>
      </c>
      <c r="I92">
        <v>16</v>
      </c>
      <c r="J92">
        <v>1</v>
      </c>
      <c r="K92">
        <v>16</v>
      </c>
      <c r="L92">
        <v>1</v>
      </c>
      <c r="M92" t="s">
        <v>9</v>
      </c>
      <c r="N92">
        <v>1</v>
      </c>
      <c r="O92">
        <f>VLOOKUP(M92,LU!$A$3:$B$12,2,FALSE)</f>
        <v>136</v>
      </c>
    </row>
    <row r="93" spans="1:15" hidden="1" x14ac:dyDescent="0.25">
      <c r="A93" s="1">
        <v>141637</v>
      </c>
      <c r="B93">
        <v>2</v>
      </c>
      <c r="C93">
        <v>2016</v>
      </c>
      <c r="D93">
        <v>3</v>
      </c>
      <c r="G93">
        <v>45</v>
      </c>
      <c r="H93" t="s">
        <v>36</v>
      </c>
      <c r="I93">
        <v>38</v>
      </c>
      <c r="J93">
        <v>4</v>
      </c>
      <c r="K93">
        <v>9.5</v>
      </c>
      <c r="L93">
        <v>1</v>
      </c>
      <c r="M93" t="s">
        <v>9</v>
      </c>
      <c r="N93">
        <v>1</v>
      </c>
      <c r="O93">
        <f>VLOOKUP(M93,LU!$A$3:$B$12,2,FALSE)</f>
        <v>136</v>
      </c>
    </row>
    <row r="94" spans="1:15" hidden="1" x14ac:dyDescent="0.25">
      <c r="A94" s="1">
        <v>110798</v>
      </c>
      <c r="B94">
        <v>2</v>
      </c>
      <c r="C94">
        <v>2009</v>
      </c>
      <c r="D94">
        <v>3</v>
      </c>
      <c r="G94">
        <v>45</v>
      </c>
      <c r="H94" t="s">
        <v>36</v>
      </c>
      <c r="I94">
        <v>7</v>
      </c>
      <c r="J94">
        <v>0</v>
      </c>
      <c r="M94" t="s">
        <v>9</v>
      </c>
      <c r="N94">
        <v>1</v>
      </c>
      <c r="O94">
        <f>VLOOKUP(M94,LU!$A$3:$B$12,2,FALSE)</f>
        <v>136</v>
      </c>
    </row>
    <row r="95" spans="1:15" hidden="1" x14ac:dyDescent="0.25">
      <c r="A95" s="1">
        <v>150009</v>
      </c>
      <c r="B95">
        <v>2</v>
      </c>
      <c r="C95">
        <v>2018</v>
      </c>
      <c r="D95">
        <v>3</v>
      </c>
      <c r="G95">
        <v>45</v>
      </c>
      <c r="H95" t="s">
        <v>36</v>
      </c>
      <c r="I95">
        <v>50</v>
      </c>
      <c r="J95">
        <v>0</v>
      </c>
      <c r="M95" t="s">
        <v>9</v>
      </c>
      <c r="N95">
        <v>1</v>
      </c>
      <c r="O95">
        <f>VLOOKUP(M95,LU!$A$3:$B$12,2,FALSE)</f>
        <v>136</v>
      </c>
    </row>
    <row r="96" spans="1:15" hidden="1" x14ac:dyDescent="0.25">
      <c r="A96" s="1">
        <v>1118827</v>
      </c>
      <c r="B96">
        <v>2</v>
      </c>
      <c r="C96">
        <v>2001</v>
      </c>
      <c r="D96">
        <v>3</v>
      </c>
      <c r="G96">
        <v>45</v>
      </c>
      <c r="H96" t="s">
        <v>36</v>
      </c>
      <c r="I96">
        <v>9</v>
      </c>
      <c r="J96">
        <v>4</v>
      </c>
      <c r="K96">
        <v>2.25</v>
      </c>
      <c r="L96">
        <v>1</v>
      </c>
      <c r="M96" t="s">
        <v>9</v>
      </c>
      <c r="N96">
        <v>1</v>
      </c>
      <c r="O96">
        <f>VLOOKUP(M96,LU!$A$3:$B$12,2,FALSE)</f>
        <v>136</v>
      </c>
    </row>
    <row r="97" spans="1:15" hidden="1" x14ac:dyDescent="0.25">
      <c r="A97" s="1">
        <v>91918</v>
      </c>
      <c r="B97">
        <v>2</v>
      </c>
      <c r="C97">
        <v>2004</v>
      </c>
      <c r="D97">
        <v>3</v>
      </c>
      <c r="G97">
        <v>45</v>
      </c>
      <c r="H97" t="s">
        <v>36</v>
      </c>
      <c r="I97">
        <v>9</v>
      </c>
      <c r="J97">
        <v>0</v>
      </c>
      <c r="M97" t="s">
        <v>9</v>
      </c>
      <c r="N97">
        <v>1</v>
      </c>
      <c r="O97">
        <f>VLOOKUP(M97,LU!$A$3:$B$12,2,FALSE)</f>
        <v>136</v>
      </c>
    </row>
    <row r="98" spans="1:15" hidden="1" x14ac:dyDescent="0.25">
      <c r="A98" s="1">
        <v>95926</v>
      </c>
      <c r="B98">
        <v>2</v>
      </c>
      <c r="C98">
        <v>2005</v>
      </c>
      <c r="D98">
        <v>3</v>
      </c>
      <c r="G98">
        <v>45</v>
      </c>
      <c r="H98" t="s">
        <v>36</v>
      </c>
      <c r="I98">
        <v>9</v>
      </c>
      <c r="J98">
        <v>0</v>
      </c>
      <c r="M98" t="s">
        <v>9</v>
      </c>
      <c r="N98">
        <v>1</v>
      </c>
      <c r="O98">
        <f>VLOOKUP(M98,LU!$A$3:$B$12,2,FALSE)</f>
        <v>136</v>
      </c>
    </row>
    <row r="99" spans="1:15" hidden="1" x14ac:dyDescent="0.25">
      <c r="A99" s="1">
        <v>157154</v>
      </c>
      <c r="B99">
        <v>2</v>
      </c>
      <c r="C99">
        <v>2020</v>
      </c>
      <c r="D99">
        <v>3</v>
      </c>
      <c r="G99">
        <v>45</v>
      </c>
      <c r="H99" t="s">
        <v>36</v>
      </c>
      <c r="J99">
        <v>1</v>
      </c>
      <c r="L99">
        <v>1</v>
      </c>
      <c r="M99" t="s">
        <v>9</v>
      </c>
      <c r="N99">
        <v>1</v>
      </c>
      <c r="O99">
        <f>VLOOKUP(M99,LU!$A$3:$B$12,2,FALSE)</f>
        <v>136</v>
      </c>
    </row>
    <row r="100" spans="1:15" hidden="1" x14ac:dyDescent="0.25">
      <c r="A100" s="1">
        <v>144927</v>
      </c>
      <c r="B100">
        <v>2</v>
      </c>
      <c r="C100">
        <v>2017</v>
      </c>
      <c r="D100">
        <v>3</v>
      </c>
      <c r="G100">
        <v>45</v>
      </c>
      <c r="H100" t="s">
        <v>36</v>
      </c>
      <c r="I100">
        <v>161</v>
      </c>
      <c r="J100">
        <v>9</v>
      </c>
      <c r="K100">
        <v>17.89</v>
      </c>
      <c r="L100">
        <v>1</v>
      </c>
      <c r="M100" t="s">
        <v>9</v>
      </c>
      <c r="N100">
        <v>1</v>
      </c>
      <c r="O100">
        <f>VLOOKUP(M100,LU!$A$3:$B$12,2,FALSE)</f>
        <v>136</v>
      </c>
    </row>
    <row r="101" spans="1:15" hidden="1" x14ac:dyDescent="0.25">
      <c r="A101" s="1">
        <v>133886</v>
      </c>
      <c r="B101">
        <v>2</v>
      </c>
      <c r="C101">
        <v>2014</v>
      </c>
      <c r="D101">
        <v>4</v>
      </c>
      <c r="G101">
        <v>45</v>
      </c>
      <c r="H101" t="s">
        <v>38</v>
      </c>
      <c r="I101">
        <v>11</v>
      </c>
      <c r="J101">
        <v>1</v>
      </c>
      <c r="K101">
        <v>11</v>
      </c>
      <c r="L101">
        <v>0</v>
      </c>
      <c r="M101" t="s">
        <v>2</v>
      </c>
      <c r="N101">
        <v>1</v>
      </c>
      <c r="O101">
        <f>VLOOKUP(M101,LU!$A$3:$B$12,2,FALSE)</f>
        <v>91</v>
      </c>
    </row>
    <row r="102" spans="1:15" hidden="1" x14ac:dyDescent="0.25">
      <c r="A102" s="1">
        <v>144888</v>
      </c>
      <c r="B102">
        <v>2</v>
      </c>
      <c r="C102">
        <v>2017</v>
      </c>
      <c r="D102">
        <v>4</v>
      </c>
      <c r="G102">
        <v>45</v>
      </c>
      <c r="H102" t="s">
        <v>38</v>
      </c>
      <c r="J102">
        <v>2</v>
      </c>
      <c r="L102">
        <v>1</v>
      </c>
      <c r="M102" t="s">
        <v>2</v>
      </c>
      <c r="N102">
        <v>1</v>
      </c>
      <c r="O102">
        <f>VLOOKUP(M102,LU!$A$3:$B$12,2,FALSE)</f>
        <v>91</v>
      </c>
    </row>
    <row r="103" spans="1:15" hidden="1" x14ac:dyDescent="0.25">
      <c r="A103" s="1">
        <v>153459</v>
      </c>
      <c r="B103">
        <v>2</v>
      </c>
      <c r="C103">
        <v>2019</v>
      </c>
      <c r="D103">
        <v>4</v>
      </c>
      <c r="G103">
        <v>45</v>
      </c>
      <c r="H103" t="s">
        <v>38</v>
      </c>
      <c r="I103">
        <v>26</v>
      </c>
      <c r="J103">
        <v>4</v>
      </c>
      <c r="K103">
        <v>6.5</v>
      </c>
      <c r="L103">
        <v>1</v>
      </c>
      <c r="M103" t="s">
        <v>2</v>
      </c>
      <c r="N103">
        <v>1</v>
      </c>
      <c r="O103">
        <f>VLOOKUP(M103,LU!$A$3:$B$12,2,FALSE)</f>
        <v>91</v>
      </c>
    </row>
    <row r="104" spans="1:15" hidden="1" x14ac:dyDescent="0.25">
      <c r="A104" s="1">
        <v>157121</v>
      </c>
      <c r="B104">
        <v>2</v>
      </c>
      <c r="C104">
        <v>2020</v>
      </c>
      <c r="D104">
        <v>4</v>
      </c>
      <c r="G104">
        <v>45</v>
      </c>
      <c r="H104" t="s">
        <v>39</v>
      </c>
      <c r="I104">
        <v>21</v>
      </c>
      <c r="J104">
        <v>0</v>
      </c>
      <c r="M104" t="s">
        <v>3</v>
      </c>
      <c r="N104">
        <v>1</v>
      </c>
      <c r="O104">
        <f>VLOOKUP(M104,LU!$A$3:$B$12,2,FALSE)</f>
        <v>92</v>
      </c>
    </row>
    <row r="105" spans="1:15" hidden="1" x14ac:dyDescent="0.25">
      <c r="A105" s="1">
        <v>99310</v>
      </c>
      <c r="B105">
        <v>2</v>
      </c>
      <c r="C105">
        <v>2006</v>
      </c>
      <c r="D105">
        <v>4</v>
      </c>
      <c r="G105">
        <v>45</v>
      </c>
      <c r="H105" t="s">
        <v>32</v>
      </c>
      <c r="I105">
        <v>4</v>
      </c>
      <c r="J105">
        <v>2</v>
      </c>
      <c r="K105">
        <v>2</v>
      </c>
      <c r="L105">
        <v>0</v>
      </c>
      <c r="M105" t="s">
        <v>11</v>
      </c>
      <c r="N105">
        <v>1</v>
      </c>
      <c r="O105">
        <f>VLOOKUP(M105,LU!$A$3:$B$12,2,FALSE)</f>
        <v>115</v>
      </c>
    </row>
    <row r="106" spans="1:15" hidden="1" x14ac:dyDescent="0.25">
      <c r="A106" s="1">
        <v>1271730</v>
      </c>
      <c r="B106">
        <v>2</v>
      </c>
      <c r="C106">
        <v>2002</v>
      </c>
      <c r="D106">
        <v>4</v>
      </c>
      <c r="G106">
        <v>45</v>
      </c>
      <c r="H106" t="s">
        <v>33</v>
      </c>
      <c r="I106">
        <v>18</v>
      </c>
      <c r="J106">
        <v>2</v>
      </c>
      <c r="K106">
        <v>9</v>
      </c>
      <c r="L106">
        <v>1</v>
      </c>
      <c r="M106" t="s">
        <v>5</v>
      </c>
      <c r="N106">
        <v>1</v>
      </c>
      <c r="O106">
        <f>VLOOKUP(M106,LU!$A$3:$B$12,2,FALSE)</f>
        <v>107</v>
      </c>
    </row>
    <row r="107" spans="1:15" hidden="1" x14ac:dyDescent="0.25">
      <c r="A107" s="1">
        <v>110779</v>
      </c>
      <c r="B107">
        <v>2</v>
      </c>
      <c r="C107">
        <v>2009</v>
      </c>
      <c r="D107">
        <v>4</v>
      </c>
      <c r="G107">
        <v>45</v>
      </c>
      <c r="H107" t="s">
        <v>33</v>
      </c>
      <c r="I107">
        <v>3</v>
      </c>
      <c r="J107">
        <v>1</v>
      </c>
      <c r="K107">
        <v>3</v>
      </c>
      <c r="L107">
        <v>0</v>
      </c>
      <c r="M107" t="s">
        <v>5</v>
      </c>
      <c r="N107">
        <v>1</v>
      </c>
      <c r="O107">
        <f>VLOOKUP(M107,LU!$A$3:$B$12,2,FALSE)</f>
        <v>107</v>
      </c>
    </row>
    <row r="108" spans="1:15" hidden="1" x14ac:dyDescent="0.25">
      <c r="A108" s="1">
        <v>137624</v>
      </c>
      <c r="B108">
        <v>2</v>
      </c>
      <c r="C108">
        <v>2015</v>
      </c>
      <c r="D108">
        <v>4</v>
      </c>
      <c r="G108">
        <v>45</v>
      </c>
      <c r="H108" t="s">
        <v>33</v>
      </c>
      <c r="I108">
        <v>8</v>
      </c>
      <c r="J108">
        <v>2</v>
      </c>
      <c r="K108">
        <v>4</v>
      </c>
      <c r="L108">
        <v>0.5</v>
      </c>
      <c r="M108" t="s">
        <v>5</v>
      </c>
      <c r="N108">
        <v>1</v>
      </c>
      <c r="O108">
        <f>VLOOKUP(M108,LU!$A$3:$B$12,2,FALSE)</f>
        <v>107</v>
      </c>
    </row>
    <row r="109" spans="1:15" hidden="1" x14ac:dyDescent="0.25">
      <c r="A109" s="1">
        <v>127537</v>
      </c>
      <c r="B109">
        <v>2</v>
      </c>
      <c r="C109">
        <v>2013</v>
      </c>
      <c r="D109">
        <v>4</v>
      </c>
      <c r="G109">
        <v>45</v>
      </c>
      <c r="H109" t="s">
        <v>33</v>
      </c>
      <c r="I109">
        <v>5</v>
      </c>
      <c r="J109">
        <v>0</v>
      </c>
      <c r="M109" t="s">
        <v>5</v>
      </c>
      <c r="N109">
        <v>1</v>
      </c>
      <c r="O109">
        <f>VLOOKUP(M109,LU!$A$3:$B$12,2,FALSE)</f>
        <v>107</v>
      </c>
    </row>
    <row r="110" spans="1:15" hidden="1" x14ac:dyDescent="0.25">
      <c r="A110" s="1">
        <v>963371</v>
      </c>
      <c r="B110">
        <v>2</v>
      </c>
      <c r="C110">
        <v>2000</v>
      </c>
      <c r="D110">
        <v>4</v>
      </c>
      <c r="G110">
        <v>45</v>
      </c>
      <c r="H110" t="s">
        <v>34</v>
      </c>
      <c r="I110">
        <v>53</v>
      </c>
      <c r="J110">
        <v>0</v>
      </c>
      <c r="M110" t="s">
        <v>6</v>
      </c>
      <c r="N110">
        <v>1</v>
      </c>
      <c r="O110">
        <f>VLOOKUP(M110,LU!$A$3:$B$12,2,FALSE)</f>
        <v>118</v>
      </c>
    </row>
    <row r="111" spans="1:15" hidden="1" x14ac:dyDescent="0.25">
      <c r="A111" s="1">
        <v>113551</v>
      </c>
      <c r="B111">
        <v>2</v>
      </c>
      <c r="C111">
        <v>2010</v>
      </c>
      <c r="D111">
        <v>4</v>
      </c>
      <c r="G111">
        <v>45</v>
      </c>
      <c r="H111" t="s">
        <v>34</v>
      </c>
      <c r="I111">
        <v>5</v>
      </c>
      <c r="J111">
        <v>0</v>
      </c>
      <c r="M111" t="s">
        <v>6</v>
      </c>
      <c r="N111">
        <v>1</v>
      </c>
      <c r="O111">
        <f>VLOOKUP(M111,LU!$A$3:$B$12,2,FALSE)</f>
        <v>118</v>
      </c>
    </row>
    <row r="112" spans="1:15" hidden="1" x14ac:dyDescent="0.25">
      <c r="A112" s="1">
        <v>94795</v>
      </c>
      <c r="B112">
        <v>2</v>
      </c>
      <c r="C112">
        <v>2004</v>
      </c>
      <c r="D112">
        <v>4</v>
      </c>
      <c r="G112">
        <v>45</v>
      </c>
      <c r="H112" t="s">
        <v>34</v>
      </c>
      <c r="I112">
        <v>4</v>
      </c>
      <c r="J112">
        <v>0</v>
      </c>
      <c r="M112" t="s">
        <v>6</v>
      </c>
      <c r="N112">
        <v>1</v>
      </c>
      <c r="O112">
        <f>VLOOKUP(M112,LU!$A$3:$B$12,2,FALSE)</f>
        <v>118</v>
      </c>
    </row>
    <row r="113" spans="1:15" hidden="1" x14ac:dyDescent="0.25">
      <c r="A113" s="1">
        <v>1673082</v>
      </c>
      <c r="B113">
        <v>2</v>
      </c>
      <c r="C113">
        <v>2003</v>
      </c>
      <c r="D113">
        <v>4</v>
      </c>
      <c r="G113">
        <v>45</v>
      </c>
      <c r="H113" t="s">
        <v>34</v>
      </c>
      <c r="I113">
        <v>4</v>
      </c>
      <c r="J113">
        <v>0</v>
      </c>
      <c r="M113" t="s">
        <v>6</v>
      </c>
      <c r="N113">
        <v>1</v>
      </c>
      <c r="O113">
        <f>VLOOKUP(M113,LU!$A$3:$B$12,2,FALSE)</f>
        <v>118</v>
      </c>
    </row>
    <row r="114" spans="1:15" hidden="1" x14ac:dyDescent="0.25">
      <c r="A114" s="1">
        <v>119693</v>
      </c>
      <c r="B114">
        <v>2</v>
      </c>
      <c r="C114">
        <v>2011</v>
      </c>
      <c r="D114">
        <v>4</v>
      </c>
      <c r="G114">
        <v>45</v>
      </c>
      <c r="H114" t="s">
        <v>34</v>
      </c>
      <c r="I114">
        <v>13</v>
      </c>
      <c r="J114">
        <v>0</v>
      </c>
      <c r="M114" t="s">
        <v>6</v>
      </c>
      <c r="N114">
        <v>1</v>
      </c>
      <c r="O114">
        <f>VLOOKUP(M114,LU!$A$3:$B$12,2,FALSE)</f>
        <v>118</v>
      </c>
    </row>
    <row r="115" spans="1:15" hidden="1" x14ac:dyDescent="0.25">
      <c r="A115" s="1">
        <v>963372</v>
      </c>
      <c r="B115">
        <v>2</v>
      </c>
      <c r="C115">
        <v>2000</v>
      </c>
      <c r="D115">
        <v>4</v>
      </c>
      <c r="G115">
        <v>45</v>
      </c>
      <c r="H115" t="s">
        <v>35</v>
      </c>
      <c r="I115">
        <v>2</v>
      </c>
      <c r="J115">
        <v>0</v>
      </c>
      <c r="M115" t="s">
        <v>7</v>
      </c>
      <c r="N115">
        <v>1</v>
      </c>
      <c r="O115">
        <f>VLOOKUP(M115,LU!$A$3:$B$12,2,FALSE)</f>
        <v>129</v>
      </c>
    </row>
    <row r="116" spans="1:15" hidden="1" x14ac:dyDescent="0.25">
      <c r="A116" s="1">
        <v>149999</v>
      </c>
      <c r="B116">
        <v>2</v>
      </c>
      <c r="C116">
        <v>2018</v>
      </c>
      <c r="D116">
        <v>4</v>
      </c>
      <c r="G116">
        <v>45</v>
      </c>
      <c r="H116" t="s">
        <v>35</v>
      </c>
      <c r="I116">
        <v>4</v>
      </c>
      <c r="J116">
        <v>1</v>
      </c>
      <c r="K116">
        <v>4</v>
      </c>
      <c r="L116">
        <v>1</v>
      </c>
      <c r="M116" t="s">
        <v>7</v>
      </c>
      <c r="N116">
        <v>1</v>
      </c>
      <c r="O116">
        <f>VLOOKUP(M116,LU!$A$3:$B$12,2,FALSE)</f>
        <v>129</v>
      </c>
    </row>
    <row r="117" spans="1:15" hidden="1" x14ac:dyDescent="0.25">
      <c r="A117" s="1">
        <v>1673129</v>
      </c>
      <c r="B117">
        <v>2</v>
      </c>
      <c r="C117">
        <v>2003</v>
      </c>
      <c r="D117">
        <v>4</v>
      </c>
      <c r="G117">
        <v>45</v>
      </c>
      <c r="H117" t="s">
        <v>35</v>
      </c>
      <c r="I117">
        <v>4</v>
      </c>
      <c r="J117">
        <v>0</v>
      </c>
      <c r="M117" t="s">
        <v>7</v>
      </c>
      <c r="N117">
        <v>1</v>
      </c>
      <c r="O117">
        <f>VLOOKUP(M117,LU!$A$3:$B$12,2,FALSE)</f>
        <v>129</v>
      </c>
    </row>
    <row r="118" spans="1:15" hidden="1" x14ac:dyDescent="0.25">
      <c r="A118" s="1">
        <v>1271789</v>
      </c>
      <c r="B118">
        <v>2</v>
      </c>
      <c r="C118">
        <v>2002</v>
      </c>
      <c r="D118">
        <v>4</v>
      </c>
      <c r="G118">
        <v>45</v>
      </c>
      <c r="H118" t="s">
        <v>36</v>
      </c>
      <c r="I118">
        <v>13</v>
      </c>
      <c r="J118">
        <v>3</v>
      </c>
      <c r="K118">
        <v>4.33</v>
      </c>
      <c r="L118">
        <v>0.66600000000000004</v>
      </c>
      <c r="M118" t="s">
        <v>9</v>
      </c>
      <c r="N118">
        <v>1</v>
      </c>
      <c r="O118">
        <f>VLOOKUP(M118,LU!$A$3:$B$12,2,FALSE)</f>
        <v>136</v>
      </c>
    </row>
    <row r="119" spans="1:15" hidden="1" x14ac:dyDescent="0.25">
      <c r="A119" s="1">
        <v>102750</v>
      </c>
      <c r="B119">
        <v>2</v>
      </c>
      <c r="C119">
        <v>2007</v>
      </c>
      <c r="D119">
        <v>4</v>
      </c>
      <c r="G119">
        <v>45</v>
      </c>
      <c r="H119" t="s">
        <v>36</v>
      </c>
      <c r="I119">
        <v>17</v>
      </c>
      <c r="J119">
        <v>1</v>
      </c>
      <c r="K119">
        <v>16</v>
      </c>
      <c r="L119">
        <v>1</v>
      </c>
      <c r="M119" t="s">
        <v>9</v>
      </c>
      <c r="N119">
        <v>1</v>
      </c>
      <c r="O119">
        <f>VLOOKUP(M119,LU!$A$3:$B$12,2,FALSE)</f>
        <v>136</v>
      </c>
    </row>
    <row r="120" spans="1:15" hidden="1" x14ac:dyDescent="0.25">
      <c r="A120" s="1">
        <v>963385</v>
      </c>
      <c r="B120">
        <v>2</v>
      </c>
      <c r="C120">
        <v>2000</v>
      </c>
      <c r="D120">
        <v>4</v>
      </c>
      <c r="G120">
        <v>45</v>
      </c>
      <c r="H120" t="s">
        <v>36</v>
      </c>
      <c r="I120">
        <v>11</v>
      </c>
      <c r="J120">
        <v>0</v>
      </c>
      <c r="M120" t="s">
        <v>9</v>
      </c>
      <c r="N120">
        <v>1</v>
      </c>
      <c r="O120">
        <f>VLOOKUP(M120,LU!$A$3:$B$12,2,FALSE)</f>
        <v>136</v>
      </c>
    </row>
    <row r="121" spans="1:15" hidden="1" x14ac:dyDescent="0.25">
      <c r="A121" s="1">
        <v>141638</v>
      </c>
      <c r="B121">
        <v>2</v>
      </c>
      <c r="C121">
        <v>2016</v>
      </c>
      <c r="D121">
        <v>4</v>
      </c>
      <c r="G121">
        <v>45</v>
      </c>
      <c r="H121" t="s">
        <v>36</v>
      </c>
      <c r="I121">
        <v>10</v>
      </c>
      <c r="J121">
        <v>1</v>
      </c>
      <c r="K121">
        <v>10</v>
      </c>
      <c r="L121">
        <v>1</v>
      </c>
      <c r="M121" t="s">
        <v>9</v>
      </c>
      <c r="N121">
        <v>1</v>
      </c>
      <c r="O121">
        <f>VLOOKUP(M121,LU!$A$3:$B$12,2,FALSE)</f>
        <v>136</v>
      </c>
    </row>
    <row r="122" spans="1:15" hidden="1" x14ac:dyDescent="0.25">
      <c r="A122" s="1">
        <v>150010</v>
      </c>
      <c r="B122">
        <v>2</v>
      </c>
      <c r="C122">
        <v>2018</v>
      </c>
      <c r="D122">
        <v>4</v>
      </c>
      <c r="G122">
        <v>45</v>
      </c>
      <c r="H122" t="s">
        <v>36</v>
      </c>
      <c r="I122">
        <v>20</v>
      </c>
      <c r="J122">
        <v>4</v>
      </c>
      <c r="K122">
        <v>5</v>
      </c>
      <c r="L122">
        <v>1</v>
      </c>
      <c r="M122" t="s">
        <v>9</v>
      </c>
      <c r="N122">
        <v>1</v>
      </c>
      <c r="O122">
        <f>VLOOKUP(M122,LU!$A$3:$B$12,2,FALSE)</f>
        <v>136</v>
      </c>
    </row>
    <row r="123" spans="1:15" hidden="1" x14ac:dyDescent="0.25">
      <c r="A123" s="1">
        <v>1118828</v>
      </c>
      <c r="B123">
        <v>2</v>
      </c>
      <c r="C123">
        <v>2001</v>
      </c>
      <c r="D123">
        <v>4</v>
      </c>
      <c r="G123">
        <v>45</v>
      </c>
      <c r="H123" t="s">
        <v>36</v>
      </c>
      <c r="I123">
        <v>43</v>
      </c>
      <c r="J123">
        <v>2</v>
      </c>
      <c r="K123">
        <v>21.5</v>
      </c>
      <c r="L123">
        <v>1</v>
      </c>
      <c r="M123" t="s">
        <v>9</v>
      </c>
      <c r="N123">
        <v>1</v>
      </c>
      <c r="O123">
        <f>VLOOKUP(M123,LU!$A$3:$B$12,2,FALSE)</f>
        <v>136</v>
      </c>
    </row>
    <row r="124" spans="1:15" hidden="1" x14ac:dyDescent="0.25">
      <c r="A124" s="1">
        <v>99610</v>
      </c>
      <c r="B124">
        <v>2</v>
      </c>
      <c r="C124">
        <v>2006</v>
      </c>
      <c r="D124">
        <v>4</v>
      </c>
      <c r="G124">
        <v>45</v>
      </c>
      <c r="H124" t="s">
        <v>36</v>
      </c>
      <c r="I124">
        <v>3</v>
      </c>
      <c r="J124">
        <v>1</v>
      </c>
      <c r="K124">
        <v>3</v>
      </c>
      <c r="L124">
        <v>1</v>
      </c>
      <c r="M124" t="s">
        <v>9</v>
      </c>
      <c r="N124">
        <v>1</v>
      </c>
      <c r="O124">
        <f>VLOOKUP(M124,LU!$A$3:$B$12,2,FALSE)</f>
        <v>136</v>
      </c>
    </row>
    <row r="125" spans="1:15" hidden="1" x14ac:dyDescent="0.25">
      <c r="A125" s="1">
        <v>119705</v>
      </c>
      <c r="B125">
        <v>2</v>
      </c>
      <c r="C125">
        <v>2011</v>
      </c>
      <c r="D125">
        <v>4</v>
      </c>
      <c r="G125">
        <v>45</v>
      </c>
      <c r="H125" t="s">
        <v>36</v>
      </c>
      <c r="I125">
        <v>6</v>
      </c>
      <c r="J125">
        <v>0</v>
      </c>
      <c r="M125" t="s">
        <v>9</v>
      </c>
      <c r="N125">
        <v>1</v>
      </c>
      <c r="O125">
        <f>VLOOKUP(M125,LU!$A$3:$B$12,2,FALSE)</f>
        <v>136</v>
      </c>
    </row>
    <row r="126" spans="1:15" hidden="1" x14ac:dyDescent="0.25">
      <c r="A126" s="1">
        <v>144928</v>
      </c>
      <c r="B126">
        <v>2</v>
      </c>
      <c r="C126">
        <v>2017</v>
      </c>
      <c r="D126">
        <v>4</v>
      </c>
      <c r="G126">
        <v>45</v>
      </c>
      <c r="H126" t="s">
        <v>36</v>
      </c>
      <c r="I126">
        <v>67</v>
      </c>
      <c r="J126">
        <v>25</v>
      </c>
      <c r="K126">
        <v>2.68</v>
      </c>
      <c r="L126">
        <v>1</v>
      </c>
      <c r="M126" t="s">
        <v>9</v>
      </c>
      <c r="N126">
        <v>1</v>
      </c>
      <c r="O126">
        <f>VLOOKUP(M126,LU!$A$3:$B$12,2,FALSE)</f>
        <v>136</v>
      </c>
    </row>
    <row r="127" spans="1:15" hidden="1" x14ac:dyDescent="0.25">
      <c r="A127" s="1">
        <v>1471692</v>
      </c>
      <c r="B127">
        <v>2</v>
      </c>
      <c r="C127">
        <v>2000</v>
      </c>
      <c r="D127">
        <v>4</v>
      </c>
      <c r="G127">
        <v>45</v>
      </c>
      <c r="H127" t="s">
        <v>37</v>
      </c>
      <c r="I127">
        <v>6</v>
      </c>
      <c r="J127">
        <v>0</v>
      </c>
      <c r="M127" t="s">
        <v>8</v>
      </c>
      <c r="N127">
        <v>1</v>
      </c>
      <c r="O127">
        <f>VLOOKUP(M127,LU!$A$3:$B$12,2,FALSE)</f>
        <v>152</v>
      </c>
    </row>
    <row r="128" spans="1:15" hidden="1" x14ac:dyDescent="0.25">
      <c r="A128" s="1">
        <v>963620</v>
      </c>
      <c r="B128">
        <v>2</v>
      </c>
      <c r="C128">
        <v>2000</v>
      </c>
      <c r="D128">
        <v>5</v>
      </c>
      <c r="G128">
        <v>45</v>
      </c>
      <c r="H128" t="s">
        <v>38</v>
      </c>
      <c r="I128">
        <v>2</v>
      </c>
      <c r="J128">
        <v>0</v>
      </c>
      <c r="M128" t="s">
        <v>2</v>
      </c>
      <c r="N128">
        <v>1</v>
      </c>
      <c r="O128">
        <f>VLOOKUP(M128,LU!$A$3:$B$12,2,FALSE)</f>
        <v>91</v>
      </c>
    </row>
    <row r="129" spans="1:15" hidden="1" x14ac:dyDescent="0.25">
      <c r="A129" s="1">
        <v>137595</v>
      </c>
      <c r="B129">
        <v>2</v>
      </c>
      <c r="C129">
        <v>2015</v>
      </c>
      <c r="D129">
        <v>5</v>
      </c>
      <c r="G129">
        <v>45</v>
      </c>
      <c r="H129" t="s">
        <v>38</v>
      </c>
      <c r="I129">
        <v>100</v>
      </c>
      <c r="J129">
        <v>0</v>
      </c>
      <c r="M129" t="s">
        <v>2</v>
      </c>
      <c r="N129">
        <v>1</v>
      </c>
      <c r="O129">
        <f>VLOOKUP(M129,LU!$A$3:$B$12,2,FALSE)</f>
        <v>91</v>
      </c>
    </row>
    <row r="130" spans="1:15" hidden="1" x14ac:dyDescent="0.25">
      <c r="A130" s="1">
        <v>1118650</v>
      </c>
      <c r="B130">
        <v>2</v>
      </c>
      <c r="C130">
        <v>2001</v>
      </c>
      <c r="D130">
        <v>5</v>
      </c>
      <c r="G130">
        <v>45</v>
      </c>
      <c r="H130" t="s">
        <v>38</v>
      </c>
      <c r="I130">
        <v>20</v>
      </c>
      <c r="J130">
        <v>0</v>
      </c>
      <c r="M130" t="s">
        <v>2</v>
      </c>
      <c r="N130">
        <v>1</v>
      </c>
      <c r="O130">
        <f>VLOOKUP(M130,LU!$A$3:$B$12,2,FALSE)</f>
        <v>91</v>
      </c>
    </row>
    <row r="131" spans="1:15" hidden="1" x14ac:dyDescent="0.25">
      <c r="A131" s="1">
        <v>127506</v>
      </c>
      <c r="B131">
        <v>2</v>
      </c>
      <c r="C131">
        <v>2013</v>
      </c>
      <c r="D131">
        <v>5</v>
      </c>
      <c r="G131">
        <v>45</v>
      </c>
      <c r="H131" t="s">
        <v>38</v>
      </c>
      <c r="I131">
        <v>7</v>
      </c>
      <c r="J131">
        <v>0</v>
      </c>
      <c r="M131" t="s">
        <v>2</v>
      </c>
      <c r="N131">
        <v>1</v>
      </c>
      <c r="O131">
        <f>VLOOKUP(M131,LU!$A$3:$B$12,2,FALSE)</f>
        <v>91</v>
      </c>
    </row>
    <row r="132" spans="1:15" hidden="1" x14ac:dyDescent="0.25">
      <c r="A132" s="1">
        <v>137625</v>
      </c>
      <c r="B132">
        <v>2</v>
      </c>
      <c r="C132">
        <v>2015</v>
      </c>
      <c r="D132">
        <v>5</v>
      </c>
      <c r="G132">
        <v>45</v>
      </c>
      <c r="H132" t="s">
        <v>33</v>
      </c>
      <c r="I132">
        <v>15</v>
      </c>
      <c r="J132">
        <v>0</v>
      </c>
      <c r="M132" t="s">
        <v>5</v>
      </c>
      <c r="N132">
        <v>1</v>
      </c>
      <c r="O132">
        <f>VLOOKUP(M132,LU!$A$3:$B$12,2,FALSE)</f>
        <v>107</v>
      </c>
    </row>
    <row r="133" spans="1:15" hidden="1" x14ac:dyDescent="0.25">
      <c r="A133" s="1">
        <v>127538</v>
      </c>
      <c r="B133">
        <v>2</v>
      </c>
      <c r="C133">
        <v>2013</v>
      </c>
      <c r="D133">
        <v>5</v>
      </c>
      <c r="G133">
        <v>45</v>
      </c>
      <c r="H133" t="s">
        <v>33</v>
      </c>
      <c r="I133">
        <v>5</v>
      </c>
      <c r="J133">
        <v>0</v>
      </c>
      <c r="M133" t="s">
        <v>5</v>
      </c>
      <c r="N133">
        <v>1</v>
      </c>
      <c r="O133">
        <f>VLOOKUP(M133,LU!$A$3:$B$12,2,FALSE)</f>
        <v>107</v>
      </c>
    </row>
    <row r="134" spans="1:15" hidden="1" x14ac:dyDescent="0.25">
      <c r="A134" s="1">
        <v>123033</v>
      </c>
      <c r="B134">
        <v>2</v>
      </c>
      <c r="C134">
        <v>2012</v>
      </c>
      <c r="D134">
        <v>5</v>
      </c>
      <c r="G134">
        <v>45</v>
      </c>
      <c r="H134" t="s">
        <v>33</v>
      </c>
      <c r="I134">
        <v>20</v>
      </c>
      <c r="J134">
        <v>0</v>
      </c>
      <c r="M134" t="s">
        <v>5</v>
      </c>
      <c r="N134">
        <v>1</v>
      </c>
      <c r="O134">
        <f>VLOOKUP(M134,LU!$A$3:$B$12,2,FALSE)</f>
        <v>107</v>
      </c>
    </row>
    <row r="135" spans="1:15" hidden="1" x14ac:dyDescent="0.25">
      <c r="A135" s="1">
        <v>157134</v>
      </c>
      <c r="B135">
        <v>2</v>
      </c>
      <c r="C135">
        <v>2020</v>
      </c>
      <c r="D135">
        <v>5</v>
      </c>
      <c r="G135">
        <v>45</v>
      </c>
      <c r="H135" t="s">
        <v>33</v>
      </c>
      <c r="I135">
        <v>10</v>
      </c>
      <c r="J135">
        <v>0</v>
      </c>
      <c r="M135" t="s">
        <v>5</v>
      </c>
      <c r="N135">
        <v>1</v>
      </c>
      <c r="O135">
        <f>VLOOKUP(M135,LU!$A$3:$B$12,2,FALSE)</f>
        <v>107</v>
      </c>
    </row>
    <row r="136" spans="1:15" hidden="1" x14ac:dyDescent="0.25">
      <c r="A136" s="1">
        <v>1271747</v>
      </c>
      <c r="B136">
        <v>2</v>
      </c>
      <c r="C136">
        <v>2002</v>
      </c>
      <c r="D136">
        <v>5</v>
      </c>
      <c r="G136">
        <v>45</v>
      </c>
      <c r="H136" t="s">
        <v>34</v>
      </c>
      <c r="I136">
        <v>4</v>
      </c>
      <c r="J136">
        <v>0</v>
      </c>
      <c r="M136" t="s">
        <v>6</v>
      </c>
      <c r="N136">
        <v>1</v>
      </c>
      <c r="O136">
        <f>VLOOKUP(M136,LU!$A$3:$B$12,2,FALSE)</f>
        <v>118</v>
      </c>
    </row>
    <row r="137" spans="1:15" hidden="1" x14ac:dyDescent="0.25">
      <c r="A137" s="1">
        <v>963363</v>
      </c>
      <c r="B137">
        <v>2</v>
      </c>
      <c r="C137">
        <v>2000</v>
      </c>
      <c r="D137">
        <v>5</v>
      </c>
      <c r="G137">
        <v>45</v>
      </c>
      <c r="H137" t="s">
        <v>34</v>
      </c>
      <c r="I137">
        <v>5</v>
      </c>
      <c r="J137">
        <v>0</v>
      </c>
      <c r="M137" t="s">
        <v>6</v>
      </c>
      <c r="N137">
        <v>1</v>
      </c>
      <c r="O137">
        <f>VLOOKUP(M137,LU!$A$3:$B$12,2,FALSE)</f>
        <v>118</v>
      </c>
    </row>
    <row r="138" spans="1:15" hidden="1" x14ac:dyDescent="0.25">
      <c r="A138" s="1">
        <v>149990</v>
      </c>
      <c r="B138">
        <v>2</v>
      </c>
      <c r="C138">
        <v>2018</v>
      </c>
      <c r="D138">
        <v>5</v>
      </c>
      <c r="G138">
        <v>45</v>
      </c>
      <c r="H138" t="s">
        <v>34</v>
      </c>
      <c r="I138">
        <v>17</v>
      </c>
      <c r="J138">
        <v>3</v>
      </c>
      <c r="K138">
        <v>5.67</v>
      </c>
      <c r="L138">
        <v>1</v>
      </c>
      <c r="M138" t="s">
        <v>6</v>
      </c>
      <c r="N138">
        <v>1</v>
      </c>
      <c r="O138">
        <f>VLOOKUP(M138,LU!$A$3:$B$12,2,FALSE)</f>
        <v>118</v>
      </c>
    </row>
    <row r="139" spans="1:15" hidden="1" x14ac:dyDescent="0.25">
      <c r="A139" s="1">
        <v>1673084</v>
      </c>
      <c r="B139">
        <v>2</v>
      </c>
      <c r="C139">
        <v>2003</v>
      </c>
      <c r="D139">
        <v>5</v>
      </c>
      <c r="G139">
        <v>45</v>
      </c>
      <c r="H139" t="s">
        <v>34</v>
      </c>
      <c r="I139">
        <v>4</v>
      </c>
      <c r="J139">
        <v>0</v>
      </c>
      <c r="M139" t="s">
        <v>6</v>
      </c>
      <c r="N139">
        <v>1</v>
      </c>
      <c r="O139">
        <f>VLOOKUP(M139,LU!$A$3:$B$12,2,FALSE)</f>
        <v>118</v>
      </c>
    </row>
    <row r="140" spans="1:15" hidden="1" x14ac:dyDescent="0.25">
      <c r="A140" s="1">
        <v>144910</v>
      </c>
      <c r="B140">
        <v>2</v>
      </c>
      <c r="C140">
        <v>2017</v>
      </c>
      <c r="D140">
        <v>5</v>
      </c>
      <c r="G140">
        <v>45</v>
      </c>
      <c r="H140" t="s">
        <v>34</v>
      </c>
      <c r="I140">
        <v>8</v>
      </c>
      <c r="J140">
        <v>0</v>
      </c>
      <c r="M140" t="s">
        <v>6</v>
      </c>
      <c r="N140">
        <v>1</v>
      </c>
      <c r="O140">
        <f>VLOOKUP(M140,LU!$A$3:$B$12,2,FALSE)</f>
        <v>118</v>
      </c>
    </row>
    <row r="141" spans="1:15" hidden="1" x14ac:dyDescent="0.25">
      <c r="A141" s="1">
        <v>153485</v>
      </c>
      <c r="B141">
        <v>2</v>
      </c>
      <c r="C141">
        <v>2019</v>
      </c>
      <c r="D141">
        <v>5</v>
      </c>
      <c r="G141">
        <v>45</v>
      </c>
      <c r="H141" t="s">
        <v>34</v>
      </c>
      <c r="I141">
        <v>36</v>
      </c>
      <c r="J141">
        <v>14</v>
      </c>
      <c r="K141">
        <v>2.57</v>
      </c>
      <c r="L141">
        <v>0.85699999999999998</v>
      </c>
      <c r="M141" t="s">
        <v>6</v>
      </c>
      <c r="N141">
        <v>1</v>
      </c>
      <c r="O141">
        <f>VLOOKUP(M141,LU!$A$3:$B$12,2,FALSE)</f>
        <v>118</v>
      </c>
    </row>
    <row r="142" spans="1:15" hidden="1" x14ac:dyDescent="0.25">
      <c r="A142" s="1">
        <v>95918</v>
      </c>
      <c r="B142">
        <v>2</v>
      </c>
      <c r="C142">
        <v>2005</v>
      </c>
      <c r="D142">
        <v>5</v>
      </c>
      <c r="G142">
        <v>45</v>
      </c>
      <c r="H142" t="s">
        <v>35</v>
      </c>
      <c r="I142">
        <v>4</v>
      </c>
      <c r="J142">
        <v>0</v>
      </c>
      <c r="M142" t="s">
        <v>7</v>
      </c>
      <c r="N142">
        <v>1</v>
      </c>
      <c r="O142">
        <f>VLOOKUP(M142,LU!$A$3:$B$12,2,FALSE)</f>
        <v>129</v>
      </c>
    </row>
    <row r="143" spans="1:15" hidden="1" x14ac:dyDescent="0.25">
      <c r="A143" s="1">
        <v>1673097</v>
      </c>
      <c r="B143">
        <v>2</v>
      </c>
      <c r="C143">
        <v>2003</v>
      </c>
      <c r="D143">
        <v>5</v>
      </c>
      <c r="G143">
        <v>45</v>
      </c>
      <c r="H143" t="s">
        <v>35</v>
      </c>
      <c r="I143">
        <v>3</v>
      </c>
      <c r="J143">
        <v>1</v>
      </c>
      <c r="K143">
        <v>3</v>
      </c>
      <c r="L143">
        <v>1</v>
      </c>
      <c r="M143" t="s">
        <v>7</v>
      </c>
      <c r="N143">
        <v>1</v>
      </c>
      <c r="O143">
        <f>VLOOKUP(M143,LU!$A$3:$B$12,2,FALSE)</f>
        <v>129</v>
      </c>
    </row>
    <row r="144" spans="1:15" hidden="1" x14ac:dyDescent="0.25">
      <c r="A144" s="1">
        <v>119700</v>
      </c>
      <c r="B144">
        <v>2</v>
      </c>
      <c r="C144">
        <v>2011</v>
      </c>
      <c r="D144">
        <v>5</v>
      </c>
      <c r="G144">
        <v>45</v>
      </c>
      <c r="H144" t="s">
        <v>35</v>
      </c>
      <c r="I144">
        <v>6</v>
      </c>
      <c r="J144">
        <v>0</v>
      </c>
      <c r="M144" t="s">
        <v>7</v>
      </c>
      <c r="N144">
        <v>1</v>
      </c>
      <c r="O144">
        <f>VLOOKUP(M144,LU!$A$3:$B$12,2,FALSE)</f>
        <v>129</v>
      </c>
    </row>
    <row r="145" spans="1:15" hidden="1" x14ac:dyDescent="0.25">
      <c r="A145" s="1">
        <v>1271790</v>
      </c>
      <c r="B145">
        <v>2</v>
      </c>
      <c r="C145">
        <v>2002</v>
      </c>
      <c r="D145">
        <v>5</v>
      </c>
      <c r="G145">
        <v>45</v>
      </c>
      <c r="H145" t="s">
        <v>36</v>
      </c>
      <c r="I145">
        <v>3</v>
      </c>
      <c r="J145">
        <v>1</v>
      </c>
      <c r="K145">
        <v>3</v>
      </c>
      <c r="L145">
        <v>0</v>
      </c>
      <c r="M145" t="s">
        <v>9</v>
      </c>
      <c r="N145">
        <v>1</v>
      </c>
      <c r="O145">
        <f>VLOOKUP(M145,LU!$A$3:$B$12,2,FALSE)</f>
        <v>136</v>
      </c>
    </row>
    <row r="146" spans="1:15" hidden="1" x14ac:dyDescent="0.25">
      <c r="A146" s="1">
        <v>102751</v>
      </c>
      <c r="B146">
        <v>2</v>
      </c>
      <c r="C146">
        <v>2007</v>
      </c>
      <c r="D146">
        <v>5</v>
      </c>
      <c r="G146">
        <v>45</v>
      </c>
      <c r="H146" t="s">
        <v>36</v>
      </c>
      <c r="I146">
        <v>13</v>
      </c>
      <c r="J146">
        <v>1</v>
      </c>
      <c r="K146">
        <v>12</v>
      </c>
      <c r="L146">
        <v>1</v>
      </c>
      <c r="M146" t="s">
        <v>9</v>
      </c>
      <c r="N146">
        <v>1</v>
      </c>
      <c r="O146">
        <f>VLOOKUP(M146,LU!$A$3:$B$12,2,FALSE)</f>
        <v>136</v>
      </c>
    </row>
    <row r="147" spans="1:15" hidden="1" x14ac:dyDescent="0.25">
      <c r="A147" s="1">
        <v>963335</v>
      </c>
      <c r="B147">
        <v>2</v>
      </c>
      <c r="C147">
        <v>2000</v>
      </c>
      <c r="D147">
        <v>5</v>
      </c>
      <c r="G147">
        <v>45</v>
      </c>
      <c r="H147" t="s">
        <v>36</v>
      </c>
      <c r="I147">
        <v>27</v>
      </c>
      <c r="J147">
        <v>2</v>
      </c>
      <c r="K147">
        <v>13.5</v>
      </c>
      <c r="L147">
        <v>0.5</v>
      </c>
      <c r="M147" t="s">
        <v>9</v>
      </c>
      <c r="N147">
        <v>1</v>
      </c>
      <c r="O147">
        <f>VLOOKUP(M147,LU!$A$3:$B$12,2,FALSE)</f>
        <v>136</v>
      </c>
    </row>
    <row r="148" spans="1:15" hidden="1" x14ac:dyDescent="0.25">
      <c r="A148" s="1">
        <v>1118829</v>
      </c>
      <c r="B148">
        <v>2</v>
      </c>
      <c r="C148">
        <v>2001</v>
      </c>
      <c r="D148">
        <v>5</v>
      </c>
      <c r="G148">
        <v>45</v>
      </c>
      <c r="H148" t="s">
        <v>36</v>
      </c>
      <c r="I148">
        <v>68</v>
      </c>
      <c r="J148">
        <v>5</v>
      </c>
      <c r="K148">
        <v>13.6</v>
      </c>
      <c r="L148">
        <v>1</v>
      </c>
      <c r="M148" t="s">
        <v>9</v>
      </c>
      <c r="N148">
        <v>1</v>
      </c>
      <c r="O148">
        <f>VLOOKUP(M148,LU!$A$3:$B$12,2,FALSE)</f>
        <v>136</v>
      </c>
    </row>
    <row r="149" spans="1:15" hidden="1" x14ac:dyDescent="0.25">
      <c r="A149" s="1">
        <v>95927</v>
      </c>
      <c r="B149">
        <v>2</v>
      </c>
      <c r="C149">
        <v>2005</v>
      </c>
      <c r="D149">
        <v>5</v>
      </c>
      <c r="G149">
        <v>45</v>
      </c>
      <c r="H149" t="s">
        <v>36</v>
      </c>
      <c r="I149">
        <v>9</v>
      </c>
      <c r="J149">
        <v>3</v>
      </c>
      <c r="K149">
        <v>3</v>
      </c>
      <c r="L149">
        <v>1</v>
      </c>
      <c r="M149" t="s">
        <v>9</v>
      </c>
      <c r="N149">
        <v>1</v>
      </c>
      <c r="O149">
        <f>VLOOKUP(M149,LU!$A$3:$B$12,2,FALSE)</f>
        <v>136</v>
      </c>
    </row>
    <row r="150" spans="1:15" hidden="1" x14ac:dyDescent="0.25">
      <c r="A150" s="1">
        <v>144929</v>
      </c>
      <c r="B150">
        <v>2</v>
      </c>
      <c r="C150">
        <v>2017</v>
      </c>
      <c r="D150">
        <v>5</v>
      </c>
      <c r="G150">
        <v>45</v>
      </c>
      <c r="H150" t="s">
        <v>36</v>
      </c>
      <c r="I150">
        <v>48</v>
      </c>
      <c r="J150">
        <v>6</v>
      </c>
      <c r="K150">
        <v>8</v>
      </c>
      <c r="L150">
        <v>0.83299999999999996</v>
      </c>
      <c r="M150" t="s">
        <v>9</v>
      </c>
      <c r="N150">
        <v>1</v>
      </c>
      <c r="O150">
        <f>VLOOKUP(M150,LU!$A$3:$B$12,2,FALSE)</f>
        <v>136</v>
      </c>
    </row>
    <row r="151" spans="1:15" hidden="1" x14ac:dyDescent="0.25">
      <c r="A151" s="1">
        <v>963625</v>
      </c>
      <c r="B151">
        <v>2</v>
      </c>
      <c r="C151">
        <v>2000</v>
      </c>
      <c r="D151">
        <v>5</v>
      </c>
      <c r="G151">
        <v>45</v>
      </c>
      <c r="H151" t="s">
        <v>37</v>
      </c>
      <c r="I151">
        <v>6</v>
      </c>
      <c r="J151">
        <v>0</v>
      </c>
      <c r="M151" t="s">
        <v>8</v>
      </c>
      <c r="N151">
        <v>1</v>
      </c>
      <c r="O151">
        <f>VLOOKUP(M151,LU!$A$3:$B$12,2,FALSE)</f>
        <v>152</v>
      </c>
    </row>
    <row r="152" spans="1:15" hidden="1" x14ac:dyDescent="0.25">
      <c r="A152" s="1">
        <v>1118651</v>
      </c>
      <c r="B152">
        <v>2</v>
      </c>
      <c r="C152">
        <v>2001</v>
      </c>
      <c r="D152">
        <v>6</v>
      </c>
      <c r="G152">
        <v>45</v>
      </c>
      <c r="H152" t="s">
        <v>38</v>
      </c>
      <c r="I152">
        <v>526</v>
      </c>
      <c r="J152">
        <v>129</v>
      </c>
      <c r="K152">
        <v>4.08</v>
      </c>
      <c r="L152">
        <v>0.80600000000000005</v>
      </c>
      <c r="M152" t="s">
        <v>2</v>
      </c>
      <c r="N152">
        <v>1</v>
      </c>
      <c r="O152">
        <f>VLOOKUP(M152,LU!$A$3:$B$12,2,FALSE)</f>
        <v>91</v>
      </c>
    </row>
    <row r="153" spans="1:15" hidden="1" x14ac:dyDescent="0.25">
      <c r="A153" s="1">
        <v>149959</v>
      </c>
      <c r="B153">
        <v>2</v>
      </c>
      <c r="C153">
        <v>2018</v>
      </c>
      <c r="D153">
        <v>6</v>
      </c>
      <c r="G153">
        <v>45</v>
      </c>
      <c r="H153" t="s">
        <v>38</v>
      </c>
      <c r="J153">
        <v>8</v>
      </c>
      <c r="L153">
        <v>1</v>
      </c>
      <c r="M153" t="s">
        <v>2</v>
      </c>
      <c r="N153">
        <v>1</v>
      </c>
      <c r="O153">
        <f>VLOOKUP(M153,LU!$A$3:$B$12,2,FALSE)</f>
        <v>91</v>
      </c>
    </row>
    <row r="154" spans="1:15" hidden="1" x14ac:dyDescent="0.25">
      <c r="A154" s="1">
        <v>104713</v>
      </c>
      <c r="B154">
        <v>2</v>
      </c>
      <c r="C154">
        <v>2007</v>
      </c>
      <c r="D154">
        <v>6</v>
      </c>
      <c r="G154">
        <v>45</v>
      </c>
      <c r="H154" t="s">
        <v>38</v>
      </c>
      <c r="I154">
        <v>78</v>
      </c>
      <c r="J154">
        <v>45</v>
      </c>
      <c r="K154">
        <v>2.76</v>
      </c>
      <c r="L154">
        <v>0.95599999999999996</v>
      </c>
      <c r="M154" t="s">
        <v>2</v>
      </c>
      <c r="N154">
        <v>1</v>
      </c>
      <c r="O154">
        <f>VLOOKUP(M154,LU!$A$3:$B$12,2,FALSE)</f>
        <v>91</v>
      </c>
    </row>
    <row r="155" spans="1:15" hidden="1" x14ac:dyDescent="0.25">
      <c r="A155" s="1">
        <v>127507</v>
      </c>
      <c r="B155">
        <v>2</v>
      </c>
      <c r="C155">
        <v>2013</v>
      </c>
      <c r="D155">
        <v>6</v>
      </c>
      <c r="G155">
        <v>45</v>
      </c>
      <c r="H155" t="s">
        <v>38</v>
      </c>
      <c r="I155">
        <v>15</v>
      </c>
      <c r="J155">
        <v>0</v>
      </c>
      <c r="M155" t="s">
        <v>2</v>
      </c>
      <c r="N155">
        <v>1</v>
      </c>
      <c r="O155">
        <f>VLOOKUP(M155,LU!$A$3:$B$12,2,FALSE)</f>
        <v>91</v>
      </c>
    </row>
    <row r="156" spans="1:15" hidden="1" x14ac:dyDescent="0.25">
      <c r="A156" s="1">
        <v>1118670</v>
      </c>
      <c r="B156">
        <v>2</v>
      </c>
      <c r="C156">
        <v>2001</v>
      </c>
      <c r="D156">
        <v>6</v>
      </c>
      <c r="G156">
        <v>45</v>
      </c>
      <c r="H156" t="s">
        <v>39</v>
      </c>
      <c r="I156">
        <v>10</v>
      </c>
      <c r="J156">
        <v>0</v>
      </c>
      <c r="M156" t="s">
        <v>3</v>
      </c>
      <c r="N156">
        <v>1</v>
      </c>
      <c r="O156">
        <f>VLOOKUP(M156,LU!$A$3:$B$12,2,FALSE)</f>
        <v>92</v>
      </c>
    </row>
    <row r="157" spans="1:15" hidden="1" x14ac:dyDescent="0.25">
      <c r="A157" s="1">
        <v>127513</v>
      </c>
      <c r="B157">
        <v>2</v>
      </c>
      <c r="C157">
        <v>2013</v>
      </c>
      <c r="D157">
        <v>6</v>
      </c>
      <c r="G157">
        <v>45</v>
      </c>
      <c r="H157" t="s">
        <v>39</v>
      </c>
      <c r="I157">
        <v>5</v>
      </c>
      <c r="J157">
        <v>0</v>
      </c>
      <c r="M157" t="s">
        <v>3</v>
      </c>
      <c r="N157">
        <v>1</v>
      </c>
      <c r="O157">
        <f>VLOOKUP(M157,LU!$A$3:$B$12,2,FALSE)</f>
        <v>92</v>
      </c>
    </row>
    <row r="158" spans="1:15" hidden="1" x14ac:dyDescent="0.25">
      <c r="A158" s="1">
        <v>157122</v>
      </c>
      <c r="B158">
        <v>2</v>
      </c>
      <c r="C158">
        <v>2020</v>
      </c>
      <c r="D158">
        <v>6</v>
      </c>
      <c r="G158">
        <v>45</v>
      </c>
      <c r="H158" t="s">
        <v>39</v>
      </c>
      <c r="I158">
        <v>11</v>
      </c>
      <c r="J158">
        <v>0</v>
      </c>
      <c r="M158" t="s">
        <v>3</v>
      </c>
      <c r="N158">
        <v>1</v>
      </c>
      <c r="O158">
        <f>VLOOKUP(M158,LU!$A$3:$B$12,2,FALSE)</f>
        <v>92</v>
      </c>
    </row>
    <row r="159" spans="1:15" hidden="1" x14ac:dyDescent="0.25">
      <c r="A159" s="1">
        <v>137607</v>
      </c>
      <c r="B159">
        <v>2</v>
      </c>
      <c r="C159">
        <v>2015</v>
      </c>
      <c r="D159">
        <v>6</v>
      </c>
      <c r="G159">
        <v>45</v>
      </c>
      <c r="H159" t="s">
        <v>40</v>
      </c>
      <c r="I159">
        <v>15</v>
      </c>
      <c r="J159">
        <v>0</v>
      </c>
      <c r="M159" t="s">
        <v>4</v>
      </c>
      <c r="N159">
        <v>1</v>
      </c>
      <c r="O159">
        <f>VLOOKUP(M159,LU!$A$3:$B$12,2,FALSE)</f>
        <v>93</v>
      </c>
    </row>
    <row r="160" spans="1:15" hidden="1" x14ac:dyDescent="0.25">
      <c r="A160" s="1">
        <v>1118692</v>
      </c>
      <c r="B160">
        <v>2</v>
      </c>
      <c r="C160">
        <v>2001</v>
      </c>
      <c r="D160">
        <v>6</v>
      </c>
      <c r="G160">
        <v>45</v>
      </c>
      <c r="H160" t="s">
        <v>40</v>
      </c>
      <c r="I160">
        <v>19</v>
      </c>
      <c r="J160">
        <v>0</v>
      </c>
      <c r="M160" t="s">
        <v>4</v>
      </c>
      <c r="N160">
        <v>1</v>
      </c>
      <c r="O160">
        <f>VLOOKUP(M160,LU!$A$3:$B$12,2,FALSE)</f>
        <v>93</v>
      </c>
    </row>
    <row r="161" spans="1:15" hidden="1" x14ac:dyDescent="0.25">
      <c r="A161" s="1">
        <v>127520</v>
      </c>
      <c r="B161">
        <v>2</v>
      </c>
      <c r="C161">
        <v>2013</v>
      </c>
      <c r="D161">
        <v>6</v>
      </c>
      <c r="G161">
        <v>45</v>
      </c>
      <c r="H161" t="s">
        <v>40</v>
      </c>
      <c r="I161">
        <v>10</v>
      </c>
      <c r="J161">
        <v>0</v>
      </c>
      <c r="M161" t="s">
        <v>4</v>
      </c>
      <c r="N161">
        <v>1</v>
      </c>
      <c r="O161">
        <f>VLOOKUP(M161,LU!$A$3:$B$12,2,FALSE)</f>
        <v>93</v>
      </c>
    </row>
    <row r="162" spans="1:15" hidden="1" x14ac:dyDescent="0.25">
      <c r="A162" s="1">
        <v>137613</v>
      </c>
      <c r="B162">
        <v>2</v>
      </c>
      <c r="C162">
        <v>2015</v>
      </c>
      <c r="D162">
        <v>6</v>
      </c>
      <c r="G162">
        <v>45</v>
      </c>
      <c r="H162" t="s">
        <v>31</v>
      </c>
      <c r="I162">
        <v>15</v>
      </c>
      <c r="J162">
        <v>0</v>
      </c>
      <c r="M162" t="s">
        <v>10</v>
      </c>
      <c r="N162">
        <v>1</v>
      </c>
      <c r="O162">
        <f>VLOOKUP(M162,LU!$A$3:$B$12,2,FALSE)</f>
        <v>106</v>
      </c>
    </row>
    <row r="163" spans="1:15" hidden="1" x14ac:dyDescent="0.25">
      <c r="A163" s="1">
        <v>127525</v>
      </c>
      <c r="B163">
        <v>2</v>
      </c>
      <c r="C163">
        <v>2013</v>
      </c>
      <c r="D163">
        <v>6</v>
      </c>
      <c r="G163">
        <v>45</v>
      </c>
      <c r="H163" t="s">
        <v>31</v>
      </c>
      <c r="I163">
        <v>5</v>
      </c>
      <c r="J163">
        <v>0</v>
      </c>
      <c r="M163" t="s">
        <v>10</v>
      </c>
      <c r="N163">
        <v>1</v>
      </c>
      <c r="O163">
        <f>VLOOKUP(M163,LU!$A$3:$B$12,2,FALSE)</f>
        <v>106</v>
      </c>
    </row>
    <row r="164" spans="1:15" hidden="1" x14ac:dyDescent="0.25">
      <c r="A164" s="1">
        <v>2172598</v>
      </c>
      <c r="B164">
        <v>2</v>
      </c>
      <c r="C164">
        <v>2002</v>
      </c>
      <c r="D164">
        <v>6</v>
      </c>
      <c r="G164">
        <v>45</v>
      </c>
      <c r="H164" t="s">
        <v>32</v>
      </c>
      <c r="I164">
        <v>24</v>
      </c>
      <c r="J164">
        <v>0</v>
      </c>
      <c r="M164" t="s">
        <v>11</v>
      </c>
      <c r="N164">
        <v>1</v>
      </c>
      <c r="O164">
        <f>VLOOKUP(M164,LU!$A$3:$B$12,2,FALSE)</f>
        <v>115</v>
      </c>
    </row>
    <row r="165" spans="1:15" hidden="1" x14ac:dyDescent="0.25">
      <c r="A165" s="1">
        <v>137618</v>
      </c>
      <c r="B165">
        <v>2</v>
      </c>
      <c r="C165">
        <v>2015</v>
      </c>
      <c r="D165">
        <v>6</v>
      </c>
      <c r="G165">
        <v>45</v>
      </c>
      <c r="H165" t="s">
        <v>32</v>
      </c>
      <c r="I165">
        <v>2</v>
      </c>
      <c r="J165">
        <v>1</v>
      </c>
      <c r="K165">
        <v>2</v>
      </c>
      <c r="L165">
        <v>0</v>
      </c>
      <c r="M165" t="s">
        <v>11</v>
      </c>
      <c r="N165">
        <v>1</v>
      </c>
      <c r="O165">
        <f>VLOOKUP(M165,LU!$A$3:$B$12,2,FALSE)</f>
        <v>115</v>
      </c>
    </row>
    <row r="166" spans="1:15" hidden="1" x14ac:dyDescent="0.25">
      <c r="A166" s="1">
        <v>1118736</v>
      </c>
      <c r="B166">
        <v>2</v>
      </c>
      <c r="C166">
        <v>2001</v>
      </c>
      <c r="D166">
        <v>6</v>
      </c>
      <c r="G166">
        <v>45</v>
      </c>
      <c r="H166" t="s">
        <v>32</v>
      </c>
      <c r="I166">
        <v>1</v>
      </c>
      <c r="J166">
        <v>0</v>
      </c>
      <c r="M166" t="s">
        <v>11</v>
      </c>
      <c r="N166">
        <v>1</v>
      </c>
      <c r="O166">
        <f>VLOOKUP(M166,LU!$A$3:$B$12,2,FALSE)</f>
        <v>115</v>
      </c>
    </row>
    <row r="167" spans="1:15" hidden="1" x14ac:dyDescent="0.25">
      <c r="A167" s="1">
        <v>1673060</v>
      </c>
      <c r="B167">
        <v>2</v>
      </c>
      <c r="C167">
        <v>2003</v>
      </c>
      <c r="D167">
        <v>6</v>
      </c>
      <c r="G167">
        <v>45</v>
      </c>
      <c r="H167" t="s">
        <v>32</v>
      </c>
      <c r="I167">
        <v>4</v>
      </c>
      <c r="J167">
        <v>0</v>
      </c>
      <c r="M167" t="s">
        <v>11</v>
      </c>
      <c r="N167">
        <v>1</v>
      </c>
      <c r="O167">
        <f>VLOOKUP(M167,LU!$A$3:$B$12,2,FALSE)</f>
        <v>115</v>
      </c>
    </row>
    <row r="168" spans="1:15" hidden="1" x14ac:dyDescent="0.25">
      <c r="A168" s="1">
        <v>123027</v>
      </c>
      <c r="B168">
        <v>2</v>
      </c>
      <c r="C168">
        <v>2012</v>
      </c>
      <c r="D168">
        <v>6</v>
      </c>
      <c r="G168">
        <v>45</v>
      </c>
      <c r="H168" t="s">
        <v>32</v>
      </c>
      <c r="I168">
        <v>14</v>
      </c>
      <c r="J168">
        <v>0</v>
      </c>
      <c r="M168" t="s">
        <v>11</v>
      </c>
      <c r="N168">
        <v>1</v>
      </c>
      <c r="O168">
        <f>VLOOKUP(M168,LU!$A$3:$B$12,2,FALSE)</f>
        <v>115</v>
      </c>
    </row>
    <row r="169" spans="1:15" hidden="1" x14ac:dyDescent="0.25">
      <c r="A169" s="1">
        <v>1271732</v>
      </c>
      <c r="B169">
        <v>2</v>
      </c>
      <c r="C169">
        <v>2002</v>
      </c>
      <c r="D169">
        <v>6</v>
      </c>
      <c r="G169">
        <v>45</v>
      </c>
      <c r="H169" t="s">
        <v>33</v>
      </c>
      <c r="I169">
        <v>7</v>
      </c>
      <c r="J169">
        <v>1</v>
      </c>
      <c r="K169">
        <v>7</v>
      </c>
      <c r="L169">
        <v>0</v>
      </c>
      <c r="M169" t="s">
        <v>5</v>
      </c>
      <c r="N169">
        <v>1</v>
      </c>
      <c r="O169">
        <f>VLOOKUP(M169,LU!$A$3:$B$12,2,FALSE)</f>
        <v>107</v>
      </c>
    </row>
    <row r="170" spans="1:15" hidden="1" x14ac:dyDescent="0.25">
      <c r="A170" s="1">
        <v>113546</v>
      </c>
      <c r="B170">
        <v>2</v>
      </c>
      <c r="C170">
        <v>2010</v>
      </c>
      <c r="D170">
        <v>6</v>
      </c>
      <c r="G170">
        <v>45</v>
      </c>
      <c r="H170" t="s">
        <v>33</v>
      </c>
      <c r="I170">
        <v>5</v>
      </c>
      <c r="J170">
        <v>0</v>
      </c>
      <c r="M170" t="s">
        <v>5</v>
      </c>
      <c r="N170">
        <v>1</v>
      </c>
      <c r="O170">
        <f>VLOOKUP(M170,LU!$A$3:$B$12,2,FALSE)</f>
        <v>107</v>
      </c>
    </row>
    <row r="171" spans="1:15" hidden="1" x14ac:dyDescent="0.25">
      <c r="A171" s="1">
        <v>137626</v>
      </c>
      <c r="B171">
        <v>2</v>
      </c>
      <c r="C171">
        <v>2015</v>
      </c>
      <c r="D171">
        <v>6</v>
      </c>
      <c r="G171">
        <v>45</v>
      </c>
      <c r="H171" t="s">
        <v>33</v>
      </c>
      <c r="I171">
        <v>23</v>
      </c>
      <c r="J171">
        <v>0</v>
      </c>
      <c r="M171" t="s">
        <v>5</v>
      </c>
      <c r="N171">
        <v>1</v>
      </c>
      <c r="O171">
        <f>VLOOKUP(M171,LU!$A$3:$B$12,2,FALSE)</f>
        <v>107</v>
      </c>
    </row>
    <row r="172" spans="1:15" hidden="1" x14ac:dyDescent="0.25">
      <c r="A172" s="1">
        <v>1673072</v>
      </c>
      <c r="B172">
        <v>2</v>
      </c>
      <c r="C172">
        <v>2003</v>
      </c>
      <c r="D172">
        <v>6</v>
      </c>
      <c r="G172">
        <v>45</v>
      </c>
      <c r="H172" t="s">
        <v>33</v>
      </c>
      <c r="I172">
        <v>17</v>
      </c>
      <c r="J172">
        <v>0</v>
      </c>
      <c r="M172" t="s">
        <v>5</v>
      </c>
      <c r="N172">
        <v>1</v>
      </c>
      <c r="O172">
        <f>VLOOKUP(M172,LU!$A$3:$B$12,2,FALSE)</f>
        <v>107</v>
      </c>
    </row>
    <row r="173" spans="1:15" hidden="1" x14ac:dyDescent="0.25">
      <c r="A173" s="1">
        <v>127539</v>
      </c>
      <c r="B173">
        <v>2</v>
      </c>
      <c r="C173">
        <v>2013</v>
      </c>
      <c r="D173">
        <v>6</v>
      </c>
      <c r="G173">
        <v>45</v>
      </c>
      <c r="H173" t="s">
        <v>33</v>
      </c>
      <c r="I173">
        <v>20</v>
      </c>
      <c r="J173">
        <v>0</v>
      </c>
      <c r="M173" t="s">
        <v>5</v>
      </c>
      <c r="N173">
        <v>1</v>
      </c>
      <c r="O173">
        <f>VLOOKUP(M173,LU!$A$3:$B$12,2,FALSE)</f>
        <v>107</v>
      </c>
    </row>
    <row r="174" spans="1:15" hidden="1" x14ac:dyDescent="0.25">
      <c r="A174" s="1">
        <v>153478</v>
      </c>
      <c r="B174">
        <v>2</v>
      </c>
      <c r="C174">
        <v>2019</v>
      </c>
      <c r="D174">
        <v>6</v>
      </c>
      <c r="G174">
        <v>45</v>
      </c>
      <c r="H174" t="s">
        <v>33</v>
      </c>
      <c r="I174">
        <v>36</v>
      </c>
      <c r="J174">
        <v>0</v>
      </c>
      <c r="M174" t="s">
        <v>5</v>
      </c>
      <c r="N174">
        <v>1</v>
      </c>
      <c r="O174">
        <f>VLOOKUP(M174,LU!$A$3:$B$12,2,FALSE)</f>
        <v>107</v>
      </c>
    </row>
    <row r="175" spans="1:15" hidden="1" x14ac:dyDescent="0.25">
      <c r="A175" s="1">
        <v>963370</v>
      </c>
      <c r="B175">
        <v>2</v>
      </c>
      <c r="C175">
        <v>2000</v>
      </c>
      <c r="D175">
        <v>6</v>
      </c>
      <c r="G175">
        <v>45</v>
      </c>
      <c r="H175" t="s">
        <v>34</v>
      </c>
      <c r="I175">
        <v>74</v>
      </c>
      <c r="J175">
        <v>0</v>
      </c>
      <c r="M175" t="s">
        <v>6</v>
      </c>
      <c r="N175">
        <v>1</v>
      </c>
      <c r="O175">
        <f>VLOOKUP(M175,LU!$A$3:$B$12,2,FALSE)</f>
        <v>118</v>
      </c>
    </row>
    <row r="176" spans="1:15" hidden="1" x14ac:dyDescent="0.25">
      <c r="A176" s="1">
        <v>137633</v>
      </c>
      <c r="B176">
        <v>2</v>
      </c>
      <c r="C176">
        <v>2015</v>
      </c>
      <c r="D176">
        <v>6</v>
      </c>
      <c r="G176">
        <v>45</v>
      </c>
      <c r="H176" t="s">
        <v>34</v>
      </c>
      <c r="I176">
        <v>8</v>
      </c>
      <c r="J176">
        <v>0</v>
      </c>
      <c r="M176" t="s">
        <v>6</v>
      </c>
      <c r="N176">
        <v>1</v>
      </c>
      <c r="O176">
        <f>VLOOKUP(M176,LU!$A$3:$B$12,2,FALSE)</f>
        <v>118</v>
      </c>
    </row>
    <row r="177" spans="1:15" hidden="1" x14ac:dyDescent="0.25">
      <c r="A177" s="1">
        <v>104882</v>
      </c>
      <c r="B177">
        <v>2</v>
      </c>
      <c r="C177">
        <v>2007</v>
      </c>
      <c r="D177">
        <v>6</v>
      </c>
      <c r="G177">
        <v>45</v>
      </c>
      <c r="H177" t="s">
        <v>34</v>
      </c>
      <c r="I177">
        <v>153</v>
      </c>
      <c r="J177">
        <v>33</v>
      </c>
      <c r="K177">
        <v>4.6399999999999997</v>
      </c>
      <c r="L177">
        <v>0.45500000000000002</v>
      </c>
      <c r="M177" t="s">
        <v>6</v>
      </c>
      <c r="N177">
        <v>1</v>
      </c>
      <c r="O177">
        <f>VLOOKUP(M177,LU!$A$3:$B$12,2,FALSE)</f>
        <v>118</v>
      </c>
    </row>
    <row r="178" spans="1:15" hidden="1" x14ac:dyDescent="0.25">
      <c r="A178" s="1">
        <v>1118782</v>
      </c>
      <c r="B178">
        <v>2</v>
      </c>
      <c r="C178">
        <v>2001</v>
      </c>
      <c r="D178">
        <v>6</v>
      </c>
      <c r="G178">
        <v>45</v>
      </c>
      <c r="H178" t="s">
        <v>34</v>
      </c>
      <c r="I178">
        <v>57</v>
      </c>
      <c r="J178">
        <v>8</v>
      </c>
      <c r="K178">
        <v>7.13</v>
      </c>
      <c r="L178">
        <v>0.249</v>
      </c>
      <c r="M178" t="s">
        <v>6</v>
      </c>
      <c r="N178">
        <v>1</v>
      </c>
      <c r="O178">
        <f>VLOOKUP(M178,LU!$A$3:$B$12,2,FALSE)</f>
        <v>118</v>
      </c>
    </row>
    <row r="179" spans="1:15" hidden="1" x14ac:dyDescent="0.25">
      <c r="A179" s="1">
        <v>94796</v>
      </c>
      <c r="B179">
        <v>2</v>
      </c>
      <c r="C179">
        <v>2004</v>
      </c>
      <c r="D179">
        <v>6</v>
      </c>
      <c r="G179">
        <v>45</v>
      </c>
      <c r="H179" t="s">
        <v>34</v>
      </c>
      <c r="I179">
        <v>4</v>
      </c>
      <c r="J179">
        <v>0</v>
      </c>
      <c r="M179" t="s">
        <v>6</v>
      </c>
      <c r="N179">
        <v>1</v>
      </c>
      <c r="O179">
        <f>VLOOKUP(M179,LU!$A$3:$B$12,2,FALSE)</f>
        <v>118</v>
      </c>
    </row>
    <row r="180" spans="1:15" hidden="1" x14ac:dyDescent="0.25">
      <c r="A180" s="1">
        <v>1673086</v>
      </c>
      <c r="B180">
        <v>2</v>
      </c>
      <c r="C180">
        <v>2003</v>
      </c>
      <c r="D180">
        <v>6</v>
      </c>
      <c r="G180">
        <v>45</v>
      </c>
      <c r="H180" t="s">
        <v>34</v>
      </c>
      <c r="I180">
        <v>13</v>
      </c>
      <c r="J180">
        <v>0</v>
      </c>
      <c r="M180" t="s">
        <v>6</v>
      </c>
      <c r="N180">
        <v>1</v>
      </c>
      <c r="O180">
        <f>VLOOKUP(M180,LU!$A$3:$B$12,2,FALSE)</f>
        <v>118</v>
      </c>
    </row>
    <row r="181" spans="1:15" hidden="1" x14ac:dyDescent="0.25">
      <c r="A181" s="1">
        <v>149991</v>
      </c>
      <c r="B181">
        <v>2</v>
      </c>
      <c r="C181">
        <v>2018</v>
      </c>
      <c r="D181">
        <v>6</v>
      </c>
      <c r="G181">
        <v>45</v>
      </c>
      <c r="H181" t="s">
        <v>34</v>
      </c>
      <c r="I181">
        <v>2497</v>
      </c>
      <c r="J181">
        <v>426</v>
      </c>
      <c r="K181">
        <v>5.98</v>
      </c>
      <c r="L181">
        <v>0.70799999999999996</v>
      </c>
      <c r="M181" t="s">
        <v>6</v>
      </c>
      <c r="N181">
        <v>1</v>
      </c>
      <c r="O181">
        <f>VLOOKUP(M181,LU!$A$3:$B$12,2,FALSE)</f>
        <v>118</v>
      </c>
    </row>
    <row r="182" spans="1:15" hidden="1" x14ac:dyDescent="0.25">
      <c r="A182" s="1">
        <v>99595</v>
      </c>
      <c r="B182">
        <v>2</v>
      </c>
      <c r="C182">
        <v>2006</v>
      </c>
      <c r="D182">
        <v>6</v>
      </c>
      <c r="G182">
        <v>45</v>
      </c>
      <c r="H182" t="s">
        <v>34</v>
      </c>
      <c r="I182">
        <v>10</v>
      </c>
      <c r="J182">
        <v>0</v>
      </c>
      <c r="M182" t="s">
        <v>6</v>
      </c>
      <c r="N182">
        <v>1</v>
      </c>
      <c r="O182">
        <f>VLOOKUP(M182,LU!$A$3:$B$12,2,FALSE)</f>
        <v>118</v>
      </c>
    </row>
    <row r="183" spans="1:15" hidden="1" x14ac:dyDescent="0.25">
      <c r="A183" s="1">
        <v>127547</v>
      </c>
      <c r="B183">
        <v>2</v>
      </c>
      <c r="C183">
        <v>2013</v>
      </c>
      <c r="D183">
        <v>6</v>
      </c>
      <c r="G183">
        <v>45</v>
      </c>
      <c r="H183" t="s">
        <v>34</v>
      </c>
      <c r="I183">
        <v>10</v>
      </c>
      <c r="J183">
        <v>0</v>
      </c>
      <c r="M183" t="s">
        <v>6</v>
      </c>
      <c r="N183">
        <v>1</v>
      </c>
      <c r="O183">
        <f>VLOOKUP(M183,LU!$A$3:$B$12,2,FALSE)</f>
        <v>118</v>
      </c>
    </row>
    <row r="184" spans="1:15" hidden="1" x14ac:dyDescent="0.25">
      <c r="A184" s="1">
        <v>157141</v>
      </c>
      <c r="B184">
        <v>2</v>
      </c>
      <c r="C184">
        <v>2020</v>
      </c>
      <c r="D184">
        <v>6</v>
      </c>
      <c r="G184">
        <v>45</v>
      </c>
      <c r="H184" t="s">
        <v>34</v>
      </c>
      <c r="I184">
        <v>4196</v>
      </c>
      <c r="J184">
        <v>360</v>
      </c>
      <c r="K184">
        <v>12.83</v>
      </c>
      <c r="L184">
        <v>0.57299999999999995</v>
      </c>
      <c r="M184" t="s">
        <v>6</v>
      </c>
      <c r="N184">
        <v>1</v>
      </c>
      <c r="O184">
        <f>VLOOKUP(M184,LU!$A$3:$B$12,2,FALSE)</f>
        <v>118</v>
      </c>
    </row>
    <row r="185" spans="1:15" hidden="1" x14ac:dyDescent="0.25">
      <c r="A185" s="1">
        <v>144911</v>
      </c>
      <c r="B185">
        <v>2</v>
      </c>
      <c r="C185">
        <v>2017</v>
      </c>
      <c r="D185">
        <v>6</v>
      </c>
      <c r="G185">
        <v>45</v>
      </c>
      <c r="H185" t="s">
        <v>34</v>
      </c>
      <c r="I185">
        <v>8</v>
      </c>
      <c r="J185">
        <v>0</v>
      </c>
      <c r="M185" t="s">
        <v>6</v>
      </c>
      <c r="N185">
        <v>1</v>
      </c>
      <c r="O185">
        <f>VLOOKUP(M185,LU!$A$3:$B$12,2,FALSE)</f>
        <v>118</v>
      </c>
    </row>
    <row r="186" spans="1:15" hidden="1" x14ac:dyDescent="0.25">
      <c r="A186" s="1">
        <v>153486</v>
      </c>
      <c r="B186">
        <v>2</v>
      </c>
      <c r="C186">
        <v>2019</v>
      </c>
      <c r="D186">
        <v>6</v>
      </c>
      <c r="G186">
        <v>45</v>
      </c>
      <c r="H186" t="s">
        <v>34</v>
      </c>
      <c r="I186">
        <v>7273</v>
      </c>
      <c r="J186">
        <v>1638</v>
      </c>
      <c r="K186">
        <v>4.4800000000000004</v>
      </c>
      <c r="L186">
        <v>0.56899999999999995</v>
      </c>
      <c r="M186" t="s">
        <v>6</v>
      </c>
      <c r="N186">
        <v>1</v>
      </c>
      <c r="O186">
        <f>VLOOKUP(M186,LU!$A$3:$B$12,2,FALSE)</f>
        <v>118</v>
      </c>
    </row>
    <row r="187" spans="1:15" hidden="1" x14ac:dyDescent="0.25">
      <c r="A187" s="1">
        <v>1271765</v>
      </c>
      <c r="B187">
        <v>2</v>
      </c>
      <c r="C187">
        <v>2002</v>
      </c>
      <c r="D187">
        <v>6</v>
      </c>
      <c r="G187">
        <v>45</v>
      </c>
      <c r="H187" t="s">
        <v>35</v>
      </c>
      <c r="I187">
        <v>9</v>
      </c>
      <c r="J187">
        <v>0</v>
      </c>
      <c r="M187" t="s">
        <v>7</v>
      </c>
      <c r="N187">
        <v>1</v>
      </c>
      <c r="O187">
        <f>VLOOKUP(M187,LU!$A$3:$B$12,2,FALSE)</f>
        <v>129</v>
      </c>
    </row>
    <row r="188" spans="1:15" hidden="1" x14ac:dyDescent="0.25">
      <c r="A188" s="1">
        <v>963356</v>
      </c>
      <c r="B188">
        <v>2</v>
      </c>
      <c r="C188">
        <v>2000</v>
      </c>
      <c r="D188">
        <v>6</v>
      </c>
      <c r="G188">
        <v>45</v>
      </c>
      <c r="H188" t="s">
        <v>35</v>
      </c>
      <c r="I188">
        <v>17</v>
      </c>
      <c r="J188">
        <v>4</v>
      </c>
      <c r="K188">
        <v>4.25</v>
      </c>
      <c r="L188">
        <v>0.25</v>
      </c>
      <c r="M188" t="s">
        <v>7</v>
      </c>
      <c r="N188">
        <v>1</v>
      </c>
      <c r="O188">
        <f>VLOOKUP(M188,LU!$A$3:$B$12,2,FALSE)</f>
        <v>129</v>
      </c>
    </row>
    <row r="189" spans="1:15" hidden="1" x14ac:dyDescent="0.25">
      <c r="A189" s="1">
        <v>107143</v>
      </c>
      <c r="B189">
        <v>2</v>
      </c>
      <c r="C189">
        <v>2008</v>
      </c>
      <c r="D189">
        <v>6</v>
      </c>
      <c r="G189">
        <v>45</v>
      </c>
      <c r="H189" t="s">
        <v>35</v>
      </c>
      <c r="I189">
        <v>16</v>
      </c>
      <c r="J189">
        <v>7</v>
      </c>
      <c r="K189">
        <v>2.29</v>
      </c>
      <c r="L189">
        <v>0.71399999999999997</v>
      </c>
      <c r="M189" t="s">
        <v>7</v>
      </c>
      <c r="N189">
        <v>1</v>
      </c>
      <c r="O189">
        <f>VLOOKUP(M189,LU!$A$3:$B$12,2,FALSE)</f>
        <v>129</v>
      </c>
    </row>
    <row r="190" spans="1:15" hidden="1" x14ac:dyDescent="0.25">
      <c r="A190" s="1">
        <v>117964</v>
      </c>
      <c r="B190">
        <v>2</v>
      </c>
      <c r="C190">
        <v>2010</v>
      </c>
      <c r="D190">
        <v>6</v>
      </c>
      <c r="G190">
        <v>45</v>
      </c>
      <c r="H190" t="s">
        <v>35</v>
      </c>
      <c r="I190">
        <v>7</v>
      </c>
      <c r="J190">
        <v>0</v>
      </c>
      <c r="M190" t="s">
        <v>7</v>
      </c>
      <c r="N190">
        <v>1</v>
      </c>
      <c r="O190">
        <f>VLOOKUP(M190,LU!$A$3:$B$12,2,FALSE)</f>
        <v>129</v>
      </c>
    </row>
    <row r="191" spans="1:15" hidden="1" x14ac:dyDescent="0.25">
      <c r="A191" s="1">
        <v>110792</v>
      </c>
      <c r="B191">
        <v>2</v>
      </c>
      <c r="C191">
        <v>2009</v>
      </c>
      <c r="D191">
        <v>6</v>
      </c>
      <c r="G191">
        <v>45</v>
      </c>
      <c r="H191" t="s">
        <v>35</v>
      </c>
      <c r="I191">
        <v>14</v>
      </c>
      <c r="J191">
        <v>5</v>
      </c>
      <c r="K191">
        <v>2.8</v>
      </c>
      <c r="L191">
        <v>0.6</v>
      </c>
      <c r="M191" t="s">
        <v>7</v>
      </c>
      <c r="N191">
        <v>1</v>
      </c>
      <c r="O191">
        <f>VLOOKUP(M191,LU!$A$3:$B$12,2,FALSE)</f>
        <v>129</v>
      </c>
    </row>
    <row r="192" spans="1:15" hidden="1" x14ac:dyDescent="0.25">
      <c r="A192" s="1">
        <v>137638</v>
      </c>
      <c r="B192">
        <v>2</v>
      </c>
      <c r="C192">
        <v>2015</v>
      </c>
      <c r="D192">
        <v>6</v>
      </c>
      <c r="G192">
        <v>45</v>
      </c>
      <c r="H192" t="s">
        <v>35</v>
      </c>
      <c r="I192">
        <v>9</v>
      </c>
      <c r="J192">
        <v>2</v>
      </c>
      <c r="K192">
        <v>4.5</v>
      </c>
      <c r="L192">
        <v>1</v>
      </c>
      <c r="M192" t="s">
        <v>7</v>
      </c>
      <c r="N192">
        <v>1</v>
      </c>
      <c r="O192">
        <f>VLOOKUP(M192,LU!$A$3:$B$12,2,FALSE)</f>
        <v>129</v>
      </c>
    </row>
    <row r="193" spans="1:15" hidden="1" x14ac:dyDescent="0.25">
      <c r="A193" s="1">
        <v>150000</v>
      </c>
      <c r="B193">
        <v>2</v>
      </c>
      <c r="C193">
        <v>2018</v>
      </c>
      <c r="D193">
        <v>6</v>
      </c>
      <c r="G193">
        <v>45</v>
      </c>
      <c r="H193" t="s">
        <v>35</v>
      </c>
      <c r="I193">
        <v>27</v>
      </c>
      <c r="J193">
        <v>8</v>
      </c>
      <c r="K193">
        <v>3.38</v>
      </c>
      <c r="L193">
        <v>1</v>
      </c>
      <c r="M193" t="s">
        <v>7</v>
      </c>
      <c r="N193">
        <v>1</v>
      </c>
      <c r="O193">
        <f>VLOOKUP(M193,LU!$A$3:$B$12,2,FALSE)</f>
        <v>129</v>
      </c>
    </row>
    <row r="194" spans="1:15" hidden="1" x14ac:dyDescent="0.25">
      <c r="A194" s="1">
        <v>1118806</v>
      </c>
      <c r="B194">
        <v>2</v>
      </c>
      <c r="C194">
        <v>2001</v>
      </c>
      <c r="D194">
        <v>6</v>
      </c>
      <c r="G194">
        <v>45</v>
      </c>
      <c r="H194" t="s">
        <v>35</v>
      </c>
      <c r="I194">
        <v>72</v>
      </c>
      <c r="J194">
        <v>14</v>
      </c>
      <c r="K194">
        <v>5.14</v>
      </c>
      <c r="L194">
        <v>0.5</v>
      </c>
      <c r="M194" t="s">
        <v>7</v>
      </c>
      <c r="N194">
        <v>1</v>
      </c>
      <c r="O194">
        <f>VLOOKUP(M194,LU!$A$3:$B$12,2,FALSE)</f>
        <v>129</v>
      </c>
    </row>
    <row r="195" spans="1:15" hidden="1" x14ac:dyDescent="0.25">
      <c r="A195" s="1">
        <v>91734</v>
      </c>
      <c r="B195">
        <v>2</v>
      </c>
      <c r="C195">
        <v>2004</v>
      </c>
      <c r="D195">
        <v>6</v>
      </c>
      <c r="G195">
        <v>45</v>
      </c>
      <c r="H195" t="s">
        <v>35</v>
      </c>
      <c r="I195">
        <v>19</v>
      </c>
      <c r="J195">
        <v>6</v>
      </c>
      <c r="K195">
        <v>3.17</v>
      </c>
      <c r="L195">
        <v>0.41699999999999998</v>
      </c>
      <c r="M195" t="s">
        <v>7</v>
      </c>
      <c r="N195">
        <v>1</v>
      </c>
      <c r="O195">
        <f>VLOOKUP(M195,LU!$A$3:$B$12,2,FALSE)</f>
        <v>129</v>
      </c>
    </row>
    <row r="196" spans="1:15" hidden="1" x14ac:dyDescent="0.25">
      <c r="A196" s="1">
        <v>95919</v>
      </c>
      <c r="B196">
        <v>2</v>
      </c>
      <c r="C196">
        <v>2005</v>
      </c>
      <c r="D196">
        <v>6</v>
      </c>
      <c r="G196">
        <v>45</v>
      </c>
      <c r="H196" t="s">
        <v>35</v>
      </c>
      <c r="I196">
        <v>19</v>
      </c>
      <c r="J196">
        <v>4</v>
      </c>
      <c r="K196">
        <v>4.75</v>
      </c>
      <c r="L196">
        <v>1</v>
      </c>
      <c r="M196" t="s">
        <v>7</v>
      </c>
      <c r="N196">
        <v>1</v>
      </c>
      <c r="O196">
        <f>VLOOKUP(M196,LU!$A$3:$B$12,2,FALSE)</f>
        <v>129</v>
      </c>
    </row>
    <row r="197" spans="1:15" hidden="1" x14ac:dyDescent="0.25">
      <c r="A197" s="1">
        <v>1673099</v>
      </c>
      <c r="B197">
        <v>2</v>
      </c>
      <c r="C197">
        <v>2003</v>
      </c>
      <c r="D197">
        <v>6</v>
      </c>
      <c r="G197">
        <v>45</v>
      </c>
      <c r="H197" t="s">
        <v>35</v>
      </c>
      <c r="I197">
        <v>38</v>
      </c>
      <c r="J197">
        <v>10</v>
      </c>
      <c r="K197">
        <v>3.8</v>
      </c>
      <c r="L197">
        <v>0.59899999999999998</v>
      </c>
      <c r="M197" t="s">
        <v>7</v>
      </c>
      <c r="N197">
        <v>1</v>
      </c>
      <c r="O197">
        <f>VLOOKUP(M197,LU!$A$3:$B$12,2,FALSE)</f>
        <v>129</v>
      </c>
    </row>
    <row r="198" spans="1:15" hidden="1" x14ac:dyDescent="0.25">
      <c r="A198" s="1">
        <v>104888</v>
      </c>
      <c r="B198">
        <v>2</v>
      </c>
      <c r="C198">
        <v>2007</v>
      </c>
      <c r="D198">
        <v>6</v>
      </c>
      <c r="G198">
        <v>45</v>
      </c>
      <c r="H198" t="s">
        <v>35</v>
      </c>
      <c r="I198">
        <v>55</v>
      </c>
      <c r="J198">
        <v>26</v>
      </c>
      <c r="K198">
        <v>3.81</v>
      </c>
      <c r="L198">
        <v>0.76900000000000002</v>
      </c>
      <c r="M198" t="s">
        <v>7</v>
      </c>
      <c r="N198">
        <v>1</v>
      </c>
      <c r="O198">
        <f>VLOOKUP(M198,LU!$A$3:$B$12,2,FALSE)</f>
        <v>129</v>
      </c>
    </row>
    <row r="199" spans="1:15" hidden="1" x14ac:dyDescent="0.25">
      <c r="A199" s="1">
        <v>99602</v>
      </c>
      <c r="B199">
        <v>2</v>
      </c>
      <c r="C199">
        <v>2006</v>
      </c>
      <c r="D199">
        <v>6</v>
      </c>
      <c r="G199">
        <v>45</v>
      </c>
      <c r="H199" t="s">
        <v>35</v>
      </c>
      <c r="I199">
        <v>11</v>
      </c>
      <c r="J199">
        <v>5</v>
      </c>
      <c r="K199">
        <v>2.2000000000000002</v>
      </c>
      <c r="L199">
        <v>0.4</v>
      </c>
      <c r="M199" t="s">
        <v>7</v>
      </c>
      <c r="N199">
        <v>1</v>
      </c>
      <c r="O199">
        <f>VLOOKUP(M199,LU!$A$3:$B$12,2,FALSE)</f>
        <v>129</v>
      </c>
    </row>
    <row r="200" spans="1:15" hidden="1" x14ac:dyDescent="0.25">
      <c r="A200" s="1">
        <v>127552</v>
      </c>
      <c r="B200">
        <v>2</v>
      </c>
      <c r="C200">
        <v>2013</v>
      </c>
      <c r="D200">
        <v>6</v>
      </c>
      <c r="G200">
        <v>45</v>
      </c>
      <c r="H200" t="s">
        <v>35</v>
      </c>
      <c r="I200">
        <v>35</v>
      </c>
      <c r="J200">
        <v>7</v>
      </c>
      <c r="K200">
        <v>5</v>
      </c>
      <c r="L200">
        <v>1</v>
      </c>
      <c r="M200" t="s">
        <v>7</v>
      </c>
      <c r="N200">
        <v>1</v>
      </c>
      <c r="O200">
        <f>VLOOKUP(M200,LU!$A$3:$B$12,2,FALSE)</f>
        <v>129</v>
      </c>
    </row>
    <row r="201" spans="1:15" hidden="1" x14ac:dyDescent="0.25">
      <c r="A201" s="1">
        <v>144918</v>
      </c>
      <c r="B201">
        <v>2</v>
      </c>
      <c r="C201">
        <v>2017</v>
      </c>
      <c r="D201">
        <v>6</v>
      </c>
      <c r="G201">
        <v>45</v>
      </c>
      <c r="H201" t="s">
        <v>35</v>
      </c>
      <c r="I201">
        <v>12</v>
      </c>
      <c r="J201">
        <v>2</v>
      </c>
      <c r="K201">
        <v>6</v>
      </c>
      <c r="L201">
        <v>0.5</v>
      </c>
      <c r="M201" t="s">
        <v>7</v>
      </c>
      <c r="N201">
        <v>1</v>
      </c>
      <c r="O201">
        <f>VLOOKUP(M201,LU!$A$3:$B$12,2,FALSE)</f>
        <v>129</v>
      </c>
    </row>
    <row r="202" spans="1:15" hidden="1" x14ac:dyDescent="0.25">
      <c r="A202" s="1">
        <v>153495</v>
      </c>
      <c r="B202">
        <v>2</v>
      </c>
      <c r="C202">
        <v>2019</v>
      </c>
      <c r="D202">
        <v>6</v>
      </c>
      <c r="G202">
        <v>45</v>
      </c>
      <c r="H202" t="s">
        <v>35</v>
      </c>
      <c r="I202">
        <v>9</v>
      </c>
      <c r="J202">
        <v>0</v>
      </c>
      <c r="M202" t="s">
        <v>7</v>
      </c>
      <c r="N202">
        <v>1</v>
      </c>
      <c r="O202">
        <f>VLOOKUP(M202,LU!$A$3:$B$12,2,FALSE)</f>
        <v>129</v>
      </c>
    </row>
    <row r="203" spans="1:15" hidden="1" x14ac:dyDescent="0.25">
      <c r="A203" s="1">
        <v>1271791</v>
      </c>
      <c r="B203">
        <v>2</v>
      </c>
      <c r="C203">
        <v>2002</v>
      </c>
      <c r="D203">
        <v>6</v>
      </c>
      <c r="G203">
        <v>45</v>
      </c>
      <c r="H203" t="s">
        <v>36</v>
      </c>
      <c r="J203">
        <v>1</v>
      </c>
      <c r="L203">
        <v>0</v>
      </c>
      <c r="M203" t="s">
        <v>9</v>
      </c>
      <c r="N203">
        <v>1</v>
      </c>
      <c r="O203">
        <f>VLOOKUP(M203,LU!$A$3:$B$12,2,FALSE)</f>
        <v>136</v>
      </c>
    </row>
    <row r="204" spans="1:15" hidden="1" x14ac:dyDescent="0.25">
      <c r="A204" s="1">
        <v>102752</v>
      </c>
      <c r="B204">
        <v>2</v>
      </c>
      <c r="C204">
        <v>2007</v>
      </c>
      <c r="D204">
        <v>6</v>
      </c>
      <c r="G204">
        <v>45</v>
      </c>
      <c r="H204" t="s">
        <v>36</v>
      </c>
      <c r="I204">
        <v>55</v>
      </c>
      <c r="J204">
        <v>24</v>
      </c>
      <c r="K204">
        <v>2.29</v>
      </c>
      <c r="L204">
        <v>0.95799999999999996</v>
      </c>
      <c r="M204" t="s">
        <v>9</v>
      </c>
      <c r="N204">
        <v>1</v>
      </c>
      <c r="O204">
        <f>VLOOKUP(M204,LU!$A$3:$B$12,2,FALSE)</f>
        <v>136</v>
      </c>
    </row>
    <row r="205" spans="1:15" hidden="1" x14ac:dyDescent="0.25">
      <c r="A205" s="1">
        <v>963336</v>
      </c>
      <c r="B205">
        <v>2</v>
      </c>
      <c r="C205">
        <v>2000</v>
      </c>
      <c r="D205">
        <v>6</v>
      </c>
      <c r="G205">
        <v>45</v>
      </c>
      <c r="H205" t="s">
        <v>36</v>
      </c>
      <c r="I205">
        <v>25</v>
      </c>
      <c r="J205">
        <v>5</v>
      </c>
      <c r="K205">
        <v>5</v>
      </c>
      <c r="L205">
        <v>1</v>
      </c>
      <c r="M205" t="s">
        <v>9</v>
      </c>
      <c r="N205">
        <v>1</v>
      </c>
      <c r="O205">
        <f>VLOOKUP(M205,LU!$A$3:$B$12,2,FALSE)</f>
        <v>136</v>
      </c>
    </row>
    <row r="206" spans="1:15" hidden="1" x14ac:dyDescent="0.25">
      <c r="A206" s="1">
        <v>110799</v>
      </c>
      <c r="B206">
        <v>2</v>
      </c>
      <c r="C206">
        <v>2009</v>
      </c>
      <c r="D206">
        <v>6</v>
      </c>
      <c r="G206">
        <v>45</v>
      </c>
      <c r="H206" t="s">
        <v>36</v>
      </c>
      <c r="I206">
        <v>17</v>
      </c>
      <c r="J206">
        <v>3</v>
      </c>
      <c r="K206">
        <v>5.67</v>
      </c>
      <c r="L206">
        <v>1</v>
      </c>
      <c r="M206" t="s">
        <v>9</v>
      </c>
      <c r="N206">
        <v>1</v>
      </c>
      <c r="O206">
        <f>VLOOKUP(M206,LU!$A$3:$B$12,2,FALSE)</f>
        <v>136</v>
      </c>
    </row>
    <row r="207" spans="1:15" hidden="1" x14ac:dyDescent="0.25">
      <c r="A207" s="1">
        <v>1118830</v>
      </c>
      <c r="B207">
        <v>2</v>
      </c>
      <c r="C207">
        <v>2001</v>
      </c>
      <c r="D207">
        <v>6</v>
      </c>
      <c r="G207">
        <v>45</v>
      </c>
      <c r="H207" t="s">
        <v>36</v>
      </c>
      <c r="I207">
        <v>60</v>
      </c>
      <c r="J207">
        <v>21</v>
      </c>
      <c r="K207">
        <v>2.86</v>
      </c>
      <c r="L207">
        <v>0.85699999999999998</v>
      </c>
      <c r="M207" t="s">
        <v>9</v>
      </c>
      <c r="N207">
        <v>1</v>
      </c>
      <c r="O207">
        <f>VLOOKUP(M207,LU!$A$3:$B$12,2,FALSE)</f>
        <v>136</v>
      </c>
    </row>
    <row r="208" spans="1:15" hidden="1" x14ac:dyDescent="0.25">
      <c r="A208" s="1">
        <v>91919</v>
      </c>
      <c r="B208">
        <v>2</v>
      </c>
      <c r="C208">
        <v>2004</v>
      </c>
      <c r="D208">
        <v>6</v>
      </c>
      <c r="G208">
        <v>45</v>
      </c>
      <c r="H208" t="s">
        <v>36</v>
      </c>
      <c r="I208">
        <v>9</v>
      </c>
      <c r="J208">
        <v>0</v>
      </c>
      <c r="M208" t="s">
        <v>9</v>
      </c>
      <c r="N208">
        <v>1</v>
      </c>
      <c r="O208">
        <f>VLOOKUP(M208,LU!$A$3:$B$12,2,FALSE)</f>
        <v>136</v>
      </c>
    </row>
    <row r="209" spans="1:15" hidden="1" x14ac:dyDescent="0.25">
      <c r="A209" s="1">
        <v>1673121</v>
      </c>
      <c r="B209">
        <v>2</v>
      </c>
      <c r="C209">
        <v>2003</v>
      </c>
      <c r="D209">
        <v>6</v>
      </c>
      <c r="G209">
        <v>45</v>
      </c>
      <c r="H209" t="s">
        <v>36</v>
      </c>
      <c r="I209">
        <v>13</v>
      </c>
      <c r="J209">
        <v>0</v>
      </c>
      <c r="M209" t="s">
        <v>9</v>
      </c>
      <c r="N209">
        <v>1</v>
      </c>
      <c r="O209">
        <f>VLOOKUP(M209,LU!$A$3:$B$12,2,FALSE)</f>
        <v>136</v>
      </c>
    </row>
    <row r="210" spans="1:15" hidden="1" x14ac:dyDescent="0.25">
      <c r="A210" s="1">
        <v>119706</v>
      </c>
      <c r="B210">
        <v>2</v>
      </c>
      <c r="C210">
        <v>2011</v>
      </c>
      <c r="D210">
        <v>6</v>
      </c>
      <c r="G210">
        <v>45</v>
      </c>
      <c r="H210" t="s">
        <v>36</v>
      </c>
      <c r="I210">
        <v>6</v>
      </c>
      <c r="J210">
        <v>0</v>
      </c>
      <c r="M210" t="s">
        <v>9</v>
      </c>
      <c r="N210">
        <v>1</v>
      </c>
      <c r="O210">
        <f>VLOOKUP(M210,LU!$A$3:$B$12,2,FALSE)</f>
        <v>136</v>
      </c>
    </row>
    <row r="211" spans="1:15" hidden="1" x14ac:dyDescent="0.25">
      <c r="A211" s="1">
        <v>153503</v>
      </c>
      <c r="B211">
        <v>2</v>
      </c>
      <c r="C211">
        <v>2019</v>
      </c>
      <c r="D211">
        <v>6</v>
      </c>
      <c r="G211">
        <v>45</v>
      </c>
      <c r="H211" t="s">
        <v>36</v>
      </c>
      <c r="I211">
        <v>4</v>
      </c>
      <c r="J211">
        <v>1</v>
      </c>
      <c r="K211">
        <v>4</v>
      </c>
      <c r="L211">
        <v>1</v>
      </c>
      <c r="M211" t="s">
        <v>9</v>
      </c>
      <c r="N211">
        <v>1</v>
      </c>
      <c r="O211">
        <f>VLOOKUP(M211,LU!$A$3:$B$12,2,FALSE)</f>
        <v>136</v>
      </c>
    </row>
    <row r="212" spans="1:15" hidden="1" x14ac:dyDescent="0.25">
      <c r="A212" s="1">
        <v>137647</v>
      </c>
      <c r="B212">
        <v>2</v>
      </c>
      <c r="C212">
        <v>2015</v>
      </c>
      <c r="D212">
        <v>6</v>
      </c>
      <c r="G212">
        <v>45</v>
      </c>
      <c r="H212" t="s">
        <v>37</v>
      </c>
      <c r="I212">
        <v>8</v>
      </c>
      <c r="J212">
        <v>0</v>
      </c>
      <c r="M212" t="s">
        <v>8</v>
      </c>
      <c r="N212">
        <v>1</v>
      </c>
      <c r="O212">
        <f>VLOOKUP(M212,LU!$A$3:$B$12,2,FALSE)</f>
        <v>152</v>
      </c>
    </row>
    <row r="213" spans="1:15" hidden="1" x14ac:dyDescent="0.25">
      <c r="A213" s="1">
        <v>1118854</v>
      </c>
      <c r="B213">
        <v>2</v>
      </c>
      <c r="C213">
        <v>2001</v>
      </c>
      <c r="D213">
        <v>6</v>
      </c>
      <c r="G213">
        <v>45</v>
      </c>
      <c r="H213" t="s">
        <v>37</v>
      </c>
      <c r="I213">
        <v>0</v>
      </c>
      <c r="J213">
        <v>1</v>
      </c>
      <c r="L213">
        <v>1</v>
      </c>
      <c r="M213" t="s">
        <v>8</v>
      </c>
      <c r="N213">
        <v>1</v>
      </c>
      <c r="O213">
        <f>VLOOKUP(M213,LU!$A$3:$B$12,2,FALSE)</f>
        <v>152</v>
      </c>
    </row>
    <row r="214" spans="1:15" hidden="1" x14ac:dyDescent="0.25">
      <c r="A214" s="1">
        <v>153509</v>
      </c>
      <c r="B214">
        <v>2</v>
      </c>
      <c r="C214">
        <v>2019</v>
      </c>
      <c r="D214">
        <v>6</v>
      </c>
      <c r="G214">
        <v>45</v>
      </c>
      <c r="H214" t="s">
        <v>37</v>
      </c>
      <c r="I214">
        <v>9</v>
      </c>
      <c r="J214">
        <v>0</v>
      </c>
      <c r="M214" t="s">
        <v>8</v>
      </c>
      <c r="N214">
        <v>1</v>
      </c>
      <c r="O214">
        <f>VLOOKUP(M214,LU!$A$3:$B$12,2,FALSE)</f>
        <v>152</v>
      </c>
    </row>
    <row r="215" spans="1:15" hidden="1" x14ac:dyDescent="0.25">
      <c r="A215" s="1">
        <v>1271667</v>
      </c>
      <c r="B215">
        <v>2</v>
      </c>
      <c r="C215">
        <v>2002</v>
      </c>
      <c r="D215">
        <v>7</v>
      </c>
      <c r="G215">
        <v>45</v>
      </c>
      <c r="H215" t="s">
        <v>38</v>
      </c>
      <c r="I215">
        <v>2023</v>
      </c>
      <c r="J215">
        <v>506</v>
      </c>
      <c r="K215">
        <v>4.13</v>
      </c>
      <c r="L215">
        <v>0.97</v>
      </c>
      <c r="M215" t="s">
        <v>2</v>
      </c>
      <c r="N215">
        <v>2</v>
      </c>
      <c r="O215">
        <f>VLOOKUP(M215,LU!$A$3:$B$12,2,FALSE)</f>
        <v>91</v>
      </c>
    </row>
    <row r="216" spans="1:15" hidden="1" x14ac:dyDescent="0.25">
      <c r="A216" s="1">
        <v>99294</v>
      </c>
      <c r="B216">
        <v>2</v>
      </c>
      <c r="C216">
        <v>2006</v>
      </c>
      <c r="D216">
        <v>7</v>
      </c>
      <c r="G216">
        <v>45</v>
      </c>
      <c r="H216" t="s">
        <v>38</v>
      </c>
      <c r="I216">
        <v>887</v>
      </c>
      <c r="J216">
        <v>227</v>
      </c>
      <c r="K216">
        <v>4.18</v>
      </c>
      <c r="L216">
        <v>0.98199999999999998</v>
      </c>
      <c r="M216" t="s">
        <v>2</v>
      </c>
      <c r="N216">
        <v>2</v>
      </c>
      <c r="O216">
        <f>VLOOKUP(M216,LU!$A$3:$B$12,2,FALSE)</f>
        <v>91</v>
      </c>
    </row>
    <row r="217" spans="1:15" hidden="1" x14ac:dyDescent="0.25">
      <c r="A217" s="1">
        <v>1118652</v>
      </c>
      <c r="B217">
        <v>2</v>
      </c>
      <c r="C217">
        <v>2001</v>
      </c>
      <c r="D217">
        <v>7</v>
      </c>
      <c r="G217">
        <v>45</v>
      </c>
      <c r="H217" t="s">
        <v>38</v>
      </c>
      <c r="I217">
        <v>10925</v>
      </c>
      <c r="J217">
        <v>2595</v>
      </c>
      <c r="K217">
        <v>4.25</v>
      </c>
      <c r="L217">
        <v>0.96</v>
      </c>
      <c r="M217" t="s">
        <v>2</v>
      </c>
      <c r="N217">
        <v>2</v>
      </c>
      <c r="O217">
        <f>VLOOKUP(M217,LU!$A$3:$B$12,2,FALSE)</f>
        <v>91</v>
      </c>
    </row>
    <row r="218" spans="1:15" hidden="1" x14ac:dyDescent="0.25">
      <c r="A218" s="1">
        <v>141607</v>
      </c>
      <c r="B218">
        <v>2</v>
      </c>
      <c r="C218">
        <v>2016</v>
      </c>
      <c r="D218">
        <v>7</v>
      </c>
      <c r="G218">
        <v>45</v>
      </c>
      <c r="H218" t="s">
        <v>38</v>
      </c>
      <c r="I218">
        <v>8</v>
      </c>
      <c r="J218">
        <v>8</v>
      </c>
      <c r="K218">
        <v>1</v>
      </c>
      <c r="L218">
        <v>1</v>
      </c>
      <c r="M218" t="s">
        <v>2</v>
      </c>
      <c r="N218">
        <v>2</v>
      </c>
      <c r="O218">
        <f>VLOOKUP(M218,LU!$A$3:$B$12,2,FALSE)</f>
        <v>91</v>
      </c>
    </row>
    <row r="219" spans="1:15" hidden="1" x14ac:dyDescent="0.25">
      <c r="A219" s="1">
        <v>107107</v>
      </c>
      <c r="B219">
        <v>2</v>
      </c>
      <c r="C219">
        <v>2008</v>
      </c>
      <c r="D219">
        <v>7</v>
      </c>
      <c r="G219">
        <v>45</v>
      </c>
      <c r="H219" t="s">
        <v>38</v>
      </c>
      <c r="I219">
        <v>4</v>
      </c>
      <c r="J219">
        <v>1</v>
      </c>
      <c r="K219">
        <v>4</v>
      </c>
      <c r="L219">
        <v>1</v>
      </c>
      <c r="M219" t="s">
        <v>2</v>
      </c>
      <c r="N219">
        <v>2</v>
      </c>
      <c r="O219">
        <f>VLOOKUP(M219,LU!$A$3:$B$12,2,FALSE)</f>
        <v>91</v>
      </c>
    </row>
    <row r="220" spans="1:15" hidden="1" x14ac:dyDescent="0.25">
      <c r="A220" s="1">
        <v>113525</v>
      </c>
      <c r="B220">
        <v>2</v>
      </c>
      <c r="C220">
        <v>2010</v>
      </c>
      <c r="D220">
        <v>7</v>
      </c>
      <c r="G220">
        <v>45</v>
      </c>
      <c r="H220" t="s">
        <v>38</v>
      </c>
      <c r="I220">
        <v>245</v>
      </c>
      <c r="J220">
        <v>91</v>
      </c>
      <c r="K220">
        <v>2.69</v>
      </c>
      <c r="L220">
        <v>0.97799999999999998</v>
      </c>
      <c r="M220" t="s">
        <v>2</v>
      </c>
      <c r="N220">
        <v>2</v>
      </c>
      <c r="O220">
        <f>VLOOKUP(M220,LU!$A$3:$B$12,2,FALSE)</f>
        <v>91</v>
      </c>
    </row>
    <row r="221" spans="1:15" hidden="1" x14ac:dyDescent="0.25">
      <c r="A221" s="1">
        <v>110757</v>
      </c>
      <c r="B221">
        <v>2</v>
      </c>
      <c r="C221">
        <v>2009</v>
      </c>
      <c r="D221">
        <v>7</v>
      </c>
      <c r="G221">
        <v>45</v>
      </c>
      <c r="H221" t="s">
        <v>38</v>
      </c>
      <c r="I221">
        <v>5695</v>
      </c>
      <c r="J221">
        <v>2368</v>
      </c>
      <c r="K221">
        <v>2.5</v>
      </c>
      <c r="L221">
        <v>0.98099999999999998</v>
      </c>
      <c r="M221" t="s">
        <v>2</v>
      </c>
      <c r="N221">
        <v>2</v>
      </c>
      <c r="O221">
        <f>VLOOKUP(M221,LU!$A$3:$B$12,2,FALSE)</f>
        <v>91</v>
      </c>
    </row>
    <row r="222" spans="1:15" hidden="1" x14ac:dyDescent="0.25">
      <c r="A222" s="1">
        <v>133888</v>
      </c>
      <c r="B222">
        <v>2</v>
      </c>
      <c r="C222">
        <v>2014</v>
      </c>
      <c r="D222">
        <v>7</v>
      </c>
      <c r="G222">
        <v>45</v>
      </c>
      <c r="H222" t="s">
        <v>38</v>
      </c>
      <c r="I222">
        <v>4415</v>
      </c>
      <c r="J222">
        <v>1717</v>
      </c>
      <c r="K222">
        <v>2.57</v>
      </c>
      <c r="L222">
        <v>0.998</v>
      </c>
      <c r="M222" t="s">
        <v>2</v>
      </c>
      <c r="N222">
        <v>2</v>
      </c>
      <c r="O222">
        <f>VLOOKUP(M222,LU!$A$3:$B$12,2,FALSE)</f>
        <v>91</v>
      </c>
    </row>
    <row r="223" spans="1:15" hidden="1" x14ac:dyDescent="0.25">
      <c r="A223" s="1">
        <v>137596</v>
      </c>
      <c r="B223">
        <v>2</v>
      </c>
      <c r="C223">
        <v>2015</v>
      </c>
      <c r="D223">
        <v>7</v>
      </c>
      <c r="G223">
        <v>45</v>
      </c>
      <c r="H223" t="s">
        <v>38</v>
      </c>
      <c r="I223">
        <v>3635</v>
      </c>
      <c r="J223">
        <v>611</v>
      </c>
      <c r="K223">
        <v>5.95</v>
      </c>
      <c r="L223">
        <v>0.97399999999999998</v>
      </c>
      <c r="M223" t="s">
        <v>2</v>
      </c>
      <c r="N223">
        <v>2</v>
      </c>
      <c r="O223">
        <f>VLOOKUP(M223,LU!$A$3:$B$12,2,FALSE)</f>
        <v>91</v>
      </c>
    </row>
    <row r="224" spans="1:15" hidden="1" x14ac:dyDescent="0.25">
      <c r="A224" s="1">
        <v>93948</v>
      </c>
      <c r="B224">
        <v>2</v>
      </c>
      <c r="C224">
        <v>2004</v>
      </c>
      <c r="D224">
        <v>7</v>
      </c>
      <c r="G224">
        <v>45</v>
      </c>
      <c r="H224" t="s">
        <v>38</v>
      </c>
      <c r="I224">
        <v>6018</v>
      </c>
      <c r="J224">
        <v>1583</v>
      </c>
      <c r="K224">
        <v>3.84</v>
      </c>
      <c r="L224">
        <v>0.99399999999999999</v>
      </c>
      <c r="M224" t="s">
        <v>2</v>
      </c>
      <c r="N224">
        <v>2</v>
      </c>
      <c r="O224">
        <f>VLOOKUP(M224,LU!$A$3:$B$12,2,FALSE)</f>
        <v>91</v>
      </c>
    </row>
    <row r="225" spans="1:15" hidden="1" x14ac:dyDescent="0.25">
      <c r="A225" s="1">
        <v>97656</v>
      </c>
      <c r="B225">
        <v>2</v>
      </c>
      <c r="C225">
        <v>2005</v>
      </c>
      <c r="D225">
        <v>7</v>
      </c>
      <c r="G225">
        <v>45</v>
      </c>
      <c r="H225" t="s">
        <v>38</v>
      </c>
      <c r="I225">
        <v>3434</v>
      </c>
      <c r="J225">
        <v>949</v>
      </c>
      <c r="K225">
        <v>3.66</v>
      </c>
      <c r="L225">
        <v>0.96399999999999997</v>
      </c>
      <c r="M225" t="s">
        <v>2</v>
      </c>
      <c r="N225">
        <v>2</v>
      </c>
      <c r="O225">
        <f>VLOOKUP(M225,LU!$A$3:$B$12,2,FALSE)</f>
        <v>91</v>
      </c>
    </row>
    <row r="226" spans="1:15" hidden="1" x14ac:dyDescent="0.25">
      <c r="A226" s="1">
        <v>1673018</v>
      </c>
      <c r="B226">
        <v>2</v>
      </c>
      <c r="C226">
        <v>2003</v>
      </c>
      <c r="D226">
        <v>7</v>
      </c>
      <c r="G226">
        <v>45</v>
      </c>
      <c r="H226" t="s">
        <v>38</v>
      </c>
      <c r="I226">
        <v>5565</v>
      </c>
      <c r="J226">
        <v>1387</v>
      </c>
      <c r="K226">
        <v>4.26</v>
      </c>
      <c r="L226">
        <v>0.97499999999999998</v>
      </c>
      <c r="M226" t="s">
        <v>2</v>
      </c>
      <c r="N226">
        <v>2</v>
      </c>
      <c r="O226">
        <f>VLOOKUP(M226,LU!$A$3:$B$12,2,FALSE)</f>
        <v>91</v>
      </c>
    </row>
    <row r="227" spans="1:15" hidden="1" x14ac:dyDescent="0.25">
      <c r="A227" s="1">
        <v>149960</v>
      </c>
      <c r="B227">
        <v>2</v>
      </c>
      <c r="C227">
        <v>2018</v>
      </c>
      <c r="D227">
        <v>7</v>
      </c>
      <c r="G227">
        <v>45</v>
      </c>
      <c r="H227" t="s">
        <v>38</v>
      </c>
      <c r="I227">
        <v>448</v>
      </c>
      <c r="J227">
        <v>200</v>
      </c>
      <c r="K227">
        <v>2.2400000000000002</v>
      </c>
      <c r="L227">
        <v>0.995</v>
      </c>
      <c r="M227" t="s">
        <v>2</v>
      </c>
      <c r="N227">
        <v>2</v>
      </c>
      <c r="O227">
        <f>VLOOKUP(M227,LU!$A$3:$B$12,2,FALSE)</f>
        <v>91</v>
      </c>
    </row>
    <row r="228" spans="1:15" hidden="1" x14ac:dyDescent="0.25">
      <c r="A228" s="1">
        <v>104714</v>
      </c>
      <c r="B228">
        <v>2</v>
      </c>
      <c r="C228">
        <v>2007</v>
      </c>
      <c r="D228">
        <v>7</v>
      </c>
      <c r="G228">
        <v>45</v>
      </c>
      <c r="H228" t="s">
        <v>38</v>
      </c>
      <c r="I228">
        <v>2607</v>
      </c>
      <c r="J228">
        <v>716</v>
      </c>
      <c r="K228">
        <v>4.42</v>
      </c>
      <c r="L228">
        <v>0.92200000000000004</v>
      </c>
      <c r="M228" t="s">
        <v>2</v>
      </c>
      <c r="N228">
        <v>2</v>
      </c>
      <c r="O228">
        <f>VLOOKUP(M228,LU!$A$3:$B$12,2,FALSE)</f>
        <v>91</v>
      </c>
    </row>
    <row r="229" spans="1:15" hidden="1" x14ac:dyDescent="0.25">
      <c r="A229" s="1">
        <v>127508</v>
      </c>
      <c r="B229">
        <v>2</v>
      </c>
      <c r="C229">
        <v>2013</v>
      </c>
      <c r="D229">
        <v>7</v>
      </c>
      <c r="G229">
        <v>45</v>
      </c>
      <c r="H229" t="s">
        <v>38</v>
      </c>
      <c r="I229">
        <v>3662</v>
      </c>
      <c r="J229">
        <v>1280</v>
      </c>
      <c r="K229">
        <v>2.96</v>
      </c>
      <c r="L229">
        <v>0.96099999999999997</v>
      </c>
      <c r="M229" t="s">
        <v>2</v>
      </c>
      <c r="N229">
        <v>2</v>
      </c>
      <c r="O229">
        <f>VLOOKUP(M229,LU!$A$3:$B$12,2,FALSE)</f>
        <v>91</v>
      </c>
    </row>
    <row r="230" spans="1:15" hidden="1" x14ac:dyDescent="0.25">
      <c r="A230" s="1">
        <v>119664</v>
      </c>
      <c r="B230">
        <v>2</v>
      </c>
      <c r="C230">
        <v>2011</v>
      </c>
      <c r="D230">
        <v>7</v>
      </c>
      <c r="G230">
        <v>45</v>
      </c>
      <c r="H230" t="s">
        <v>38</v>
      </c>
      <c r="I230">
        <v>2208</v>
      </c>
      <c r="J230">
        <v>626</v>
      </c>
      <c r="K230">
        <v>3.63</v>
      </c>
      <c r="L230">
        <v>0.96599999999999997</v>
      </c>
      <c r="M230" t="s">
        <v>2</v>
      </c>
      <c r="N230">
        <v>2</v>
      </c>
      <c r="O230">
        <f>VLOOKUP(M230,LU!$A$3:$B$12,2,FALSE)</f>
        <v>91</v>
      </c>
    </row>
    <row r="231" spans="1:15" hidden="1" x14ac:dyDescent="0.25">
      <c r="A231" s="1">
        <v>123007</v>
      </c>
      <c r="B231">
        <v>2</v>
      </c>
      <c r="C231">
        <v>2012</v>
      </c>
      <c r="D231">
        <v>7</v>
      </c>
      <c r="G231">
        <v>45</v>
      </c>
      <c r="H231" t="s">
        <v>38</v>
      </c>
      <c r="I231">
        <v>6897</v>
      </c>
      <c r="J231">
        <v>1574</v>
      </c>
      <c r="K231">
        <v>4.41</v>
      </c>
      <c r="L231">
        <v>0.98899999999999999</v>
      </c>
      <c r="M231" t="s">
        <v>2</v>
      </c>
      <c r="N231">
        <v>2</v>
      </c>
      <c r="O231">
        <f>VLOOKUP(M231,LU!$A$3:$B$12,2,FALSE)</f>
        <v>91</v>
      </c>
    </row>
    <row r="232" spans="1:15" hidden="1" x14ac:dyDescent="0.25">
      <c r="A232" s="1">
        <v>157115</v>
      </c>
      <c r="B232">
        <v>2</v>
      </c>
      <c r="C232">
        <v>2020</v>
      </c>
      <c r="D232">
        <v>7</v>
      </c>
      <c r="G232">
        <v>45</v>
      </c>
      <c r="H232" t="s">
        <v>38</v>
      </c>
      <c r="I232">
        <v>2775</v>
      </c>
      <c r="J232">
        <v>488</v>
      </c>
      <c r="K232">
        <v>5.8</v>
      </c>
      <c r="L232">
        <v>0.97099999999999997</v>
      </c>
      <c r="M232" t="s">
        <v>2</v>
      </c>
      <c r="N232">
        <v>2</v>
      </c>
      <c r="O232">
        <f>VLOOKUP(M232,LU!$A$3:$B$12,2,FALSE)</f>
        <v>91</v>
      </c>
    </row>
    <row r="233" spans="1:15" hidden="1" x14ac:dyDescent="0.25">
      <c r="A233" s="1">
        <v>144891</v>
      </c>
      <c r="B233">
        <v>2</v>
      </c>
      <c r="C233">
        <v>2017</v>
      </c>
      <c r="D233">
        <v>7</v>
      </c>
      <c r="G233">
        <v>45</v>
      </c>
      <c r="H233" t="s">
        <v>38</v>
      </c>
      <c r="I233">
        <v>252</v>
      </c>
      <c r="J233">
        <v>75</v>
      </c>
      <c r="K233">
        <v>3.36</v>
      </c>
      <c r="L233">
        <v>0.98699999999999999</v>
      </c>
      <c r="M233" t="s">
        <v>2</v>
      </c>
      <c r="N233">
        <v>2</v>
      </c>
      <c r="O233">
        <f>VLOOKUP(M233,LU!$A$3:$B$12,2,FALSE)</f>
        <v>91</v>
      </c>
    </row>
    <row r="234" spans="1:15" hidden="1" x14ac:dyDescent="0.25">
      <c r="A234" s="1">
        <v>153460</v>
      </c>
      <c r="B234">
        <v>2</v>
      </c>
      <c r="C234">
        <v>2019</v>
      </c>
      <c r="D234">
        <v>7</v>
      </c>
      <c r="G234">
        <v>45</v>
      </c>
      <c r="H234" t="s">
        <v>38</v>
      </c>
      <c r="I234">
        <v>1346</v>
      </c>
      <c r="J234">
        <v>326</v>
      </c>
      <c r="K234">
        <v>4.13</v>
      </c>
      <c r="L234">
        <v>0.97499999999999998</v>
      </c>
      <c r="M234" t="s">
        <v>2</v>
      </c>
      <c r="N234">
        <v>2</v>
      </c>
      <c r="O234">
        <f>VLOOKUP(M234,LU!$A$3:$B$12,2,FALSE)</f>
        <v>91</v>
      </c>
    </row>
    <row r="235" spans="1:15" hidden="1" x14ac:dyDescent="0.25">
      <c r="A235" s="1">
        <v>1118671</v>
      </c>
      <c r="B235">
        <v>2</v>
      </c>
      <c r="C235">
        <v>2001</v>
      </c>
      <c r="D235">
        <v>7</v>
      </c>
      <c r="G235">
        <v>45</v>
      </c>
      <c r="H235" t="s">
        <v>39</v>
      </c>
      <c r="I235">
        <v>239</v>
      </c>
      <c r="J235">
        <v>78</v>
      </c>
      <c r="K235">
        <v>3.06</v>
      </c>
      <c r="L235">
        <v>0.97399999999999998</v>
      </c>
      <c r="M235" t="s">
        <v>3</v>
      </c>
      <c r="N235">
        <v>2</v>
      </c>
      <c r="O235">
        <f>VLOOKUP(M235,LU!$A$3:$B$12,2,FALSE)</f>
        <v>92</v>
      </c>
    </row>
    <row r="236" spans="1:15" hidden="1" x14ac:dyDescent="0.25">
      <c r="A236" s="1">
        <v>963376</v>
      </c>
      <c r="B236">
        <v>2</v>
      </c>
      <c r="C236">
        <v>2000</v>
      </c>
      <c r="D236">
        <v>7</v>
      </c>
      <c r="G236">
        <v>45</v>
      </c>
      <c r="H236" t="s">
        <v>39</v>
      </c>
      <c r="I236">
        <v>42</v>
      </c>
      <c r="J236">
        <v>0</v>
      </c>
      <c r="M236" t="s">
        <v>3</v>
      </c>
      <c r="N236">
        <v>2</v>
      </c>
      <c r="O236">
        <f>VLOOKUP(M236,LU!$A$3:$B$12,2,FALSE)</f>
        <v>92</v>
      </c>
    </row>
    <row r="237" spans="1:15" hidden="1" x14ac:dyDescent="0.25">
      <c r="A237" s="1">
        <v>141609</v>
      </c>
      <c r="B237">
        <v>2</v>
      </c>
      <c r="C237">
        <v>2016</v>
      </c>
      <c r="D237">
        <v>7</v>
      </c>
      <c r="G237">
        <v>45</v>
      </c>
      <c r="H237" t="s">
        <v>39</v>
      </c>
      <c r="I237">
        <v>5</v>
      </c>
      <c r="J237">
        <v>1</v>
      </c>
      <c r="K237">
        <v>5</v>
      </c>
      <c r="L237">
        <v>1</v>
      </c>
      <c r="M237" t="s">
        <v>3</v>
      </c>
      <c r="N237">
        <v>2</v>
      </c>
      <c r="O237">
        <f>VLOOKUP(M237,LU!$A$3:$B$12,2,FALSE)</f>
        <v>92</v>
      </c>
    </row>
    <row r="238" spans="1:15" hidden="1" x14ac:dyDescent="0.25">
      <c r="A238" s="1">
        <v>110763</v>
      </c>
      <c r="B238">
        <v>2</v>
      </c>
      <c r="C238">
        <v>2009</v>
      </c>
      <c r="D238">
        <v>7</v>
      </c>
      <c r="G238">
        <v>45</v>
      </c>
      <c r="H238" t="s">
        <v>39</v>
      </c>
      <c r="I238">
        <v>85</v>
      </c>
      <c r="J238">
        <v>16</v>
      </c>
      <c r="K238">
        <v>5.31</v>
      </c>
      <c r="L238">
        <v>0.875</v>
      </c>
      <c r="M238" t="s">
        <v>3</v>
      </c>
      <c r="N238">
        <v>2</v>
      </c>
      <c r="O238">
        <f>VLOOKUP(M238,LU!$A$3:$B$12,2,FALSE)</f>
        <v>92</v>
      </c>
    </row>
    <row r="239" spans="1:15" hidden="1" x14ac:dyDescent="0.25">
      <c r="A239" s="1">
        <v>133895</v>
      </c>
      <c r="B239">
        <v>2</v>
      </c>
      <c r="C239">
        <v>2014</v>
      </c>
      <c r="D239">
        <v>7</v>
      </c>
      <c r="G239">
        <v>45</v>
      </c>
      <c r="H239" t="s">
        <v>39</v>
      </c>
      <c r="I239">
        <v>374</v>
      </c>
      <c r="J239">
        <v>93</v>
      </c>
      <c r="K239">
        <v>4.0199999999999996</v>
      </c>
      <c r="L239">
        <v>0.97799999999999998</v>
      </c>
      <c r="M239" t="s">
        <v>3</v>
      </c>
      <c r="N239">
        <v>2</v>
      </c>
      <c r="O239">
        <f>VLOOKUP(M239,LU!$A$3:$B$12,2,FALSE)</f>
        <v>92</v>
      </c>
    </row>
    <row r="240" spans="1:15" hidden="1" x14ac:dyDescent="0.25">
      <c r="A240" s="1">
        <v>137602</v>
      </c>
      <c r="B240">
        <v>2</v>
      </c>
      <c r="C240">
        <v>2015</v>
      </c>
      <c r="D240">
        <v>7</v>
      </c>
      <c r="G240">
        <v>45</v>
      </c>
      <c r="H240" t="s">
        <v>39</v>
      </c>
      <c r="I240">
        <v>9</v>
      </c>
      <c r="J240">
        <v>5</v>
      </c>
      <c r="K240">
        <v>1.8</v>
      </c>
      <c r="L240">
        <v>1</v>
      </c>
      <c r="M240" t="s">
        <v>3</v>
      </c>
      <c r="N240">
        <v>2</v>
      </c>
      <c r="O240">
        <f>VLOOKUP(M240,LU!$A$3:$B$12,2,FALSE)</f>
        <v>92</v>
      </c>
    </row>
    <row r="241" spans="1:15" hidden="1" x14ac:dyDescent="0.25">
      <c r="A241" s="1">
        <v>93953</v>
      </c>
      <c r="B241">
        <v>2</v>
      </c>
      <c r="C241">
        <v>2004</v>
      </c>
      <c r="D241">
        <v>7</v>
      </c>
      <c r="G241">
        <v>45</v>
      </c>
      <c r="H241" t="s">
        <v>39</v>
      </c>
      <c r="I241">
        <v>5</v>
      </c>
      <c r="J241">
        <v>5</v>
      </c>
      <c r="K241">
        <v>2</v>
      </c>
      <c r="L241">
        <v>1</v>
      </c>
      <c r="M241" t="s">
        <v>3</v>
      </c>
      <c r="N241">
        <v>2</v>
      </c>
      <c r="O241">
        <f>VLOOKUP(M241,LU!$A$3:$B$12,2,FALSE)</f>
        <v>92</v>
      </c>
    </row>
    <row r="242" spans="1:15" hidden="1" x14ac:dyDescent="0.25">
      <c r="A242" s="1">
        <v>1271679</v>
      </c>
      <c r="B242">
        <v>2</v>
      </c>
      <c r="C242">
        <v>2002</v>
      </c>
      <c r="D242">
        <v>7</v>
      </c>
      <c r="G242">
        <v>45</v>
      </c>
      <c r="H242" t="s">
        <v>39</v>
      </c>
      <c r="I242">
        <v>43</v>
      </c>
      <c r="J242">
        <v>0</v>
      </c>
      <c r="M242" t="s">
        <v>3</v>
      </c>
      <c r="N242">
        <v>2</v>
      </c>
      <c r="O242">
        <f>VLOOKUP(M242,LU!$A$3:$B$12,2,FALSE)</f>
        <v>92</v>
      </c>
    </row>
    <row r="243" spans="1:15" hidden="1" x14ac:dyDescent="0.25">
      <c r="A243" s="1">
        <v>1673028</v>
      </c>
      <c r="B243">
        <v>2</v>
      </c>
      <c r="C243">
        <v>2003</v>
      </c>
      <c r="D243">
        <v>7</v>
      </c>
      <c r="G243">
        <v>45</v>
      </c>
      <c r="H243" t="s">
        <v>39</v>
      </c>
      <c r="I243">
        <v>81</v>
      </c>
      <c r="J243">
        <v>35</v>
      </c>
      <c r="K243">
        <v>2.31</v>
      </c>
      <c r="L243">
        <v>1</v>
      </c>
      <c r="M243" t="s">
        <v>3</v>
      </c>
      <c r="N243">
        <v>2</v>
      </c>
      <c r="O243">
        <f>VLOOKUP(M243,LU!$A$3:$B$12,2,FALSE)</f>
        <v>92</v>
      </c>
    </row>
    <row r="244" spans="1:15" hidden="1" x14ac:dyDescent="0.25">
      <c r="A244" s="1">
        <v>149963</v>
      </c>
      <c r="B244">
        <v>2</v>
      </c>
      <c r="C244">
        <v>2018</v>
      </c>
      <c r="D244">
        <v>7</v>
      </c>
      <c r="G244">
        <v>45</v>
      </c>
      <c r="H244" t="s">
        <v>39</v>
      </c>
      <c r="I244">
        <v>22</v>
      </c>
      <c r="J244">
        <v>4</v>
      </c>
      <c r="K244">
        <v>5.5</v>
      </c>
      <c r="L244">
        <v>1</v>
      </c>
      <c r="M244" t="s">
        <v>3</v>
      </c>
      <c r="N244">
        <v>2</v>
      </c>
      <c r="O244">
        <f>VLOOKUP(M244,LU!$A$3:$B$12,2,FALSE)</f>
        <v>92</v>
      </c>
    </row>
    <row r="245" spans="1:15" hidden="1" x14ac:dyDescent="0.25">
      <c r="A245" s="1">
        <v>98054</v>
      </c>
      <c r="B245">
        <v>2</v>
      </c>
      <c r="C245">
        <v>2005</v>
      </c>
      <c r="D245">
        <v>7</v>
      </c>
      <c r="G245">
        <v>45</v>
      </c>
      <c r="H245" t="s">
        <v>39</v>
      </c>
      <c r="I245">
        <v>5</v>
      </c>
      <c r="J245">
        <v>3</v>
      </c>
      <c r="K245">
        <v>1.67</v>
      </c>
      <c r="L245">
        <v>1</v>
      </c>
      <c r="M245" t="s">
        <v>3</v>
      </c>
      <c r="N245">
        <v>2</v>
      </c>
      <c r="O245">
        <f>VLOOKUP(M245,LU!$A$3:$B$12,2,FALSE)</f>
        <v>92</v>
      </c>
    </row>
    <row r="246" spans="1:15" hidden="1" x14ac:dyDescent="0.25">
      <c r="A246" s="1">
        <v>104718</v>
      </c>
      <c r="B246">
        <v>2</v>
      </c>
      <c r="C246">
        <v>2007</v>
      </c>
      <c r="D246">
        <v>7</v>
      </c>
      <c r="G246">
        <v>45</v>
      </c>
      <c r="H246" t="s">
        <v>39</v>
      </c>
      <c r="I246">
        <v>48</v>
      </c>
      <c r="J246">
        <v>13</v>
      </c>
      <c r="K246">
        <v>2.54</v>
      </c>
      <c r="L246">
        <v>1</v>
      </c>
      <c r="M246" t="s">
        <v>3</v>
      </c>
      <c r="N246">
        <v>2</v>
      </c>
      <c r="O246">
        <f>VLOOKUP(M246,LU!$A$3:$B$12,2,FALSE)</f>
        <v>92</v>
      </c>
    </row>
    <row r="247" spans="1:15" hidden="1" x14ac:dyDescent="0.25">
      <c r="A247" s="1">
        <v>127514</v>
      </c>
      <c r="B247">
        <v>2</v>
      </c>
      <c r="C247">
        <v>2013</v>
      </c>
      <c r="D247">
        <v>7</v>
      </c>
      <c r="G247">
        <v>45</v>
      </c>
      <c r="H247" t="s">
        <v>39</v>
      </c>
      <c r="I247">
        <v>316</v>
      </c>
      <c r="J247">
        <v>187</v>
      </c>
      <c r="K247">
        <v>1.69</v>
      </c>
      <c r="L247">
        <v>0.93600000000000005</v>
      </c>
      <c r="M247" t="s">
        <v>3</v>
      </c>
      <c r="N247">
        <v>2</v>
      </c>
      <c r="O247">
        <f>VLOOKUP(M247,LU!$A$3:$B$12,2,FALSE)</f>
        <v>92</v>
      </c>
    </row>
    <row r="248" spans="1:15" hidden="1" x14ac:dyDescent="0.25">
      <c r="A248" s="1">
        <v>119672</v>
      </c>
      <c r="B248">
        <v>2</v>
      </c>
      <c r="C248">
        <v>2011</v>
      </c>
      <c r="D248">
        <v>7</v>
      </c>
      <c r="G248">
        <v>45</v>
      </c>
      <c r="H248" t="s">
        <v>39</v>
      </c>
      <c r="I248">
        <v>24</v>
      </c>
      <c r="J248">
        <v>7</v>
      </c>
      <c r="K248">
        <v>3.43</v>
      </c>
      <c r="L248">
        <v>0.85699999999999998</v>
      </c>
      <c r="M248" t="s">
        <v>3</v>
      </c>
      <c r="N248">
        <v>2</v>
      </c>
      <c r="O248">
        <f>VLOOKUP(M248,LU!$A$3:$B$12,2,FALSE)</f>
        <v>92</v>
      </c>
    </row>
    <row r="249" spans="1:15" hidden="1" x14ac:dyDescent="0.25">
      <c r="A249" s="1">
        <v>123014</v>
      </c>
      <c r="B249">
        <v>2</v>
      </c>
      <c r="C249">
        <v>2012</v>
      </c>
      <c r="D249">
        <v>7</v>
      </c>
      <c r="G249">
        <v>45</v>
      </c>
      <c r="H249" t="s">
        <v>39</v>
      </c>
      <c r="I249">
        <v>174</v>
      </c>
      <c r="J249">
        <v>57</v>
      </c>
      <c r="K249">
        <v>3.05</v>
      </c>
      <c r="L249">
        <v>0.96499999999999997</v>
      </c>
      <c r="M249" t="s">
        <v>3</v>
      </c>
      <c r="N249">
        <v>2</v>
      </c>
      <c r="O249">
        <f>VLOOKUP(M249,LU!$A$3:$B$12,2,FALSE)</f>
        <v>92</v>
      </c>
    </row>
    <row r="250" spans="1:15" hidden="1" x14ac:dyDescent="0.25">
      <c r="A250" s="1">
        <v>157123</v>
      </c>
      <c r="B250">
        <v>2</v>
      </c>
      <c r="C250">
        <v>2020</v>
      </c>
      <c r="D250">
        <v>7</v>
      </c>
      <c r="G250">
        <v>45</v>
      </c>
      <c r="H250" t="s">
        <v>39</v>
      </c>
      <c r="I250">
        <v>97</v>
      </c>
      <c r="J250">
        <v>26</v>
      </c>
      <c r="K250">
        <v>3.73</v>
      </c>
      <c r="L250">
        <v>1</v>
      </c>
      <c r="M250" t="s">
        <v>3</v>
      </c>
      <c r="N250">
        <v>2</v>
      </c>
      <c r="O250">
        <f>VLOOKUP(M250,LU!$A$3:$B$12,2,FALSE)</f>
        <v>92</v>
      </c>
    </row>
    <row r="251" spans="1:15" hidden="1" x14ac:dyDescent="0.25">
      <c r="A251" s="1">
        <v>144895</v>
      </c>
      <c r="B251">
        <v>2</v>
      </c>
      <c r="C251">
        <v>2017</v>
      </c>
      <c r="D251">
        <v>7</v>
      </c>
      <c r="G251">
        <v>45</v>
      </c>
      <c r="H251" t="s">
        <v>39</v>
      </c>
      <c r="I251">
        <v>16</v>
      </c>
      <c r="J251">
        <v>4</v>
      </c>
      <c r="K251">
        <v>4</v>
      </c>
      <c r="L251">
        <v>0.75</v>
      </c>
      <c r="M251" t="s">
        <v>3</v>
      </c>
      <c r="N251">
        <v>2</v>
      </c>
      <c r="O251">
        <f>VLOOKUP(M251,LU!$A$3:$B$12,2,FALSE)</f>
        <v>92</v>
      </c>
    </row>
    <row r="252" spans="1:15" hidden="1" x14ac:dyDescent="0.25">
      <c r="A252" s="1">
        <v>153464</v>
      </c>
      <c r="B252">
        <v>2</v>
      </c>
      <c r="C252">
        <v>2019</v>
      </c>
      <c r="D252">
        <v>7</v>
      </c>
      <c r="G252">
        <v>45</v>
      </c>
      <c r="H252" t="s">
        <v>39</v>
      </c>
      <c r="I252">
        <v>17</v>
      </c>
      <c r="J252">
        <v>4</v>
      </c>
      <c r="K252">
        <v>4.25</v>
      </c>
      <c r="L252">
        <v>1</v>
      </c>
      <c r="M252" t="s">
        <v>3</v>
      </c>
      <c r="N252">
        <v>2</v>
      </c>
      <c r="O252">
        <f>VLOOKUP(M252,LU!$A$3:$B$12,2,FALSE)</f>
        <v>92</v>
      </c>
    </row>
    <row r="253" spans="1:15" hidden="1" x14ac:dyDescent="0.25">
      <c r="A253" s="1">
        <v>1118693</v>
      </c>
      <c r="B253">
        <v>2</v>
      </c>
      <c r="C253">
        <v>2001</v>
      </c>
      <c r="D253">
        <v>7</v>
      </c>
      <c r="G253">
        <v>45</v>
      </c>
      <c r="H253" t="s">
        <v>40</v>
      </c>
      <c r="I253">
        <v>261</v>
      </c>
      <c r="J253">
        <v>18</v>
      </c>
      <c r="K253">
        <v>14.5</v>
      </c>
      <c r="L253">
        <v>0.66600000000000004</v>
      </c>
      <c r="M253" t="s">
        <v>4</v>
      </c>
      <c r="N253">
        <v>2</v>
      </c>
      <c r="O253">
        <f>VLOOKUP(M253,LU!$A$3:$B$12,2,FALSE)</f>
        <v>93</v>
      </c>
    </row>
    <row r="254" spans="1:15" hidden="1" x14ac:dyDescent="0.25">
      <c r="A254" s="1">
        <v>141613</v>
      </c>
      <c r="B254">
        <v>2</v>
      </c>
      <c r="C254">
        <v>2016</v>
      </c>
      <c r="D254">
        <v>7</v>
      </c>
      <c r="G254">
        <v>45</v>
      </c>
      <c r="H254" t="s">
        <v>40</v>
      </c>
      <c r="I254">
        <v>1</v>
      </c>
      <c r="J254">
        <v>1</v>
      </c>
      <c r="K254">
        <v>1</v>
      </c>
      <c r="L254">
        <v>1</v>
      </c>
      <c r="M254" t="s">
        <v>4</v>
      </c>
      <c r="N254">
        <v>2</v>
      </c>
      <c r="O254">
        <f>VLOOKUP(M254,LU!$A$3:$B$12,2,FALSE)</f>
        <v>93</v>
      </c>
    </row>
    <row r="255" spans="1:15" hidden="1" x14ac:dyDescent="0.25">
      <c r="A255" s="1">
        <v>107115</v>
      </c>
      <c r="B255">
        <v>2</v>
      </c>
      <c r="C255">
        <v>2008</v>
      </c>
      <c r="D255">
        <v>7</v>
      </c>
      <c r="G255">
        <v>45</v>
      </c>
      <c r="H255" t="s">
        <v>40</v>
      </c>
      <c r="I255">
        <v>111</v>
      </c>
      <c r="J255">
        <v>29</v>
      </c>
      <c r="K255">
        <v>3.83</v>
      </c>
      <c r="L255">
        <v>0.72399999999999998</v>
      </c>
      <c r="M255" t="s">
        <v>4</v>
      </c>
      <c r="N255">
        <v>2</v>
      </c>
      <c r="O255">
        <f>VLOOKUP(M255,LU!$A$3:$B$12,2,FALSE)</f>
        <v>93</v>
      </c>
    </row>
    <row r="256" spans="1:15" hidden="1" x14ac:dyDescent="0.25">
      <c r="A256" s="1">
        <v>113534</v>
      </c>
      <c r="B256">
        <v>2</v>
      </c>
      <c r="C256">
        <v>2010</v>
      </c>
      <c r="D256">
        <v>7</v>
      </c>
      <c r="G256">
        <v>45</v>
      </c>
      <c r="H256" t="s">
        <v>40</v>
      </c>
      <c r="I256">
        <v>8</v>
      </c>
      <c r="J256">
        <v>1</v>
      </c>
      <c r="K256">
        <v>8</v>
      </c>
      <c r="L256">
        <v>0</v>
      </c>
      <c r="M256" t="s">
        <v>4</v>
      </c>
      <c r="N256">
        <v>2</v>
      </c>
      <c r="O256">
        <f>VLOOKUP(M256,LU!$A$3:$B$12,2,FALSE)</f>
        <v>93</v>
      </c>
    </row>
    <row r="257" spans="1:15" hidden="1" x14ac:dyDescent="0.25">
      <c r="A257" s="1">
        <v>110768</v>
      </c>
      <c r="B257">
        <v>2</v>
      </c>
      <c r="C257">
        <v>2009</v>
      </c>
      <c r="D257">
        <v>7</v>
      </c>
      <c r="G257">
        <v>45</v>
      </c>
      <c r="H257" t="s">
        <v>40</v>
      </c>
      <c r="I257">
        <v>158</v>
      </c>
      <c r="J257">
        <v>31</v>
      </c>
      <c r="K257">
        <v>5.0999999999999996</v>
      </c>
      <c r="L257">
        <v>0.64500000000000002</v>
      </c>
      <c r="M257" t="s">
        <v>4</v>
      </c>
      <c r="N257">
        <v>2</v>
      </c>
      <c r="O257">
        <f>VLOOKUP(M257,LU!$A$3:$B$12,2,FALSE)</f>
        <v>93</v>
      </c>
    </row>
    <row r="258" spans="1:15" hidden="1" x14ac:dyDescent="0.25">
      <c r="A258" s="1">
        <v>133899</v>
      </c>
      <c r="B258">
        <v>2</v>
      </c>
      <c r="C258">
        <v>2014</v>
      </c>
      <c r="D258">
        <v>7</v>
      </c>
      <c r="G258">
        <v>45</v>
      </c>
      <c r="H258" t="s">
        <v>40</v>
      </c>
      <c r="J258">
        <v>1</v>
      </c>
      <c r="L258">
        <v>1</v>
      </c>
      <c r="M258" t="s">
        <v>4</v>
      </c>
      <c r="N258">
        <v>2</v>
      </c>
      <c r="O258">
        <f>VLOOKUP(M258,LU!$A$3:$B$12,2,FALSE)</f>
        <v>93</v>
      </c>
    </row>
    <row r="259" spans="1:15" hidden="1" x14ac:dyDescent="0.25">
      <c r="A259" s="1">
        <v>137608</v>
      </c>
      <c r="B259">
        <v>2</v>
      </c>
      <c r="C259">
        <v>2015</v>
      </c>
      <c r="D259">
        <v>7</v>
      </c>
      <c r="G259">
        <v>45</v>
      </c>
      <c r="H259" t="s">
        <v>40</v>
      </c>
      <c r="I259">
        <v>7</v>
      </c>
      <c r="J259">
        <v>4</v>
      </c>
      <c r="K259">
        <v>1.75</v>
      </c>
      <c r="L259">
        <v>0.75</v>
      </c>
      <c r="M259" t="s">
        <v>4</v>
      </c>
      <c r="N259">
        <v>2</v>
      </c>
      <c r="O259">
        <f>VLOOKUP(M259,LU!$A$3:$B$12,2,FALSE)</f>
        <v>93</v>
      </c>
    </row>
    <row r="260" spans="1:15" hidden="1" x14ac:dyDescent="0.25">
      <c r="A260" s="1">
        <v>93957</v>
      </c>
      <c r="B260">
        <v>2</v>
      </c>
      <c r="C260">
        <v>2004</v>
      </c>
      <c r="D260">
        <v>7</v>
      </c>
      <c r="G260">
        <v>45</v>
      </c>
      <c r="H260" t="s">
        <v>40</v>
      </c>
      <c r="I260">
        <v>24</v>
      </c>
      <c r="J260">
        <v>2</v>
      </c>
      <c r="K260">
        <v>12</v>
      </c>
      <c r="L260">
        <v>1</v>
      </c>
      <c r="M260" t="s">
        <v>4</v>
      </c>
      <c r="N260">
        <v>2</v>
      </c>
      <c r="O260">
        <f>VLOOKUP(M260,LU!$A$3:$B$12,2,FALSE)</f>
        <v>93</v>
      </c>
    </row>
    <row r="261" spans="1:15" hidden="1" x14ac:dyDescent="0.25">
      <c r="A261" s="1">
        <v>1673142</v>
      </c>
      <c r="B261">
        <v>2</v>
      </c>
      <c r="C261">
        <v>2003</v>
      </c>
      <c r="D261">
        <v>7</v>
      </c>
      <c r="G261">
        <v>45</v>
      </c>
      <c r="H261" t="s">
        <v>40</v>
      </c>
      <c r="I261">
        <v>20</v>
      </c>
      <c r="J261">
        <v>3</v>
      </c>
      <c r="K261">
        <v>6.67</v>
      </c>
      <c r="L261">
        <v>0.33300000000000002</v>
      </c>
      <c r="M261" t="s">
        <v>4</v>
      </c>
      <c r="N261">
        <v>2</v>
      </c>
      <c r="O261">
        <f>VLOOKUP(M261,LU!$A$3:$B$12,2,FALSE)</f>
        <v>93</v>
      </c>
    </row>
    <row r="262" spans="1:15" hidden="1" x14ac:dyDescent="0.25">
      <c r="A262" s="1">
        <v>149967</v>
      </c>
      <c r="B262">
        <v>2</v>
      </c>
      <c r="C262">
        <v>2018</v>
      </c>
      <c r="D262">
        <v>7</v>
      </c>
      <c r="G262">
        <v>45</v>
      </c>
      <c r="H262" t="s">
        <v>40</v>
      </c>
      <c r="I262">
        <v>20</v>
      </c>
      <c r="J262">
        <v>7</v>
      </c>
      <c r="K262">
        <v>2.86</v>
      </c>
      <c r="L262">
        <v>0.71399999999999997</v>
      </c>
      <c r="M262" t="s">
        <v>4</v>
      </c>
      <c r="N262">
        <v>2</v>
      </c>
      <c r="O262">
        <f>VLOOKUP(M262,LU!$A$3:$B$12,2,FALSE)</f>
        <v>93</v>
      </c>
    </row>
    <row r="263" spans="1:15" hidden="1" x14ac:dyDescent="0.25">
      <c r="A263" s="1">
        <v>98137</v>
      </c>
      <c r="B263">
        <v>2</v>
      </c>
      <c r="C263">
        <v>2005</v>
      </c>
      <c r="D263">
        <v>7</v>
      </c>
      <c r="G263">
        <v>45</v>
      </c>
      <c r="H263" t="s">
        <v>40</v>
      </c>
      <c r="I263">
        <v>35</v>
      </c>
      <c r="J263">
        <v>6</v>
      </c>
      <c r="K263">
        <v>5.83</v>
      </c>
      <c r="L263">
        <v>0.33300000000000002</v>
      </c>
      <c r="M263" t="s">
        <v>4</v>
      </c>
      <c r="N263">
        <v>2</v>
      </c>
      <c r="O263">
        <f>VLOOKUP(M263,LU!$A$3:$B$12,2,FALSE)</f>
        <v>93</v>
      </c>
    </row>
    <row r="264" spans="1:15" hidden="1" x14ac:dyDescent="0.25">
      <c r="A264" s="1">
        <v>104723</v>
      </c>
      <c r="B264">
        <v>2</v>
      </c>
      <c r="C264">
        <v>2007</v>
      </c>
      <c r="D264">
        <v>7</v>
      </c>
      <c r="G264">
        <v>45</v>
      </c>
      <c r="H264" t="s">
        <v>40</v>
      </c>
      <c r="I264">
        <v>90</v>
      </c>
      <c r="J264">
        <v>21</v>
      </c>
      <c r="K264">
        <v>4.29</v>
      </c>
      <c r="L264">
        <v>0.42899999999999999</v>
      </c>
      <c r="M264" t="s">
        <v>4</v>
      </c>
      <c r="N264">
        <v>2</v>
      </c>
      <c r="O264">
        <f>VLOOKUP(M264,LU!$A$3:$B$12,2,FALSE)</f>
        <v>93</v>
      </c>
    </row>
    <row r="265" spans="1:15" hidden="1" x14ac:dyDescent="0.25">
      <c r="A265" s="1">
        <v>127521</v>
      </c>
      <c r="B265">
        <v>2</v>
      </c>
      <c r="C265">
        <v>2013</v>
      </c>
      <c r="D265">
        <v>7</v>
      </c>
      <c r="G265">
        <v>45</v>
      </c>
      <c r="H265" t="s">
        <v>40</v>
      </c>
      <c r="I265">
        <v>309</v>
      </c>
      <c r="J265">
        <v>89</v>
      </c>
      <c r="K265">
        <v>3.47</v>
      </c>
      <c r="L265">
        <v>0.67400000000000004</v>
      </c>
      <c r="M265" t="s">
        <v>4</v>
      </c>
      <c r="N265">
        <v>2</v>
      </c>
      <c r="O265">
        <f>VLOOKUP(M265,LU!$A$3:$B$12,2,FALSE)</f>
        <v>93</v>
      </c>
    </row>
    <row r="266" spans="1:15" hidden="1" x14ac:dyDescent="0.25">
      <c r="A266" s="1">
        <v>123018</v>
      </c>
      <c r="B266">
        <v>2</v>
      </c>
      <c r="C266">
        <v>2012</v>
      </c>
      <c r="D266">
        <v>7</v>
      </c>
      <c r="G266">
        <v>45</v>
      </c>
      <c r="H266" t="s">
        <v>40</v>
      </c>
      <c r="I266">
        <v>11</v>
      </c>
      <c r="J266">
        <v>1</v>
      </c>
      <c r="K266">
        <v>11</v>
      </c>
      <c r="L266">
        <v>0</v>
      </c>
      <c r="M266" t="s">
        <v>4</v>
      </c>
      <c r="N266">
        <v>2</v>
      </c>
      <c r="O266">
        <f>VLOOKUP(M266,LU!$A$3:$B$12,2,FALSE)</f>
        <v>93</v>
      </c>
    </row>
    <row r="267" spans="1:15" hidden="1" x14ac:dyDescent="0.25">
      <c r="A267" s="1">
        <v>119677</v>
      </c>
      <c r="B267">
        <v>2</v>
      </c>
      <c r="C267">
        <v>2011</v>
      </c>
      <c r="D267">
        <v>7</v>
      </c>
      <c r="G267">
        <v>45</v>
      </c>
      <c r="H267" t="s">
        <v>40</v>
      </c>
      <c r="I267">
        <v>36</v>
      </c>
      <c r="J267">
        <v>8</v>
      </c>
      <c r="K267">
        <v>4.5</v>
      </c>
      <c r="L267">
        <v>0.375</v>
      </c>
      <c r="M267" t="s">
        <v>4</v>
      </c>
      <c r="N267">
        <v>2</v>
      </c>
      <c r="O267">
        <f>VLOOKUP(M267,LU!$A$3:$B$12,2,FALSE)</f>
        <v>93</v>
      </c>
    </row>
    <row r="268" spans="1:15" hidden="1" x14ac:dyDescent="0.25">
      <c r="A268" s="1">
        <v>157127</v>
      </c>
      <c r="B268">
        <v>2</v>
      </c>
      <c r="C268">
        <v>2020</v>
      </c>
      <c r="D268">
        <v>7</v>
      </c>
      <c r="G268">
        <v>45</v>
      </c>
      <c r="H268" t="s">
        <v>40</v>
      </c>
      <c r="I268">
        <v>42</v>
      </c>
      <c r="J268">
        <v>6</v>
      </c>
      <c r="K268">
        <v>7</v>
      </c>
      <c r="L268">
        <v>0.66700000000000004</v>
      </c>
      <c r="M268" t="s">
        <v>4</v>
      </c>
      <c r="N268">
        <v>2</v>
      </c>
      <c r="O268">
        <f>VLOOKUP(M268,LU!$A$3:$B$12,2,FALSE)</f>
        <v>93</v>
      </c>
    </row>
    <row r="269" spans="1:15" hidden="1" x14ac:dyDescent="0.25">
      <c r="A269" s="1">
        <v>153468</v>
      </c>
      <c r="B269">
        <v>2</v>
      </c>
      <c r="C269">
        <v>2019</v>
      </c>
      <c r="D269">
        <v>7</v>
      </c>
      <c r="G269">
        <v>45</v>
      </c>
      <c r="H269" t="s">
        <v>40</v>
      </c>
      <c r="I269">
        <v>79</v>
      </c>
      <c r="J269">
        <v>13</v>
      </c>
      <c r="K269">
        <v>6.08</v>
      </c>
      <c r="L269">
        <v>0.23100000000000001</v>
      </c>
      <c r="M269" t="s">
        <v>4</v>
      </c>
      <c r="N269">
        <v>2</v>
      </c>
      <c r="O269">
        <f>VLOOKUP(M269,LU!$A$3:$B$12,2,FALSE)</f>
        <v>93</v>
      </c>
    </row>
    <row r="270" spans="1:15" hidden="1" x14ac:dyDescent="0.25">
      <c r="A270" s="1">
        <v>1271704</v>
      </c>
      <c r="B270">
        <v>2</v>
      </c>
      <c r="C270">
        <v>2002</v>
      </c>
      <c r="D270">
        <v>7</v>
      </c>
      <c r="G270">
        <v>45</v>
      </c>
      <c r="H270" t="s">
        <v>31</v>
      </c>
      <c r="I270">
        <v>12</v>
      </c>
      <c r="J270">
        <v>1</v>
      </c>
      <c r="K270">
        <v>12</v>
      </c>
      <c r="L270">
        <v>0</v>
      </c>
      <c r="M270" t="s">
        <v>10</v>
      </c>
      <c r="N270">
        <v>2</v>
      </c>
      <c r="O270">
        <f>VLOOKUP(M270,LU!$A$3:$B$12,2,FALSE)</f>
        <v>106</v>
      </c>
    </row>
    <row r="271" spans="1:15" hidden="1" x14ac:dyDescent="0.25">
      <c r="A271" s="1">
        <v>107119</v>
      </c>
      <c r="B271">
        <v>2</v>
      </c>
      <c r="C271">
        <v>2008</v>
      </c>
      <c r="D271">
        <v>7</v>
      </c>
      <c r="G271">
        <v>45</v>
      </c>
      <c r="H271" t="s">
        <v>31</v>
      </c>
      <c r="I271">
        <v>27</v>
      </c>
      <c r="J271">
        <v>0</v>
      </c>
      <c r="M271" t="s">
        <v>10</v>
      </c>
      <c r="N271">
        <v>2</v>
      </c>
      <c r="O271">
        <f>VLOOKUP(M271,LU!$A$3:$B$12,2,FALSE)</f>
        <v>106</v>
      </c>
    </row>
    <row r="272" spans="1:15" hidden="1" x14ac:dyDescent="0.25">
      <c r="A272" s="1">
        <v>136474</v>
      </c>
      <c r="B272">
        <v>2</v>
      </c>
      <c r="C272">
        <v>2014</v>
      </c>
      <c r="D272">
        <v>7</v>
      </c>
      <c r="G272">
        <v>45</v>
      </c>
      <c r="H272" t="s">
        <v>31</v>
      </c>
      <c r="I272">
        <v>7</v>
      </c>
      <c r="J272">
        <v>0</v>
      </c>
      <c r="M272" t="s">
        <v>10</v>
      </c>
      <c r="N272">
        <v>2</v>
      </c>
      <c r="O272">
        <f>VLOOKUP(M272,LU!$A$3:$B$12,2,FALSE)</f>
        <v>106</v>
      </c>
    </row>
    <row r="273" spans="1:15" hidden="1" x14ac:dyDescent="0.25">
      <c r="A273" s="1">
        <v>137614</v>
      </c>
      <c r="B273">
        <v>2</v>
      </c>
      <c r="C273">
        <v>2015</v>
      </c>
      <c r="D273">
        <v>7</v>
      </c>
      <c r="G273">
        <v>45</v>
      </c>
      <c r="H273" t="s">
        <v>31</v>
      </c>
      <c r="I273">
        <v>38</v>
      </c>
      <c r="J273">
        <v>0</v>
      </c>
      <c r="M273" t="s">
        <v>10</v>
      </c>
      <c r="N273">
        <v>2</v>
      </c>
      <c r="O273">
        <f>VLOOKUP(M273,LU!$A$3:$B$12,2,FALSE)</f>
        <v>106</v>
      </c>
    </row>
    <row r="274" spans="1:15" hidden="1" x14ac:dyDescent="0.25">
      <c r="A274" s="1">
        <v>1118716</v>
      </c>
      <c r="B274">
        <v>2</v>
      </c>
      <c r="C274">
        <v>2001</v>
      </c>
      <c r="D274">
        <v>7</v>
      </c>
      <c r="G274">
        <v>45</v>
      </c>
      <c r="H274" t="s">
        <v>31</v>
      </c>
      <c r="I274">
        <v>19</v>
      </c>
      <c r="J274">
        <v>4</v>
      </c>
      <c r="K274">
        <v>4.75</v>
      </c>
      <c r="L274">
        <v>0</v>
      </c>
      <c r="M274" t="s">
        <v>10</v>
      </c>
      <c r="N274">
        <v>2</v>
      </c>
      <c r="O274">
        <f>VLOOKUP(M274,LU!$A$3:$B$12,2,FALSE)</f>
        <v>106</v>
      </c>
    </row>
    <row r="275" spans="1:15" hidden="1" x14ac:dyDescent="0.25">
      <c r="A275" s="1">
        <v>1673050</v>
      </c>
      <c r="B275">
        <v>2</v>
      </c>
      <c r="C275">
        <v>2003</v>
      </c>
      <c r="D275">
        <v>7</v>
      </c>
      <c r="G275">
        <v>45</v>
      </c>
      <c r="H275" t="s">
        <v>31</v>
      </c>
      <c r="I275">
        <v>20</v>
      </c>
      <c r="J275">
        <v>11</v>
      </c>
      <c r="K275">
        <v>1.82</v>
      </c>
      <c r="L275">
        <v>0.09</v>
      </c>
      <c r="M275" t="s">
        <v>10</v>
      </c>
      <c r="N275">
        <v>2</v>
      </c>
      <c r="O275">
        <f>VLOOKUP(M275,LU!$A$3:$B$12,2,FALSE)</f>
        <v>106</v>
      </c>
    </row>
    <row r="276" spans="1:15" hidden="1" x14ac:dyDescent="0.25">
      <c r="A276" s="1">
        <v>149973</v>
      </c>
      <c r="B276">
        <v>2</v>
      </c>
      <c r="C276">
        <v>2018</v>
      </c>
      <c r="D276">
        <v>7</v>
      </c>
      <c r="G276">
        <v>45</v>
      </c>
      <c r="H276" t="s">
        <v>31</v>
      </c>
      <c r="I276">
        <v>8</v>
      </c>
      <c r="J276">
        <v>2</v>
      </c>
      <c r="K276">
        <v>4</v>
      </c>
      <c r="L276">
        <v>0.5</v>
      </c>
      <c r="M276" t="s">
        <v>10</v>
      </c>
      <c r="N276">
        <v>2</v>
      </c>
      <c r="O276">
        <f>VLOOKUP(M276,LU!$A$3:$B$12,2,FALSE)</f>
        <v>106</v>
      </c>
    </row>
    <row r="277" spans="1:15" hidden="1" x14ac:dyDescent="0.25">
      <c r="A277" s="1">
        <v>98141</v>
      </c>
      <c r="B277">
        <v>2</v>
      </c>
      <c r="C277">
        <v>2005</v>
      </c>
      <c r="D277">
        <v>7</v>
      </c>
      <c r="G277">
        <v>45</v>
      </c>
      <c r="H277" t="s">
        <v>31</v>
      </c>
      <c r="I277">
        <v>4</v>
      </c>
      <c r="J277">
        <v>0</v>
      </c>
      <c r="M277" t="s">
        <v>10</v>
      </c>
      <c r="N277">
        <v>2</v>
      </c>
      <c r="O277">
        <f>VLOOKUP(M277,LU!$A$3:$B$12,2,FALSE)</f>
        <v>106</v>
      </c>
    </row>
    <row r="278" spans="1:15" hidden="1" x14ac:dyDescent="0.25">
      <c r="A278" s="1">
        <v>127526</v>
      </c>
      <c r="B278">
        <v>2</v>
      </c>
      <c r="C278">
        <v>2013</v>
      </c>
      <c r="D278">
        <v>7</v>
      </c>
      <c r="G278">
        <v>45</v>
      </c>
      <c r="H278" t="s">
        <v>31</v>
      </c>
      <c r="I278">
        <v>5</v>
      </c>
      <c r="J278">
        <v>1</v>
      </c>
      <c r="K278">
        <v>5</v>
      </c>
      <c r="L278">
        <v>1</v>
      </c>
      <c r="M278" t="s">
        <v>10</v>
      </c>
      <c r="N278">
        <v>2</v>
      </c>
      <c r="O278">
        <f>VLOOKUP(M278,LU!$A$3:$B$12,2,FALSE)</f>
        <v>106</v>
      </c>
    </row>
    <row r="279" spans="1:15" hidden="1" x14ac:dyDescent="0.25">
      <c r="A279" s="1">
        <v>123022</v>
      </c>
      <c r="B279">
        <v>2</v>
      </c>
      <c r="C279">
        <v>2012</v>
      </c>
      <c r="D279">
        <v>7</v>
      </c>
      <c r="G279">
        <v>45</v>
      </c>
      <c r="H279" t="s">
        <v>31</v>
      </c>
      <c r="I279">
        <v>7</v>
      </c>
      <c r="J279">
        <v>0</v>
      </c>
      <c r="M279" t="s">
        <v>10</v>
      </c>
      <c r="N279">
        <v>2</v>
      </c>
      <c r="O279">
        <f>VLOOKUP(M279,LU!$A$3:$B$12,2,FALSE)</f>
        <v>106</v>
      </c>
    </row>
    <row r="280" spans="1:15" hidden="1" x14ac:dyDescent="0.25">
      <c r="A280" s="1">
        <v>119681</v>
      </c>
      <c r="B280">
        <v>2</v>
      </c>
      <c r="C280">
        <v>2011</v>
      </c>
      <c r="D280">
        <v>7</v>
      </c>
      <c r="G280">
        <v>45</v>
      </c>
      <c r="H280" t="s">
        <v>31</v>
      </c>
      <c r="I280">
        <v>2</v>
      </c>
      <c r="J280">
        <v>0</v>
      </c>
      <c r="M280" t="s">
        <v>10</v>
      </c>
      <c r="N280">
        <v>2</v>
      </c>
      <c r="O280">
        <f>VLOOKUP(M280,LU!$A$3:$B$12,2,FALSE)</f>
        <v>106</v>
      </c>
    </row>
    <row r="281" spans="1:15" hidden="1" x14ac:dyDescent="0.25">
      <c r="A281" s="1">
        <v>1271717</v>
      </c>
      <c r="B281">
        <v>2</v>
      </c>
      <c r="C281">
        <v>2002</v>
      </c>
      <c r="D281">
        <v>7</v>
      </c>
      <c r="G281">
        <v>45</v>
      </c>
      <c r="H281" t="s">
        <v>32</v>
      </c>
      <c r="I281">
        <v>44</v>
      </c>
      <c r="J281">
        <v>9</v>
      </c>
      <c r="K281">
        <v>4.8899999999999997</v>
      </c>
      <c r="L281">
        <v>0.55500000000000005</v>
      </c>
      <c r="M281" t="s">
        <v>11</v>
      </c>
      <c r="N281">
        <v>2</v>
      </c>
      <c r="O281">
        <f>VLOOKUP(M281,LU!$A$3:$B$12,2,FALSE)</f>
        <v>115</v>
      </c>
    </row>
    <row r="282" spans="1:15" hidden="1" x14ac:dyDescent="0.25">
      <c r="A282" s="1">
        <v>99311</v>
      </c>
      <c r="B282">
        <v>2</v>
      </c>
      <c r="C282">
        <v>2006</v>
      </c>
      <c r="D282">
        <v>7</v>
      </c>
      <c r="G282">
        <v>45</v>
      </c>
      <c r="H282" t="s">
        <v>32</v>
      </c>
      <c r="I282">
        <v>12</v>
      </c>
      <c r="J282">
        <v>2</v>
      </c>
      <c r="K282">
        <v>6</v>
      </c>
      <c r="L282">
        <v>0</v>
      </c>
      <c r="M282" t="s">
        <v>11</v>
      </c>
      <c r="N282">
        <v>2</v>
      </c>
      <c r="O282">
        <f>VLOOKUP(M282,LU!$A$3:$B$12,2,FALSE)</f>
        <v>115</v>
      </c>
    </row>
    <row r="283" spans="1:15" hidden="1" x14ac:dyDescent="0.25">
      <c r="A283" s="1">
        <v>1118737</v>
      </c>
      <c r="B283">
        <v>2</v>
      </c>
      <c r="C283">
        <v>2001</v>
      </c>
      <c r="D283">
        <v>7</v>
      </c>
      <c r="G283">
        <v>45</v>
      </c>
      <c r="H283" t="s">
        <v>32</v>
      </c>
      <c r="I283">
        <v>189</v>
      </c>
      <c r="J283">
        <v>38</v>
      </c>
      <c r="K283">
        <v>4.97</v>
      </c>
      <c r="L283">
        <v>0.26300000000000001</v>
      </c>
      <c r="M283" t="s">
        <v>11</v>
      </c>
      <c r="N283">
        <v>2</v>
      </c>
      <c r="O283">
        <f>VLOOKUP(M283,LU!$A$3:$B$12,2,FALSE)</f>
        <v>115</v>
      </c>
    </row>
    <row r="284" spans="1:15" hidden="1" x14ac:dyDescent="0.25">
      <c r="A284" s="1">
        <v>963319</v>
      </c>
      <c r="B284">
        <v>2</v>
      </c>
      <c r="C284">
        <v>2000</v>
      </c>
      <c r="D284">
        <v>7</v>
      </c>
      <c r="G284">
        <v>45</v>
      </c>
      <c r="H284" t="s">
        <v>32</v>
      </c>
      <c r="I284">
        <v>83</v>
      </c>
      <c r="J284">
        <v>0</v>
      </c>
      <c r="M284" t="s">
        <v>11</v>
      </c>
      <c r="N284">
        <v>2</v>
      </c>
      <c r="O284">
        <f>VLOOKUP(M284,LU!$A$3:$B$12,2,FALSE)</f>
        <v>115</v>
      </c>
    </row>
    <row r="285" spans="1:15" hidden="1" x14ac:dyDescent="0.25">
      <c r="A285" s="1">
        <v>110774</v>
      </c>
      <c r="B285">
        <v>2</v>
      </c>
      <c r="C285">
        <v>2009</v>
      </c>
      <c r="D285">
        <v>7</v>
      </c>
      <c r="G285">
        <v>45</v>
      </c>
      <c r="H285" t="s">
        <v>32</v>
      </c>
      <c r="I285">
        <v>21</v>
      </c>
      <c r="J285">
        <v>3</v>
      </c>
      <c r="K285">
        <v>7</v>
      </c>
      <c r="L285">
        <v>0.33300000000000002</v>
      </c>
      <c r="M285" t="s">
        <v>11</v>
      </c>
      <c r="N285">
        <v>2</v>
      </c>
      <c r="O285">
        <f>VLOOKUP(M285,LU!$A$3:$B$12,2,FALSE)</f>
        <v>115</v>
      </c>
    </row>
    <row r="286" spans="1:15" hidden="1" x14ac:dyDescent="0.25">
      <c r="A286" s="1">
        <v>133906</v>
      </c>
      <c r="B286">
        <v>2</v>
      </c>
      <c r="C286">
        <v>2014</v>
      </c>
      <c r="D286">
        <v>7</v>
      </c>
      <c r="G286">
        <v>45</v>
      </c>
      <c r="H286" t="s">
        <v>32</v>
      </c>
      <c r="J286">
        <v>1</v>
      </c>
      <c r="L286">
        <v>1</v>
      </c>
      <c r="M286" t="s">
        <v>11</v>
      </c>
      <c r="N286">
        <v>2</v>
      </c>
      <c r="O286">
        <f>VLOOKUP(M286,LU!$A$3:$B$12,2,FALSE)</f>
        <v>115</v>
      </c>
    </row>
    <row r="287" spans="1:15" hidden="1" x14ac:dyDescent="0.25">
      <c r="A287" s="1">
        <v>137619</v>
      </c>
      <c r="B287">
        <v>2</v>
      </c>
      <c r="C287">
        <v>2015</v>
      </c>
      <c r="D287">
        <v>7</v>
      </c>
      <c r="G287">
        <v>45</v>
      </c>
      <c r="H287" t="s">
        <v>32</v>
      </c>
      <c r="J287">
        <v>4</v>
      </c>
      <c r="L287">
        <v>0.5</v>
      </c>
      <c r="M287" t="s">
        <v>11</v>
      </c>
      <c r="N287">
        <v>2</v>
      </c>
      <c r="O287">
        <f>VLOOKUP(M287,LU!$A$3:$B$12,2,FALSE)</f>
        <v>115</v>
      </c>
    </row>
    <row r="288" spans="1:15" hidden="1" x14ac:dyDescent="0.25">
      <c r="A288" s="1">
        <v>94785</v>
      </c>
      <c r="B288">
        <v>2</v>
      </c>
      <c r="C288">
        <v>2004</v>
      </c>
      <c r="D288">
        <v>7</v>
      </c>
      <c r="G288">
        <v>45</v>
      </c>
      <c r="H288" t="s">
        <v>32</v>
      </c>
      <c r="I288">
        <v>41</v>
      </c>
      <c r="J288">
        <v>12</v>
      </c>
      <c r="K288">
        <v>3.42</v>
      </c>
      <c r="L288">
        <v>0.16700000000000001</v>
      </c>
      <c r="M288" t="s">
        <v>11</v>
      </c>
      <c r="N288">
        <v>2</v>
      </c>
      <c r="O288">
        <f>VLOOKUP(M288,LU!$A$3:$B$12,2,FALSE)</f>
        <v>115</v>
      </c>
    </row>
    <row r="289" spans="1:15" hidden="1" x14ac:dyDescent="0.25">
      <c r="A289" s="1">
        <v>1673062</v>
      </c>
      <c r="B289">
        <v>2</v>
      </c>
      <c r="C289">
        <v>2003</v>
      </c>
      <c r="D289">
        <v>7</v>
      </c>
      <c r="G289">
        <v>45</v>
      </c>
      <c r="H289" t="s">
        <v>32</v>
      </c>
      <c r="I289">
        <v>168</v>
      </c>
      <c r="J289">
        <v>52</v>
      </c>
      <c r="K289">
        <v>3.23</v>
      </c>
      <c r="L289">
        <v>0.38400000000000001</v>
      </c>
      <c r="M289" t="s">
        <v>11</v>
      </c>
      <c r="N289">
        <v>2</v>
      </c>
      <c r="O289">
        <f>VLOOKUP(M289,LU!$A$3:$B$12,2,FALSE)</f>
        <v>115</v>
      </c>
    </row>
    <row r="290" spans="1:15" hidden="1" x14ac:dyDescent="0.25">
      <c r="A290" s="1">
        <v>149976</v>
      </c>
      <c r="B290">
        <v>2</v>
      </c>
      <c r="C290">
        <v>2018</v>
      </c>
      <c r="D290">
        <v>7</v>
      </c>
      <c r="G290">
        <v>45</v>
      </c>
      <c r="H290" t="s">
        <v>32</v>
      </c>
      <c r="I290">
        <v>15</v>
      </c>
      <c r="J290">
        <v>15</v>
      </c>
      <c r="K290">
        <v>1</v>
      </c>
      <c r="L290">
        <v>0.66700000000000004</v>
      </c>
      <c r="M290" t="s">
        <v>11</v>
      </c>
      <c r="N290">
        <v>2</v>
      </c>
      <c r="O290">
        <f>VLOOKUP(M290,LU!$A$3:$B$12,2,FALSE)</f>
        <v>115</v>
      </c>
    </row>
    <row r="291" spans="1:15" hidden="1" x14ac:dyDescent="0.25">
      <c r="A291" s="1">
        <v>98148</v>
      </c>
      <c r="B291">
        <v>2</v>
      </c>
      <c r="C291">
        <v>2005</v>
      </c>
      <c r="D291">
        <v>7</v>
      </c>
      <c r="G291">
        <v>45</v>
      </c>
      <c r="H291" t="s">
        <v>32</v>
      </c>
      <c r="I291">
        <v>5</v>
      </c>
      <c r="J291">
        <v>2</v>
      </c>
      <c r="K291">
        <v>2.5</v>
      </c>
      <c r="L291">
        <v>0</v>
      </c>
      <c r="M291" t="s">
        <v>11</v>
      </c>
      <c r="N291">
        <v>2</v>
      </c>
      <c r="O291">
        <f>VLOOKUP(M291,LU!$A$3:$B$12,2,FALSE)</f>
        <v>115</v>
      </c>
    </row>
    <row r="292" spans="1:15" hidden="1" x14ac:dyDescent="0.25">
      <c r="A292" s="1">
        <v>104869</v>
      </c>
      <c r="B292">
        <v>2</v>
      </c>
      <c r="C292">
        <v>2007</v>
      </c>
      <c r="D292">
        <v>7</v>
      </c>
      <c r="G292">
        <v>45</v>
      </c>
      <c r="H292" t="s">
        <v>32</v>
      </c>
      <c r="I292">
        <v>56</v>
      </c>
      <c r="J292">
        <v>34</v>
      </c>
      <c r="K292">
        <v>1.65</v>
      </c>
      <c r="L292">
        <v>0.14699999999999999</v>
      </c>
      <c r="M292" t="s">
        <v>11</v>
      </c>
      <c r="N292">
        <v>2</v>
      </c>
      <c r="O292">
        <f>VLOOKUP(M292,LU!$A$3:$B$12,2,FALSE)</f>
        <v>115</v>
      </c>
    </row>
    <row r="293" spans="1:15" hidden="1" x14ac:dyDescent="0.25">
      <c r="A293" s="1">
        <v>127530</v>
      </c>
      <c r="B293">
        <v>2</v>
      </c>
      <c r="C293">
        <v>2013</v>
      </c>
      <c r="D293">
        <v>7</v>
      </c>
      <c r="G293">
        <v>45</v>
      </c>
      <c r="H293" t="s">
        <v>32</v>
      </c>
      <c r="I293">
        <v>47</v>
      </c>
      <c r="J293">
        <v>8</v>
      </c>
      <c r="K293">
        <v>5.88</v>
      </c>
      <c r="L293">
        <v>0.75</v>
      </c>
      <c r="M293" t="s">
        <v>11</v>
      </c>
      <c r="N293">
        <v>2</v>
      </c>
      <c r="O293">
        <f>VLOOKUP(M293,LU!$A$3:$B$12,2,FALSE)</f>
        <v>115</v>
      </c>
    </row>
    <row r="294" spans="1:15" hidden="1" x14ac:dyDescent="0.25">
      <c r="A294" s="1">
        <v>123028</v>
      </c>
      <c r="B294">
        <v>2</v>
      </c>
      <c r="C294">
        <v>2012</v>
      </c>
      <c r="D294">
        <v>7</v>
      </c>
      <c r="G294">
        <v>45</v>
      </c>
      <c r="H294" t="s">
        <v>32</v>
      </c>
      <c r="I294">
        <v>13</v>
      </c>
      <c r="J294">
        <v>0</v>
      </c>
      <c r="M294" t="s">
        <v>11</v>
      </c>
      <c r="N294">
        <v>2</v>
      </c>
      <c r="O294">
        <f>VLOOKUP(M294,LU!$A$3:$B$12,2,FALSE)</f>
        <v>115</v>
      </c>
    </row>
    <row r="295" spans="1:15" hidden="1" x14ac:dyDescent="0.25">
      <c r="A295" s="1">
        <v>144903</v>
      </c>
      <c r="B295">
        <v>2</v>
      </c>
      <c r="C295">
        <v>2017</v>
      </c>
      <c r="D295">
        <v>7</v>
      </c>
      <c r="G295">
        <v>45</v>
      </c>
      <c r="H295" t="s">
        <v>32</v>
      </c>
      <c r="I295">
        <v>2</v>
      </c>
      <c r="J295">
        <v>1</v>
      </c>
      <c r="K295">
        <v>2</v>
      </c>
      <c r="L295">
        <v>1</v>
      </c>
      <c r="M295" t="s">
        <v>11</v>
      </c>
      <c r="N295">
        <v>2</v>
      </c>
      <c r="O295">
        <f>VLOOKUP(M295,LU!$A$3:$B$12,2,FALSE)</f>
        <v>115</v>
      </c>
    </row>
    <row r="296" spans="1:15" hidden="1" x14ac:dyDescent="0.25">
      <c r="A296" s="1">
        <v>1271733</v>
      </c>
      <c r="B296">
        <v>2</v>
      </c>
      <c r="C296">
        <v>2002</v>
      </c>
      <c r="D296">
        <v>7</v>
      </c>
      <c r="G296">
        <v>45</v>
      </c>
      <c r="H296" t="s">
        <v>33</v>
      </c>
      <c r="I296">
        <v>582</v>
      </c>
      <c r="J296">
        <v>54</v>
      </c>
      <c r="K296">
        <v>10.78</v>
      </c>
      <c r="L296">
        <v>0.53700000000000003</v>
      </c>
      <c r="M296" t="s">
        <v>5</v>
      </c>
      <c r="N296">
        <v>2</v>
      </c>
      <c r="O296">
        <f>VLOOKUP(M296,LU!$A$3:$B$12,2,FALSE)</f>
        <v>107</v>
      </c>
    </row>
    <row r="297" spans="1:15" hidden="1" x14ac:dyDescent="0.25">
      <c r="A297" s="1">
        <v>107128</v>
      </c>
      <c r="B297">
        <v>2</v>
      </c>
      <c r="C297">
        <v>2008</v>
      </c>
      <c r="D297">
        <v>7</v>
      </c>
      <c r="G297">
        <v>45</v>
      </c>
      <c r="H297" t="s">
        <v>33</v>
      </c>
      <c r="I297">
        <v>342</v>
      </c>
      <c r="J297">
        <v>167</v>
      </c>
      <c r="K297">
        <v>2.29</v>
      </c>
      <c r="L297">
        <v>0.96399999999999997</v>
      </c>
      <c r="M297" t="s">
        <v>5</v>
      </c>
      <c r="N297">
        <v>2</v>
      </c>
      <c r="O297">
        <f>VLOOKUP(M297,LU!$A$3:$B$12,2,FALSE)</f>
        <v>107</v>
      </c>
    </row>
    <row r="298" spans="1:15" hidden="1" x14ac:dyDescent="0.25">
      <c r="A298" s="1">
        <v>113547</v>
      </c>
      <c r="B298">
        <v>2</v>
      </c>
      <c r="C298">
        <v>2010</v>
      </c>
      <c r="D298">
        <v>7</v>
      </c>
      <c r="G298">
        <v>45</v>
      </c>
      <c r="H298" t="s">
        <v>33</v>
      </c>
      <c r="I298">
        <v>48</v>
      </c>
      <c r="J298">
        <v>18</v>
      </c>
      <c r="K298">
        <v>2.67</v>
      </c>
      <c r="L298">
        <v>0.66700000000000004</v>
      </c>
      <c r="M298" t="s">
        <v>5</v>
      </c>
      <c r="N298">
        <v>2</v>
      </c>
      <c r="O298">
        <f>VLOOKUP(M298,LU!$A$3:$B$12,2,FALSE)</f>
        <v>107</v>
      </c>
    </row>
    <row r="299" spans="1:15" hidden="1" x14ac:dyDescent="0.25">
      <c r="A299" s="1">
        <v>141620</v>
      </c>
      <c r="B299">
        <v>2</v>
      </c>
      <c r="C299">
        <v>2016</v>
      </c>
      <c r="D299">
        <v>7</v>
      </c>
      <c r="G299">
        <v>45</v>
      </c>
      <c r="H299" t="s">
        <v>33</v>
      </c>
      <c r="I299">
        <v>22</v>
      </c>
      <c r="J299">
        <v>7</v>
      </c>
      <c r="K299">
        <v>3.14</v>
      </c>
      <c r="L299">
        <v>0.85699999999999998</v>
      </c>
      <c r="M299" t="s">
        <v>5</v>
      </c>
      <c r="N299">
        <v>2</v>
      </c>
      <c r="O299">
        <f>VLOOKUP(M299,LU!$A$3:$B$12,2,FALSE)</f>
        <v>107</v>
      </c>
    </row>
    <row r="300" spans="1:15" hidden="1" x14ac:dyDescent="0.25">
      <c r="A300" s="1">
        <v>110780</v>
      </c>
      <c r="B300">
        <v>2</v>
      </c>
      <c r="C300">
        <v>2009</v>
      </c>
      <c r="D300">
        <v>7</v>
      </c>
      <c r="G300">
        <v>45</v>
      </c>
      <c r="H300" t="s">
        <v>33</v>
      </c>
      <c r="I300">
        <v>301</v>
      </c>
      <c r="J300">
        <v>102</v>
      </c>
      <c r="K300">
        <v>2.95</v>
      </c>
      <c r="L300">
        <v>0.52</v>
      </c>
      <c r="M300" t="s">
        <v>5</v>
      </c>
      <c r="N300">
        <v>2</v>
      </c>
      <c r="O300">
        <f>VLOOKUP(M300,LU!$A$3:$B$12,2,FALSE)</f>
        <v>107</v>
      </c>
    </row>
    <row r="301" spans="1:15" hidden="1" x14ac:dyDescent="0.25">
      <c r="A301" s="1">
        <v>133912</v>
      </c>
      <c r="B301">
        <v>2</v>
      </c>
      <c r="C301">
        <v>2014</v>
      </c>
      <c r="D301">
        <v>7</v>
      </c>
      <c r="G301">
        <v>45</v>
      </c>
      <c r="H301" t="s">
        <v>33</v>
      </c>
      <c r="I301">
        <v>305</v>
      </c>
      <c r="J301">
        <v>62</v>
      </c>
      <c r="K301">
        <v>4.92</v>
      </c>
      <c r="L301">
        <v>0.64500000000000002</v>
      </c>
      <c r="M301" t="s">
        <v>5</v>
      </c>
      <c r="N301">
        <v>2</v>
      </c>
      <c r="O301">
        <f>VLOOKUP(M301,LU!$A$3:$B$12,2,FALSE)</f>
        <v>107</v>
      </c>
    </row>
    <row r="302" spans="1:15" hidden="1" x14ac:dyDescent="0.25">
      <c r="A302" s="1">
        <v>137627</v>
      </c>
      <c r="B302">
        <v>2</v>
      </c>
      <c r="C302">
        <v>2015</v>
      </c>
      <c r="D302">
        <v>7</v>
      </c>
      <c r="G302">
        <v>45</v>
      </c>
      <c r="H302" t="s">
        <v>33</v>
      </c>
      <c r="I302">
        <v>1312</v>
      </c>
      <c r="J302">
        <v>155</v>
      </c>
      <c r="K302">
        <v>8.4600000000000009</v>
      </c>
      <c r="L302">
        <v>0.56799999999999995</v>
      </c>
      <c r="M302" t="s">
        <v>5</v>
      </c>
      <c r="N302">
        <v>2</v>
      </c>
      <c r="O302">
        <f>VLOOKUP(M302,LU!$A$3:$B$12,2,FALSE)</f>
        <v>107</v>
      </c>
    </row>
    <row r="303" spans="1:15" hidden="1" x14ac:dyDescent="0.25">
      <c r="A303" s="1">
        <v>104875</v>
      </c>
      <c r="B303">
        <v>2</v>
      </c>
      <c r="C303">
        <v>2007</v>
      </c>
      <c r="D303">
        <v>7</v>
      </c>
      <c r="G303">
        <v>45</v>
      </c>
      <c r="H303" t="s">
        <v>33</v>
      </c>
      <c r="I303">
        <v>1886</v>
      </c>
      <c r="J303">
        <v>869</v>
      </c>
      <c r="K303">
        <v>3.68</v>
      </c>
      <c r="L303">
        <v>0.63500000000000001</v>
      </c>
      <c r="M303" t="s">
        <v>5</v>
      </c>
      <c r="N303">
        <v>2</v>
      </c>
      <c r="O303">
        <f>VLOOKUP(M303,LU!$A$3:$B$12,2,FALSE)</f>
        <v>107</v>
      </c>
    </row>
    <row r="304" spans="1:15" hidden="1" x14ac:dyDescent="0.25">
      <c r="A304" s="1">
        <v>1118759</v>
      </c>
      <c r="B304">
        <v>2</v>
      </c>
      <c r="C304">
        <v>2001</v>
      </c>
      <c r="D304">
        <v>7</v>
      </c>
      <c r="G304">
        <v>45</v>
      </c>
      <c r="H304" t="s">
        <v>33</v>
      </c>
      <c r="I304">
        <v>1468</v>
      </c>
      <c r="J304">
        <v>53</v>
      </c>
      <c r="K304">
        <v>27.7</v>
      </c>
      <c r="L304">
        <v>0.52800000000000002</v>
      </c>
      <c r="M304" t="s">
        <v>5</v>
      </c>
      <c r="N304">
        <v>2</v>
      </c>
      <c r="O304">
        <f>VLOOKUP(M304,LU!$A$3:$B$12,2,FALSE)</f>
        <v>107</v>
      </c>
    </row>
    <row r="305" spans="1:15" hidden="1" x14ac:dyDescent="0.25">
      <c r="A305" s="1">
        <v>94790</v>
      </c>
      <c r="B305">
        <v>2</v>
      </c>
      <c r="C305">
        <v>2004</v>
      </c>
      <c r="D305">
        <v>7</v>
      </c>
      <c r="G305">
        <v>45</v>
      </c>
      <c r="H305" t="s">
        <v>33</v>
      </c>
      <c r="I305">
        <v>339</v>
      </c>
      <c r="J305">
        <v>15</v>
      </c>
      <c r="K305">
        <v>22.6</v>
      </c>
      <c r="L305">
        <v>0.33300000000000002</v>
      </c>
      <c r="M305" t="s">
        <v>5</v>
      </c>
      <c r="N305">
        <v>2</v>
      </c>
      <c r="O305">
        <f>VLOOKUP(M305,LU!$A$3:$B$12,2,FALSE)</f>
        <v>107</v>
      </c>
    </row>
    <row r="306" spans="1:15" hidden="1" x14ac:dyDescent="0.25">
      <c r="A306" s="1">
        <v>1673074</v>
      </c>
      <c r="B306">
        <v>2</v>
      </c>
      <c r="C306">
        <v>2003</v>
      </c>
      <c r="D306">
        <v>7</v>
      </c>
      <c r="G306">
        <v>45</v>
      </c>
      <c r="H306" t="s">
        <v>33</v>
      </c>
      <c r="I306">
        <v>1149</v>
      </c>
      <c r="J306">
        <v>111</v>
      </c>
      <c r="K306">
        <v>10.35</v>
      </c>
      <c r="L306">
        <v>0.24299999999999999</v>
      </c>
      <c r="M306" t="s">
        <v>5</v>
      </c>
      <c r="N306">
        <v>2</v>
      </c>
      <c r="O306">
        <f>VLOOKUP(M306,LU!$A$3:$B$12,2,FALSE)</f>
        <v>107</v>
      </c>
    </row>
    <row r="307" spans="1:15" hidden="1" x14ac:dyDescent="0.25">
      <c r="A307" s="1">
        <v>149984</v>
      </c>
      <c r="B307">
        <v>2</v>
      </c>
      <c r="C307">
        <v>2018</v>
      </c>
      <c r="D307">
        <v>7</v>
      </c>
      <c r="G307">
        <v>45</v>
      </c>
      <c r="H307" t="s">
        <v>33</v>
      </c>
      <c r="I307">
        <v>602</v>
      </c>
      <c r="J307">
        <v>162</v>
      </c>
      <c r="K307">
        <v>3.72</v>
      </c>
      <c r="L307">
        <v>0.96299999999999997</v>
      </c>
      <c r="M307" t="s">
        <v>5</v>
      </c>
      <c r="N307">
        <v>2</v>
      </c>
      <c r="O307">
        <f>VLOOKUP(M307,LU!$A$3:$B$12,2,FALSE)</f>
        <v>107</v>
      </c>
    </row>
    <row r="308" spans="1:15" hidden="1" x14ac:dyDescent="0.25">
      <c r="A308" s="1">
        <v>99395</v>
      </c>
      <c r="B308">
        <v>2</v>
      </c>
      <c r="C308">
        <v>2006</v>
      </c>
      <c r="D308">
        <v>7</v>
      </c>
      <c r="G308">
        <v>45</v>
      </c>
      <c r="H308" t="s">
        <v>33</v>
      </c>
      <c r="I308">
        <v>690</v>
      </c>
      <c r="J308">
        <v>111</v>
      </c>
      <c r="K308">
        <v>6.22</v>
      </c>
      <c r="L308">
        <v>0.432</v>
      </c>
      <c r="M308" t="s">
        <v>5</v>
      </c>
      <c r="N308">
        <v>2</v>
      </c>
      <c r="O308">
        <f>VLOOKUP(M308,LU!$A$3:$B$12,2,FALSE)</f>
        <v>107</v>
      </c>
    </row>
    <row r="309" spans="1:15" hidden="1" x14ac:dyDescent="0.25">
      <c r="A309" s="1">
        <v>127540</v>
      </c>
      <c r="B309">
        <v>2</v>
      </c>
      <c r="C309">
        <v>2013</v>
      </c>
      <c r="D309">
        <v>7</v>
      </c>
      <c r="G309">
        <v>45</v>
      </c>
      <c r="H309" t="s">
        <v>33</v>
      </c>
      <c r="I309">
        <v>1229</v>
      </c>
      <c r="J309">
        <v>357</v>
      </c>
      <c r="K309">
        <v>3.78</v>
      </c>
      <c r="L309">
        <v>0.65500000000000003</v>
      </c>
      <c r="M309" t="s">
        <v>5</v>
      </c>
      <c r="N309">
        <v>2</v>
      </c>
      <c r="O309">
        <f>VLOOKUP(M309,LU!$A$3:$B$12,2,FALSE)</f>
        <v>107</v>
      </c>
    </row>
    <row r="310" spans="1:15" hidden="1" x14ac:dyDescent="0.25">
      <c r="A310" s="1">
        <v>123034</v>
      </c>
      <c r="B310">
        <v>2</v>
      </c>
      <c r="C310">
        <v>2012</v>
      </c>
      <c r="D310">
        <v>7</v>
      </c>
      <c r="G310">
        <v>45</v>
      </c>
      <c r="H310" t="s">
        <v>33</v>
      </c>
      <c r="I310">
        <v>607</v>
      </c>
      <c r="J310">
        <v>34</v>
      </c>
      <c r="K310">
        <v>17.850000000000001</v>
      </c>
      <c r="L310">
        <v>0.55900000000000005</v>
      </c>
      <c r="M310" t="s">
        <v>5</v>
      </c>
      <c r="N310">
        <v>2</v>
      </c>
      <c r="O310">
        <f>VLOOKUP(M310,LU!$A$3:$B$12,2,FALSE)</f>
        <v>107</v>
      </c>
    </row>
    <row r="311" spans="1:15" hidden="1" x14ac:dyDescent="0.25">
      <c r="A311" s="1">
        <v>119688</v>
      </c>
      <c r="B311">
        <v>2</v>
      </c>
      <c r="C311">
        <v>2011</v>
      </c>
      <c r="D311">
        <v>7</v>
      </c>
      <c r="G311">
        <v>45</v>
      </c>
      <c r="H311" t="s">
        <v>33</v>
      </c>
      <c r="I311">
        <v>768</v>
      </c>
      <c r="J311">
        <v>158</v>
      </c>
      <c r="K311">
        <v>4.8600000000000003</v>
      </c>
      <c r="L311">
        <v>0.56999999999999995</v>
      </c>
      <c r="M311" t="s">
        <v>5</v>
      </c>
      <c r="N311">
        <v>2</v>
      </c>
      <c r="O311">
        <f>VLOOKUP(M311,LU!$A$3:$B$12,2,FALSE)</f>
        <v>107</v>
      </c>
    </row>
    <row r="312" spans="1:15" hidden="1" x14ac:dyDescent="0.25">
      <c r="A312" s="1">
        <v>157136</v>
      </c>
      <c r="B312">
        <v>2</v>
      </c>
      <c r="C312">
        <v>2020</v>
      </c>
      <c r="D312">
        <v>7</v>
      </c>
      <c r="G312">
        <v>45</v>
      </c>
      <c r="H312" t="s">
        <v>33</v>
      </c>
      <c r="I312">
        <v>1747</v>
      </c>
      <c r="J312">
        <v>232</v>
      </c>
      <c r="K312">
        <v>7.53</v>
      </c>
      <c r="L312">
        <v>0.92600000000000005</v>
      </c>
      <c r="M312" t="s">
        <v>5</v>
      </c>
      <c r="N312">
        <v>2</v>
      </c>
      <c r="O312">
        <f>VLOOKUP(M312,LU!$A$3:$B$12,2,FALSE)</f>
        <v>107</v>
      </c>
    </row>
    <row r="313" spans="1:15" hidden="1" x14ac:dyDescent="0.25">
      <c r="A313" s="1">
        <v>144906</v>
      </c>
      <c r="B313">
        <v>2</v>
      </c>
      <c r="C313">
        <v>2017</v>
      </c>
      <c r="D313">
        <v>7</v>
      </c>
      <c r="G313">
        <v>45</v>
      </c>
      <c r="H313" t="s">
        <v>33</v>
      </c>
      <c r="I313">
        <v>543</v>
      </c>
      <c r="J313">
        <v>222</v>
      </c>
      <c r="K313">
        <v>2.4500000000000002</v>
      </c>
      <c r="L313">
        <v>0.95899999999999996</v>
      </c>
      <c r="M313" t="s">
        <v>5</v>
      </c>
      <c r="N313">
        <v>2</v>
      </c>
      <c r="O313">
        <f>VLOOKUP(M313,LU!$A$3:$B$12,2,FALSE)</f>
        <v>107</v>
      </c>
    </row>
    <row r="314" spans="1:15" hidden="1" x14ac:dyDescent="0.25">
      <c r="A314" s="1">
        <v>153479</v>
      </c>
      <c r="B314">
        <v>2</v>
      </c>
      <c r="C314">
        <v>2019</v>
      </c>
      <c r="D314">
        <v>7</v>
      </c>
      <c r="G314">
        <v>45</v>
      </c>
      <c r="H314" t="s">
        <v>33</v>
      </c>
      <c r="I314">
        <v>954</v>
      </c>
      <c r="J314">
        <v>193</v>
      </c>
      <c r="K314">
        <v>4.9400000000000004</v>
      </c>
      <c r="L314">
        <v>0.95699999999999996</v>
      </c>
      <c r="M314" t="s">
        <v>5</v>
      </c>
      <c r="N314">
        <v>2</v>
      </c>
      <c r="O314">
        <f>VLOOKUP(M314,LU!$A$3:$B$12,2,FALSE)</f>
        <v>107</v>
      </c>
    </row>
    <row r="315" spans="1:15" hidden="1" x14ac:dyDescent="0.25">
      <c r="A315" s="1">
        <v>1271749</v>
      </c>
      <c r="B315">
        <v>2</v>
      </c>
      <c r="C315">
        <v>2002</v>
      </c>
      <c r="D315">
        <v>7</v>
      </c>
      <c r="G315">
        <v>45</v>
      </c>
      <c r="H315" t="s">
        <v>34</v>
      </c>
      <c r="I315">
        <v>1179</v>
      </c>
      <c r="J315">
        <v>392</v>
      </c>
      <c r="K315">
        <v>3.28</v>
      </c>
      <c r="L315">
        <v>0.65800000000000003</v>
      </c>
      <c r="M315" t="s">
        <v>6</v>
      </c>
      <c r="N315">
        <v>2</v>
      </c>
      <c r="O315">
        <f>VLOOKUP(M315,LU!$A$3:$B$12,2,FALSE)</f>
        <v>118</v>
      </c>
    </row>
    <row r="316" spans="1:15" hidden="1" x14ac:dyDescent="0.25">
      <c r="A316" s="1">
        <v>963327</v>
      </c>
      <c r="B316">
        <v>2</v>
      </c>
      <c r="C316">
        <v>2000</v>
      </c>
      <c r="D316">
        <v>7</v>
      </c>
      <c r="G316">
        <v>45</v>
      </c>
      <c r="H316" t="s">
        <v>34</v>
      </c>
      <c r="I316">
        <v>2638</v>
      </c>
      <c r="J316">
        <v>232</v>
      </c>
      <c r="K316">
        <v>11.37</v>
      </c>
      <c r="L316">
        <v>0.35699999999999998</v>
      </c>
      <c r="M316" t="s">
        <v>6</v>
      </c>
      <c r="N316">
        <v>2</v>
      </c>
      <c r="O316">
        <f>VLOOKUP(M316,LU!$A$3:$B$12,2,FALSE)</f>
        <v>118</v>
      </c>
    </row>
    <row r="317" spans="1:15" hidden="1" x14ac:dyDescent="0.25">
      <c r="A317" s="1">
        <v>107135</v>
      </c>
      <c r="B317">
        <v>2</v>
      </c>
      <c r="C317">
        <v>2008</v>
      </c>
      <c r="D317">
        <v>7</v>
      </c>
      <c r="G317">
        <v>45</v>
      </c>
      <c r="H317" t="s">
        <v>34</v>
      </c>
      <c r="I317">
        <v>779</v>
      </c>
      <c r="J317">
        <v>343</v>
      </c>
      <c r="K317">
        <v>2.88</v>
      </c>
      <c r="L317">
        <v>0.71699999999999997</v>
      </c>
      <c r="M317" t="s">
        <v>6</v>
      </c>
      <c r="N317">
        <v>2</v>
      </c>
      <c r="O317">
        <f>VLOOKUP(M317,LU!$A$3:$B$12,2,FALSE)</f>
        <v>118</v>
      </c>
    </row>
    <row r="318" spans="1:15" hidden="1" x14ac:dyDescent="0.25">
      <c r="A318" s="1">
        <v>141624</v>
      </c>
      <c r="B318">
        <v>2</v>
      </c>
      <c r="C318">
        <v>2016</v>
      </c>
      <c r="D318">
        <v>7</v>
      </c>
      <c r="G318">
        <v>45</v>
      </c>
      <c r="H318" t="s">
        <v>34</v>
      </c>
      <c r="I318">
        <v>21</v>
      </c>
      <c r="J318">
        <v>8</v>
      </c>
      <c r="K318">
        <v>2.63</v>
      </c>
      <c r="L318">
        <v>0.375</v>
      </c>
      <c r="M318" t="s">
        <v>6</v>
      </c>
      <c r="N318">
        <v>2</v>
      </c>
      <c r="O318">
        <f>VLOOKUP(M318,LU!$A$3:$B$12,2,FALSE)</f>
        <v>118</v>
      </c>
    </row>
    <row r="319" spans="1:15" hidden="1" x14ac:dyDescent="0.25">
      <c r="A319" s="1">
        <v>113552</v>
      </c>
      <c r="B319">
        <v>2</v>
      </c>
      <c r="C319">
        <v>2010</v>
      </c>
      <c r="D319">
        <v>7</v>
      </c>
      <c r="G319">
        <v>45</v>
      </c>
      <c r="H319" t="s">
        <v>34</v>
      </c>
      <c r="I319">
        <v>227</v>
      </c>
      <c r="J319">
        <v>85</v>
      </c>
      <c r="K319">
        <v>2.67</v>
      </c>
      <c r="L319">
        <v>0.50600000000000001</v>
      </c>
      <c r="M319" t="s">
        <v>6</v>
      </c>
      <c r="N319">
        <v>2</v>
      </c>
      <c r="O319">
        <f>VLOOKUP(M319,LU!$A$3:$B$12,2,FALSE)</f>
        <v>118</v>
      </c>
    </row>
    <row r="320" spans="1:15" hidden="1" x14ac:dyDescent="0.25">
      <c r="A320" s="1">
        <v>110787</v>
      </c>
      <c r="B320">
        <v>2</v>
      </c>
      <c r="C320">
        <v>2009</v>
      </c>
      <c r="D320">
        <v>7</v>
      </c>
      <c r="G320">
        <v>45</v>
      </c>
      <c r="H320" t="s">
        <v>34</v>
      </c>
      <c r="I320">
        <v>800</v>
      </c>
      <c r="J320">
        <v>349</v>
      </c>
      <c r="K320">
        <v>2.29</v>
      </c>
      <c r="L320">
        <v>0.50700000000000001</v>
      </c>
      <c r="M320" t="s">
        <v>6</v>
      </c>
      <c r="N320">
        <v>2</v>
      </c>
      <c r="O320">
        <f>VLOOKUP(M320,LU!$A$3:$B$12,2,FALSE)</f>
        <v>118</v>
      </c>
    </row>
    <row r="321" spans="1:15" hidden="1" x14ac:dyDescent="0.25">
      <c r="A321" s="1">
        <v>133918</v>
      </c>
      <c r="B321">
        <v>2</v>
      </c>
      <c r="C321">
        <v>2014</v>
      </c>
      <c r="D321">
        <v>7</v>
      </c>
      <c r="G321">
        <v>45</v>
      </c>
      <c r="H321" t="s">
        <v>34</v>
      </c>
      <c r="I321">
        <v>561</v>
      </c>
      <c r="J321">
        <v>143</v>
      </c>
      <c r="K321">
        <v>3.92</v>
      </c>
      <c r="L321">
        <v>0.51</v>
      </c>
      <c r="M321" t="s">
        <v>6</v>
      </c>
      <c r="N321">
        <v>2</v>
      </c>
      <c r="O321">
        <f>VLOOKUP(M321,LU!$A$3:$B$12,2,FALSE)</f>
        <v>118</v>
      </c>
    </row>
    <row r="322" spans="1:15" hidden="1" x14ac:dyDescent="0.25">
      <c r="A322" s="1">
        <v>137634</v>
      </c>
      <c r="B322">
        <v>2</v>
      </c>
      <c r="C322">
        <v>2015</v>
      </c>
      <c r="D322">
        <v>7</v>
      </c>
      <c r="G322">
        <v>45</v>
      </c>
      <c r="H322" t="s">
        <v>34</v>
      </c>
      <c r="I322">
        <v>2317</v>
      </c>
      <c r="J322">
        <v>162</v>
      </c>
      <c r="K322">
        <v>14.3</v>
      </c>
      <c r="L322">
        <v>0.57999999999999996</v>
      </c>
      <c r="M322" t="s">
        <v>6</v>
      </c>
      <c r="N322">
        <v>2</v>
      </c>
      <c r="O322">
        <f>VLOOKUP(M322,LU!$A$3:$B$12,2,FALSE)</f>
        <v>118</v>
      </c>
    </row>
    <row r="323" spans="1:15" hidden="1" x14ac:dyDescent="0.25">
      <c r="A323" s="1">
        <v>104883</v>
      </c>
      <c r="B323">
        <v>2</v>
      </c>
      <c r="C323">
        <v>2007</v>
      </c>
      <c r="D323">
        <v>7</v>
      </c>
      <c r="G323">
        <v>45</v>
      </c>
      <c r="H323" t="s">
        <v>34</v>
      </c>
      <c r="I323">
        <v>1685</v>
      </c>
      <c r="J323">
        <v>548</v>
      </c>
      <c r="K323">
        <v>3.03</v>
      </c>
      <c r="L323">
        <v>0.54200000000000004</v>
      </c>
      <c r="M323" t="s">
        <v>6</v>
      </c>
      <c r="N323">
        <v>2</v>
      </c>
      <c r="O323">
        <f>VLOOKUP(M323,LU!$A$3:$B$12,2,FALSE)</f>
        <v>118</v>
      </c>
    </row>
    <row r="324" spans="1:15" hidden="1" x14ac:dyDescent="0.25">
      <c r="A324" s="1">
        <v>1118783</v>
      </c>
      <c r="B324">
        <v>2</v>
      </c>
      <c r="C324">
        <v>2001</v>
      </c>
      <c r="D324">
        <v>7</v>
      </c>
      <c r="G324">
        <v>45</v>
      </c>
      <c r="H324" t="s">
        <v>34</v>
      </c>
      <c r="I324">
        <v>2096</v>
      </c>
      <c r="J324">
        <v>840</v>
      </c>
      <c r="K324">
        <v>2.5</v>
      </c>
      <c r="L324">
        <v>0.38500000000000001</v>
      </c>
      <c r="M324" t="s">
        <v>6</v>
      </c>
      <c r="N324">
        <v>2</v>
      </c>
      <c r="O324">
        <f>VLOOKUP(M324,LU!$A$3:$B$12,2,FALSE)</f>
        <v>118</v>
      </c>
    </row>
    <row r="325" spans="1:15" hidden="1" x14ac:dyDescent="0.25">
      <c r="A325" s="1">
        <v>94797</v>
      </c>
      <c r="B325">
        <v>2</v>
      </c>
      <c r="C325">
        <v>2004</v>
      </c>
      <c r="D325">
        <v>7</v>
      </c>
      <c r="G325">
        <v>45</v>
      </c>
      <c r="H325" t="s">
        <v>34</v>
      </c>
      <c r="I325">
        <v>1020</v>
      </c>
      <c r="J325">
        <v>378</v>
      </c>
      <c r="K325">
        <v>2.7</v>
      </c>
      <c r="L325">
        <v>0.38100000000000001</v>
      </c>
      <c r="M325" t="s">
        <v>6</v>
      </c>
      <c r="N325">
        <v>2</v>
      </c>
      <c r="O325">
        <f>VLOOKUP(M325,LU!$A$3:$B$12,2,FALSE)</f>
        <v>118</v>
      </c>
    </row>
    <row r="326" spans="1:15" hidden="1" x14ac:dyDescent="0.25">
      <c r="A326" s="1">
        <v>1673150</v>
      </c>
      <c r="B326">
        <v>2</v>
      </c>
      <c r="C326">
        <v>2003</v>
      </c>
      <c r="D326">
        <v>7</v>
      </c>
      <c r="G326">
        <v>45</v>
      </c>
      <c r="H326" t="s">
        <v>34</v>
      </c>
      <c r="I326">
        <v>1099</v>
      </c>
      <c r="J326">
        <v>559</v>
      </c>
      <c r="K326">
        <v>1.99</v>
      </c>
      <c r="L326">
        <v>0.46500000000000002</v>
      </c>
      <c r="M326" t="s">
        <v>6</v>
      </c>
      <c r="N326">
        <v>2</v>
      </c>
      <c r="O326">
        <f>VLOOKUP(M326,LU!$A$3:$B$12,2,FALSE)</f>
        <v>118</v>
      </c>
    </row>
    <row r="327" spans="1:15" hidden="1" x14ac:dyDescent="0.25">
      <c r="A327" s="1">
        <v>149992</v>
      </c>
      <c r="B327">
        <v>2</v>
      </c>
      <c r="C327">
        <v>2018</v>
      </c>
      <c r="D327">
        <v>7</v>
      </c>
      <c r="G327">
        <v>45</v>
      </c>
      <c r="H327" t="s">
        <v>34</v>
      </c>
      <c r="I327">
        <v>5175</v>
      </c>
      <c r="J327">
        <v>1273</v>
      </c>
      <c r="K327">
        <v>4.18</v>
      </c>
      <c r="L327">
        <v>0.73499999999999999</v>
      </c>
      <c r="M327" t="s">
        <v>6</v>
      </c>
      <c r="N327">
        <v>2</v>
      </c>
      <c r="O327">
        <f>VLOOKUP(M327,LU!$A$3:$B$12,2,FALSE)</f>
        <v>118</v>
      </c>
    </row>
    <row r="328" spans="1:15" hidden="1" x14ac:dyDescent="0.25">
      <c r="A328" s="1">
        <v>95912</v>
      </c>
      <c r="B328">
        <v>2</v>
      </c>
      <c r="C328">
        <v>2005</v>
      </c>
      <c r="D328">
        <v>7</v>
      </c>
      <c r="G328">
        <v>45</v>
      </c>
      <c r="H328" t="s">
        <v>34</v>
      </c>
      <c r="I328">
        <v>931</v>
      </c>
      <c r="J328">
        <v>337</v>
      </c>
      <c r="K328">
        <v>2.83</v>
      </c>
      <c r="L328">
        <v>0.5</v>
      </c>
      <c r="M328" t="s">
        <v>6</v>
      </c>
      <c r="N328">
        <v>2</v>
      </c>
      <c r="O328">
        <f>VLOOKUP(M328,LU!$A$3:$B$12,2,FALSE)</f>
        <v>118</v>
      </c>
    </row>
    <row r="329" spans="1:15" hidden="1" x14ac:dyDescent="0.25">
      <c r="A329" s="1">
        <v>99596</v>
      </c>
      <c r="B329">
        <v>2</v>
      </c>
      <c r="C329">
        <v>2006</v>
      </c>
      <c r="D329">
        <v>7</v>
      </c>
      <c r="G329">
        <v>45</v>
      </c>
      <c r="H329" t="s">
        <v>34</v>
      </c>
      <c r="I329">
        <v>2486</v>
      </c>
      <c r="J329">
        <v>963</v>
      </c>
      <c r="K329">
        <v>2.58</v>
      </c>
      <c r="L329">
        <v>0.45500000000000002</v>
      </c>
      <c r="M329" t="s">
        <v>6</v>
      </c>
      <c r="N329">
        <v>2</v>
      </c>
      <c r="O329">
        <f>VLOOKUP(M329,LU!$A$3:$B$12,2,FALSE)</f>
        <v>118</v>
      </c>
    </row>
    <row r="330" spans="1:15" hidden="1" x14ac:dyDescent="0.25">
      <c r="A330" s="1">
        <v>127548</v>
      </c>
      <c r="B330">
        <v>2</v>
      </c>
      <c r="C330">
        <v>2013</v>
      </c>
      <c r="D330">
        <v>7</v>
      </c>
      <c r="G330">
        <v>45</v>
      </c>
      <c r="H330" t="s">
        <v>34</v>
      </c>
      <c r="I330">
        <v>2145</v>
      </c>
      <c r="J330">
        <v>693</v>
      </c>
      <c r="K330">
        <v>3.1</v>
      </c>
      <c r="L330">
        <v>0.61499999999999999</v>
      </c>
      <c r="M330" t="s">
        <v>6</v>
      </c>
      <c r="N330">
        <v>2</v>
      </c>
      <c r="O330">
        <f>VLOOKUP(M330,LU!$A$3:$B$12,2,FALSE)</f>
        <v>118</v>
      </c>
    </row>
    <row r="331" spans="1:15" hidden="1" x14ac:dyDescent="0.25">
      <c r="A331" s="1">
        <v>123040</v>
      </c>
      <c r="B331">
        <v>2</v>
      </c>
      <c r="C331">
        <v>2012</v>
      </c>
      <c r="D331">
        <v>7</v>
      </c>
      <c r="G331">
        <v>45</v>
      </c>
      <c r="H331" t="s">
        <v>34</v>
      </c>
      <c r="I331">
        <v>896</v>
      </c>
      <c r="J331">
        <v>170</v>
      </c>
      <c r="K331">
        <v>5.27</v>
      </c>
      <c r="L331">
        <v>0.5</v>
      </c>
      <c r="M331" t="s">
        <v>6</v>
      </c>
      <c r="N331">
        <v>2</v>
      </c>
      <c r="O331">
        <f>VLOOKUP(M331,LU!$A$3:$B$12,2,FALSE)</f>
        <v>118</v>
      </c>
    </row>
    <row r="332" spans="1:15" hidden="1" x14ac:dyDescent="0.25">
      <c r="A332" s="1">
        <v>119694</v>
      </c>
      <c r="B332">
        <v>2</v>
      </c>
      <c r="C332">
        <v>2011</v>
      </c>
      <c r="D332">
        <v>7</v>
      </c>
      <c r="G332">
        <v>45</v>
      </c>
      <c r="H332" t="s">
        <v>34</v>
      </c>
      <c r="I332">
        <v>1679</v>
      </c>
      <c r="J332">
        <v>471</v>
      </c>
      <c r="K332">
        <v>3.56</v>
      </c>
      <c r="L332">
        <v>0.63100000000000001</v>
      </c>
      <c r="M332" t="s">
        <v>6</v>
      </c>
      <c r="N332">
        <v>2</v>
      </c>
      <c r="O332">
        <f>VLOOKUP(M332,LU!$A$3:$B$12,2,FALSE)</f>
        <v>118</v>
      </c>
    </row>
    <row r="333" spans="1:15" hidden="1" x14ac:dyDescent="0.25">
      <c r="A333" s="1">
        <v>157142</v>
      </c>
      <c r="B333">
        <v>2</v>
      </c>
      <c r="C333">
        <v>2020</v>
      </c>
      <c r="D333">
        <v>7</v>
      </c>
      <c r="G333">
        <v>45</v>
      </c>
      <c r="H333" t="s">
        <v>34</v>
      </c>
      <c r="I333">
        <v>6396</v>
      </c>
      <c r="J333">
        <v>1184</v>
      </c>
      <c r="K333">
        <v>5.4</v>
      </c>
      <c r="L333">
        <v>0.55700000000000005</v>
      </c>
      <c r="M333" t="s">
        <v>6</v>
      </c>
      <c r="N333">
        <v>2</v>
      </c>
      <c r="O333">
        <f>VLOOKUP(M333,LU!$A$3:$B$12,2,FALSE)</f>
        <v>118</v>
      </c>
    </row>
    <row r="334" spans="1:15" hidden="1" x14ac:dyDescent="0.25">
      <c r="A334" s="1">
        <v>144912</v>
      </c>
      <c r="B334">
        <v>2</v>
      </c>
      <c r="C334">
        <v>2017</v>
      </c>
      <c r="D334">
        <v>7</v>
      </c>
      <c r="G334">
        <v>45</v>
      </c>
      <c r="H334" t="s">
        <v>34</v>
      </c>
      <c r="I334">
        <v>2152</v>
      </c>
      <c r="J334">
        <v>292</v>
      </c>
      <c r="K334">
        <v>7.57</v>
      </c>
      <c r="L334">
        <v>0.97599999999999998</v>
      </c>
      <c r="M334" t="s">
        <v>6</v>
      </c>
      <c r="N334">
        <v>2</v>
      </c>
      <c r="O334">
        <f>VLOOKUP(M334,LU!$A$3:$B$12,2,FALSE)</f>
        <v>118</v>
      </c>
    </row>
    <row r="335" spans="1:15" hidden="1" x14ac:dyDescent="0.25">
      <c r="A335" s="1">
        <v>153487</v>
      </c>
      <c r="B335">
        <v>2</v>
      </c>
      <c r="C335">
        <v>2019</v>
      </c>
      <c r="D335">
        <v>7</v>
      </c>
      <c r="G335">
        <v>45</v>
      </c>
      <c r="H335" t="s">
        <v>34</v>
      </c>
      <c r="I335">
        <v>6291</v>
      </c>
      <c r="J335">
        <v>916</v>
      </c>
      <c r="K335">
        <v>6.97</v>
      </c>
      <c r="L335">
        <v>0.61199999999999999</v>
      </c>
      <c r="M335" t="s">
        <v>6</v>
      </c>
      <c r="N335">
        <v>2</v>
      </c>
      <c r="O335">
        <f>VLOOKUP(M335,LU!$A$3:$B$12,2,FALSE)</f>
        <v>118</v>
      </c>
    </row>
    <row r="336" spans="1:15" hidden="1" x14ac:dyDescent="0.25">
      <c r="A336" s="1">
        <v>107144</v>
      </c>
      <c r="B336">
        <v>2</v>
      </c>
      <c r="C336">
        <v>2008</v>
      </c>
      <c r="D336">
        <v>7</v>
      </c>
      <c r="G336">
        <v>45</v>
      </c>
      <c r="H336" t="s">
        <v>35</v>
      </c>
      <c r="I336">
        <v>459</v>
      </c>
      <c r="J336">
        <v>177</v>
      </c>
      <c r="K336">
        <v>2.59</v>
      </c>
      <c r="L336">
        <v>0.72899999999999998</v>
      </c>
      <c r="M336" t="s">
        <v>7</v>
      </c>
      <c r="N336">
        <v>2</v>
      </c>
      <c r="O336">
        <f>VLOOKUP(M336,LU!$A$3:$B$12,2,FALSE)</f>
        <v>129</v>
      </c>
    </row>
    <row r="337" spans="1:15" hidden="1" x14ac:dyDescent="0.25">
      <c r="A337" s="1">
        <v>141630</v>
      </c>
      <c r="B337">
        <v>2</v>
      </c>
      <c r="C337">
        <v>2016</v>
      </c>
      <c r="D337">
        <v>7</v>
      </c>
      <c r="G337">
        <v>45</v>
      </c>
      <c r="H337" t="s">
        <v>35</v>
      </c>
      <c r="I337">
        <v>12</v>
      </c>
      <c r="J337">
        <v>2</v>
      </c>
      <c r="K337">
        <v>6</v>
      </c>
      <c r="L337">
        <v>0.5</v>
      </c>
      <c r="M337" t="s">
        <v>7</v>
      </c>
      <c r="N337">
        <v>2</v>
      </c>
      <c r="O337">
        <f>VLOOKUP(M337,LU!$A$3:$B$12,2,FALSE)</f>
        <v>129</v>
      </c>
    </row>
    <row r="338" spans="1:15" hidden="1" x14ac:dyDescent="0.25">
      <c r="A338" s="1">
        <v>113557</v>
      </c>
      <c r="B338">
        <v>2</v>
      </c>
      <c r="C338">
        <v>2010</v>
      </c>
      <c r="D338">
        <v>7</v>
      </c>
      <c r="G338">
        <v>45</v>
      </c>
      <c r="H338" t="s">
        <v>35</v>
      </c>
      <c r="I338">
        <v>23</v>
      </c>
      <c r="J338">
        <v>7</v>
      </c>
      <c r="K338">
        <v>3.29</v>
      </c>
      <c r="L338">
        <v>0.28599999999999998</v>
      </c>
      <c r="M338" t="s">
        <v>7</v>
      </c>
      <c r="N338">
        <v>2</v>
      </c>
      <c r="O338">
        <f>VLOOKUP(M338,LU!$A$3:$B$12,2,FALSE)</f>
        <v>129</v>
      </c>
    </row>
    <row r="339" spans="1:15" hidden="1" x14ac:dyDescent="0.25">
      <c r="A339" s="1">
        <v>110793</v>
      </c>
      <c r="B339">
        <v>2</v>
      </c>
      <c r="C339">
        <v>2009</v>
      </c>
      <c r="D339">
        <v>7</v>
      </c>
      <c r="G339">
        <v>45</v>
      </c>
      <c r="H339" t="s">
        <v>35</v>
      </c>
      <c r="I339">
        <v>338</v>
      </c>
      <c r="J339">
        <v>120</v>
      </c>
      <c r="K339">
        <v>2.82</v>
      </c>
      <c r="L339">
        <v>0.59199999999999997</v>
      </c>
      <c r="M339" t="s">
        <v>7</v>
      </c>
      <c r="N339">
        <v>2</v>
      </c>
      <c r="O339">
        <f>VLOOKUP(M339,LU!$A$3:$B$12,2,FALSE)</f>
        <v>129</v>
      </c>
    </row>
    <row r="340" spans="1:15" hidden="1" x14ac:dyDescent="0.25">
      <c r="A340" s="1">
        <v>133924</v>
      </c>
      <c r="B340">
        <v>2</v>
      </c>
      <c r="C340">
        <v>2014</v>
      </c>
      <c r="D340">
        <v>7</v>
      </c>
      <c r="G340">
        <v>45</v>
      </c>
      <c r="H340" t="s">
        <v>35</v>
      </c>
      <c r="I340">
        <v>10</v>
      </c>
      <c r="J340">
        <v>7</v>
      </c>
      <c r="K340">
        <v>1.43</v>
      </c>
      <c r="L340">
        <v>0.71399999999999997</v>
      </c>
      <c r="M340" t="s">
        <v>7</v>
      </c>
      <c r="N340">
        <v>2</v>
      </c>
      <c r="O340">
        <f>VLOOKUP(M340,LU!$A$3:$B$12,2,FALSE)</f>
        <v>129</v>
      </c>
    </row>
    <row r="341" spans="1:15" hidden="1" x14ac:dyDescent="0.25">
      <c r="A341" s="1">
        <v>137639</v>
      </c>
      <c r="B341">
        <v>2</v>
      </c>
      <c r="C341">
        <v>2015</v>
      </c>
      <c r="D341">
        <v>7</v>
      </c>
      <c r="G341">
        <v>45</v>
      </c>
      <c r="H341" t="s">
        <v>35</v>
      </c>
      <c r="I341">
        <v>23</v>
      </c>
      <c r="J341">
        <v>8</v>
      </c>
      <c r="K341">
        <v>2.88</v>
      </c>
      <c r="L341">
        <v>0.875</v>
      </c>
      <c r="M341" t="s">
        <v>7</v>
      </c>
      <c r="N341">
        <v>2</v>
      </c>
      <c r="O341">
        <f>VLOOKUP(M341,LU!$A$3:$B$12,2,FALSE)</f>
        <v>129</v>
      </c>
    </row>
    <row r="342" spans="1:15" hidden="1" x14ac:dyDescent="0.25">
      <c r="A342" s="1">
        <v>150001</v>
      </c>
      <c r="B342">
        <v>2</v>
      </c>
      <c r="C342">
        <v>2018</v>
      </c>
      <c r="D342">
        <v>7</v>
      </c>
      <c r="G342">
        <v>45</v>
      </c>
      <c r="H342" t="s">
        <v>35</v>
      </c>
      <c r="I342">
        <v>210</v>
      </c>
      <c r="J342">
        <v>86</v>
      </c>
      <c r="K342">
        <v>2.44</v>
      </c>
      <c r="L342">
        <v>0.72099999999999997</v>
      </c>
      <c r="M342" t="s">
        <v>7</v>
      </c>
      <c r="N342">
        <v>2</v>
      </c>
      <c r="O342">
        <f>VLOOKUP(M342,LU!$A$3:$B$12,2,FALSE)</f>
        <v>129</v>
      </c>
    </row>
    <row r="343" spans="1:15" hidden="1" x14ac:dyDescent="0.25">
      <c r="A343" s="1">
        <v>963332</v>
      </c>
      <c r="B343">
        <v>2</v>
      </c>
      <c r="C343">
        <v>2000</v>
      </c>
      <c r="D343">
        <v>7</v>
      </c>
      <c r="G343">
        <v>45</v>
      </c>
      <c r="H343" t="s">
        <v>35</v>
      </c>
      <c r="I343">
        <v>1504</v>
      </c>
      <c r="J343">
        <v>260</v>
      </c>
      <c r="K343">
        <v>5.78</v>
      </c>
      <c r="L343">
        <v>0.44600000000000001</v>
      </c>
      <c r="M343" t="s">
        <v>7</v>
      </c>
      <c r="N343">
        <v>2</v>
      </c>
      <c r="O343">
        <f>VLOOKUP(M343,LU!$A$3:$B$12,2,FALSE)</f>
        <v>129</v>
      </c>
    </row>
    <row r="344" spans="1:15" hidden="1" x14ac:dyDescent="0.25">
      <c r="A344" s="1">
        <v>1118807</v>
      </c>
      <c r="B344">
        <v>2</v>
      </c>
      <c r="C344">
        <v>2001</v>
      </c>
      <c r="D344">
        <v>7</v>
      </c>
      <c r="G344">
        <v>45</v>
      </c>
      <c r="H344" t="s">
        <v>35</v>
      </c>
      <c r="I344">
        <v>1188</v>
      </c>
      <c r="J344">
        <v>211</v>
      </c>
      <c r="K344">
        <v>5.63</v>
      </c>
      <c r="L344">
        <v>0.55900000000000005</v>
      </c>
      <c r="M344" t="s">
        <v>7</v>
      </c>
      <c r="N344">
        <v>2</v>
      </c>
      <c r="O344">
        <f>VLOOKUP(M344,LU!$A$3:$B$12,2,FALSE)</f>
        <v>129</v>
      </c>
    </row>
    <row r="345" spans="1:15" hidden="1" x14ac:dyDescent="0.25">
      <c r="A345" s="1">
        <v>91913</v>
      </c>
      <c r="B345">
        <v>2</v>
      </c>
      <c r="C345">
        <v>2004</v>
      </c>
      <c r="D345">
        <v>7</v>
      </c>
      <c r="G345">
        <v>45</v>
      </c>
      <c r="H345" t="s">
        <v>35</v>
      </c>
      <c r="I345">
        <v>503</v>
      </c>
      <c r="J345">
        <v>86</v>
      </c>
      <c r="K345">
        <v>6.38</v>
      </c>
      <c r="L345">
        <v>0.48799999999999999</v>
      </c>
      <c r="M345" t="s">
        <v>7</v>
      </c>
      <c r="N345">
        <v>2</v>
      </c>
      <c r="O345">
        <f>VLOOKUP(M345,LU!$A$3:$B$12,2,FALSE)</f>
        <v>129</v>
      </c>
    </row>
    <row r="346" spans="1:15" hidden="1" x14ac:dyDescent="0.25">
      <c r="A346" s="1">
        <v>95920</v>
      </c>
      <c r="B346">
        <v>2</v>
      </c>
      <c r="C346">
        <v>2005</v>
      </c>
      <c r="D346">
        <v>7</v>
      </c>
      <c r="G346">
        <v>45</v>
      </c>
      <c r="H346" t="s">
        <v>35</v>
      </c>
      <c r="I346">
        <v>552</v>
      </c>
      <c r="J346">
        <v>122</v>
      </c>
      <c r="K346">
        <v>4.5199999999999996</v>
      </c>
      <c r="L346">
        <v>0.50800000000000001</v>
      </c>
      <c r="M346" t="s">
        <v>7</v>
      </c>
      <c r="N346">
        <v>2</v>
      </c>
      <c r="O346">
        <f>VLOOKUP(M346,LU!$A$3:$B$12,2,FALSE)</f>
        <v>129</v>
      </c>
    </row>
    <row r="347" spans="1:15" hidden="1" x14ac:dyDescent="0.25">
      <c r="A347" s="1">
        <v>101997</v>
      </c>
      <c r="B347">
        <v>2</v>
      </c>
      <c r="C347">
        <v>2007</v>
      </c>
      <c r="D347">
        <v>7</v>
      </c>
      <c r="G347">
        <v>45</v>
      </c>
      <c r="H347" t="s">
        <v>35</v>
      </c>
      <c r="I347">
        <v>1171</v>
      </c>
      <c r="J347">
        <v>301</v>
      </c>
      <c r="K347">
        <v>3.87</v>
      </c>
      <c r="L347">
        <v>0.66800000000000004</v>
      </c>
      <c r="M347" t="s">
        <v>7</v>
      </c>
      <c r="N347">
        <v>2</v>
      </c>
      <c r="O347">
        <f>VLOOKUP(M347,LU!$A$3:$B$12,2,FALSE)</f>
        <v>129</v>
      </c>
    </row>
    <row r="348" spans="1:15" hidden="1" x14ac:dyDescent="0.25">
      <c r="A348" s="1">
        <v>1673100</v>
      </c>
      <c r="B348">
        <v>2</v>
      </c>
      <c r="C348">
        <v>2003</v>
      </c>
      <c r="D348">
        <v>7</v>
      </c>
      <c r="G348">
        <v>45</v>
      </c>
      <c r="H348" t="s">
        <v>35</v>
      </c>
      <c r="I348">
        <v>243</v>
      </c>
      <c r="J348">
        <v>51</v>
      </c>
      <c r="K348">
        <v>4.76</v>
      </c>
      <c r="L348">
        <v>0.35199999999999998</v>
      </c>
      <c r="M348" t="s">
        <v>7</v>
      </c>
      <c r="N348">
        <v>2</v>
      </c>
      <c r="O348">
        <f>VLOOKUP(M348,LU!$A$3:$B$12,2,FALSE)</f>
        <v>129</v>
      </c>
    </row>
    <row r="349" spans="1:15" hidden="1" x14ac:dyDescent="0.25">
      <c r="A349" s="1">
        <v>1271766</v>
      </c>
      <c r="B349">
        <v>2</v>
      </c>
      <c r="C349">
        <v>2002</v>
      </c>
      <c r="D349">
        <v>7</v>
      </c>
      <c r="G349">
        <v>45</v>
      </c>
      <c r="H349" t="s">
        <v>35</v>
      </c>
      <c r="I349">
        <v>349</v>
      </c>
      <c r="J349">
        <v>92</v>
      </c>
      <c r="K349">
        <v>3.79</v>
      </c>
      <c r="L349">
        <v>0.69499999999999995</v>
      </c>
      <c r="M349" t="s">
        <v>7</v>
      </c>
      <c r="N349">
        <v>2</v>
      </c>
      <c r="O349">
        <f>VLOOKUP(M349,LU!$A$3:$B$12,2,FALSE)</f>
        <v>129</v>
      </c>
    </row>
    <row r="350" spans="1:15" hidden="1" x14ac:dyDescent="0.25">
      <c r="A350" s="1">
        <v>99603</v>
      </c>
      <c r="B350">
        <v>2</v>
      </c>
      <c r="C350">
        <v>2006</v>
      </c>
      <c r="D350">
        <v>7</v>
      </c>
      <c r="G350">
        <v>45</v>
      </c>
      <c r="H350" t="s">
        <v>35</v>
      </c>
      <c r="I350">
        <v>539</v>
      </c>
      <c r="J350">
        <v>91</v>
      </c>
      <c r="K350">
        <v>11.11</v>
      </c>
      <c r="L350">
        <v>0.39600000000000002</v>
      </c>
      <c r="M350" t="s">
        <v>7</v>
      </c>
      <c r="N350">
        <v>2</v>
      </c>
      <c r="O350">
        <f>VLOOKUP(M350,LU!$A$3:$B$12,2,FALSE)</f>
        <v>129</v>
      </c>
    </row>
    <row r="351" spans="1:15" hidden="1" x14ac:dyDescent="0.25">
      <c r="A351" s="1">
        <v>127553</v>
      </c>
      <c r="B351">
        <v>2</v>
      </c>
      <c r="C351">
        <v>2013</v>
      </c>
      <c r="D351">
        <v>7</v>
      </c>
      <c r="G351">
        <v>45</v>
      </c>
      <c r="H351" t="s">
        <v>35</v>
      </c>
      <c r="I351">
        <v>196</v>
      </c>
      <c r="J351">
        <v>49</v>
      </c>
      <c r="K351">
        <v>4</v>
      </c>
      <c r="L351">
        <v>0.55100000000000005</v>
      </c>
      <c r="M351" t="s">
        <v>7</v>
      </c>
      <c r="N351">
        <v>2</v>
      </c>
      <c r="O351">
        <f>VLOOKUP(M351,LU!$A$3:$B$12,2,FALSE)</f>
        <v>129</v>
      </c>
    </row>
    <row r="352" spans="1:15" hidden="1" x14ac:dyDescent="0.25">
      <c r="A352" s="1">
        <v>123047</v>
      </c>
      <c r="B352">
        <v>2</v>
      </c>
      <c r="C352">
        <v>2012</v>
      </c>
      <c r="D352">
        <v>7</v>
      </c>
      <c r="G352">
        <v>45</v>
      </c>
      <c r="H352" t="s">
        <v>35</v>
      </c>
      <c r="I352">
        <v>85</v>
      </c>
      <c r="J352">
        <v>26</v>
      </c>
      <c r="K352">
        <v>3.27</v>
      </c>
      <c r="L352">
        <v>0.73099999999999998</v>
      </c>
      <c r="M352" t="s">
        <v>7</v>
      </c>
      <c r="N352">
        <v>2</v>
      </c>
      <c r="O352">
        <f>VLOOKUP(M352,LU!$A$3:$B$12,2,FALSE)</f>
        <v>129</v>
      </c>
    </row>
    <row r="353" spans="1:15" hidden="1" x14ac:dyDescent="0.25">
      <c r="A353" s="1">
        <v>119701</v>
      </c>
      <c r="B353">
        <v>2</v>
      </c>
      <c r="C353">
        <v>2011</v>
      </c>
      <c r="D353">
        <v>7</v>
      </c>
      <c r="G353">
        <v>45</v>
      </c>
      <c r="H353" t="s">
        <v>35</v>
      </c>
      <c r="I353">
        <v>176</v>
      </c>
      <c r="J353">
        <v>46</v>
      </c>
      <c r="K353">
        <v>4.59</v>
      </c>
      <c r="L353">
        <v>0.54300000000000004</v>
      </c>
      <c r="M353" t="s">
        <v>7</v>
      </c>
      <c r="N353">
        <v>2</v>
      </c>
      <c r="O353">
        <f>VLOOKUP(M353,LU!$A$3:$B$12,2,FALSE)</f>
        <v>129</v>
      </c>
    </row>
    <row r="354" spans="1:15" hidden="1" x14ac:dyDescent="0.25">
      <c r="A354" s="1">
        <v>157148</v>
      </c>
      <c r="B354">
        <v>2</v>
      </c>
      <c r="C354">
        <v>2020</v>
      </c>
      <c r="D354">
        <v>7</v>
      </c>
      <c r="G354">
        <v>45</v>
      </c>
      <c r="H354" t="s">
        <v>35</v>
      </c>
      <c r="I354">
        <v>544</v>
      </c>
      <c r="J354">
        <v>91</v>
      </c>
      <c r="K354">
        <v>5.98</v>
      </c>
      <c r="L354">
        <v>0.747</v>
      </c>
      <c r="M354" t="s">
        <v>7</v>
      </c>
      <c r="N354">
        <v>2</v>
      </c>
      <c r="O354">
        <f>VLOOKUP(M354,LU!$A$3:$B$12,2,FALSE)</f>
        <v>129</v>
      </c>
    </row>
    <row r="355" spans="1:15" hidden="1" x14ac:dyDescent="0.25">
      <c r="A355" s="1">
        <v>144919</v>
      </c>
      <c r="B355">
        <v>2</v>
      </c>
      <c r="C355">
        <v>2017</v>
      </c>
      <c r="D355">
        <v>7</v>
      </c>
      <c r="G355">
        <v>45</v>
      </c>
      <c r="H355" t="s">
        <v>35</v>
      </c>
      <c r="I355">
        <v>492</v>
      </c>
      <c r="J355">
        <v>149</v>
      </c>
      <c r="K355">
        <v>3.77</v>
      </c>
      <c r="L355">
        <v>0.76300000000000001</v>
      </c>
      <c r="M355" t="s">
        <v>7</v>
      </c>
      <c r="N355">
        <v>2</v>
      </c>
      <c r="O355">
        <f>VLOOKUP(M355,LU!$A$3:$B$12,2,FALSE)</f>
        <v>129</v>
      </c>
    </row>
    <row r="356" spans="1:15" hidden="1" x14ac:dyDescent="0.25">
      <c r="A356" s="1">
        <v>153496</v>
      </c>
      <c r="B356">
        <v>2</v>
      </c>
      <c r="C356">
        <v>2019</v>
      </c>
      <c r="D356">
        <v>7</v>
      </c>
      <c r="G356">
        <v>45</v>
      </c>
      <c r="H356" t="s">
        <v>35</v>
      </c>
      <c r="I356">
        <v>394</v>
      </c>
      <c r="J356">
        <v>124</v>
      </c>
      <c r="K356">
        <v>3.18</v>
      </c>
      <c r="L356">
        <v>0.71499999999999997</v>
      </c>
      <c r="M356" t="s">
        <v>7</v>
      </c>
      <c r="N356">
        <v>2</v>
      </c>
      <c r="O356">
        <f>VLOOKUP(M356,LU!$A$3:$B$12,2,FALSE)</f>
        <v>129</v>
      </c>
    </row>
    <row r="357" spans="1:15" hidden="1" x14ac:dyDescent="0.25">
      <c r="A357" s="1">
        <v>102753</v>
      </c>
      <c r="B357">
        <v>2</v>
      </c>
      <c r="C357">
        <v>2007</v>
      </c>
      <c r="D357">
        <v>7</v>
      </c>
      <c r="G357">
        <v>45</v>
      </c>
      <c r="H357" t="s">
        <v>36</v>
      </c>
      <c r="I357">
        <v>190</v>
      </c>
      <c r="J357">
        <v>36</v>
      </c>
      <c r="K357">
        <v>5.28</v>
      </c>
      <c r="L357">
        <v>0.91700000000000004</v>
      </c>
      <c r="M357" t="s">
        <v>9</v>
      </c>
      <c r="N357">
        <v>2</v>
      </c>
      <c r="O357">
        <f>VLOOKUP(M357,LU!$A$3:$B$12,2,FALSE)</f>
        <v>136</v>
      </c>
    </row>
    <row r="358" spans="1:15" hidden="1" x14ac:dyDescent="0.25">
      <c r="A358" s="1">
        <v>963337</v>
      </c>
      <c r="B358">
        <v>2</v>
      </c>
      <c r="C358">
        <v>2000</v>
      </c>
      <c r="D358">
        <v>7</v>
      </c>
      <c r="G358">
        <v>45</v>
      </c>
      <c r="H358" t="s">
        <v>36</v>
      </c>
      <c r="I358">
        <v>275</v>
      </c>
      <c r="J358">
        <v>80</v>
      </c>
      <c r="K358">
        <v>3.44</v>
      </c>
      <c r="L358">
        <v>0.51200000000000001</v>
      </c>
      <c r="M358" t="s">
        <v>9</v>
      </c>
      <c r="N358">
        <v>2</v>
      </c>
      <c r="O358">
        <f>VLOOKUP(M358,LU!$A$3:$B$12,2,FALSE)</f>
        <v>136</v>
      </c>
    </row>
    <row r="359" spans="1:15" hidden="1" x14ac:dyDescent="0.25">
      <c r="A359" s="1">
        <v>107149</v>
      </c>
      <c r="B359">
        <v>2</v>
      </c>
      <c r="C359">
        <v>2008</v>
      </c>
      <c r="D359">
        <v>7</v>
      </c>
      <c r="G359">
        <v>45</v>
      </c>
      <c r="H359" t="s">
        <v>36</v>
      </c>
      <c r="I359">
        <v>81</v>
      </c>
      <c r="J359">
        <v>10</v>
      </c>
      <c r="K359">
        <v>8.1</v>
      </c>
      <c r="L359">
        <v>0.8</v>
      </c>
      <c r="M359" t="s">
        <v>9</v>
      </c>
      <c r="N359">
        <v>2</v>
      </c>
      <c r="O359">
        <f>VLOOKUP(M359,LU!$A$3:$B$12,2,FALSE)</f>
        <v>136</v>
      </c>
    </row>
    <row r="360" spans="1:15" hidden="1" x14ac:dyDescent="0.25">
      <c r="A360" s="1">
        <v>113561</v>
      </c>
      <c r="B360">
        <v>2</v>
      </c>
      <c r="C360">
        <v>2010</v>
      </c>
      <c r="D360">
        <v>7</v>
      </c>
      <c r="G360">
        <v>45</v>
      </c>
      <c r="H360" t="s">
        <v>36</v>
      </c>
      <c r="I360">
        <v>5</v>
      </c>
      <c r="J360">
        <v>0</v>
      </c>
      <c r="M360" t="s">
        <v>9</v>
      </c>
      <c r="N360">
        <v>2</v>
      </c>
      <c r="O360">
        <f>VLOOKUP(M360,LU!$A$3:$B$12,2,FALSE)</f>
        <v>136</v>
      </c>
    </row>
    <row r="361" spans="1:15" hidden="1" x14ac:dyDescent="0.25">
      <c r="A361" s="1">
        <v>150011</v>
      </c>
      <c r="B361">
        <v>2</v>
      </c>
      <c r="C361">
        <v>2018</v>
      </c>
      <c r="D361">
        <v>7</v>
      </c>
      <c r="G361">
        <v>45</v>
      </c>
      <c r="H361" t="s">
        <v>36</v>
      </c>
      <c r="I361">
        <v>34</v>
      </c>
      <c r="J361">
        <v>5</v>
      </c>
      <c r="K361">
        <v>6.8</v>
      </c>
      <c r="L361">
        <v>1</v>
      </c>
      <c r="M361" t="s">
        <v>9</v>
      </c>
      <c r="N361">
        <v>2</v>
      </c>
      <c r="O361">
        <f>VLOOKUP(M361,LU!$A$3:$B$12,2,FALSE)</f>
        <v>136</v>
      </c>
    </row>
    <row r="362" spans="1:15" hidden="1" x14ac:dyDescent="0.25">
      <c r="A362" s="1">
        <v>1118831</v>
      </c>
      <c r="B362">
        <v>2</v>
      </c>
      <c r="C362">
        <v>2001</v>
      </c>
      <c r="D362">
        <v>7</v>
      </c>
      <c r="G362">
        <v>45</v>
      </c>
      <c r="H362" t="s">
        <v>36</v>
      </c>
      <c r="I362">
        <v>105</v>
      </c>
      <c r="J362">
        <v>8</v>
      </c>
      <c r="K362">
        <v>13.13</v>
      </c>
      <c r="L362">
        <v>1</v>
      </c>
      <c r="M362" t="s">
        <v>9</v>
      </c>
      <c r="N362">
        <v>2</v>
      </c>
      <c r="O362">
        <f>VLOOKUP(M362,LU!$A$3:$B$12,2,FALSE)</f>
        <v>136</v>
      </c>
    </row>
    <row r="363" spans="1:15" hidden="1" x14ac:dyDescent="0.25">
      <c r="A363" s="1">
        <v>1271792</v>
      </c>
      <c r="B363">
        <v>2</v>
      </c>
      <c r="C363">
        <v>2002</v>
      </c>
      <c r="D363">
        <v>7</v>
      </c>
      <c r="G363">
        <v>45</v>
      </c>
      <c r="H363" t="s">
        <v>36</v>
      </c>
      <c r="I363">
        <v>60</v>
      </c>
      <c r="J363">
        <v>5</v>
      </c>
      <c r="K363">
        <v>12</v>
      </c>
      <c r="L363">
        <v>0.8</v>
      </c>
      <c r="M363" t="s">
        <v>9</v>
      </c>
      <c r="N363">
        <v>2</v>
      </c>
      <c r="O363">
        <f>VLOOKUP(M363,LU!$A$3:$B$12,2,FALSE)</f>
        <v>136</v>
      </c>
    </row>
    <row r="364" spans="1:15" hidden="1" x14ac:dyDescent="0.25">
      <c r="A364" s="1">
        <v>91920</v>
      </c>
      <c r="B364">
        <v>2</v>
      </c>
      <c r="C364">
        <v>2004</v>
      </c>
      <c r="D364">
        <v>7</v>
      </c>
      <c r="G364">
        <v>45</v>
      </c>
      <c r="H364" t="s">
        <v>36</v>
      </c>
      <c r="I364">
        <v>28</v>
      </c>
      <c r="J364">
        <v>2</v>
      </c>
      <c r="K364">
        <v>14</v>
      </c>
      <c r="L364">
        <v>1</v>
      </c>
      <c r="M364" t="s">
        <v>9</v>
      </c>
      <c r="N364">
        <v>2</v>
      </c>
      <c r="O364">
        <f>VLOOKUP(M364,LU!$A$3:$B$12,2,FALSE)</f>
        <v>136</v>
      </c>
    </row>
    <row r="365" spans="1:15" hidden="1" x14ac:dyDescent="0.25">
      <c r="A365" s="1">
        <v>95928</v>
      </c>
      <c r="B365">
        <v>2</v>
      </c>
      <c r="C365">
        <v>2005</v>
      </c>
      <c r="D365">
        <v>7</v>
      </c>
      <c r="G365">
        <v>45</v>
      </c>
      <c r="H365" t="s">
        <v>36</v>
      </c>
      <c r="I365">
        <v>68</v>
      </c>
      <c r="J365">
        <v>14</v>
      </c>
      <c r="K365">
        <v>4.8600000000000003</v>
      </c>
      <c r="L365">
        <v>0.78600000000000003</v>
      </c>
      <c r="M365" t="s">
        <v>9</v>
      </c>
      <c r="N365">
        <v>2</v>
      </c>
      <c r="O365">
        <f>VLOOKUP(M365,LU!$A$3:$B$12,2,FALSE)</f>
        <v>136</v>
      </c>
    </row>
    <row r="366" spans="1:15" hidden="1" x14ac:dyDescent="0.25">
      <c r="A366" s="1">
        <v>99611</v>
      </c>
      <c r="B366">
        <v>2</v>
      </c>
      <c r="C366">
        <v>2006</v>
      </c>
      <c r="D366">
        <v>7</v>
      </c>
      <c r="G366">
        <v>45</v>
      </c>
      <c r="H366" t="s">
        <v>36</v>
      </c>
      <c r="I366">
        <v>102</v>
      </c>
      <c r="J366">
        <v>8</v>
      </c>
      <c r="K366">
        <v>12.75</v>
      </c>
      <c r="L366">
        <v>0.75</v>
      </c>
      <c r="M366" t="s">
        <v>9</v>
      </c>
      <c r="N366">
        <v>2</v>
      </c>
      <c r="O366">
        <f>VLOOKUP(M366,LU!$A$3:$B$12,2,FALSE)</f>
        <v>136</v>
      </c>
    </row>
    <row r="367" spans="1:15" hidden="1" x14ac:dyDescent="0.25">
      <c r="A367" s="1">
        <v>127560</v>
      </c>
      <c r="B367">
        <v>2</v>
      </c>
      <c r="C367">
        <v>2013</v>
      </c>
      <c r="D367">
        <v>7</v>
      </c>
      <c r="G367">
        <v>45</v>
      </c>
      <c r="H367" t="s">
        <v>36</v>
      </c>
      <c r="I367">
        <v>23</v>
      </c>
      <c r="J367">
        <v>1</v>
      </c>
      <c r="K367">
        <v>23</v>
      </c>
      <c r="L367">
        <v>1</v>
      </c>
      <c r="M367" t="s">
        <v>9</v>
      </c>
      <c r="N367">
        <v>2</v>
      </c>
      <c r="O367">
        <f>VLOOKUP(M367,LU!$A$3:$B$12,2,FALSE)</f>
        <v>136</v>
      </c>
    </row>
    <row r="368" spans="1:15" hidden="1" x14ac:dyDescent="0.25">
      <c r="A368" s="1">
        <v>119707</v>
      </c>
      <c r="B368">
        <v>2</v>
      </c>
      <c r="C368">
        <v>2011</v>
      </c>
      <c r="D368">
        <v>7</v>
      </c>
      <c r="G368">
        <v>45</v>
      </c>
      <c r="H368" t="s">
        <v>36</v>
      </c>
      <c r="I368">
        <v>4</v>
      </c>
      <c r="J368">
        <v>2</v>
      </c>
      <c r="K368">
        <v>2</v>
      </c>
      <c r="L368">
        <v>0</v>
      </c>
      <c r="M368" t="s">
        <v>9</v>
      </c>
      <c r="N368">
        <v>2</v>
      </c>
      <c r="O368">
        <f>VLOOKUP(M368,LU!$A$3:$B$12,2,FALSE)</f>
        <v>136</v>
      </c>
    </row>
    <row r="369" spans="1:15" hidden="1" x14ac:dyDescent="0.25">
      <c r="A369" s="1">
        <v>157155</v>
      </c>
      <c r="B369">
        <v>2</v>
      </c>
      <c r="C369">
        <v>2020</v>
      </c>
      <c r="D369">
        <v>7</v>
      </c>
      <c r="G369">
        <v>45</v>
      </c>
      <c r="H369" t="s">
        <v>36</v>
      </c>
      <c r="I369">
        <v>20</v>
      </c>
      <c r="J369">
        <v>2</v>
      </c>
      <c r="K369">
        <v>10</v>
      </c>
      <c r="L369">
        <v>1</v>
      </c>
      <c r="M369" t="s">
        <v>9</v>
      </c>
      <c r="N369">
        <v>2</v>
      </c>
      <c r="O369">
        <f>VLOOKUP(M369,LU!$A$3:$B$12,2,FALSE)</f>
        <v>136</v>
      </c>
    </row>
    <row r="370" spans="1:15" hidden="1" x14ac:dyDescent="0.25">
      <c r="A370" s="1">
        <v>144930</v>
      </c>
      <c r="B370">
        <v>2</v>
      </c>
      <c r="C370">
        <v>2017</v>
      </c>
      <c r="D370">
        <v>7</v>
      </c>
      <c r="G370">
        <v>45</v>
      </c>
      <c r="H370" t="s">
        <v>36</v>
      </c>
      <c r="I370">
        <v>129</v>
      </c>
      <c r="J370">
        <v>8</v>
      </c>
      <c r="K370">
        <v>16.13</v>
      </c>
      <c r="L370">
        <v>0.82499999999999996</v>
      </c>
      <c r="M370" t="s">
        <v>9</v>
      </c>
      <c r="N370">
        <v>2</v>
      </c>
      <c r="O370">
        <f>VLOOKUP(M370,LU!$A$3:$B$12,2,FALSE)</f>
        <v>136</v>
      </c>
    </row>
    <row r="371" spans="1:15" hidden="1" x14ac:dyDescent="0.25">
      <c r="A371" s="1">
        <v>153504</v>
      </c>
      <c r="B371">
        <v>2</v>
      </c>
      <c r="C371">
        <v>2019</v>
      </c>
      <c r="D371">
        <v>7</v>
      </c>
      <c r="G371">
        <v>45</v>
      </c>
      <c r="H371" t="s">
        <v>36</v>
      </c>
      <c r="I371">
        <v>21</v>
      </c>
      <c r="J371">
        <v>4</v>
      </c>
      <c r="K371">
        <v>5.25</v>
      </c>
      <c r="L371">
        <v>1</v>
      </c>
      <c r="M371" t="s">
        <v>9</v>
      </c>
      <c r="N371">
        <v>2</v>
      </c>
      <c r="O371">
        <f>VLOOKUP(M371,LU!$A$3:$B$12,2,FALSE)</f>
        <v>136</v>
      </c>
    </row>
    <row r="372" spans="1:15" hidden="1" x14ac:dyDescent="0.25">
      <c r="A372" s="1">
        <v>102757</v>
      </c>
      <c r="B372">
        <v>2</v>
      </c>
      <c r="C372">
        <v>2007</v>
      </c>
      <c r="D372">
        <v>7</v>
      </c>
      <c r="G372">
        <v>45</v>
      </c>
      <c r="H372" t="s">
        <v>37</v>
      </c>
      <c r="I372">
        <v>51</v>
      </c>
      <c r="J372">
        <v>12</v>
      </c>
      <c r="K372">
        <v>4.25</v>
      </c>
      <c r="L372">
        <v>0.16700000000000001</v>
      </c>
      <c r="M372" t="s">
        <v>8</v>
      </c>
      <c r="N372">
        <v>2</v>
      </c>
      <c r="O372">
        <f>VLOOKUP(M372,LU!$A$3:$B$12,2,FALSE)</f>
        <v>152</v>
      </c>
    </row>
    <row r="373" spans="1:15" hidden="1" x14ac:dyDescent="0.25">
      <c r="A373" s="1">
        <v>107154</v>
      </c>
      <c r="B373">
        <v>2</v>
      </c>
      <c r="C373">
        <v>2008</v>
      </c>
      <c r="D373">
        <v>7</v>
      </c>
      <c r="G373">
        <v>45</v>
      </c>
      <c r="H373" t="s">
        <v>37</v>
      </c>
      <c r="I373">
        <v>6</v>
      </c>
      <c r="J373">
        <v>1</v>
      </c>
      <c r="K373">
        <v>6</v>
      </c>
      <c r="L373">
        <v>1</v>
      </c>
      <c r="M373" t="s">
        <v>8</v>
      </c>
      <c r="N373">
        <v>2</v>
      </c>
      <c r="O373">
        <f>VLOOKUP(M373,LU!$A$3:$B$12,2,FALSE)</f>
        <v>152</v>
      </c>
    </row>
    <row r="374" spans="1:15" hidden="1" x14ac:dyDescent="0.25">
      <c r="A374" s="1">
        <v>113565</v>
      </c>
      <c r="B374">
        <v>2</v>
      </c>
      <c r="C374">
        <v>2010</v>
      </c>
      <c r="D374">
        <v>7</v>
      </c>
      <c r="G374">
        <v>45</v>
      </c>
      <c r="H374" t="s">
        <v>37</v>
      </c>
      <c r="I374">
        <v>5</v>
      </c>
      <c r="J374">
        <v>0</v>
      </c>
      <c r="M374" t="s">
        <v>8</v>
      </c>
      <c r="N374">
        <v>2</v>
      </c>
      <c r="O374">
        <f>VLOOKUP(M374,LU!$A$3:$B$12,2,FALSE)</f>
        <v>152</v>
      </c>
    </row>
    <row r="375" spans="1:15" hidden="1" x14ac:dyDescent="0.25">
      <c r="A375" s="1">
        <v>1118855</v>
      </c>
      <c r="B375">
        <v>2</v>
      </c>
      <c r="C375">
        <v>2001</v>
      </c>
      <c r="D375">
        <v>7</v>
      </c>
      <c r="G375">
        <v>45</v>
      </c>
      <c r="H375" t="s">
        <v>37</v>
      </c>
      <c r="I375">
        <v>16</v>
      </c>
      <c r="J375">
        <v>1</v>
      </c>
      <c r="K375">
        <v>16</v>
      </c>
      <c r="L375">
        <v>0</v>
      </c>
      <c r="M375" t="s">
        <v>8</v>
      </c>
      <c r="N375">
        <v>2</v>
      </c>
      <c r="O375">
        <f>VLOOKUP(M375,LU!$A$3:$B$12,2,FALSE)</f>
        <v>152</v>
      </c>
    </row>
    <row r="376" spans="1:15" hidden="1" x14ac:dyDescent="0.25">
      <c r="A376" s="1">
        <v>95933</v>
      </c>
      <c r="B376">
        <v>2</v>
      </c>
      <c r="C376">
        <v>2005</v>
      </c>
      <c r="D376">
        <v>7</v>
      </c>
      <c r="G376">
        <v>45</v>
      </c>
      <c r="H376" t="s">
        <v>37</v>
      </c>
      <c r="I376">
        <v>9</v>
      </c>
      <c r="J376">
        <v>1</v>
      </c>
      <c r="K376">
        <v>9</v>
      </c>
      <c r="L376">
        <v>0</v>
      </c>
      <c r="M376" t="s">
        <v>8</v>
      </c>
      <c r="N376">
        <v>2</v>
      </c>
      <c r="O376">
        <f>VLOOKUP(M376,LU!$A$3:$B$12,2,FALSE)</f>
        <v>152</v>
      </c>
    </row>
    <row r="377" spans="1:15" hidden="1" x14ac:dyDescent="0.25">
      <c r="A377" s="1">
        <v>100490</v>
      </c>
      <c r="B377">
        <v>2</v>
      </c>
      <c r="C377">
        <v>2006</v>
      </c>
      <c r="D377">
        <v>7</v>
      </c>
      <c r="G377">
        <v>45</v>
      </c>
      <c r="H377" t="s">
        <v>37</v>
      </c>
      <c r="I377">
        <v>14</v>
      </c>
      <c r="J377">
        <v>3</v>
      </c>
      <c r="K377">
        <v>4.67</v>
      </c>
      <c r="L377">
        <v>0.33300000000000002</v>
      </c>
      <c r="M377" t="s">
        <v>8</v>
      </c>
      <c r="N377">
        <v>2</v>
      </c>
      <c r="O377">
        <f>VLOOKUP(M377,LU!$A$3:$B$12,2,FALSE)</f>
        <v>152</v>
      </c>
    </row>
    <row r="378" spans="1:15" hidden="1" x14ac:dyDescent="0.25">
      <c r="A378" s="1">
        <v>1118653</v>
      </c>
      <c r="B378">
        <v>2</v>
      </c>
      <c r="C378">
        <v>2001</v>
      </c>
      <c r="D378">
        <v>8</v>
      </c>
      <c r="G378">
        <v>45</v>
      </c>
      <c r="H378" t="s">
        <v>38</v>
      </c>
      <c r="I378">
        <v>17439</v>
      </c>
      <c r="J378">
        <v>3436</v>
      </c>
      <c r="K378">
        <v>5.12</v>
      </c>
      <c r="L378">
        <v>0.747</v>
      </c>
      <c r="M378" t="s">
        <v>2</v>
      </c>
      <c r="N378">
        <v>3</v>
      </c>
      <c r="O378">
        <f>VLOOKUP(M378,LU!$A$3:$B$12,2,FALSE)</f>
        <v>91</v>
      </c>
    </row>
    <row r="379" spans="1:15" hidden="1" x14ac:dyDescent="0.25">
      <c r="A379" s="1">
        <v>1271668</v>
      </c>
      <c r="B379">
        <v>2</v>
      </c>
      <c r="C379">
        <v>2002</v>
      </c>
      <c r="D379">
        <v>8</v>
      </c>
      <c r="G379">
        <v>45</v>
      </c>
      <c r="H379" t="s">
        <v>38</v>
      </c>
      <c r="I379">
        <v>11796</v>
      </c>
      <c r="J379">
        <v>2716</v>
      </c>
      <c r="K379">
        <v>4.3600000000000003</v>
      </c>
      <c r="L379">
        <v>0.997</v>
      </c>
      <c r="M379" t="s">
        <v>2</v>
      </c>
      <c r="N379">
        <v>3</v>
      </c>
      <c r="O379">
        <f>VLOOKUP(M379,LU!$A$3:$B$12,2,FALSE)</f>
        <v>91</v>
      </c>
    </row>
    <row r="380" spans="1:15" hidden="1" x14ac:dyDescent="0.25">
      <c r="A380" s="1">
        <v>99295</v>
      </c>
      <c r="B380">
        <v>2</v>
      </c>
      <c r="C380">
        <v>2006</v>
      </c>
      <c r="D380">
        <v>8</v>
      </c>
      <c r="G380">
        <v>45</v>
      </c>
      <c r="H380" t="s">
        <v>38</v>
      </c>
      <c r="I380">
        <v>336</v>
      </c>
      <c r="J380">
        <v>113</v>
      </c>
      <c r="K380">
        <v>3.17</v>
      </c>
      <c r="L380">
        <v>1</v>
      </c>
      <c r="M380" t="s">
        <v>2</v>
      </c>
      <c r="N380">
        <v>3</v>
      </c>
      <c r="O380">
        <f>VLOOKUP(M380,LU!$A$3:$B$12,2,FALSE)</f>
        <v>91</v>
      </c>
    </row>
    <row r="381" spans="1:15" hidden="1" x14ac:dyDescent="0.25">
      <c r="A381" s="1">
        <v>963308</v>
      </c>
      <c r="B381">
        <v>2</v>
      </c>
      <c r="C381">
        <v>2000</v>
      </c>
      <c r="D381">
        <v>8</v>
      </c>
      <c r="G381">
        <v>45</v>
      </c>
      <c r="H381" t="s">
        <v>38</v>
      </c>
      <c r="I381">
        <v>5906</v>
      </c>
      <c r="J381">
        <v>1059</v>
      </c>
      <c r="K381">
        <v>5.58</v>
      </c>
      <c r="L381">
        <v>0.995</v>
      </c>
      <c r="M381" t="s">
        <v>2</v>
      </c>
      <c r="N381">
        <v>3</v>
      </c>
      <c r="O381">
        <f>VLOOKUP(M381,LU!$A$3:$B$12,2,FALSE)</f>
        <v>91</v>
      </c>
    </row>
    <row r="382" spans="1:15" hidden="1" x14ac:dyDescent="0.25">
      <c r="A382" s="1">
        <v>141608</v>
      </c>
      <c r="B382">
        <v>2</v>
      </c>
      <c r="C382">
        <v>2016</v>
      </c>
      <c r="D382">
        <v>8</v>
      </c>
      <c r="G382">
        <v>45</v>
      </c>
      <c r="H382" t="s">
        <v>38</v>
      </c>
      <c r="I382">
        <v>16</v>
      </c>
      <c r="J382">
        <v>6</v>
      </c>
      <c r="K382">
        <v>2.67</v>
      </c>
      <c r="L382">
        <v>1</v>
      </c>
      <c r="M382" t="s">
        <v>2</v>
      </c>
      <c r="N382">
        <v>3</v>
      </c>
      <c r="O382">
        <f>VLOOKUP(M382,LU!$A$3:$B$12,2,FALSE)</f>
        <v>91</v>
      </c>
    </row>
    <row r="383" spans="1:15" hidden="1" x14ac:dyDescent="0.25">
      <c r="A383" s="1">
        <v>107108</v>
      </c>
      <c r="B383">
        <v>2</v>
      </c>
      <c r="C383">
        <v>2008</v>
      </c>
      <c r="D383">
        <v>8</v>
      </c>
      <c r="G383">
        <v>45</v>
      </c>
      <c r="H383" t="s">
        <v>38</v>
      </c>
      <c r="I383">
        <v>4467</v>
      </c>
      <c r="J383">
        <v>1220</v>
      </c>
      <c r="K383">
        <v>3.75</v>
      </c>
      <c r="L383">
        <v>0.99399999999999999</v>
      </c>
      <c r="M383" t="s">
        <v>2</v>
      </c>
      <c r="N383">
        <v>3</v>
      </c>
      <c r="O383">
        <f>VLOOKUP(M383,LU!$A$3:$B$12,2,FALSE)</f>
        <v>91</v>
      </c>
    </row>
    <row r="384" spans="1:15" hidden="1" x14ac:dyDescent="0.25">
      <c r="A384" s="1">
        <v>113526</v>
      </c>
      <c r="B384">
        <v>2</v>
      </c>
      <c r="C384">
        <v>2010</v>
      </c>
      <c r="D384">
        <v>8</v>
      </c>
      <c r="G384">
        <v>45</v>
      </c>
      <c r="H384" t="s">
        <v>38</v>
      </c>
      <c r="I384">
        <v>934</v>
      </c>
      <c r="J384">
        <v>436</v>
      </c>
      <c r="K384">
        <v>2.27</v>
      </c>
      <c r="L384">
        <v>0.98399999999999999</v>
      </c>
      <c r="M384" t="s">
        <v>2</v>
      </c>
      <c r="N384">
        <v>3</v>
      </c>
      <c r="O384">
        <f>VLOOKUP(M384,LU!$A$3:$B$12,2,FALSE)</f>
        <v>91</v>
      </c>
    </row>
    <row r="385" spans="1:15" hidden="1" x14ac:dyDescent="0.25">
      <c r="A385" s="1">
        <v>110758</v>
      </c>
      <c r="B385">
        <v>2</v>
      </c>
      <c r="C385">
        <v>2009</v>
      </c>
      <c r="D385">
        <v>8</v>
      </c>
      <c r="G385">
        <v>45</v>
      </c>
      <c r="H385" t="s">
        <v>38</v>
      </c>
      <c r="I385">
        <v>8306</v>
      </c>
      <c r="J385">
        <v>2920</v>
      </c>
      <c r="K385">
        <v>2.9</v>
      </c>
      <c r="L385">
        <v>0.98599999999999999</v>
      </c>
      <c r="M385" t="s">
        <v>2</v>
      </c>
      <c r="N385">
        <v>3</v>
      </c>
      <c r="O385">
        <f>VLOOKUP(M385,LU!$A$3:$B$12,2,FALSE)</f>
        <v>91</v>
      </c>
    </row>
    <row r="386" spans="1:15" hidden="1" x14ac:dyDescent="0.25">
      <c r="A386" s="1">
        <v>133891</v>
      </c>
      <c r="B386">
        <v>2</v>
      </c>
      <c r="C386">
        <v>2014</v>
      </c>
      <c r="D386">
        <v>8</v>
      </c>
      <c r="G386">
        <v>45</v>
      </c>
      <c r="H386" t="s">
        <v>38</v>
      </c>
      <c r="I386">
        <v>10517</v>
      </c>
      <c r="J386">
        <v>2934</v>
      </c>
      <c r="K386">
        <v>3.6</v>
      </c>
      <c r="L386">
        <v>0.995</v>
      </c>
      <c r="M386" t="s">
        <v>2</v>
      </c>
      <c r="N386">
        <v>3</v>
      </c>
      <c r="O386">
        <f>VLOOKUP(M386,LU!$A$3:$B$12,2,FALSE)</f>
        <v>91</v>
      </c>
    </row>
    <row r="387" spans="1:15" hidden="1" x14ac:dyDescent="0.25">
      <c r="A387" s="1">
        <v>137597</v>
      </c>
      <c r="B387">
        <v>2</v>
      </c>
      <c r="C387">
        <v>2015</v>
      </c>
      <c r="D387">
        <v>8</v>
      </c>
      <c r="G387">
        <v>45</v>
      </c>
      <c r="H387" t="s">
        <v>38</v>
      </c>
      <c r="I387">
        <v>16941</v>
      </c>
      <c r="J387">
        <v>2730</v>
      </c>
      <c r="K387">
        <v>6.21</v>
      </c>
      <c r="L387">
        <v>0.98599999999999999</v>
      </c>
      <c r="M387" t="s">
        <v>2</v>
      </c>
      <c r="N387">
        <v>3</v>
      </c>
      <c r="O387">
        <f>VLOOKUP(M387,LU!$A$3:$B$12,2,FALSE)</f>
        <v>91</v>
      </c>
    </row>
    <row r="388" spans="1:15" hidden="1" x14ac:dyDescent="0.25">
      <c r="A388" s="1">
        <v>93949</v>
      </c>
      <c r="B388">
        <v>2</v>
      </c>
      <c r="C388">
        <v>2004</v>
      </c>
      <c r="D388">
        <v>8</v>
      </c>
      <c r="G388">
        <v>45</v>
      </c>
      <c r="H388" t="s">
        <v>38</v>
      </c>
      <c r="I388">
        <v>12183</v>
      </c>
      <c r="J388">
        <v>2924</v>
      </c>
      <c r="K388">
        <v>4.17</v>
      </c>
      <c r="L388">
        <v>0.999</v>
      </c>
      <c r="M388" t="s">
        <v>2</v>
      </c>
      <c r="N388">
        <v>3</v>
      </c>
      <c r="O388">
        <f>VLOOKUP(M388,LU!$A$3:$B$12,2,FALSE)</f>
        <v>91</v>
      </c>
    </row>
    <row r="389" spans="1:15" hidden="1" x14ac:dyDescent="0.25">
      <c r="A389" s="1">
        <v>97657</v>
      </c>
      <c r="B389">
        <v>2</v>
      </c>
      <c r="C389">
        <v>2005</v>
      </c>
      <c r="D389">
        <v>8</v>
      </c>
      <c r="G389">
        <v>45</v>
      </c>
      <c r="H389" t="s">
        <v>38</v>
      </c>
      <c r="I389">
        <v>7082</v>
      </c>
      <c r="J389">
        <v>1864</v>
      </c>
      <c r="K389">
        <v>3.82</v>
      </c>
      <c r="L389">
        <v>0.96499999999999997</v>
      </c>
      <c r="M389" t="s">
        <v>2</v>
      </c>
      <c r="N389">
        <v>3</v>
      </c>
      <c r="O389">
        <f>VLOOKUP(M389,LU!$A$3:$B$12,2,FALSE)</f>
        <v>91</v>
      </c>
    </row>
    <row r="390" spans="1:15" hidden="1" x14ac:dyDescent="0.25">
      <c r="A390" s="1">
        <v>149961</v>
      </c>
      <c r="B390">
        <v>2</v>
      </c>
      <c r="C390">
        <v>2018</v>
      </c>
      <c r="D390">
        <v>8</v>
      </c>
      <c r="G390">
        <v>45</v>
      </c>
      <c r="H390" t="s">
        <v>38</v>
      </c>
      <c r="I390">
        <v>3981</v>
      </c>
      <c r="J390">
        <v>1772</v>
      </c>
      <c r="K390">
        <v>2.31</v>
      </c>
      <c r="L390">
        <v>0.998</v>
      </c>
      <c r="M390" t="s">
        <v>2</v>
      </c>
      <c r="N390">
        <v>3</v>
      </c>
      <c r="O390">
        <f>VLOOKUP(M390,LU!$A$3:$B$12,2,FALSE)</f>
        <v>91</v>
      </c>
    </row>
    <row r="391" spans="1:15" hidden="1" x14ac:dyDescent="0.25">
      <c r="A391" s="1">
        <v>1673019</v>
      </c>
      <c r="B391">
        <v>2</v>
      </c>
      <c r="C391">
        <v>2003</v>
      </c>
      <c r="D391">
        <v>8</v>
      </c>
      <c r="G391">
        <v>45</v>
      </c>
      <c r="H391" t="s">
        <v>38</v>
      </c>
      <c r="I391">
        <v>9685</v>
      </c>
      <c r="J391">
        <v>1991</v>
      </c>
      <c r="K391">
        <v>4.93</v>
      </c>
      <c r="L391">
        <v>0.95499999999999996</v>
      </c>
      <c r="M391" t="s">
        <v>2</v>
      </c>
      <c r="N391">
        <v>3</v>
      </c>
      <c r="O391">
        <f>VLOOKUP(M391,LU!$A$3:$B$12,2,FALSE)</f>
        <v>91</v>
      </c>
    </row>
    <row r="392" spans="1:15" hidden="1" x14ac:dyDescent="0.25">
      <c r="A392" s="1">
        <v>104715</v>
      </c>
      <c r="B392">
        <v>2</v>
      </c>
      <c r="C392">
        <v>2007</v>
      </c>
      <c r="D392">
        <v>8</v>
      </c>
      <c r="G392">
        <v>45</v>
      </c>
      <c r="H392" t="s">
        <v>38</v>
      </c>
      <c r="I392">
        <v>6770</v>
      </c>
      <c r="J392">
        <v>1606</v>
      </c>
      <c r="K392">
        <v>5.79</v>
      </c>
      <c r="L392">
        <v>0.95099999999999996</v>
      </c>
      <c r="M392" t="s">
        <v>2</v>
      </c>
      <c r="N392">
        <v>3</v>
      </c>
      <c r="O392">
        <f>VLOOKUP(M392,LU!$A$3:$B$12,2,FALSE)</f>
        <v>91</v>
      </c>
    </row>
    <row r="393" spans="1:15" hidden="1" x14ac:dyDescent="0.25">
      <c r="A393" s="1">
        <v>127509</v>
      </c>
      <c r="B393">
        <v>2</v>
      </c>
      <c r="C393">
        <v>2013</v>
      </c>
      <c r="D393">
        <v>8</v>
      </c>
      <c r="G393">
        <v>45</v>
      </c>
      <c r="H393" t="s">
        <v>38</v>
      </c>
      <c r="I393">
        <v>6942</v>
      </c>
      <c r="J393">
        <v>2074</v>
      </c>
      <c r="K393">
        <v>3.38</v>
      </c>
      <c r="L393">
        <v>0.99</v>
      </c>
      <c r="M393" t="s">
        <v>2</v>
      </c>
      <c r="N393">
        <v>3</v>
      </c>
      <c r="O393">
        <f>VLOOKUP(M393,LU!$A$3:$B$12,2,FALSE)</f>
        <v>91</v>
      </c>
    </row>
    <row r="394" spans="1:15" hidden="1" x14ac:dyDescent="0.25">
      <c r="A394" s="1">
        <v>119667</v>
      </c>
      <c r="B394">
        <v>2</v>
      </c>
      <c r="C394">
        <v>2011</v>
      </c>
      <c r="D394">
        <v>8</v>
      </c>
      <c r="G394">
        <v>45</v>
      </c>
      <c r="H394" t="s">
        <v>38</v>
      </c>
      <c r="I394">
        <v>4248</v>
      </c>
      <c r="J394">
        <v>1196</v>
      </c>
      <c r="K394">
        <v>3.55</v>
      </c>
      <c r="L394">
        <v>0.98499999999999999</v>
      </c>
      <c r="M394" t="s">
        <v>2</v>
      </c>
      <c r="N394">
        <v>3</v>
      </c>
      <c r="O394">
        <f>VLOOKUP(M394,LU!$A$3:$B$12,2,FALSE)</f>
        <v>91</v>
      </c>
    </row>
    <row r="395" spans="1:15" hidden="1" x14ac:dyDescent="0.25">
      <c r="A395" s="1">
        <v>123008</v>
      </c>
      <c r="B395">
        <v>2</v>
      </c>
      <c r="C395">
        <v>2012</v>
      </c>
      <c r="D395">
        <v>8</v>
      </c>
      <c r="G395">
        <v>45</v>
      </c>
      <c r="H395" t="s">
        <v>38</v>
      </c>
      <c r="I395">
        <v>6846</v>
      </c>
      <c r="J395">
        <v>1925</v>
      </c>
      <c r="K395">
        <v>3.6</v>
      </c>
      <c r="L395">
        <v>0.997</v>
      </c>
      <c r="M395" t="s">
        <v>2</v>
      </c>
      <c r="N395">
        <v>3</v>
      </c>
      <c r="O395">
        <f>VLOOKUP(M395,LU!$A$3:$B$12,2,FALSE)</f>
        <v>91</v>
      </c>
    </row>
    <row r="396" spans="1:15" hidden="1" x14ac:dyDescent="0.25">
      <c r="A396" s="1">
        <v>157117</v>
      </c>
      <c r="B396">
        <v>2</v>
      </c>
      <c r="C396">
        <v>2020</v>
      </c>
      <c r="D396">
        <v>8</v>
      </c>
      <c r="G396">
        <v>45</v>
      </c>
      <c r="H396" t="s">
        <v>38</v>
      </c>
      <c r="I396">
        <v>9406</v>
      </c>
      <c r="J396">
        <v>1988</v>
      </c>
      <c r="K396">
        <v>4.7300000000000004</v>
      </c>
      <c r="L396">
        <v>0.998</v>
      </c>
      <c r="M396" t="s">
        <v>2</v>
      </c>
      <c r="N396">
        <v>3</v>
      </c>
      <c r="O396">
        <f>VLOOKUP(M396,LU!$A$3:$B$12,2,FALSE)</f>
        <v>91</v>
      </c>
    </row>
    <row r="397" spans="1:15" hidden="1" x14ac:dyDescent="0.25">
      <c r="A397" s="1">
        <v>144892</v>
      </c>
      <c r="B397">
        <v>2</v>
      </c>
      <c r="C397">
        <v>2017</v>
      </c>
      <c r="D397">
        <v>8</v>
      </c>
      <c r="G397">
        <v>45</v>
      </c>
      <c r="H397" t="s">
        <v>38</v>
      </c>
      <c r="I397">
        <v>4432</v>
      </c>
      <c r="J397">
        <v>437</v>
      </c>
      <c r="K397">
        <v>10.26</v>
      </c>
      <c r="L397">
        <v>0.96299999999999997</v>
      </c>
      <c r="M397" t="s">
        <v>2</v>
      </c>
      <c r="N397">
        <v>3</v>
      </c>
      <c r="O397">
        <f>VLOOKUP(M397,LU!$A$3:$B$12,2,FALSE)</f>
        <v>91</v>
      </c>
    </row>
    <row r="398" spans="1:15" hidden="1" x14ac:dyDescent="0.25">
      <c r="A398" s="1">
        <v>153461</v>
      </c>
      <c r="B398">
        <v>2</v>
      </c>
      <c r="C398">
        <v>2019</v>
      </c>
      <c r="D398">
        <v>8</v>
      </c>
      <c r="G398">
        <v>45</v>
      </c>
      <c r="H398" t="s">
        <v>38</v>
      </c>
      <c r="I398">
        <v>4941</v>
      </c>
      <c r="J398">
        <v>1133</v>
      </c>
      <c r="K398">
        <v>4.3899999999999997</v>
      </c>
      <c r="L398">
        <v>0.98499999999999999</v>
      </c>
      <c r="M398" t="s">
        <v>2</v>
      </c>
      <c r="N398">
        <v>3</v>
      </c>
      <c r="O398">
        <f>VLOOKUP(M398,LU!$A$3:$B$12,2,FALSE)</f>
        <v>91</v>
      </c>
    </row>
    <row r="399" spans="1:15" hidden="1" x14ac:dyDescent="0.25">
      <c r="A399" s="1">
        <v>1118672</v>
      </c>
      <c r="B399">
        <v>2</v>
      </c>
      <c r="C399">
        <v>2001</v>
      </c>
      <c r="D399">
        <v>8</v>
      </c>
      <c r="G399">
        <v>45</v>
      </c>
      <c r="H399" t="s">
        <v>39</v>
      </c>
      <c r="I399">
        <v>1492</v>
      </c>
      <c r="J399">
        <v>540</v>
      </c>
      <c r="K399">
        <v>2.76</v>
      </c>
      <c r="L399">
        <v>0.93100000000000005</v>
      </c>
      <c r="M399" t="s">
        <v>3</v>
      </c>
      <c r="N399">
        <v>3</v>
      </c>
      <c r="O399">
        <f>VLOOKUP(M399,LU!$A$3:$B$12,2,FALSE)</f>
        <v>92</v>
      </c>
    </row>
    <row r="400" spans="1:15" hidden="1" x14ac:dyDescent="0.25">
      <c r="A400" s="1">
        <v>99298</v>
      </c>
      <c r="B400">
        <v>2</v>
      </c>
      <c r="C400">
        <v>2006</v>
      </c>
      <c r="D400">
        <v>8</v>
      </c>
      <c r="G400">
        <v>45</v>
      </c>
      <c r="H400" t="s">
        <v>39</v>
      </c>
      <c r="I400">
        <v>5</v>
      </c>
      <c r="J400">
        <v>1</v>
      </c>
      <c r="K400">
        <v>5</v>
      </c>
      <c r="L400">
        <v>1</v>
      </c>
      <c r="M400" t="s">
        <v>3</v>
      </c>
      <c r="N400">
        <v>3</v>
      </c>
      <c r="O400">
        <f>VLOOKUP(M400,LU!$A$3:$B$12,2,FALSE)</f>
        <v>92</v>
      </c>
    </row>
    <row r="401" spans="1:15" hidden="1" x14ac:dyDescent="0.25">
      <c r="A401" s="1">
        <v>963311</v>
      </c>
      <c r="B401">
        <v>2</v>
      </c>
      <c r="C401">
        <v>2000</v>
      </c>
      <c r="D401">
        <v>8</v>
      </c>
      <c r="G401">
        <v>45</v>
      </c>
      <c r="H401" t="s">
        <v>39</v>
      </c>
      <c r="I401">
        <v>407</v>
      </c>
      <c r="J401">
        <v>5</v>
      </c>
      <c r="K401">
        <v>81.400000000000006</v>
      </c>
      <c r="L401">
        <v>0.6</v>
      </c>
      <c r="M401" t="s">
        <v>3</v>
      </c>
      <c r="N401">
        <v>3</v>
      </c>
      <c r="O401">
        <f>VLOOKUP(M401,LU!$A$3:$B$12,2,FALSE)</f>
        <v>92</v>
      </c>
    </row>
    <row r="402" spans="1:15" hidden="1" x14ac:dyDescent="0.25">
      <c r="A402" s="1">
        <v>141610</v>
      </c>
      <c r="B402">
        <v>2</v>
      </c>
      <c r="C402">
        <v>2016</v>
      </c>
      <c r="D402">
        <v>8</v>
      </c>
      <c r="G402">
        <v>45</v>
      </c>
      <c r="H402" t="s">
        <v>39</v>
      </c>
      <c r="I402">
        <v>7</v>
      </c>
      <c r="J402">
        <v>1</v>
      </c>
      <c r="K402">
        <v>7</v>
      </c>
      <c r="L402">
        <v>1</v>
      </c>
      <c r="M402" t="s">
        <v>3</v>
      </c>
      <c r="N402">
        <v>3</v>
      </c>
      <c r="O402">
        <f>VLOOKUP(M402,LU!$A$3:$B$12,2,FALSE)</f>
        <v>92</v>
      </c>
    </row>
    <row r="403" spans="1:15" hidden="1" x14ac:dyDescent="0.25">
      <c r="A403" s="1">
        <v>107111</v>
      </c>
      <c r="B403">
        <v>2</v>
      </c>
      <c r="C403">
        <v>2008</v>
      </c>
      <c r="D403">
        <v>8</v>
      </c>
      <c r="G403">
        <v>45</v>
      </c>
      <c r="H403" t="s">
        <v>39</v>
      </c>
      <c r="I403">
        <v>108</v>
      </c>
      <c r="J403">
        <v>25</v>
      </c>
      <c r="K403">
        <v>5.4</v>
      </c>
      <c r="L403">
        <v>1</v>
      </c>
      <c r="M403" t="s">
        <v>3</v>
      </c>
      <c r="N403">
        <v>3</v>
      </c>
      <c r="O403">
        <f>VLOOKUP(M403,LU!$A$3:$B$12,2,FALSE)</f>
        <v>92</v>
      </c>
    </row>
    <row r="404" spans="1:15" hidden="1" x14ac:dyDescent="0.25">
      <c r="A404" s="1">
        <v>113530</v>
      </c>
      <c r="B404">
        <v>2</v>
      </c>
      <c r="C404">
        <v>2010</v>
      </c>
      <c r="D404">
        <v>8</v>
      </c>
      <c r="G404">
        <v>45</v>
      </c>
      <c r="H404" t="s">
        <v>39</v>
      </c>
      <c r="I404">
        <v>67</v>
      </c>
      <c r="J404">
        <v>6</v>
      </c>
      <c r="K404">
        <v>11.17</v>
      </c>
      <c r="L404">
        <v>1</v>
      </c>
      <c r="M404" t="s">
        <v>3</v>
      </c>
      <c r="N404">
        <v>3</v>
      </c>
      <c r="O404">
        <f>VLOOKUP(M404,LU!$A$3:$B$12,2,FALSE)</f>
        <v>92</v>
      </c>
    </row>
    <row r="405" spans="1:15" hidden="1" x14ac:dyDescent="0.25">
      <c r="A405" s="1">
        <v>110764</v>
      </c>
      <c r="B405">
        <v>2</v>
      </c>
      <c r="C405">
        <v>2009</v>
      </c>
      <c r="D405">
        <v>8</v>
      </c>
      <c r="G405">
        <v>45</v>
      </c>
      <c r="H405" t="s">
        <v>39</v>
      </c>
      <c r="I405">
        <v>522</v>
      </c>
      <c r="J405">
        <v>121</v>
      </c>
      <c r="K405">
        <v>4.3099999999999996</v>
      </c>
      <c r="L405">
        <v>0.97499999999999998</v>
      </c>
      <c r="M405" t="s">
        <v>3</v>
      </c>
      <c r="N405">
        <v>3</v>
      </c>
      <c r="O405">
        <f>VLOOKUP(M405,LU!$A$3:$B$12,2,FALSE)</f>
        <v>92</v>
      </c>
    </row>
    <row r="406" spans="1:15" hidden="1" x14ac:dyDescent="0.25">
      <c r="A406" s="1">
        <v>133896</v>
      </c>
      <c r="B406">
        <v>2</v>
      </c>
      <c r="C406">
        <v>2014</v>
      </c>
      <c r="D406">
        <v>8</v>
      </c>
      <c r="G406">
        <v>45</v>
      </c>
      <c r="H406" t="s">
        <v>39</v>
      </c>
      <c r="I406">
        <v>591</v>
      </c>
      <c r="J406">
        <v>189</v>
      </c>
      <c r="K406">
        <v>3.13</v>
      </c>
      <c r="L406">
        <v>0.995</v>
      </c>
      <c r="M406" t="s">
        <v>3</v>
      </c>
      <c r="N406">
        <v>3</v>
      </c>
      <c r="O406">
        <f>VLOOKUP(M406,LU!$A$3:$B$12,2,FALSE)</f>
        <v>92</v>
      </c>
    </row>
    <row r="407" spans="1:15" hidden="1" x14ac:dyDescent="0.25">
      <c r="A407" s="1">
        <v>137603</v>
      </c>
      <c r="B407">
        <v>2</v>
      </c>
      <c r="C407">
        <v>2015</v>
      </c>
      <c r="D407">
        <v>8</v>
      </c>
      <c r="G407">
        <v>45</v>
      </c>
      <c r="H407" t="s">
        <v>39</v>
      </c>
      <c r="I407">
        <v>421</v>
      </c>
      <c r="J407">
        <v>71</v>
      </c>
      <c r="K407">
        <v>7.41</v>
      </c>
      <c r="L407">
        <v>0.90100000000000002</v>
      </c>
      <c r="M407" t="s">
        <v>3</v>
      </c>
      <c r="N407">
        <v>3</v>
      </c>
      <c r="O407">
        <f>VLOOKUP(M407,LU!$A$3:$B$12,2,FALSE)</f>
        <v>92</v>
      </c>
    </row>
    <row r="408" spans="1:15" hidden="1" x14ac:dyDescent="0.25">
      <c r="A408" s="1">
        <v>93954</v>
      </c>
      <c r="B408">
        <v>2</v>
      </c>
      <c r="C408">
        <v>2004</v>
      </c>
      <c r="D408">
        <v>8</v>
      </c>
      <c r="G408">
        <v>45</v>
      </c>
      <c r="H408" t="s">
        <v>39</v>
      </c>
      <c r="I408">
        <v>275</v>
      </c>
      <c r="J408">
        <v>63</v>
      </c>
      <c r="K408">
        <v>4.37</v>
      </c>
      <c r="L408">
        <v>1</v>
      </c>
      <c r="M408" t="s">
        <v>3</v>
      </c>
      <c r="N408">
        <v>3</v>
      </c>
      <c r="O408">
        <f>VLOOKUP(M408,LU!$A$3:$B$12,2,FALSE)</f>
        <v>92</v>
      </c>
    </row>
    <row r="409" spans="1:15" hidden="1" x14ac:dyDescent="0.25">
      <c r="A409" s="1">
        <v>1271680</v>
      </c>
      <c r="B409">
        <v>2</v>
      </c>
      <c r="C409">
        <v>2002</v>
      </c>
      <c r="D409">
        <v>8</v>
      </c>
      <c r="G409">
        <v>45</v>
      </c>
      <c r="H409" t="s">
        <v>39</v>
      </c>
      <c r="I409">
        <v>281</v>
      </c>
      <c r="J409">
        <v>36</v>
      </c>
      <c r="K409">
        <v>7.81</v>
      </c>
      <c r="L409">
        <v>1</v>
      </c>
      <c r="M409" t="s">
        <v>3</v>
      </c>
      <c r="N409">
        <v>3</v>
      </c>
      <c r="O409">
        <f>VLOOKUP(M409,LU!$A$3:$B$12,2,FALSE)</f>
        <v>92</v>
      </c>
    </row>
    <row r="410" spans="1:15" hidden="1" x14ac:dyDescent="0.25">
      <c r="A410" s="1">
        <v>1673030</v>
      </c>
      <c r="B410">
        <v>2</v>
      </c>
      <c r="C410">
        <v>2003</v>
      </c>
      <c r="D410">
        <v>8</v>
      </c>
      <c r="G410">
        <v>45</v>
      </c>
      <c r="H410" t="s">
        <v>39</v>
      </c>
      <c r="I410">
        <v>280</v>
      </c>
      <c r="J410">
        <v>98</v>
      </c>
      <c r="K410">
        <v>2.86</v>
      </c>
      <c r="L410">
        <v>0.91800000000000004</v>
      </c>
      <c r="M410" t="s">
        <v>3</v>
      </c>
      <c r="N410">
        <v>3</v>
      </c>
      <c r="O410">
        <f>VLOOKUP(M410,LU!$A$3:$B$12,2,FALSE)</f>
        <v>92</v>
      </c>
    </row>
    <row r="411" spans="1:15" hidden="1" x14ac:dyDescent="0.25">
      <c r="A411" s="1">
        <v>149964</v>
      </c>
      <c r="B411">
        <v>2</v>
      </c>
      <c r="C411">
        <v>2018</v>
      </c>
      <c r="D411">
        <v>8</v>
      </c>
      <c r="G411">
        <v>45</v>
      </c>
      <c r="H411" t="s">
        <v>39</v>
      </c>
      <c r="I411">
        <v>409</v>
      </c>
      <c r="J411">
        <v>61</v>
      </c>
      <c r="K411">
        <v>6.7</v>
      </c>
      <c r="L411">
        <v>0.91800000000000004</v>
      </c>
      <c r="M411" t="s">
        <v>3</v>
      </c>
      <c r="N411">
        <v>3</v>
      </c>
      <c r="O411">
        <f>VLOOKUP(M411,LU!$A$3:$B$12,2,FALSE)</f>
        <v>92</v>
      </c>
    </row>
    <row r="412" spans="1:15" hidden="1" x14ac:dyDescent="0.25">
      <c r="A412" s="1">
        <v>98134</v>
      </c>
      <c r="B412">
        <v>2</v>
      </c>
      <c r="C412">
        <v>2005</v>
      </c>
      <c r="D412">
        <v>8</v>
      </c>
      <c r="G412">
        <v>45</v>
      </c>
      <c r="H412" t="s">
        <v>39</v>
      </c>
      <c r="I412">
        <v>107</v>
      </c>
      <c r="J412">
        <v>52</v>
      </c>
      <c r="K412">
        <v>2.06</v>
      </c>
      <c r="L412">
        <v>0.98099999999999998</v>
      </c>
      <c r="M412" t="s">
        <v>3</v>
      </c>
      <c r="N412">
        <v>3</v>
      </c>
      <c r="O412">
        <f>VLOOKUP(M412,LU!$A$3:$B$12,2,FALSE)</f>
        <v>92</v>
      </c>
    </row>
    <row r="413" spans="1:15" hidden="1" x14ac:dyDescent="0.25">
      <c r="A413" s="1">
        <v>104719</v>
      </c>
      <c r="B413">
        <v>2</v>
      </c>
      <c r="C413">
        <v>2007</v>
      </c>
      <c r="D413">
        <v>8</v>
      </c>
      <c r="G413">
        <v>45</v>
      </c>
      <c r="H413" t="s">
        <v>39</v>
      </c>
      <c r="I413">
        <v>234</v>
      </c>
      <c r="J413">
        <v>42</v>
      </c>
      <c r="K413">
        <v>5.79</v>
      </c>
      <c r="L413">
        <v>0.88100000000000001</v>
      </c>
      <c r="M413" t="s">
        <v>3</v>
      </c>
      <c r="N413">
        <v>3</v>
      </c>
      <c r="O413">
        <f>VLOOKUP(M413,LU!$A$3:$B$12,2,FALSE)</f>
        <v>92</v>
      </c>
    </row>
    <row r="414" spans="1:15" hidden="1" x14ac:dyDescent="0.25">
      <c r="A414" s="1">
        <v>127515</v>
      </c>
      <c r="B414">
        <v>2</v>
      </c>
      <c r="C414">
        <v>2013</v>
      </c>
      <c r="D414">
        <v>8</v>
      </c>
      <c r="G414">
        <v>45</v>
      </c>
      <c r="H414" t="s">
        <v>39</v>
      </c>
      <c r="I414">
        <v>1145</v>
      </c>
      <c r="J414">
        <v>433</v>
      </c>
      <c r="K414">
        <v>2.64</v>
      </c>
      <c r="L414">
        <v>0.97499999999999998</v>
      </c>
      <c r="M414" t="s">
        <v>3</v>
      </c>
      <c r="N414">
        <v>3</v>
      </c>
      <c r="O414">
        <f>VLOOKUP(M414,LU!$A$3:$B$12,2,FALSE)</f>
        <v>92</v>
      </c>
    </row>
    <row r="415" spans="1:15" hidden="1" x14ac:dyDescent="0.25">
      <c r="A415" s="1">
        <v>123015</v>
      </c>
      <c r="B415">
        <v>2</v>
      </c>
      <c r="C415">
        <v>2012</v>
      </c>
      <c r="D415">
        <v>8</v>
      </c>
      <c r="G415">
        <v>45</v>
      </c>
      <c r="H415" t="s">
        <v>39</v>
      </c>
      <c r="I415">
        <v>892</v>
      </c>
      <c r="J415">
        <v>252</v>
      </c>
      <c r="K415">
        <v>3.54</v>
      </c>
      <c r="L415">
        <v>0.98</v>
      </c>
      <c r="M415" t="s">
        <v>3</v>
      </c>
      <c r="N415">
        <v>3</v>
      </c>
      <c r="O415">
        <f>VLOOKUP(M415,LU!$A$3:$B$12,2,FALSE)</f>
        <v>92</v>
      </c>
    </row>
    <row r="416" spans="1:15" hidden="1" x14ac:dyDescent="0.25">
      <c r="A416" s="1">
        <v>119673</v>
      </c>
      <c r="B416">
        <v>2</v>
      </c>
      <c r="C416">
        <v>2011</v>
      </c>
      <c r="D416">
        <v>8</v>
      </c>
      <c r="G416">
        <v>45</v>
      </c>
      <c r="H416" t="s">
        <v>39</v>
      </c>
      <c r="I416">
        <v>423</v>
      </c>
      <c r="J416">
        <v>92</v>
      </c>
      <c r="K416">
        <v>5.37</v>
      </c>
      <c r="L416">
        <v>0.96699999999999997</v>
      </c>
      <c r="M416" t="s">
        <v>3</v>
      </c>
      <c r="N416">
        <v>3</v>
      </c>
      <c r="O416">
        <f>VLOOKUP(M416,LU!$A$3:$B$12,2,FALSE)</f>
        <v>92</v>
      </c>
    </row>
    <row r="417" spans="1:15" hidden="1" x14ac:dyDescent="0.25">
      <c r="A417" s="1">
        <v>157124</v>
      </c>
      <c r="B417">
        <v>2</v>
      </c>
      <c r="C417">
        <v>2020</v>
      </c>
      <c r="D417">
        <v>8</v>
      </c>
      <c r="G417">
        <v>45</v>
      </c>
      <c r="H417" t="s">
        <v>39</v>
      </c>
      <c r="I417">
        <v>787</v>
      </c>
      <c r="J417">
        <v>183</v>
      </c>
      <c r="K417">
        <v>4.3</v>
      </c>
      <c r="L417">
        <v>0.98899999999999999</v>
      </c>
      <c r="M417" t="s">
        <v>3</v>
      </c>
      <c r="N417">
        <v>3</v>
      </c>
      <c r="O417">
        <f>VLOOKUP(M417,LU!$A$3:$B$12,2,FALSE)</f>
        <v>92</v>
      </c>
    </row>
    <row r="418" spans="1:15" hidden="1" x14ac:dyDescent="0.25">
      <c r="A418" s="1">
        <v>153465</v>
      </c>
      <c r="B418">
        <v>2</v>
      </c>
      <c r="C418">
        <v>2019</v>
      </c>
      <c r="D418">
        <v>8</v>
      </c>
      <c r="G418">
        <v>45</v>
      </c>
      <c r="H418" t="s">
        <v>39</v>
      </c>
      <c r="I418">
        <v>500</v>
      </c>
      <c r="J418">
        <v>99</v>
      </c>
      <c r="K418">
        <v>5.05</v>
      </c>
      <c r="L418">
        <v>0.96</v>
      </c>
      <c r="M418" t="s">
        <v>3</v>
      </c>
      <c r="N418">
        <v>3</v>
      </c>
      <c r="O418">
        <f>VLOOKUP(M418,LU!$A$3:$B$12,2,FALSE)</f>
        <v>92</v>
      </c>
    </row>
    <row r="419" spans="1:15" hidden="1" x14ac:dyDescent="0.25">
      <c r="A419" s="1">
        <v>1271695</v>
      </c>
      <c r="B419">
        <v>2</v>
      </c>
      <c r="C419">
        <v>2002</v>
      </c>
      <c r="D419">
        <v>8</v>
      </c>
      <c r="G419">
        <v>45</v>
      </c>
      <c r="H419" t="s">
        <v>40</v>
      </c>
      <c r="I419">
        <v>711</v>
      </c>
      <c r="J419">
        <v>96</v>
      </c>
      <c r="K419">
        <v>7.41</v>
      </c>
      <c r="L419">
        <v>0.81200000000000006</v>
      </c>
      <c r="M419" t="s">
        <v>4</v>
      </c>
      <c r="N419">
        <v>3</v>
      </c>
      <c r="O419">
        <f>VLOOKUP(M419,LU!$A$3:$B$12,2,FALSE)</f>
        <v>93</v>
      </c>
    </row>
    <row r="420" spans="1:15" hidden="1" x14ac:dyDescent="0.25">
      <c r="A420" s="1">
        <v>99301</v>
      </c>
      <c r="B420">
        <v>2</v>
      </c>
      <c r="C420">
        <v>2006</v>
      </c>
      <c r="D420">
        <v>8</v>
      </c>
      <c r="G420">
        <v>45</v>
      </c>
      <c r="H420" t="s">
        <v>40</v>
      </c>
      <c r="I420">
        <v>78</v>
      </c>
      <c r="J420">
        <v>11</v>
      </c>
      <c r="K420">
        <v>7.09</v>
      </c>
      <c r="L420">
        <v>0.81799999999999995</v>
      </c>
      <c r="M420" t="s">
        <v>4</v>
      </c>
      <c r="N420">
        <v>3</v>
      </c>
      <c r="O420">
        <f>VLOOKUP(M420,LU!$A$3:$B$12,2,FALSE)</f>
        <v>93</v>
      </c>
    </row>
    <row r="421" spans="1:15" hidden="1" x14ac:dyDescent="0.25">
      <c r="A421" s="1">
        <v>1118694</v>
      </c>
      <c r="B421">
        <v>2</v>
      </c>
      <c r="C421">
        <v>2001</v>
      </c>
      <c r="D421">
        <v>8</v>
      </c>
      <c r="G421">
        <v>45</v>
      </c>
      <c r="H421" t="s">
        <v>40</v>
      </c>
      <c r="I421">
        <v>1345</v>
      </c>
      <c r="J421">
        <v>166</v>
      </c>
      <c r="K421">
        <v>8.1</v>
      </c>
      <c r="L421">
        <v>0.84899999999999998</v>
      </c>
      <c r="M421" t="s">
        <v>4</v>
      </c>
      <c r="N421">
        <v>3</v>
      </c>
      <c r="O421">
        <f>VLOOKUP(M421,LU!$A$3:$B$12,2,FALSE)</f>
        <v>93</v>
      </c>
    </row>
    <row r="422" spans="1:15" hidden="1" x14ac:dyDescent="0.25">
      <c r="A422" s="1">
        <v>963313</v>
      </c>
      <c r="B422">
        <v>2</v>
      </c>
      <c r="C422">
        <v>2000</v>
      </c>
      <c r="D422">
        <v>8</v>
      </c>
      <c r="G422">
        <v>45</v>
      </c>
      <c r="H422" t="s">
        <v>40</v>
      </c>
      <c r="I422">
        <v>163</v>
      </c>
      <c r="J422">
        <v>18</v>
      </c>
      <c r="K422">
        <v>9.06</v>
      </c>
      <c r="L422">
        <v>0.16600000000000001</v>
      </c>
      <c r="M422" t="s">
        <v>4</v>
      </c>
      <c r="N422">
        <v>3</v>
      </c>
      <c r="O422">
        <f>VLOOKUP(M422,LU!$A$3:$B$12,2,FALSE)</f>
        <v>93</v>
      </c>
    </row>
    <row r="423" spans="1:15" hidden="1" x14ac:dyDescent="0.25">
      <c r="A423" s="1">
        <v>107116</v>
      </c>
      <c r="B423">
        <v>2</v>
      </c>
      <c r="C423">
        <v>2008</v>
      </c>
      <c r="D423">
        <v>8</v>
      </c>
      <c r="G423">
        <v>45</v>
      </c>
      <c r="H423" t="s">
        <v>40</v>
      </c>
      <c r="I423">
        <v>45</v>
      </c>
      <c r="J423">
        <v>8</v>
      </c>
      <c r="K423">
        <v>5.63</v>
      </c>
      <c r="L423">
        <v>0.75</v>
      </c>
      <c r="M423" t="s">
        <v>4</v>
      </c>
      <c r="N423">
        <v>3</v>
      </c>
      <c r="O423">
        <f>VLOOKUP(M423,LU!$A$3:$B$12,2,FALSE)</f>
        <v>93</v>
      </c>
    </row>
    <row r="424" spans="1:15" hidden="1" x14ac:dyDescent="0.25">
      <c r="A424" s="1">
        <v>113535</v>
      </c>
      <c r="B424">
        <v>2</v>
      </c>
      <c r="C424">
        <v>2010</v>
      </c>
      <c r="D424">
        <v>8</v>
      </c>
      <c r="G424">
        <v>45</v>
      </c>
      <c r="H424" t="s">
        <v>40</v>
      </c>
      <c r="I424">
        <v>43</v>
      </c>
      <c r="J424">
        <v>11</v>
      </c>
      <c r="K424">
        <v>3.91</v>
      </c>
      <c r="L424">
        <v>1</v>
      </c>
      <c r="M424" t="s">
        <v>4</v>
      </c>
      <c r="N424">
        <v>3</v>
      </c>
      <c r="O424">
        <f>VLOOKUP(M424,LU!$A$3:$B$12,2,FALSE)</f>
        <v>93</v>
      </c>
    </row>
    <row r="425" spans="1:15" hidden="1" x14ac:dyDescent="0.25">
      <c r="A425" s="1">
        <v>110769</v>
      </c>
      <c r="B425">
        <v>2</v>
      </c>
      <c r="C425">
        <v>2009</v>
      </c>
      <c r="D425">
        <v>8</v>
      </c>
      <c r="G425">
        <v>45</v>
      </c>
      <c r="H425" t="s">
        <v>40</v>
      </c>
      <c r="I425">
        <v>128</v>
      </c>
      <c r="J425">
        <v>27</v>
      </c>
      <c r="K425">
        <v>4.74</v>
      </c>
      <c r="L425">
        <v>0.59299999999999997</v>
      </c>
      <c r="M425" t="s">
        <v>4</v>
      </c>
      <c r="N425">
        <v>3</v>
      </c>
      <c r="O425">
        <f>VLOOKUP(M425,LU!$A$3:$B$12,2,FALSE)</f>
        <v>93</v>
      </c>
    </row>
    <row r="426" spans="1:15" hidden="1" x14ac:dyDescent="0.25">
      <c r="A426" s="1">
        <v>133900</v>
      </c>
      <c r="B426">
        <v>2</v>
      </c>
      <c r="C426">
        <v>2014</v>
      </c>
      <c r="D426">
        <v>8</v>
      </c>
      <c r="G426">
        <v>45</v>
      </c>
      <c r="H426" t="s">
        <v>40</v>
      </c>
      <c r="I426">
        <v>263</v>
      </c>
      <c r="J426">
        <v>15</v>
      </c>
      <c r="K426">
        <v>17.53</v>
      </c>
      <c r="L426">
        <v>0.93300000000000005</v>
      </c>
      <c r="M426" t="s">
        <v>4</v>
      </c>
      <c r="N426">
        <v>3</v>
      </c>
      <c r="O426">
        <f>VLOOKUP(M426,LU!$A$3:$B$12,2,FALSE)</f>
        <v>93</v>
      </c>
    </row>
    <row r="427" spans="1:15" hidden="1" x14ac:dyDescent="0.25">
      <c r="A427" s="1">
        <v>137609</v>
      </c>
      <c r="B427">
        <v>2</v>
      </c>
      <c r="C427">
        <v>2015</v>
      </c>
      <c r="D427">
        <v>8</v>
      </c>
      <c r="G427">
        <v>45</v>
      </c>
      <c r="H427" t="s">
        <v>40</v>
      </c>
      <c r="I427">
        <v>232</v>
      </c>
      <c r="J427">
        <v>33</v>
      </c>
      <c r="K427">
        <v>7.03</v>
      </c>
      <c r="L427">
        <v>0.875</v>
      </c>
      <c r="M427" t="s">
        <v>4</v>
      </c>
      <c r="N427">
        <v>3</v>
      </c>
      <c r="O427">
        <f>VLOOKUP(M427,LU!$A$3:$B$12,2,FALSE)</f>
        <v>93</v>
      </c>
    </row>
    <row r="428" spans="1:15" hidden="1" x14ac:dyDescent="0.25">
      <c r="A428" s="1">
        <v>93958</v>
      </c>
      <c r="B428">
        <v>2</v>
      </c>
      <c r="C428">
        <v>2004</v>
      </c>
      <c r="D428">
        <v>8</v>
      </c>
      <c r="G428">
        <v>45</v>
      </c>
      <c r="H428" t="s">
        <v>40</v>
      </c>
      <c r="I428">
        <v>23</v>
      </c>
      <c r="J428">
        <v>4</v>
      </c>
      <c r="K428">
        <v>5.75</v>
      </c>
      <c r="L428">
        <v>0.5</v>
      </c>
      <c r="M428" t="s">
        <v>4</v>
      </c>
      <c r="N428">
        <v>3</v>
      </c>
      <c r="O428">
        <f>VLOOKUP(M428,LU!$A$3:$B$12,2,FALSE)</f>
        <v>93</v>
      </c>
    </row>
    <row r="429" spans="1:15" hidden="1" x14ac:dyDescent="0.25">
      <c r="A429" s="1">
        <v>149968</v>
      </c>
      <c r="B429">
        <v>2</v>
      </c>
      <c r="C429">
        <v>2018</v>
      </c>
      <c r="D429">
        <v>8</v>
      </c>
      <c r="G429">
        <v>45</v>
      </c>
      <c r="H429" t="s">
        <v>40</v>
      </c>
      <c r="I429">
        <v>1139</v>
      </c>
      <c r="J429">
        <v>170</v>
      </c>
      <c r="K429">
        <v>6.7</v>
      </c>
      <c r="L429">
        <v>0.28399999999999997</v>
      </c>
      <c r="M429" t="s">
        <v>4</v>
      </c>
      <c r="N429">
        <v>3</v>
      </c>
      <c r="O429">
        <f>VLOOKUP(M429,LU!$A$3:$B$12,2,FALSE)</f>
        <v>93</v>
      </c>
    </row>
    <row r="430" spans="1:15" hidden="1" x14ac:dyDescent="0.25">
      <c r="A430" s="1">
        <v>1673041</v>
      </c>
      <c r="B430">
        <v>2</v>
      </c>
      <c r="C430">
        <v>2003</v>
      </c>
      <c r="D430">
        <v>8</v>
      </c>
      <c r="G430">
        <v>45</v>
      </c>
      <c r="H430" t="s">
        <v>40</v>
      </c>
      <c r="I430">
        <v>257</v>
      </c>
      <c r="J430">
        <v>36</v>
      </c>
      <c r="K430">
        <v>7.14</v>
      </c>
      <c r="L430">
        <v>0.80500000000000005</v>
      </c>
      <c r="M430" t="s">
        <v>4</v>
      </c>
      <c r="N430">
        <v>3</v>
      </c>
      <c r="O430">
        <f>VLOOKUP(M430,LU!$A$3:$B$12,2,FALSE)</f>
        <v>93</v>
      </c>
    </row>
    <row r="431" spans="1:15" hidden="1" x14ac:dyDescent="0.25">
      <c r="A431" s="1">
        <v>98138</v>
      </c>
      <c r="B431">
        <v>2</v>
      </c>
      <c r="C431">
        <v>2005</v>
      </c>
      <c r="D431">
        <v>8</v>
      </c>
      <c r="G431">
        <v>45</v>
      </c>
      <c r="H431" t="s">
        <v>40</v>
      </c>
      <c r="I431">
        <v>71</v>
      </c>
      <c r="J431">
        <v>10</v>
      </c>
      <c r="K431">
        <v>7.1</v>
      </c>
      <c r="L431">
        <v>0.6</v>
      </c>
      <c r="M431" t="s">
        <v>4</v>
      </c>
      <c r="N431">
        <v>3</v>
      </c>
      <c r="O431">
        <f>VLOOKUP(M431,LU!$A$3:$B$12,2,FALSE)</f>
        <v>93</v>
      </c>
    </row>
    <row r="432" spans="1:15" hidden="1" x14ac:dyDescent="0.25">
      <c r="A432" s="1">
        <v>104724</v>
      </c>
      <c r="B432">
        <v>2</v>
      </c>
      <c r="C432">
        <v>2007</v>
      </c>
      <c r="D432">
        <v>8</v>
      </c>
      <c r="G432">
        <v>45</v>
      </c>
      <c r="H432" t="s">
        <v>40</v>
      </c>
      <c r="I432">
        <v>35</v>
      </c>
      <c r="J432">
        <v>9</v>
      </c>
      <c r="K432">
        <v>3.89</v>
      </c>
      <c r="L432">
        <v>1</v>
      </c>
      <c r="M432" t="s">
        <v>4</v>
      </c>
      <c r="N432">
        <v>3</v>
      </c>
      <c r="O432">
        <f>VLOOKUP(M432,LU!$A$3:$B$12,2,FALSE)</f>
        <v>93</v>
      </c>
    </row>
    <row r="433" spans="1:15" hidden="1" x14ac:dyDescent="0.25">
      <c r="A433" s="1">
        <v>127522</v>
      </c>
      <c r="B433">
        <v>2</v>
      </c>
      <c r="C433">
        <v>2013</v>
      </c>
      <c r="D433">
        <v>8</v>
      </c>
      <c r="G433">
        <v>45</v>
      </c>
      <c r="H433" t="s">
        <v>40</v>
      </c>
      <c r="I433">
        <v>517</v>
      </c>
      <c r="J433">
        <v>90</v>
      </c>
      <c r="K433">
        <v>5.74</v>
      </c>
      <c r="L433">
        <v>0.74399999999999999</v>
      </c>
      <c r="M433" t="s">
        <v>4</v>
      </c>
      <c r="N433">
        <v>3</v>
      </c>
      <c r="O433">
        <f>VLOOKUP(M433,LU!$A$3:$B$12,2,FALSE)</f>
        <v>93</v>
      </c>
    </row>
    <row r="434" spans="1:15" hidden="1" x14ac:dyDescent="0.25">
      <c r="A434" s="1">
        <v>123019</v>
      </c>
      <c r="B434">
        <v>2</v>
      </c>
      <c r="C434">
        <v>2012</v>
      </c>
      <c r="D434">
        <v>8</v>
      </c>
      <c r="G434">
        <v>45</v>
      </c>
      <c r="H434" t="s">
        <v>40</v>
      </c>
      <c r="I434">
        <v>113</v>
      </c>
      <c r="J434">
        <v>13</v>
      </c>
      <c r="K434">
        <v>8.69</v>
      </c>
      <c r="L434">
        <v>0.84599999999999997</v>
      </c>
      <c r="M434" t="s">
        <v>4</v>
      </c>
      <c r="N434">
        <v>3</v>
      </c>
      <c r="O434">
        <f>VLOOKUP(M434,LU!$A$3:$B$12,2,FALSE)</f>
        <v>93</v>
      </c>
    </row>
    <row r="435" spans="1:15" hidden="1" x14ac:dyDescent="0.25">
      <c r="A435" s="1">
        <v>119678</v>
      </c>
      <c r="B435">
        <v>2</v>
      </c>
      <c r="C435">
        <v>2011</v>
      </c>
      <c r="D435">
        <v>8</v>
      </c>
      <c r="G435">
        <v>45</v>
      </c>
      <c r="H435" t="s">
        <v>40</v>
      </c>
      <c r="I435">
        <v>226</v>
      </c>
      <c r="J435">
        <v>43</v>
      </c>
      <c r="K435">
        <v>5.26</v>
      </c>
      <c r="L435">
        <v>0.67400000000000004</v>
      </c>
      <c r="M435" t="s">
        <v>4</v>
      </c>
      <c r="N435">
        <v>3</v>
      </c>
      <c r="O435">
        <f>VLOOKUP(M435,LU!$A$3:$B$12,2,FALSE)</f>
        <v>93</v>
      </c>
    </row>
    <row r="436" spans="1:15" hidden="1" x14ac:dyDescent="0.25">
      <c r="A436" s="1">
        <v>157128</v>
      </c>
      <c r="B436">
        <v>2</v>
      </c>
      <c r="C436">
        <v>2020</v>
      </c>
      <c r="D436">
        <v>8</v>
      </c>
      <c r="G436">
        <v>45</v>
      </c>
      <c r="H436" t="s">
        <v>40</v>
      </c>
      <c r="I436">
        <v>1319</v>
      </c>
      <c r="J436">
        <v>244</v>
      </c>
      <c r="K436">
        <v>5.41</v>
      </c>
      <c r="L436">
        <v>0.59099999999999997</v>
      </c>
      <c r="M436" t="s">
        <v>4</v>
      </c>
      <c r="N436">
        <v>3</v>
      </c>
      <c r="O436">
        <f>VLOOKUP(M436,LU!$A$3:$B$12,2,FALSE)</f>
        <v>93</v>
      </c>
    </row>
    <row r="437" spans="1:15" hidden="1" x14ac:dyDescent="0.25">
      <c r="A437" s="1">
        <v>144898</v>
      </c>
      <c r="B437">
        <v>2</v>
      </c>
      <c r="C437">
        <v>2017</v>
      </c>
      <c r="D437">
        <v>8</v>
      </c>
      <c r="G437">
        <v>45</v>
      </c>
      <c r="H437" t="s">
        <v>40</v>
      </c>
      <c r="I437">
        <v>6</v>
      </c>
      <c r="J437">
        <v>1</v>
      </c>
      <c r="K437">
        <v>6</v>
      </c>
      <c r="L437">
        <v>1</v>
      </c>
      <c r="M437" t="s">
        <v>4</v>
      </c>
      <c r="N437">
        <v>3</v>
      </c>
      <c r="O437">
        <f>VLOOKUP(M437,LU!$A$3:$B$12,2,FALSE)</f>
        <v>93</v>
      </c>
    </row>
    <row r="438" spans="1:15" hidden="1" x14ac:dyDescent="0.25">
      <c r="A438" s="1">
        <v>153469</v>
      </c>
      <c r="B438">
        <v>2</v>
      </c>
      <c r="C438">
        <v>2019</v>
      </c>
      <c r="D438">
        <v>8</v>
      </c>
      <c r="G438">
        <v>45</v>
      </c>
      <c r="H438" t="s">
        <v>40</v>
      </c>
      <c r="I438">
        <v>96</v>
      </c>
      <c r="J438">
        <v>9</v>
      </c>
      <c r="K438">
        <v>10.67</v>
      </c>
      <c r="L438">
        <v>0.44400000000000001</v>
      </c>
      <c r="M438" t="s">
        <v>4</v>
      </c>
      <c r="N438">
        <v>3</v>
      </c>
      <c r="O438">
        <f>VLOOKUP(M438,LU!$A$3:$B$12,2,FALSE)</f>
        <v>93</v>
      </c>
    </row>
    <row r="439" spans="1:15" hidden="1" x14ac:dyDescent="0.25">
      <c r="A439" s="1">
        <v>1271705</v>
      </c>
      <c r="B439">
        <v>2</v>
      </c>
      <c r="C439">
        <v>2002</v>
      </c>
      <c r="D439">
        <v>8</v>
      </c>
      <c r="G439">
        <v>45</v>
      </c>
      <c r="H439" t="s">
        <v>31</v>
      </c>
      <c r="I439">
        <v>187</v>
      </c>
      <c r="J439">
        <v>32</v>
      </c>
      <c r="K439">
        <v>5.84</v>
      </c>
      <c r="L439">
        <v>0.40600000000000003</v>
      </c>
      <c r="M439" t="s">
        <v>10</v>
      </c>
      <c r="N439">
        <v>3</v>
      </c>
      <c r="O439">
        <f>VLOOKUP(M439,LU!$A$3:$B$12,2,FALSE)</f>
        <v>106</v>
      </c>
    </row>
    <row r="440" spans="1:15" hidden="1" x14ac:dyDescent="0.25">
      <c r="A440" s="1">
        <v>99305</v>
      </c>
      <c r="B440">
        <v>2</v>
      </c>
      <c r="C440">
        <v>2006</v>
      </c>
      <c r="D440">
        <v>8</v>
      </c>
      <c r="G440">
        <v>45</v>
      </c>
      <c r="H440" t="s">
        <v>31</v>
      </c>
      <c r="I440">
        <v>26</v>
      </c>
      <c r="J440">
        <v>3</v>
      </c>
      <c r="K440">
        <v>8.67</v>
      </c>
      <c r="L440">
        <v>0.66700000000000004</v>
      </c>
      <c r="M440" t="s">
        <v>10</v>
      </c>
      <c r="N440">
        <v>3</v>
      </c>
      <c r="O440">
        <f>VLOOKUP(M440,LU!$A$3:$B$12,2,FALSE)</f>
        <v>106</v>
      </c>
    </row>
    <row r="441" spans="1:15" hidden="1" x14ac:dyDescent="0.25">
      <c r="A441" s="1">
        <v>107120</v>
      </c>
      <c r="B441">
        <v>2</v>
      </c>
      <c r="C441">
        <v>2008</v>
      </c>
      <c r="D441">
        <v>8</v>
      </c>
      <c r="G441">
        <v>45</v>
      </c>
      <c r="H441" t="s">
        <v>31</v>
      </c>
      <c r="I441">
        <v>54</v>
      </c>
      <c r="J441">
        <v>2</v>
      </c>
      <c r="K441">
        <v>27</v>
      </c>
      <c r="L441">
        <v>0.5</v>
      </c>
      <c r="M441" t="s">
        <v>10</v>
      </c>
      <c r="N441">
        <v>3</v>
      </c>
      <c r="O441">
        <f>VLOOKUP(M441,LU!$A$3:$B$12,2,FALSE)</f>
        <v>106</v>
      </c>
    </row>
    <row r="442" spans="1:15" hidden="1" x14ac:dyDescent="0.25">
      <c r="A442" s="1">
        <v>113539</v>
      </c>
      <c r="B442">
        <v>2</v>
      </c>
      <c r="C442">
        <v>2010</v>
      </c>
      <c r="D442">
        <v>8</v>
      </c>
      <c r="G442">
        <v>45</v>
      </c>
      <c r="H442" t="s">
        <v>31</v>
      </c>
      <c r="I442">
        <v>52</v>
      </c>
      <c r="J442">
        <v>25</v>
      </c>
      <c r="K442">
        <v>2.08</v>
      </c>
      <c r="L442">
        <v>0.24</v>
      </c>
      <c r="M442" t="s">
        <v>10</v>
      </c>
      <c r="N442">
        <v>3</v>
      </c>
      <c r="O442">
        <f>VLOOKUP(M442,LU!$A$3:$B$12,2,FALSE)</f>
        <v>106</v>
      </c>
    </row>
    <row r="443" spans="1:15" hidden="1" x14ac:dyDescent="0.25">
      <c r="A443" s="1">
        <v>110772</v>
      </c>
      <c r="B443">
        <v>2</v>
      </c>
      <c r="C443">
        <v>2009</v>
      </c>
      <c r="D443">
        <v>8</v>
      </c>
      <c r="G443">
        <v>45</v>
      </c>
      <c r="H443" t="s">
        <v>31</v>
      </c>
      <c r="I443">
        <v>68</v>
      </c>
      <c r="J443">
        <v>14</v>
      </c>
      <c r="K443">
        <v>4.8600000000000003</v>
      </c>
      <c r="L443">
        <v>0.14299999999999999</v>
      </c>
      <c r="M443" t="s">
        <v>10</v>
      </c>
      <c r="N443">
        <v>3</v>
      </c>
      <c r="O443">
        <f>VLOOKUP(M443,LU!$A$3:$B$12,2,FALSE)</f>
        <v>106</v>
      </c>
    </row>
    <row r="444" spans="1:15" hidden="1" x14ac:dyDescent="0.25">
      <c r="A444" s="1">
        <v>133903</v>
      </c>
      <c r="B444">
        <v>2</v>
      </c>
      <c r="C444">
        <v>2014</v>
      </c>
      <c r="D444">
        <v>8</v>
      </c>
      <c r="G444">
        <v>45</v>
      </c>
      <c r="H444" t="s">
        <v>31</v>
      </c>
      <c r="I444">
        <v>390</v>
      </c>
      <c r="J444">
        <v>70</v>
      </c>
      <c r="K444">
        <v>5.57</v>
      </c>
      <c r="L444">
        <v>0.371</v>
      </c>
      <c r="M444" t="s">
        <v>10</v>
      </c>
      <c r="N444">
        <v>3</v>
      </c>
      <c r="O444">
        <f>VLOOKUP(M444,LU!$A$3:$B$12,2,FALSE)</f>
        <v>106</v>
      </c>
    </row>
    <row r="445" spans="1:15" hidden="1" x14ac:dyDescent="0.25">
      <c r="A445" s="1">
        <v>137615</v>
      </c>
      <c r="B445">
        <v>2</v>
      </c>
      <c r="C445">
        <v>2015</v>
      </c>
      <c r="D445">
        <v>8</v>
      </c>
      <c r="G445">
        <v>45</v>
      </c>
      <c r="H445" t="s">
        <v>31</v>
      </c>
      <c r="I445">
        <v>629</v>
      </c>
      <c r="J445">
        <v>41</v>
      </c>
      <c r="K445">
        <v>15.34</v>
      </c>
      <c r="L445">
        <v>0.39</v>
      </c>
      <c r="M445" t="s">
        <v>10</v>
      </c>
      <c r="N445">
        <v>3</v>
      </c>
      <c r="O445">
        <f>VLOOKUP(M445,LU!$A$3:$B$12,2,FALSE)</f>
        <v>106</v>
      </c>
    </row>
    <row r="446" spans="1:15" hidden="1" x14ac:dyDescent="0.25">
      <c r="A446" s="1">
        <v>1118717</v>
      </c>
      <c r="B446">
        <v>2</v>
      </c>
      <c r="C446">
        <v>2001</v>
      </c>
      <c r="D446">
        <v>8</v>
      </c>
      <c r="G446">
        <v>45</v>
      </c>
      <c r="H446" t="s">
        <v>31</v>
      </c>
      <c r="I446">
        <v>495</v>
      </c>
      <c r="J446">
        <v>120</v>
      </c>
      <c r="K446">
        <v>4.13</v>
      </c>
      <c r="L446">
        <v>0.249</v>
      </c>
      <c r="M446" t="s">
        <v>10</v>
      </c>
      <c r="N446">
        <v>3</v>
      </c>
      <c r="O446">
        <f>VLOOKUP(M446,LU!$A$3:$B$12,2,FALSE)</f>
        <v>106</v>
      </c>
    </row>
    <row r="447" spans="1:15" hidden="1" x14ac:dyDescent="0.25">
      <c r="A447" s="1">
        <v>93961</v>
      </c>
      <c r="B447">
        <v>2</v>
      </c>
      <c r="C447">
        <v>2004</v>
      </c>
      <c r="D447">
        <v>8</v>
      </c>
      <c r="G447">
        <v>45</v>
      </c>
      <c r="H447" t="s">
        <v>31</v>
      </c>
      <c r="I447">
        <v>149</v>
      </c>
      <c r="J447">
        <v>34</v>
      </c>
      <c r="K447">
        <v>4.38</v>
      </c>
      <c r="L447">
        <v>0.32400000000000001</v>
      </c>
      <c r="M447" t="s">
        <v>10</v>
      </c>
      <c r="N447">
        <v>3</v>
      </c>
      <c r="O447">
        <f>VLOOKUP(M447,LU!$A$3:$B$12,2,FALSE)</f>
        <v>106</v>
      </c>
    </row>
    <row r="448" spans="1:15" hidden="1" x14ac:dyDescent="0.25">
      <c r="A448" s="1">
        <v>1673144</v>
      </c>
      <c r="B448">
        <v>2</v>
      </c>
      <c r="C448">
        <v>2003</v>
      </c>
      <c r="D448">
        <v>8</v>
      </c>
      <c r="G448">
        <v>45</v>
      </c>
      <c r="H448" t="s">
        <v>31</v>
      </c>
      <c r="I448">
        <v>335</v>
      </c>
      <c r="J448">
        <v>54</v>
      </c>
      <c r="K448">
        <v>6.2</v>
      </c>
      <c r="L448">
        <v>0.111</v>
      </c>
      <c r="M448" t="s">
        <v>10</v>
      </c>
      <c r="N448">
        <v>3</v>
      </c>
      <c r="O448">
        <f>VLOOKUP(M448,LU!$A$3:$B$12,2,FALSE)</f>
        <v>106</v>
      </c>
    </row>
    <row r="449" spans="1:15" hidden="1" x14ac:dyDescent="0.25">
      <c r="A449" s="1">
        <v>149974</v>
      </c>
      <c r="B449">
        <v>2</v>
      </c>
      <c r="C449">
        <v>2018</v>
      </c>
      <c r="D449">
        <v>8</v>
      </c>
      <c r="G449">
        <v>45</v>
      </c>
      <c r="H449" t="s">
        <v>31</v>
      </c>
      <c r="I449">
        <v>175</v>
      </c>
      <c r="J449">
        <v>39</v>
      </c>
      <c r="K449">
        <v>4.49</v>
      </c>
      <c r="L449">
        <v>0.26300000000000001</v>
      </c>
      <c r="M449" t="s">
        <v>10</v>
      </c>
      <c r="N449">
        <v>3</v>
      </c>
      <c r="O449">
        <f>VLOOKUP(M449,LU!$A$3:$B$12,2,FALSE)</f>
        <v>106</v>
      </c>
    </row>
    <row r="450" spans="1:15" hidden="1" x14ac:dyDescent="0.25">
      <c r="A450" s="1">
        <v>98142</v>
      </c>
      <c r="B450">
        <v>2</v>
      </c>
      <c r="C450">
        <v>2005</v>
      </c>
      <c r="D450">
        <v>8</v>
      </c>
      <c r="G450">
        <v>45</v>
      </c>
      <c r="H450" t="s">
        <v>31</v>
      </c>
      <c r="I450">
        <v>94</v>
      </c>
      <c r="J450">
        <v>37</v>
      </c>
      <c r="K450">
        <v>2.54</v>
      </c>
      <c r="L450">
        <v>0.27</v>
      </c>
      <c r="M450" t="s">
        <v>10</v>
      </c>
      <c r="N450">
        <v>3</v>
      </c>
      <c r="O450">
        <f>VLOOKUP(M450,LU!$A$3:$B$12,2,FALSE)</f>
        <v>106</v>
      </c>
    </row>
    <row r="451" spans="1:15" hidden="1" x14ac:dyDescent="0.25">
      <c r="A451" s="1">
        <v>104867</v>
      </c>
      <c r="B451">
        <v>2</v>
      </c>
      <c r="C451">
        <v>2007</v>
      </c>
      <c r="D451">
        <v>8</v>
      </c>
      <c r="G451">
        <v>45</v>
      </c>
      <c r="H451" t="s">
        <v>31</v>
      </c>
      <c r="I451">
        <v>241</v>
      </c>
      <c r="J451">
        <v>10</v>
      </c>
      <c r="K451">
        <v>23.3</v>
      </c>
      <c r="L451">
        <v>0.6</v>
      </c>
      <c r="M451" t="s">
        <v>10</v>
      </c>
      <c r="N451">
        <v>3</v>
      </c>
      <c r="O451">
        <f>VLOOKUP(M451,LU!$A$3:$B$12,2,FALSE)</f>
        <v>106</v>
      </c>
    </row>
    <row r="452" spans="1:15" hidden="1" x14ac:dyDescent="0.25">
      <c r="A452" s="1">
        <v>127527</v>
      </c>
      <c r="B452">
        <v>2</v>
      </c>
      <c r="C452">
        <v>2013</v>
      </c>
      <c r="D452">
        <v>8</v>
      </c>
      <c r="G452">
        <v>45</v>
      </c>
      <c r="H452" t="s">
        <v>31</v>
      </c>
      <c r="I452">
        <v>408</v>
      </c>
      <c r="J452">
        <v>39</v>
      </c>
      <c r="K452">
        <v>10.46</v>
      </c>
      <c r="L452">
        <v>0.35899999999999999</v>
      </c>
      <c r="M452" t="s">
        <v>10</v>
      </c>
      <c r="N452">
        <v>3</v>
      </c>
      <c r="O452">
        <f>VLOOKUP(M452,LU!$A$3:$B$12,2,FALSE)</f>
        <v>106</v>
      </c>
    </row>
    <row r="453" spans="1:15" hidden="1" x14ac:dyDescent="0.25">
      <c r="A453" s="1">
        <v>123023</v>
      </c>
      <c r="B453">
        <v>2</v>
      </c>
      <c r="C453">
        <v>2012</v>
      </c>
      <c r="D453">
        <v>8</v>
      </c>
      <c r="G453">
        <v>45</v>
      </c>
      <c r="H453" t="s">
        <v>31</v>
      </c>
      <c r="I453">
        <v>135</v>
      </c>
      <c r="J453">
        <v>33</v>
      </c>
      <c r="K453">
        <v>4.09</v>
      </c>
      <c r="L453">
        <v>9.0999999999999998E-2</v>
      </c>
      <c r="M453" t="s">
        <v>10</v>
      </c>
      <c r="N453">
        <v>3</v>
      </c>
      <c r="O453">
        <f>VLOOKUP(M453,LU!$A$3:$B$12,2,FALSE)</f>
        <v>106</v>
      </c>
    </row>
    <row r="454" spans="1:15" hidden="1" x14ac:dyDescent="0.25">
      <c r="A454" s="1">
        <v>119682</v>
      </c>
      <c r="B454">
        <v>2</v>
      </c>
      <c r="C454">
        <v>2011</v>
      </c>
      <c r="D454">
        <v>8</v>
      </c>
      <c r="G454">
        <v>45</v>
      </c>
      <c r="H454" t="s">
        <v>31</v>
      </c>
      <c r="I454">
        <v>145</v>
      </c>
      <c r="J454">
        <v>16</v>
      </c>
      <c r="K454">
        <v>9.06</v>
      </c>
      <c r="L454">
        <v>0.25</v>
      </c>
      <c r="M454" t="s">
        <v>10</v>
      </c>
      <c r="N454">
        <v>3</v>
      </c>
      <c r="O454">
        <f>VLOOKUP(M454,LU!$A$3:$B$12,2,FALSE)</f>
        <v>106</v>
      </c>
    </row>
    <row r="455" spans="1:15" hidden="1" x14ac:dyDescent="0.25">
      <c r="A455" s="1">
        <v>153472</v>
      </c>
      <c r="B455">
        <v>2</v>
      </c>
      <c r="C455">
        <v>2019</v>
      </c>
      <c r="D455">
        <v>8</v>
      </c>
      <c r="G455">
        <v>45</v>
      </c>
      <c r="H455" t="s">
        <v>31</v>
      </c>
      <c r="I455">
        <v>296</v>
      </c>
      <c r="J455">
        <v>22</v>
      </c>
      <c r="K455">
        <v>13.45</v>
      </c>
      <c r="L455">
        <v>0.13600000000000001</v>
      </c>
      <c r="M455" t="s">
        <v>10</v>
      </c>
      <c r="N455">
        <v>3</v>
      </c>
      <c r="O455">
        <f>VLOOKUP(M455,LU!$A$3:$B$12,2,FALSE)</f>
        <v>106</v>
      </c>
    </row>
    <row r="456" spans="1:15" hidden="1" x14ac:dyDescent="0.25">
      <c r="A456" s="1">
        <v>99312</v>
      </c>
      <c r="B456">
        <v>2</v>
      </c>
      <c r="C456">
        <v>2006</v>
      </c>
      <c r="D456">
        <v>8</v>
      </c>
      <c r="G456">
        <v>45</v>
      </c>
      <c r="H456" t="s">
        <v>32</v>
      </c>
      <c r="I456">
        <v>187</v>
      </c>
      <c r="J456">
        <v>44</v>
      </c>
      <c r="K456">
        <v>4.25</v>
      </c>
      <c r="L456">
        <v>0.432</v>
      </c>
      <c r="M456" t="s">
        <v>11</v>
      </c>
      <c r="N456">
        <v>3</v>
      </c>
      <c r="O456">
        <f>VLOOKUP(M456,LU!$A$3:$B$12,2,FALSE)</f>
        <v>115</v>
      </c>
    </row>
    <row r="457" spans="1:15" hidden="1" x14ac:dyDescent="0.25">
      <c r="A457" s="1">
        <v>1118738</v>
      </c>
      <c r="B457">
        <v>2</v>
      </c>
      <c r="C457">
        <v>2001</v>
      </c>
      <c r="D457">
        <v>8</v>
      </c>
      <c r="G457">
        <v>45</v>
      </c>
      <c r="H457" t="s">
        <v>32</v>
      </c>
      <c r="I457">
        <v>2823</v>
      </c>
      <c r="J457">
        <v>311</v>
      </c>
      <c r="K457">
        <v>9.08</v>
      </c>
      <c r="L457">
        <v>0.35499999999999998</v>
      </c>
      <c r="M457" t="s">
        <v>11</v>
      </c>
      <c r="N457">
        <v>3</v>
      </c>
      <c r="O457">
        <f>VLOOKUP(M457,LU!$A$3:$B$12,2,FALSE)</f>
        <v>115</v>
      </c>
    </row>
    <row r="458" spans="1:15" hidden="1" x14ac:dyDescent="0.25">
      <c r="A458" s="1">
        <v>107123</v>
      </c>
      <c r="B458">
        <v>2</v>
      </c>
      <c r="C458">
        <v>2008</v>
      </c>
      <c r="D458">
        <v>8</v>
      </c>
      <c r="G458">
        <v>45</v>
      </c>
      <c r="H458" t="s">
        <v>32</v>
      </c>
      <c r="I458">
        <v>167</v>
      </c>
      <c r="J458">
        <v>43</v>
      </c>
      <c r="K458">
        <v>3.88</v>
      </c>
      <c r="L458">
        <v>0.51200000000000001</v>
      </c>
      <c r="M458" t="s">
        <v>11</v>
      </c>
      <c r="N458">
        <v>3</v>
      </c>
      <c r="O458">
        <f>VLOOKUP(M458,LU!$A$3:$B$12,2,FALSE)</f>
        <v>115</v>
      </c>
    </row>
    <row r="459" spans="1:15" hidden="1" x14ac:dyDescent="0.25">
      <c r="A459" s="1">
        <v>113543</v>
      </c>
      <c r="B459">
        <v>2</v>
      </c>
      <c r="C459">
        <v>2010</v>
      </c>
      <c r="D459">
        <v>8</v>
      </c>
      <c r="G459">
        <v>45</v>
      </c>
      <c r="H459" t="s">
        <v>32</v>
      </c>
      <c r="I459">
        <v>45</v>
      </c>
      <c r="J459">
        <v>9</v>
      </c>
      <c r="K459">
        <v>5</v>
      </c>
      <c r="L459">
        <v>0.44400000000000001</v>
      </c>
      <c r="M459" t="s">
        <v>11</v>
      </c>
      <c r="N459">
        <v>3</v>
      </c>
      <c r="O459">
        <f>VLOOKUP(M459,LU!$A$3:$B$12,2,FALSE)</f>
        <v>115</v>
      </c>
    </row>
    <row r="460" spans="1:15" hidden="1" x14ac:dyDescent="0.25">
      <c r="A460" s="1">
        <v>110775</v>
      </c>
      <c r="B460">
        <v>2</v>
      </c>
      <c r="C460">
        <v>2009</v>
      </c>
      <c r="D460">
        <v>8</v>
      </c>
      <c r="G460">
        <v>45</v>
      </c>
      <c r="H460" t="s">
        <v>32</v>
      </c>
      <c r="I460">
        <v>260</v>
      </c>
      <c r="J460">
        <v>123</v>
      </c>
      <c r="K460">
        <v>2.11</v>
      </c>
      <c r="L460">
        <v>0.19500000000000001</v>
      </c>
      <c r="M460" t="s">
        <v>11</v>
      </c>
      <c r="N460">
        <v>3</v>
      </c>
      <c r="O460">
        <f>VLOOKUP(M460,LU!$A$3:$B$12,2,FALSE)</f>
        <v>115</v>
      </c>
    </row>
    <row r="461" spans="1:15" hidden="1" x14ac:dyDescent="0.25">
      <c r="A461" s="1">
        <v>133907</v>
      </c>
      <c r="B461">
        <v>2</v>
      </c>
      <c r="C461">
        <v>2014</v>
      </c>
      <c r="D461">
        <v>8</v>
      </c>
      <c r="G461">
        <v>45</v>
      </c>
      <c r="H461" t="s">
        <v>32</v>
      </c>
      <c r="I461">
        <v>307</v>
      </c>
      <c r="J461">
        <v>35</v>
      </c>
      <c r="K461">
        <v>8.77</v>
      </c>
      <c r="L461">
        <v>0.42899999999999999</v>
      </c>
      <c r="M461" t="s">
        <v>11</v>
      </c>
      <c r="N461">
        <v>3</v>
      </c>
      <c r="O461">
        <f>VLOOKUP(M461,LU!$A$3:$B$12,2,FALSE)</f>
        <v>115</v>
      </c>
    </row>
    <row r="462" spans="1:15" hidden="1" x14ac:dyDescent="0.25">
      <c r="A462" s="1">
        <v>137620</v>
      </c>
      <c r="B462">
        <v>2</v>
      </c>
      <c r="C462">
        <v>2015</v>
      </c>
      <c r="D462">
        <v>8</v>
      </c>
      <c r="G462">
        <v>45</v>
      </c>
      <c r="H462" t="s">
        <v>32</v>
      </c>
      <c r="I462">
        <v>483</v>
      </c>
      <c r="J462">
        <v>188</v>
      </c>
      <c r="K462">
        <v>2.57</v>
      </c>
      <c r="L462">
        <v>0.5</v>
      </c>
      <c r="M462" t="s">
        <v>11</v>
      </c>
      <c r="N462">
        <v>3</v>
      </c>
      <c r="O462">
        <f>VLOOKUP(M462,LU!$A$3:$B$12,2,FALSE)</f>
        <v>115</v>
      </c>
    </row>
    <row r="463" spans="1:15" hidden="1" x14ac:dyDescent="0.25">
      <c r="A463" s="1">
        <v>963320</v>
      </c>
      <c r="B463">
        <v>2</v>
      </c>
      <c r="C463">
        <v>2000</v>
      </c>
      <c r="D463">
        <v>8</v>
      </c>
      <c r="G463">
        <v>45</v>
      </c>
      <c r="H463" t="s">
        <v>32</v>
      </c>
      <c r="I463">
        <v>198</v>
      </c>
      <c r="J463">
        <v>36</v>
      </c>
      <c r="K463">
        <v>5.5</v>
      </c>
      <c r="L463">
        <v>0.19400000000000001</v>
      </c>
      <c r="M463" t="s">
        <v>11</v>
      </c>
      <c r="N463">
        <v>3</v>
      </c>
      <c r="O463">
        <f>VLOOKUP(M463,LU!$A$3:$B$12,2,FALSE)</f>
        <v>115</v>
      </c>
    </row>
    <row r="464" spans="1:15" hidden="1" x14ac:dyDescent="0.25">
      <c r="A464" s="1">
        <v>94786</v>
      </c>
      <c r="B464">
        <v>2</v>
      </c>
      <c r="C464">
        <v>2004</v>
      </c>
      <c r="D464">
        <v>8</v>
      </c>
      <c r="G464">
        <v>45</v>
      </c>
      <c r="H464" t="s">
        <v>32</v>
      </c>
      <c r="I464">
        <v>783</v>
      </c>
      <c r="J464">
        <v>292</v>
      </c>
      <c r="K464">
        <v>2.68</v>
      </c>
      <c r="L464">
        <v>0.223</v>
      </c>
      <c r="M464" t="s">
        <v>11</v>
      </c>
      <c r="N464">
        <v>3</v>
      </c>
      <c r="O464">
        <f>VLOOKUP(M464,LU!$A$3:$B$12,2,FALSE)</f>
        <v>115</v>
      </c>
    </row>
    <row r="465" spans="1:15" hidden="1" x14ac:dyDescent="0.25">
      <c r="A465" s="1">
        <v>1271718</v>
      </c>
      <c r="B465">
        <v>2</v>
      </c>
      <c r="C465">
        <v>2002</v>
      </c>
      <c r="D465">
        <v>8</v>
      </c>
      <c r="G465">
        <v>45</v>
      </c>
      <c r="H465" t="s">
        <v>32</v>
      </c>
      <c r="I465">
        <v>432</v>
      </c>
      <c r="J465">
        <v>111</v>
      </c>
      <c r="K465">
        <v>3.89</v>
      </c>
      <c r="L465">
        <v>0.20899999999999999</v>
      </c>
      <c r="M465" t="s">
        <v>11</v>
      </c>
      <c r="N465">
        <v>3</v>
      </c>
      <c r="O465">
        <f>VLOOKUP(M465,LU!$A$3:$B$12,2,FALSE)</f>
        <v>115</v>
      </c>
    </row>
    <row r="466" spans="1:15" hidden="1" x14ac:dyDescent="0.25">
      <c r="A466" s="1">
        <v>1673063</v>
      </c>
      <c r="B466">
        <v>2</v>
      </c>
      <c r="C466">
        <v>2003</v>
      </c>
      <c r="D466">
        <v>8</v>
      </c>
      <c r="G466">
        <v>45</v>
      </c>
      <c r="H466" t="s">
        <v>32</v>
      </c>
      <c r="I466">
        <v>1128</v>
      </c>
      <c r="J466">
        <v>341</v>
      </c>
      <c r="K466">
        <v>3.31</v>
      </c>
      <c r="L466">
        <v>0.129</v>
      </c>
      <c r="M466" t="s">
        <v>11</v>
      </c>
      <c r="N466">
        <v>3</v>
      </c>
      <c r="O466">
        <f>VLOOKUP(M466,LU!$A$3:$B$12,2,FALSE)</f>
        <v>115</v>
      </c>
    </row>
    <row r="467" spans="1:15" hidden="1" x14ac:dyDescent="0.25">
      <c r="A467" s="1">
        <v>149977</v>
      </c>
      <c r="B467">
        <v>2</v>
      </c>
      <c r="C467">
        <v>2018</v>
      </c>
      <c r="D467">
        <v>8</v>
      </c>
      <c r="G467">
        <v>45</v>
      </c>
      <c r="H467" t="s">
        <v>32</v>
      </c>
      <c r="I467">
        <v>790</v>
      </c>
      <c r="J467">
        <v>337</v>
      </c>
      <c r="K467">
        <v>2.34</v>
      </c>
      <c r="L467">
        <v>0.439</v>
      </c>
      <c r="M467" t="s">
        <v>11</v>
      </c>
      <c r="N467">
        <v>3</v>
      </c>
      <c r="O467">
        <f>VLOOKUP(M467,LU!$A$3:$B$12,2,FALSE)</f>
        <v>115</v>
      </c>
    </row>
    <row r="468" spans="1:15" hidden="1" x14ac:dyDescent="0.25">
      <c r="A468" s="1">
        <v>98149</v>
      </c>
      <c r="B468">
        <v>2</v>
      </c>
      <c r="C468">
        <v>2005</v>
      </c>
      <c r="D468">
        <v>8</v>
      </c>
      <c r="G468">
        <v>45</v>
      </c>
      <c r="H468" t="s">
        <v>32</v>
      </c>
      <c r="I468">
        <v>370</v>
      </c>
      <c r="J468">
        <v>276</v>
      </c>
      <c r="K468">
        <v>1.45</v>
      </c>
      <c r="L468">
        <v>0.14099999999999999</v>
      </c>
      <c r="M468" t="s">
        <v>11</v>
      </c>
      <c r="N468">
        <v>3</v>
      </c>
      <c r="O468">
        <f>VLOOKUP(M468,LU!$A$3:$B$12,2,FALSE)</f>
        <v>115</v>
      </c>
    </row>
    <row r="469" spans="1:15" hidden="1" x14ac:dyDescent="0.25">
      <c r="A469" s="1">
        <v>104870</v>
      </c>
      <c r="B469">
        <v>2</v>
      </c>
      <c r="C469">
        <v>2007</v>
      </c>
      <c r="D469">
        <v>8</v>
      </c>
      <c r="G469">
        <v>45</v>
      </c>
      <c r="H469" t="s">
        <v>32</v>
      </c>
      <c r="I469">
        <v>434</v>
      </c>
      <c r="J469">
        <v>181</v>
      </c>
      <c r="K469">
        <v>2.4</v>
      </c>
      <c r="L469">
        <v>0.33700000000000002</v>
      </c>
      <c r="M469" t="s">
        <v>11</v>
      </c>
      <c r="N469">
        <v>3</v>
      </c>
      <c r="O469">
        <f>VLOOKUP(M469,LU!$A$3:$B$12,2,FALSE)</f>
        <v>115</v>
      </c>
    </row>
    <row r="470" spans="1:15" hidden="1" x14ac:dyDescent="0.25">
      <c r="A470" s="1">
        <v>127531</v>
      </c>
      <c r="B470">
        <v>2</v>
      </c>
      <c r="C470">
        <v>2013</v>
      </c>
      <c r="D470">
        <v>8</v>
      </c>
      <c r="G470">
        <v>45</v>
      </c>
      <c r="H470" t="s">
        <v>32</v>
      </c>
      <c r="I470">
        <v>583</v>
      </c>
      <c r="J470">
        <v>366</v>
      </c>
      <c r="K470">
        <v>1.59</v>
      </c>
      <c r="L470">
        <v>0.36099999999999999</v>
      </c>
      <c r="M470" t="s">
        <v>11</v>
      </c>
      <c r="N470">
        <v>3</v>
      </c>
      <c r="O470">
        <f>VLOOKUP(M470,LU!$A$3:$B$12,2,FALSE)</f>
        <v>115</v>
      </c>
    </row>
    <row r="471" spans="1:15" hidden="1" x14ac:dyDescent="0.25">
      <c r="A471" s="1">
        <v>123029</v>
      </c>
      <c r="B471">
        <v>2</v>
      </c>
      <c r="C471">
        <v>2012</v>
      </c>
      <c r="D471">
        <v>8</v>
      </c>
      <c r="G471">
        <v>45</v>
      </c>
      <c r="H471" t="s">
        <v>32</v>
      </c>
      <c r="I471">
        <v>593</v>
      </c>
      <c r="J471">
        <v>148</v>
      </c>
      <c r="K471">
        <v>4.01</v>
      </c>
      <c r="L471">
        <v>0.42599999999999999</v>
      </c>
      <c r="M471" t="s">
        <v>11</v>
      </c>
      <c r="N471">
        <v>3</v>
      </c>
      <c r="O471">
        <f>VLOOKUP(M471,LU!$A$3:$B$12,2,FALSE)</f>
        <v>115</v>
      </c>
    </row>
    <row r="472" spans="1:15" hidden="1" x14ac:dyDescent="0.25">
      <c r="A472" s="1">
        <v>119685</v>
      </c>
      <c r="B472">
        <v>2</v>
      </c>
      <c r="C472">
        <v>2011</v>
      </c>
      <c r="D472">
        <v>8</v>
      </c>
      <c r="G472">
        <v>45</v>
      </c>
      <c r="H472" t="s">
        <v>32</v>
      </c>
      <c r="I472">
        <v>478</v>
      </c>
      <c r="J472">
        <v>221</v>
      </c>
      <c r="K472">
        <v>2.16</v>
      </c>
      <c r="L472">
        <v>0.19900000000000001</v>
      </c>
      <c r="M472" t="s">
        <v>11</v>
      </c>
      <c r="N472">
        <v>3</v>
      </c>
      <c r="O472">
        <f>VLOOKUP(M472,LU!$A$3:$B$12,2,FALSE)</f>
        <v>115</v>
      </c>
    </row>
    <row r="473" spans="1:15" hidden="1" x14ac:dyDescent="0.25">
      <c r="A473" s="1">
        <v>144904</v>
      </c>
      <c r="B473">
        <v>2</v>
      </c>
      <c r="C473">
        <v>2017</v>
      </c>
      <c r="D473">
        <v>8</v>
      </c>
      <c r="G473">
        <v>45</v>
      </c>
      <c r="H473" t="s">
        <v>32</v>
      </c>
      <c r="I473">
        <v>75</v>
      </c>
      <c r="J473">
        <v>13</v>
      </c>
      <c r="K473">
        <v>8.65</v>
      </c>
      <c r="L473">
        <v>0.92300000000000004</v>
      </c>
      <c r="M473" t="s">
        <v>11</v>
      </c>
      <c r="N473">
        <v>3</v>
      </c>
      <c r="O473">
        <f>VLOOKUP(M473,LU!$A$3:$B$12,2,FALSE)</f>
        <v>115</v>
      </c>
    </row>
    <row r="474" spans="1:15" hidden="1" x14ac:dyDescent="0.25">
      <c r="A474" s="1">
        <v>153475</v>
      </c>
      <c r="B474">
        <v>2</v>
      </c>
      <c r="C474">
        <v>2019</v>
      </c>
      <c r="D474">
        <v>8</v>
      </c>
      <c r="G474">
        <v>45</v>
      </c>
      <c r="H474" t="s">
        <v>32</v>
      </c>
      <c r="I474">
        <v>134</v>
      </c>
      <c r="J474">
        <v>80</v>
      </c>
      <c r="K474">
        <v>1.68</v>
      </c>
      <c r="L474">
        <v>0.77500000000000002</v>
      </c>
      <c r="M474" t="s">
        <v>11</v>
      </c>
      <c r="N474">
        <v>3</v>
      </c>
      <c r="O474">
        <f>VLOOKUP(M474,LU!$A$3:$B$12,2,FALSE)</f>
        <v>115</v>
      </c>
    </row>
    <row r="475" spans="1:15" hidden="1" x14ac:dyDescent="0.25">
      <c r="A475" s="1">
        <v>1271734</v>
      </c>
      <c r="B475">
        <v>2</v>
      </c>
      <c r="C475">
        <v>2002</v>
      </c>
      <c r="D475">
        <v>8</v>
      </c>
      <c r="G475">
        <v>45</v>
      </c>
      <c r="H475" t="s">
        <v>33</v>
      </c>
      <c r="I475">
        <v>2145</v>
      </c>
      <c r="J475">
        <v>430</v>
      </c>
      <c r="K475">
        <v>4.99</v>
      </c>
      <c r="L475">
        <v>0.33700000000000002</v>
      </c>
      <c r="M475" t="s">
        <v>5</v>
      </c>
      <c r="N475">
        <v>3</v>
      </c>
      <c r="O475">
        <f>VLOOKUP(M475,LU!$A$3:$B$12,2,FALSE)</f>
        <v>107</v>
      </c>
    </row>
    <row r="476" spans="1:15" hidden="1" x14ac:dyDescent="0.25">
      <c r="A476" s="1">
        <v>1118760</v>
      </c>
      <c r="B476">
        <v>2</v>
      </c>
      <c r="C476">
        <v>2001</v>
      </c>
      <c r="D476">
        <v>8</v>
      </c>
      <c r="G476">
        <v>45</v>
      </c>
      <c r="H476" t="s">
        <v>33</v>
      </c>
      <c r="I476">
        <v>15554</v>
      </c>
      <c r="J476">
        <v>887</v>
      </c>
      <c r="K476">
        <v>17.54</v>
      </c>
      <c r="L476">
        <v>0.65900000000000003</v>
      </c>
      <c r="M476" t="s">
        <v>5</v>
      </c>
      <c r="N476">
        <v>3</v>
      </c>
      <c r="O476">
        <f>VLOOKUP(M476,LU!$A$3:$B$12,2,FALSE)</f>
        <v>107</v>
      </c>
    </row>
    <row r="477" spans="1:15" hidden="1" x14ac:dyDescent="0.25">
      <c r="A477" s="1">
        <v>963359</v>
      </c>
      <c r="B477">
        <v>2</v>
      </c>
      <c r="C477">
        <v>2000</v>
      </c>
      <c r="D477">
        <v>8</v>
      </c>
      <c r="G477">
        <v>45</v>
      </c>
      <c r="H477" t="s">
        <v>33</v>
      </c>
      <c r="I477">
        <v>56</v>
      </c>
      <c r="J477">
        <v>4</v>
      </c>
      <c r="K477">
        <v>14</v>
      </c>
      <c r="L477">
        <v>0</v>
      </c>
      <c r="M477" t="s">
        <v>5</v>
      </c>
      <c r="N477">
        <v>3</v>
      </c>
      <c r="O477">
        <f>VLOOKUP(M477,LU!$A$3:$B$12,2,FALSE)</f>
        <v>107</v>
      </c>
    </row>
    <row r="478" spans="1:15" hidden="1" x14ac:dyDescent="0.25">
      <c r="A478" s="1">
        <v>107129</v>
      </c>
      <c r="B478">
        <v>2</v>
      </c>
      <c r="C478">
        <v>2008</v>
      </c>
      <c r="D478">
        <v>8</v>
      </c>
      <c r="G478">
        <v>45</v>
      </c>
      <c r="H478" t="s">
        <v>33</v>
      </c>
      <c r="I478">
        <v>496</v>
      </c>
      <c r="J478">
        <v>69</v>
      </c>
      <c r="K478">
        <v>7.19</v>
      </c>
      <c r="L478">
        <v>0.94199999999999995</v>
      </c>
      <c r="M478" t="s">
        <v>5</v>
      </c>
      <c r="N478">
        <v>3</v>
      </c>
      <c r="O478">
        <f>VLOOKUP(M478,LU!$A$3:$B$12,2,FALSE)</f>
        <v>107</v>
      </c>
    </row>
    <row r="479" spans="1:15" hidden="1" x14ac:dyDescent="0.25">
      <c r="A479" s="1">
        <v>113548</v>
      </c>
      <c r="B479">
        <v>2</v>
      </c>
      <c r="C479">
        <v>2010</v>
      </c>
      <c r="D479">
        <v>8</v>
      </c>
      <c r="G479">
        <v>45</v>
      </c>
      <c r="H479" t="s">
        <v>33</v>
      </c>
      <c r="I479">
        <v>288</v>
      </c>
      <c r="J479">
        <v>113</v>
      </c>
      <c r="K479">
        <v>2.5499999999999998</v>
      </c>
      <c r="L479">
        <v>0.61099999999999999</v>
      </c>
      <c r="M479" t="s">
        <v>5</v>
      </c>
      <c r="N479">
        <v>3</v>
      </c>
      <c r="O479">
        <f>VLOOKUP(M479,LU!$A$3:$B$12,2,FALSE)</f>
        <v>107</v>
      </c>
    </row>
    <row r="480" spans="1:15" hidden="1" x14ac:dyDescent="0.25">
      <c r="A480" s="1">
        <v>110781</v>
      </c>
      <c r="B480">
        <v>2</v>
      </c>
      <c r="C480">
        <v>2009</v>
      </c>
      <c r="D480">
        <v>8</v>
      </c>
      <c r="G480">
        <v>45</v>
      </c>
      <c r="H480" t="s">
        <v>33</v>
      </c>
      <c r="I480">
        <v>1418</v>
      </c>
      <c r="J480">
        <v>412</v>
      </c>
      <c r="K480">
        <v>3.66</v>
      </c>
      <c r="L480">
        <v>0.42499999999999999</v>
      </c>
      <c r="M480" t="s">
        <v>5</v>
      </c>
      <c r="N480">
        <v>3</v>
      </c>
      <c r="O480">
        <f>VLOOKUP(M480,LU!$A$3:$B$12,2,FALSE)</f>
        <v>107</v>
      </c>
    </row>
    <row r="481" spans="1:15" hidden="1" x14ac:dyDescent="0.25">
      <c r="A481" s="1">
        <v>133913</v>
      </c>
      <c r="B481">
        <v>2</v>
      </c>
      <c r="C481">
        <v>2014</v>
      </c>
      <c r="D481">
        <v>8</v>
      </c>
      <c r="G481">
        <v>45</v>
      </c>
      <c r="H481" t="s">
        <v>33</v>
      </c>
      <c r="I481">
        <v>2497</v>
      </c>
      <c r="J481">
        <v>341</v>
      </c>
      <c r="K481">
        <v>7.32</v>
      </c>
      <c r="L481">
        <v>0.59799999999999998</v>
      </c>
      <c r="M481" t="s">
        <v>5</v>
      </c>
      <c r="N481">
        <v>3</v>
      </c>
      <c r="O481">
        <f>VLOOKUP(M481,LU!$A$3:$B$12,2,FALSE)</f>
        <v>107</v>
      </c>
    </row>
    <row r="482" spans="1:15" hidden="1" x14ac:dyDescent="0.25">
      <c r="A482" s="1">
        <v>137628</v>
      </c>
      <c r="B482">
        <v>2</v>
      </c>
      <c r="C482">
        <v>2015</v>
      </c>
      <c r="D482">
        <v>8</v>
      </c>
      <c r="G482">
        <v>45</v>
      </c>
      <c r="H482" t="s">
        <v>33</v>
      </c>
      <c r="I482">
        <v>3091</v>
      </c>
      <c r="J482">
        <v>326</v>
      </c>
      <c r="K482">
        <v>9.8000000000000007</v>
      </c>
      <c r="L482">
        <v>0.54300000000000004</v>
      </c>
      <c r="M482" t="s">
        <v>5</v>
      </c>
      <c r="N482">
        <v>3</v>
      </c>
      <c r="O482">
        <f>VLOOKUP(M482,LU!$A$3:$B$12,2,FALSE)</f>
        <v>107</v>
      </c>
    </row>
    <row r="483" spans="1:15" hidden="1" x14ac:dyDescent="0.25">
      <c r="A483" s="1">
        <v>104876</v>
      </c>
      <c r="B483">
        <v>2</v>
      </c>
      <c r="C483">
        <v>2007</v>
      </c>
      <c r="D483">
        <v>8</v>
      </c>
      <c r="G483">
        <v>45</v>
      </c>
      <c r="H483" t="s">
        <v>33</v>
      </c>
      <c r="I483">
        <v>2054</v>
      </c>
      <c r="J483">
        <v>236</v>
      </c>
      <c r="K483">
        <v>8.6999999999999993</v>
      </c>
      <c r="L483">
        <v>0.56799999999999995</v>
      </c>
      <c r="M483" t="s">
        <v>5</v>
      </c>
      <c r="N483">
        <v>3</v>
      </c>
      <c r="O483">
        <f>VLOOKUP(M483,LU!$A$3:$B$12,2,FALSE)</f>
        <v>107</v>
      </c>
    </row>
    <row r="484" spans="1:15" hidden="1" x14ac:dyDescent="0.25">
      <c r="A484" s="1">
        <v>94791</v>
      </c>
      <c r="B484">
        <v>2</v>
      </c>
      <c r="C484">
        <v>2004</v>
      </c>
      <c r="D484">
        <v>8</v>
      </c>
      <c r="G484">
        <v>45</v>
      </c>
      <c r="H484" t="s">
        <v>33</v>
      </c>
      <c r="I484">
        <v>2969</v>
      </c>
      <c r="J484">
        <v>374</v>
      </c>
      <c r="K484">
        <v>7.94</v>
      </c>
      <c r="L484">
        <v>0.40100000000000002</v>
      </c>
      <c r="M484" t="s">
        <v>5</v>
      </c>
      <c r="N484">
        <v>3</v>
      </c>
      <c r="O484">
        <f>VLOOKUP(M484,LU!$A$3:$B$12,2,FALSE)</f>
        <v>107</v>
      </c>
    </row>
    <row r="485" spans="1:15" hidden="1" x14ac:dyDescent="0.25">
      <c r="A485" s="1">
        <v>1673075</v>
      </c>
      <c r="B485">
        <v>2</v>
      </c>
      <c r="C485">
        <v>2003</v>
      </c>
      <c r="D485">
        <v>8</v>
      </c>
      <c r="G485">
        <v>45</v>
      </c>
      <c r="H485" t="s">
        <v>33</v>
      </c>
      <c r="I485">
        <v>3562</v>
      </c>
      <c r="J485">
        <v>288</v>
      </c>
      <c r="K485">
        <v>13.13</v>
      </c>
      <c r="L485">
        <v>0.33600000000000002</v>
      </c>
      <c r="M485" t="s">
        <v>5</v>
      </c>
      <c r="N485">
        <v>3</v>
      </c>
      <c r="O485">
        <f>VLOOKUP(M485,LU!$A$3:$B$12,2,FALSE)</f>
        <v>107</v>
      </c>
    </row>
    <row r="486" spans="1:15" hidden="1" x14ac:dyDescent="0.25">
      <c r="A486" s="1">
        <v>149986</v>
      </c>
      <c r="B486">
        <v>2</v>
      </c>
      <c r="C486">
        <v>2018</v>
      </c>
      <c r="D486">
        <v>8</v>
      </c>
      <c r="G486">
        <v>45</v>
      </c>
      <c r="H486" t="s">
        <v>33</v>
      </c>
      <c r="I486">
        <v>2033</v>
      </c>
      <c r="J486">
        <v>92</v>
      </c>
      <c r="K486">
        <v>22.1</v>
      </c>
      <c r="L486">
        <v>0.97799999999999998</v>
      </c>
      <c r="M486" t="s">
        <v>5</v>
      </c>
      <c r="N486">
        <v>3</v>
      </c>
      <c r="O486">
        <f>VLOOKUP(M486,LU!$A$3:$B$12,2,FALSE)</f>
        <v>107</v>
      </c>
    </row>
    <row r="487" spans="1:15" hidden="1" x14ac:dyDescent="0.25">
      <c r="A487" s="1">
        <v>98153</v>
      </c>
      <c r="B487">
        <v>2</v>
      </c>
      <c r="C487">
        <v>2005</v>
      </c>
      <c r="D487">
        <v>8</v>
      </c>
      <c r="G487">
        <v>45</v>
      </c>
      <c r="H487" t="s">
        <v>33</v>
      </c>
      <c r="I487">
        <v>2055</v>
      </c>
      <c r="J487">
        <v>225</v>
      </c>
      <c r="K487">
        <v>9.1300000000000008</v>
      </c>
      <c r="L487">
        <v>0.61299999999999999</v>
      </c>
      <c r="M487" t="s">
        <v>5</v>
      </c>
      <c r="N487">
        <v>3</v>
      </c>
      <c r="O487">
        <f>VLOOKUP(M487,LU!$A$3:$B$12,2,FALSE)</f>
        <v>107</v>
      </c>
    </row>
    <row r="488" spans="1:15" hidden="1" x14ac:dyDescent="0.25">
      <c r="A488" s="1">
        <v>99590</v>
      </c>
      <c r="B488">
        <v>2</v>
      </c>
      <c r="C488">
        <v>2006</v>
      </c>
      <c r="D488">
        <v>8</v>
      </c>
      <c r="G488">
        <v>45</v>
      </c>
      <c r="H488" t="s">
        <v>33</v>
      </c>
      <c r="I488">
        <v>914</v>
      </c>
      <c r="J488">
        <v>107</v>
      </c>
      <c r="K488">
        <v>8.5399999999999991</v>
      </c>
      <c r="L488">
        <v>0.46700000000000003</v>
      </c>
      <c r="M488" t="s">
        <v>5</v>
      </c>
      <c r="N488">
        <v>3</v>
      </c>
      <c r="O488">
        <f>VLOOKUP(M488,LU!$A$3:$B$12,2,FALSE)</f>
        <v>107</v>
      </c>
    </row>
    <row r="489" spans="1:15" hidden="1" x14ac:dyDescent="0.25">
      <c r="A489" s="1">
        <v>127541</v>
      </c>
      <c r="B489">
        <v>2</v>
      </c>
      <c r="C489">
        <v>2013</v>
      </c>
      <c r="D489">
        <v>8</v>
      </c>
      <c r="G489">
        <v>45</v>
      </c>
      <c r="H489" t="s">
        <v>33</v>
      </c>
      <c r="I489">
        <v>5598</v>
      </c>
      <c r="J489">
        <v>615</v>
      </c>
      <c r="K489">
        <v>9.2799999999999994</v>
      </c>
      <c r="L489">
        <v>0.53300000000000003</v>
      </c>
      <c r="M489" t="s">
        <v>5</v>
      </c>
      <c r="N489">
        <v>3</v>
      </c>
      <c r="O489">
        <f>VLOOKUP(M489,LU!$A$3:$B$12,2,FALSE)</f>
        <v>107</v>
      </c>
    </row>
    <row r="490" spans="1:15" hidden="1" x14ac:dyDescent="0.25">
      <c r="A490" s="1">
        <v>123035</v>
      </c>
      <c r="B490">
        <v>2</v>
      </c>
      <c r="C490">
        <v>2012</v>
      </c>
      <c r="D490">
        <v>8</v>
      </c>
      <c r="G490">
        <v>45</v>
      </c>
      <c r="H490" t="s">
        <v>33</v>
      </c>
      <c r="I490">
        <v>4311</v>
      </c>
      <c r="J490">
        <v>476</v>
      </c>
      <c r="K490">
        <v>9.39</v>
      </c>
      <c r="L490">
        <v>0.52300000000000002</v>
      </c>
      <c r="M490" t="s">
        <v>5</v>
      </c>
      <c r="N490">
        <v>3</v>
      </c>
      <c r="O490">
        <f>VLOOKUP(M490,LU!$A$3:$B$12,2,FALSE)</f>
        <v>107</v>
      </c>
    </row>
    <row r="491" spans="1:15" hidden="1" x14ac:dyDescent="0.25">
      <c r="A491" s="1">
        <v>119689</v>
      </c>
      <c r="B491">
        <v>2</v>
      </c>
      <c r="C491">
        <v>2011</v>
      </c>
      <c r="D491">
        <v>8</v>
      </c>
      <c r="G491">
        <v>45</v>
      </c>
      <c r="H491" t="s">
        <v>33</v>
      </c>
      <c r="I491">
        <v>2702</v>
      </c>
      <c r="J491">
        <v>377</v>
      </c>
      <c r="K491">
        <v>7.17</v>
      </c>
      <c r="L491">
        <v>0.371</v>
      </c>
      <c r="M491" t="s">
        <v>5</v>
      </c>
      <c r="N491">
        <v>3</v>
      </c>
      <c r="O491">
        <f>VLOOKUP(M491,LU!$A$3:$B$12,2,FALSE)</f>
        <v>107</v>
      </c>
    </row>
    <row r="492" spans="1:15" hidden="1" x14ac:dyDescent="0.25">
      <c r="A492" s="1">
        <v>157137</v>
      </c>
      <c r="B492">
        <v>2</v>
      </c>
      <c r="C492">
        <v>2020</v>
      </c>
      <c r="D492">
        <v>8</v>
      </c>
      <c r="G492">
        <v>45</v>
      </c>
      <c r="H492" t="s">
        <v>33</v>
      </c>
      <c r="I492">
        <v>1877</v>
      </c>
      <c r="J492">
        <v>235</v>
      </c>
      <c r="K492">
        <v>7.99</v>
      </c>
      <c r="L492">
        <v>0.95599999999999996</v>
      </c>
      <c r="M492" t="s">
        <v>5</v>
      </c>
      <c r="N492">
        <v>3</v>
      </c>
      <c r="O492">
        <f>VLOOKUP(M492,LU!$A$3:$B$12,2,FALSE)</f>
        <v>107</v>
      </c>
    </row>
    <row r="493" spans="1:15" hidden="1" x14ac:dyDescent="0.25">
      <c r="A493" s="1">
        <v>144907</v>
      </c>
      <c r="B493">
        <v>2</v>
      </c>
      <c r="C493">
        <v>2017</v>
      </c>
      <c r="D493">
        <v>8</v>
      </c>
      <c r="G493">
        <v>45</v>
      </c>
      <c r="H493" t="s">
        <v>33</v>
      </c>
      <c r="I493">
        <v>2804</v>
      </c>
      <c r="J493">
        <v>301</v>
      </c>
      <c r="K493">
        <v>9.32</v>
      </c>
      <c r="L493">
        <v>0.96</v>
      </c>
      <c r="M493" t="s">
        <v>5</v>
      </c>
      <c r="N493">
        <v>3</v>
      </c>
      <c r="O493">
        <f>VLOOKUP(M493,LU!$A$3:$B$12,2,FALSE)</f>
        <v>107</v>
      </c>
    </row>
    <row r="494" spans="1:15" hidden="1" x14ac:dyDescent="0.25">
      <c r="A494" s="1">
        <v>153480</v>
      </c>
      <c r="B494">
        <v>2</v>
      </c>
      <c r="C494">
        <v>2019</v>
      </c>
      <c r="D494">
        <v>8</v>
      </c>
      <c r="G494">
        <v>45</v>
      </c>
      <c r="H494" t="s">
        <v>33</v>
      </c>
      <c r="I494">
        <v>879</v>
      </c>
      <c r="J494">
        <v>130</v>
      </c>
      <c r="K494">
        <v>6.76</v>
      </c>
      <c r="L494">
        <v>0.90700000000000003</v>
      </c>
      <c r="M494" t="s">
        <v>5</v>
      </c>
      <c r="N494">
        <v>3</v>
      </c>
      <c r="O494">
        <f>VLOOKUP(M494,LU!$A$3:$B$12,2,FALSE)</f>
        <v>107</v>
      </c>
    </row>
    <row r="495" spans="1:15" hidden="1" x14ac:dyDescent="0.25">
      <c r="A495" s="1">
        <v>1118784</v>
      </c>
      <c r="B495">
        <v>2</v>
      </c>
      <c r="C495">
        <v>2001</v>
      </c>
      <c r="D495">
        <v>8</v>
      </c>
      <c r="G495">
        <v>45</v>
      </c>
      <c r="H495" t="s">
        <v>34</v>
      </c>
      <c r="I495">
        <v>5956</v>
      </c>
      <c r="J495">
        <v>1715</v>
      </c>
      <c r="K495">
        <v>3.5</v>
      </c>
      <c r="L495">
        <v>0.55500000000000005</v>
      </c>
      <c r="M495" t="s">
        <v>6</v>
      </c>
      <c r="N495">
        <v>3</v>
      </c>
      <c r="O495">
        <f>VLOOKUP(M495,LU!$A$3:$B$12,2,FALSE)</f>
        <v>118</v>
      </c>
    </row>
    <row r="496" spans="1:15" hidden="1" x14ac:dyDescent="0.25">
      <c r="A496" s="1">
        <v>963328</v>
      </c>
      <c r="B496">
        <v>2</v>
      </c>
      <c r="C496">
        <v>2000</v>
      </c>
      <c r="D496">
        <v>8</v>
      </c>
      <c r="G496">
        <v>45</v>
      </c>
      <c r="H496" t="s">
        <v>34</v>
      </c>
      <c r="I496">
        <v>3404</v>
      </c>
      <c r="J496">
        <v>1140</v>
      </c>
      <c r="K496">
        <v>3.09</v>
      </c>
      <c r="L496">
        <v>0.42599999999999999</v>
      </c>
      <c r="M496" t="s">
        <v>6</v>
      </c>
      <c r="N496">
        <v>3</v>
      </c>
      <c r="O496">
        <f>VLOOKUP(M496,LU!$A$3:$B$12,2,FALSE)</f>
        <v>118</v>
      </c>
    </row>
    <row r="497" spans="1:15" hidden="1" x14ac:dyDescent="0.25">
      <c r="A497" s="1">
        <v>1271750</v>
      </c>
      <c r="B497">
        <v>2</v>
      </c>
      <c r="C497">
        <v>2002</v>
      </c>
      <c r="D497">
        <v>8</v>
      </c>
      <c r="G497">
        <v>45</v>
      </c>
      <c r="H497" t="s">
        <v>34</v>
      </c>
      <c r="I497">
        <v>1837</v>
      </c>
      <c r="J497">
        <v>539</v>
      </c>
      <c r="K497">
        <v>3.63</v>
      </c>
      <c r="L497">
        <v>0.61099999999999999</v>
      </c>
      <c r="M497" t="s">
        <v>6</v>
      </c>
      <c r="N497">
        <v>3</v>
      </c>
      <c r="O497">
        <f>VLOOKUP(M497,LU!$A$3:$B$12,2,FALSE)</f>
        <v>118</v>
      </c>
    </row>
    <row r="498" spans="1:15" hidden="1" x14ac:dyDescent="0.25">
      <c r="A498" s="1">
        <v>107137</v>
      </c>
      <c r="B498">
        <v>2</v>
      </c>
      <c r="C498">
        <v>2008</v>
      </c>
      <c r="D498">
        <v>8</v>
      </c>
      <c r="G498">
        <v>45</v>
      </c>
      <c r="H498" t="s">
        <v>34</v>
      </c>
      <c r="I498">
        <v>1011</v>
      </c>
      <c r="J498">
        <v>436</v>
      </c>
      <c r="K498">
        <v>2.42</v>
      </c>
      <c r="L498">
        <v>0.65800000000000003</v>
      </c>
      <c r="M498" t="s">
        <v>6</v>
      </c>
      <c r="N498">
        <v>3</v>
      </c>
      <c r="O498">
        <f>VLOOKUP(M498,LU!$A$3:$B$12,2,FALSE)</f>
        <v>118</v>
      </c>
    </row>
    <row r="499" spans="1:15" hidden="1" x14ac:dyDescent="0.25">
      <c r="A499" s="1">
        <v>141625</v>
      </c>
      <c r="B499">
        <v>2</v>
      </c>
      <c r="C499">
        <v>2016</v>
      </c>
      <c r="D499">
        <v>8</v>
      </c>
      <c r="G499">
        <v>45</v>
      </c>
      <c r="H499" t="s">
        <v>34</v>
      </c>
      <c r="I499">
        <v>14</v>
      </c>
      <c r="J499">
        <v>5</v>
      </c>
      <c r="K499">
        <v>2.8</v>
      </c>
      <c r="L499">
        <v>0.8</v>
      </c>
      <c r="M499" t="s">
        <v>6</v>
      </c>
      <c r="N499">
        <v>3</v>
      </c>
      <c r="O499">
        <f>VLOOKUP(M499,LU!$A$3:$B$12,2,FALSE)</f>
        <v>118</v>
      </c>
    </row>
    <row r="500" spans="1:15" hidden="1" x14ac:dyDescent="0.25">
      <c r="A500" s="1">
        <v>113553</v>
      </c>
      <c r="B500">
        <v>2</v>
      </c>
      <c r="C500">
        <v>2010</v>
      </c>
      <c r="D500">
        <v>8</v>
      </c>
      <c r="G500">
        <v>45</v>
      </c>
      <c r="H500" t="s">
        <v>34</v>
      </c>
      <c r="I500">
        <v>707</v>
      </c>
      <c r="J500">
        <v>287</v>
      </c>
      <c r="K500">
        <v>2.46</v>
      </c>
      <c r="L500">
        <v>0.65900000000000003</v>
      </c>
      <c r="M500" t="s">
        <v>6</v>
      </c>
      <c r="N500">
        <v>3</v>
      </c>
      <c r="O500">
        <f>VLOOKUP(M500,LU!$A$3:$B$12,2,FALSE)</f>
        <v>118</v>
      </c>
    </row>
    <row r="501" spans="1:15" hidden="1" x14ac:dyDescent="0.25">
      <c r="A501" s="1">
        <v>110788</v>
      </c>
      <c r="B501">
        <v>2</v>
      </c>
      <c r="C501">
        <v>2009</v>
      </c>
      <c r="D501">
        <v>8</v>
      </c>
      <c r="G501">
        <v>45</v>
      </c>
      <c r="H501" t="s">
        <v>34</v>
      </c>
      <c r="I501">
        <v>1629</v>
      </c>
      <c r="J501">
        <v>659</v>
      </c>
      <c r="K501">
        <v>2.54</v>
      </c>
      <c r="L501">
        <v>0.59</v>
      </c>
      <c r="M501" t="s">
        <v>6</v>
      </c>
      <c r="N501">
        <v>3</v>
      </c>
      <c r="O501">
        <f>VLOOKUP(M501,LU!$A$3:$B$12,2,FALSE)</f>
        <v>118</v>
      </c>
    </row>
    <row r="502" spans="1:15" hidden="1" x14ac:dyDescent="0.25">
      <c r="A502" s="1">
        <v>133919</v>
      </c>
      <c r="B502">
        <v>2</v>
      </c>
      <c r="C502">
        <v>2014</v>
      </c>
      <c r="D502">
        <v>8</v>
      </c>
      <c r="G502">
        <v>45</v>
      </c>
      <c r="H502" t="s">
        <v>34</v>
      </c>
      <c r="I502">
        <v>1511</v>
      </c>
      <c r="J502">
        <v>381</v>
      </c>
      <c r="K502">
        <v>3.97</v>
      </c>
      <c r="L502">
        <v>0.68</v>
      </c>
      <c r="M502" t="s">
        <v>6</v>
      </c>
      <c r="N502">
        <v>3</v>
      </c>
      <c r="O502">
        <f>VLOOKUP(M502,LU!$A$3:$B$12,2,FALSE)</f>
        <v>118</v>
      </c>
    </row>
    <row r="503" spans="1:15" hidden="1" x14ac:dyDescent="0.25">
      <c r="A503" s="1">
        <v>137635</v>
      </c>
      <c r="B503">
        <v>2</v>
      </c>
      <c r="C503">
        <v>2015</v>
      </c>
      <c r="D503">
        <v>8</v>
      </c>
      <c r="G503">
        <v>45</v>
      </c>
      <c r="H503" t="s">
        <v>34</v>
      </c>
      <c r="I503">
        <v>2056</v>
      </c>
      <c r="J503">
        <v>561</v>
      </c>
      <c r="K503">
        <v>3.76</v>
      </c>
      <c r="L503">
        <v>0.60199999999999998</v>
      </c>
      <c r="M503" t="s">
        <v>6</v>
      </c>
      <c r="N503">
        <v>3</v>
      </c>
      <c r="O503">
        <f>VLOOKUP(M503,LU!$A$3:$B$12,2,FALSE)</f>
        <v>118</v>
      </c>
    </row>
    <row r="504" spans="1:15" hidden="1" x14ac:dyDescent="0.25">
      <c r="A504" s="1">
        <v>104884</v>
      </c>
      <c r="B504">
        <v>2</v>
      </c>
      <c r="C504">
        <v>2007</v>
      </c>
      <c r="D504">
        <v>8</v>
      </c>
      <c r="G504">
        <v>45</v>
      </c>
      <c r="H504" t="s">
        <v>34</v>
      </c>
      <c r="I504">
        <v>1888</v>
      </c>
      <c r="J504">
        <v>395</v>
      </c>
      <c r="K504">
        <v>4.78</v>
      </c>
      <c r="L504">
        <v>0.59199999999999997</v>
      </c>
      <c r="M504" t="s">
        <v>6</v>
      </c>
      <c r="N504">
        <v>3</v>
      </c>
      <c r="O504">
        <f>VLOOKUP(M504,LU!$A$3:$B$12,2,FALSE)</f>
        <v>118</v>
      </c>
    </row>
    <row r="505" spans="1:15" hidden="1" x14ac:dyDescent="0.25">
      <c r="A505" s="1">
        <v>94798</v>
      </c>
      <c r="B505">
        <v>2</v>
      </c>
      <c r="C505">
        <v>2004</v>
      </c>
      <c r="D505">
        <v>8</v>
      </c>
      <c r="G505">
        <v>45</v>
      </c>
      <c r="H505" t="s">
        <v>34</v>
      </c>
      <c r="I505">
        <v>1853</v>
      </c>
      <c r="J505">
        <v>829</v>
      </c>
      <c r="K505">
        <v>2.2599999999999998</v>
      </c>
      <c r="L505">
        <v>0.46600000000000003</v>
      </c>
      <c r="M505" t="s">
        <v>6</v>
      </c>
      <c r="N505">
        <v>3</v>
      </c>
      <c r="O505">
        <f>VLOOKUP(M505,LU!$A$3:$B$12,2,FALSE)</f>
        <v>118</v>
      </c>
    </row>
    <row r="506" spans="1:15" hidden="1" x14ac:dyDescent="0.25">
      <c r="A506" s="1">
        <v>1673089</v>
      </c>
      <c r="B506">
        <v>2</v>
      </c>
      <c r="C506">
        <v>2003</v>
      </c>
      <c r="D506">
        <v>8</v>
      </c>
      <c r="G506">
        <v>45</v>
      </c>
      <c r="H506" t="s">
        <v>34</v>
      </c>
      <c r="I506">
        <v>2793</v>
      </c>
      <c r="J506">
        <v>851</v>
      </c>
      <c r="K506">
        <v>3.32</v>
      </c>
      <c r="L506">
        <v>0.44500000000000001</v>
      </c>
      <c r="M506" t="s">
        <v>6</v>
      </c>
      <c r="N506">
        <v>3</v>
      </c>
      <c r="O506">
        <f>VLOOKUP(M506,LU!$A$3:$B$12,2,FALSE)</f>
        <v>118</v>
      </c>
    </row>
    <row r="507" spans="1:15" hidden="1" x14ac:dyDescent="0.25">
      <c r="A507" s="1">
        <v>149993</v>
      </c>
      <c r="B507">
        <v>2</v>
      </c>
      <c r="C507">
        <v>2018</v>
      </c>
      <c r="D507">
        <v>8</v>
      </c>
      <c r="G507">
        <v>45</v>
      </c>
      <c r="H507" t="s">
        <v>34</v>
      </c>
      <c r="I507">
        <v>4578</v>
      </c>
      <c r="J507">
        <v>1547</v>
      </c>
      <c r="K507">
        <v>3</v>
      </c>
      <c r="L507">
        <v>0.72</v>
      </c>
      <c r="M507" t="s">
        <v>6</v>
      </c>
      <c r="N507">
        <v>3</v>
      </c>
      <c r="O507">
        <f>VLOOKUP(M507,LU!$A$3:$B$12,2,FALSE)</f>
        <v>118</v>
      </c>
    </row>
    <row r="508" spans="1:15" hidden="1" x14ac:dyDescent="0.25">
      <c r="A508" s="1">
        <v>95913</v>
      </c>
      <c r="B508">
        <v>2</v>
      </c>
      <c r="C508">
        <v>2005</v>
      </c>
      <c r="D508">
        <v>8</v>
      </c>
      <c r="G508">
        <v>45</v>
      </c>
      <c r="H508" t="s">
        <v>34</v>
      </c>
      <c r="I508">
        <v>1245</v>
      </c>
      <c r="J508">
        <v>367</v>
      </c>
      <c r="K508">
        <v>3.47</v>
      </c>
      <c r="L508">
        <v>0.53400000000000003</v>
      </c>
      <c r="M508" t="s">
        <v>6</v>
      </c>
      <c r="N508">
        <v>3</v>
      </c>
      <c r="O508">
        <f>VLOOKUP(M508,LU!$A$3:$B$12,2,FALSE)</f>
        <v>118</v>
      </c>
    </row>
    <row r="509" spans="1:15" hidden="1" x14ac:dyDescent="0.25">
      <c r="A509" s="1">
        <v>99597</v>
      </c>
      <c r="B509">
        <v>2</v>
      </c>
      <c r="C509">
        <v>2006</v>
      </c>
      <c r="D509">
        <v>8</v>
      </c>
      <c r="G509">
        <v>45</v>
      </c>
      <c r="H509" t="s">
        <v>34</v>
      </c>
      <c r="I509">
        <v>2090</v>
      </c>
      <c r="J509">
        <v>703</v>
      </c>
      <c r="K509">
        <v>2.97</v>
      </c>
      <c r="L509">
        <v>0.42699999999999999</v>
      </c>
      <c r="M509" t="s">
        <v>6</v>
      </c>
      <c r="N509">
        <v>3</v>
      </c>
      <c r="O509">
        <f>VLOOKUP(M509,LU!$A$3:$B$12,2,FALSE)</f>
        <v>118</v>
      </c>
    </row>
    <row r="510" spans="1:15" hidden="1" x14ac:dyDescent="0.25">
      <c r="A510" s="1">
        <v>127549</v>
      </c>
      <c r="B510">
        <v>2</v>
      </c>
      <c r="C510">
        <v>2013</v>
      </c>
      <c r="D510">
        <v>8</v>
      </c>
      <c r="G510">
        <v>45</v>
      </c>
      <c r="H510" t="s">
        <v>34</v>
      </c>
      <c r="I510">
        <v>4018</v>
      </c>
      <c r="J510">
        <v>1343</v>
      </c>
      <c r="K510">
        <v>3.02</v>
      </c>
      <c r="L510">
        <v>0.755</v>
      </c>
      <c r="M510" t="s">
        <v>6</v>
      </c>
      <c r="N510">
        <v>3</v>
      </c>
      <c r="O510">
        <f>VLOOKUP(M510,LU!$A$3:$B$12,2,FALSE)</f>
        <v>118</v>
      </c>
    </row>
    <row r="511" spans="1:15" hidden="1" x14ac:dyDescent="0.25">
      <c r="A511" s="1">
        <v>123041</v>
      </c>
      <c r="B511">
        <v>2</v>
      </c>
      <c r="C511">
        <v>2012</v>
      </c>
      <c r="D511">
        <v>8</v>
      </c>
      <c r="G511">
        <v>45</v>
      </c>
      <c r="H511" t="s">
        <v>34</v>
      </c>
      <c r="I511">
        <v>3087</v>
      </c>
      <c r="J511">
        <v>855</v>
      </c>
      <c r="K511">
        <v>3.67</v>
      </c>
      <c r="L511">
        <v>0.52300000000000002</v>
      </c>
      <c r="M511" t="s">
        <v>6</v>
      </c>
      <c r="N511">
        <v>3</v>
      </c>
      <c r="O511">
        <f>VLOOKUP(M511,LU!$A$3:$B$12,2,FALSE)</f>
        <v>118</v>
      </c>
    </row>
    <row r="512" spans="1:15" hidden="1" x14ac:dyDescent="0.25">
      <c r="A512" s="1">
        <v>119695</v>
      </c>
      <c r="B512">
        <v>2</v>
      </c>
      <c r="C512">
        <v>2011</v>
      </c>
      <c r="D512">
        <v>8</v>
      </c>
      <c r="G512">
        <v>45</v>
      </c>
      <c r="H512" t="s">
        <v>34</v>
      </c>
      <c r="I512">
        <v>3588</v>
      </c>
      <c r="J512">
        <v>1052</v>
      </c>
      <c r="K512">
        <v>3.47</v>
      </c>
      <c r="L512">
        <v>0.61599999999999999</v>
      </c>
      <c r="M512" t="s">
        <v>6</v>
      </c>
      <c r="N512">
        <v>3</v>
      </c>
      <c r="O512">
        <f>VLOOKUP(M512,LU!$A$3:$B$12,2,FALSE)</f>
        <v>118</v>
      </c>
    </row>
    <row r="513" spans="1:15" hidden="1" x14ac:dyDescent="0.25">
      <c r="A513" s="1">
        <v>157143</v>
      </c>
      <c r="B513">
        <v>2</v>
      </c>
      <c r="C513">
        <v>2020</v>
      </c>
      <c r="D513">
        <v>8</v>
      </c>
      <c r="G513">
        <v>45</v>
      </c>
      <c r="H513" t="s">
        <v>34</v>
      </c>
      <c r="I513">
        <v>6028</v>
      </c>
      <c r="J513">
        <v>2051</v>
      </c>
      <c r="K513">
        <v>3.02</v>
      </c>
      <c r="L513">
        <v>0.53700000000000003</v>
      </c>
      <c r="M513" t="s">
        <v>6</v>
      </c>
      <c r="N513">
        <v>3</v>
      </c>
      <c r="O513">
        <f>VLOOKUP(M513,LU!$A$3:$B$12,2,FALSE)</f>
        <v>118</v>
      </c>
    </row>
    <row r="514" spans="1:15" hidden="1" x14ac:dyDescent="0.25">
      <c r="A514" s="1">
        <v>144913</v>
      </c>
      <c r="B514">
        <v>2</v>
      </c>
      <c r="C514">
        <v>2017</v>
      </c>
      <c r="D514">
        <v>8</v>
      </c>
      <c r="G514">
        <v>45</v>
      </c>
      <c r="H514" t="s">
        <v>34</v>
      </c>
      <c r="I514">
        <v>1936</v>
      </c>
      <c r="J514">
        <v>472</v>
      </c>
      <c r="K514">
        <v>4.16</v>
      </c>
      <c r="L514">
        <v>0.97199999999999998</v>
      </c>
      <c r="M514" t="s">
        <v>6</v>
      </c>
      <c r="N514">
        <v>3</v>
      </c>
      <c r="O514">
        <f>VLOOKUP(M514,LU!$A$3:$B$12,2,FALSE)</f>
        <v>118</v>
      </c>
    </row>
    <row r="515" spans="1:15" hidden="1" x14ac:dyDescent="0.25">
      <c r="A515" s="1">
        <v>153489</v>
      </c>
      <c r="B515">
        <v>2</v>
      </c>
      <c r="C515">
        <v>2019</v>
      </c>
      <c r="D515">
        <v>8</v>
      </c>
      <c r="G515">
        <v>45</v>
      </c>
      <c r="H515" t="s">
        <v>34</v>
      </c>
      <c r="I515">
        <v>3658</v>
      </c>
      <c r="J515">
        <v>1204</v>
      </c>
      <c r="K515">
        <v>3.07</v>
      </c>
      <c r="L515">
        <v>0.66900000000000004</v>
      </c>
      <c r="M515" t="s">
        <v>6</v>
      </c>
      <c r="N515">
        <v>3</v>
      </c>
      <c r="O515">
        <f>VLOOKUP(M515,LU!$A$3:$B$12,2,FALSE)</f>
        <v>118</v>
      </c>
    </row>
    <row r="516" spans="1:15" hidden="1" x14ac:dyDescent="0.25">
      <c r="A516" s="1">
        <v>1271767</v>
      </c>
      <c r="B516">
        <v>2</v>
      </c>
      <c r="C516">
        <v>2002</v>
      </c>
      <c r="D516">
        <v>8</v>
      </c>
      <c r="G516">
        <v>45</v>
      </c>
      <c r="H516" t="s">
        <v>35</v>
      </c>
      <c r="I516">
        <v>539</v>
      </c>
      <c r="J516">
        <v>125</v>
      </c>
      <c r="K516">
        <v>4.92</v>
      </c>
      <c r="L516">
        <v>0.67100000000000004</v>
      </c>
      <c r="M516" t="s">
        <v>7</v>
      </c>
      <c r="N516">
        <v>3</v>
      </c>
      <c r="O516">
        <f>VLOOKUP(M516,LU!$A$3:$B$12,2,FALSE)</f>
        <v>129</v>
      </c>
    </row>
    <row r="517" spans="1:15" hidden="1" x14ac:dyDescent="0.25">
      <c r="A517" s="1">
        <v>102744</v>
      </c>
      <c r="B517">
        <v>2</v>
      </c>
      <c r="C517">
        <v>2007</v>
      </c>
      <c r="D517">
        <v>8</v>
      </c>
      <c r="G517">
        <v>45</v>
      </c>
      <c r="H517" t="s">
        <v>35</v>
      </c>
      <c r="I517">
        <v>1740</v>
      </c>
      <c r="J517">
        <v>452</v>
      </c>
      <c r="K517">
        <v>4.1500000000000004</v>
      </c>
      <c r="L517">
        <v>0.65500000000000003</v>
      </c>
      <c r="M517" t="s">
        <v>7</v>
      </c>
      <c r="N517">
        <v>3</v>
      </c>
      <c r="O517">
        <f>VLOOKUP(M517,LU!$A$3:$B$12,2,FALSE)</f>
        <v>129</v>
      </c>
    </row>
    <row r="518" spans="1:15" hidden="1" x14ac:dyDescent="0.25">
      <c r="A518" s="1">
        <v>1118808</v>
      </c>
      <c r="B518">
        <v>2</v>
      </c>
      <c r="C518">
        <v>2001</v>
      </c>
      <c r="D518">
        <v>8</v>
      </c>
      <c r="G518">
        <v>45</v>
      </c>
      <c r="H518" t="s">
        <v>35</v>
      </c>
      <c r="I518">
        <v>5681</v>
      </c>
      <c r="J518">
        <v>1208</v>
      </c>
      <c r="K518">
        <v>4.88</v>
      </c>
      <c r="L518">
        <v>0.72099999999999997</v>
      </c>
      <c r="M518" t="s">
        <v>7</v>
      </c>
      <c r="N518">
        <v>3</v>
      </c>
      <c r="O518">
        <f>VLOOKUP(M518,LU!$A$3:$B$12,2,FALSE)</f>
        <v>129</v>
      </c>
    </row>
    <row r="519" spans="1:15" hidden="1" x14ac:dyDescent="0.25">
      <c r="A519" s="1">
        <v>963333</v>
      </c>
      <c r="B519">
        <v>2</v>
      </c>
      <c r="C519">
        <v>2000</v>
      </c>
      <c r="D519">
        <v>8</v>
      </c>
      <c r="G519">
        <v>45</v>
      </c>
      <c r="H519" t="s">
        <v>35</v>
      </c>
      <c r="I519">
        <v>1314</v>
      </c>
      <c r="J519">
        <v>241</v>
      </c>
      <c r="K519">
        <v>5.45</v>
      </c>
      <c r="L519">
        <v>0.49299999999999999</v>
      </c>
      <c r="M519" t="s">
        <v>7</v>
      </c>
      <c r="N519">
        <v>3</v>
      </c>
      <c r="O519">
        <f>VLOOKUP(M519,LU!$A$3:$B$12,2,FALSE)</f>
        <v>129</v>
      </c>
    </row>
    <row r="520" spans="1:15" hidden="1" x14ac:dyDescent="0.25">
      <c r="A520" s="1">
        <v>107146</v>
      </c>
      <c r="B520">
        <v>2</v>
      </c>
      <c r="C520">
        <v>2008</v>
      </c>
      <c r="D520">
        <v>8</v>
      </c>
      <c r="G520">
        <v>45</v>
      </c>
      <c r="H520" t="s">
        <v>35</v>
      </c>
      <c r="I520">
        <v>589</v>
      </c>
      <c r="J520">
        <v>226</v>
      </c>
      <c r="K520">
        <v>2.87</v>
      </c>
      <c r="L520">
        <v>0.72599999999999998</v>
      </c>
      <c r="M520" t="s">
        <v>7</v>
      </c>
      <c r="N520">
        <v>3</v>
      </c>
      <c r="O520">
        <f>VLOOKUP(M520,LU!$A$3:$B$12,2,FALSE)</f>
        <v>129</v>
      </c>
    </row>
    <row r="521" spans="1:15" hidden="1" x14ac:dyDescent="0.25">
      <c r="A521" s="1">
        <v>141631</v>
      </c>
      <c r="B521">
        <v>2</v>
      </c>
      <c r="C521">
        <v>2016</v>
      </c>
      <c r="D521">
        <v>8</v>
      </c>
      <c r="G521">
        <v>45</v>
      </c>
      <c r="H521" t="s">
        <v>35</v>
      </c>
      <c r="I521">
        <v>36</v>
      </c>
      <c r="J521">
        <v>5</v>
      </c>
      <c r="K521">
        <v>7.2</v>
      </c>
      <c r="L521">
        <v>0.6</v>
      </c>
      <c r="M521" t="s">
        <v>7</v>
      </c>
      <c r="N521">
        <v>3</v>
      </c>
      <c r="O521">
        <f>VLOOKUP(M521,LU!$A$3:$B$12,2,FALSE)</f>
        <v>129</v>
      </c>
    </row>
    <row r="522" spans="1:15" hidden="1" x14ac:dyDescent="0.25">
      <c r="A522" s="1">
        <v>113558</v>
      </c>
      <c r="B522">
        <v>2</v>
      </c>
      <c r="C522">
        <v>2010</v>
      </c>
      <c r="D522">
        <v>8</v>
      </c>
      <c r="G522">
        <v>45</v>
      </c>
      <c r="H522" t="s">
        <v>35</v>
      </c>
      <c r="I522">
        <v>156</v>
      </c>
      <c r="J522">
        <v>59</v>
      </c>
      <c r="K522">
        <v>2.64</v>
      </c>
      <c r="L522">
        <v>0.746</v>
      </c>
      <c r="M522" t="s">
        <v>7</v>
      </c>
      <c r="N522">
        <v>3</v>
      </c>
      <c r="O522">
        <f>VLOOKUP(M522,LU!$A$3:$B$12,2,FALSE)</f>
        <v>129</v>
      </c>
    </row>
    <row r="523" spans="1:15" hidden="1" x14ac:dyDescent="0.25">
      <c r="A523" s="1">
        <v>110794</v>
      </c>
      <c r="B523">
        <v>2</v>
      </c>
      <c r="C523">
        <v>2009</v>
      </c>
      <c r="D523">
        <v>8</v>
      </c>
      <c r="G523">
        <v>45</v>
      </c>
      <c r="H523" t="s">
        <v>35</v>
      </c>
      <c r="I523">
        <v>429</v>
      </c>
      <c r="J523">
        <v>106</v>
      </c>
      <c r="K523">
        <v>4.42</v>
      </c>
      <c r="L523">
        <v>0.623</v>
      </c>
      <c r="M523" t="s">
        <v>7</v>
      </c>
      <c r="N523">
        <v>3</v>
      </c>
      <c r="O523">
        <f>VLOOKUP(M523,LU!$A$3:$B$12,2,FALSE)</f>
        <v>129</v>
      </c>
    </row>
    <row r="524" spans="1:15" hidden="1" x14ac:dyDescent="0.25">
      <c r="A524" s="1">
        <v>133925</v>
      </c>
      <c r="B524">
        <v>2</v>
      </c>
      <c r="C524">
        <v>2014</v>
      </c>
      <c r="D524">
        <v>8</v>
      </c>
      <c r="G524">
        <v>45</v>
      </c>
      <c r="H524" t="s">
        <v>35</v>
      </c>
      <c r="I524">
        <v>363</v>
      </c>
      <c r="J524">
        <v>61</v>
      </c>
      <c r="K524">
        <v>5.95</v>
      </c>
      <c r="L524">
        <v>0.83599999999999997</v>
      </c>
      <c r="M524" t="s">
        <v>7</v>
      </c>
      <c r="N524">
        <v>3</v>
      </c>
      <c r="O524">
        <f>VLOOKUP(M524,LU!$A$3:$B$12,2,FALSE)</f>
        <v>129</v>
      </c>
    </row>
    <row r="525" spans="1:15" hidden="1" x14ac:dyDescent="0.25">
      <c r="A525" s="1">
        <v>137640</v>
      </c>
      <c r="B525">
        <v>2</v>
      </c>
      <c r="C525">
        <v>2015</v>
      </c>
      <c r="D525">
        <v>8</v>
      </c>
      <c r="G525">
        <v>45</v>
      </c>
      <c r="H525" t="s">
        <v>35</v>
      </c>
      <c r="I525">
        <v>674</v>
      </c>
      <c r="J525">
        <v>107</v>
      </c>
      <c r="K525">
        <v>6.3</v>
      </c>
      <c r="L525">
        <v>0.58899999999999997</v>
      </c>
      <c r="M525" t="s">
        <v>7</v>
      </c>
      <c r="N525">
        <v>3</v>
      </c>
      <c r="O525">
        <f>VLOOKUP(M525,LU!$A$3:$B$12,2,FALSE)</f>
        <v>129</v>
      </c>
    </row>
    <row r="526" spans="1:15" hidden="1" x14ac:dyDescent="0.25">
      <c r="A526" s="1">
        <v>150003</v>
      </c>
      <c r="B526">
        <v>2</v>
      </c>
      <c r="C526">
        <v>2018</v>
      </c>
      <c r="D526">
        <v>8</v>
      </c>
      <c r="G526">
        <v>45</v>
      </c>
      <c r="H526" t="s">
        <v>35</v>
      </c>
      <c r="I526">
        <v>1365</v>
      </c>
      <c r="J526">
        <v>552</v>
      </c>
      <c r="K526">
        <v>2.52</v>
      </c>
      <c r="L526">
        <v>0.69799999999999995</v>
      </c>
      <c r="M526" t="s">
        <v>7</v>
      </c>
      <c r="N526">
        <v>3</v>
      </c>
      <c r="O526">
        <f>VLOOKUP(M526,LU!$A$3:$B$12,2,FALSE)</f>
        <v>129</v>
      </c>
    </row>
    <row r="527" spans="1:15" hidden="1" x14ac:dyDescent="0.25">
      <c r="A527" s="1">
        <v>91914</v>
      </c>
      <c r="B527">
        <v>2</v>
      </c>
      <c r="C527">
        <v>2004</v>
      </c>
      <c r="D527">
        <v>8</v>
      </c>
      <c r="G527">
        <v>45</v>
      </c>
      <c r="H527" t="s">
        <v>35</v>
      </c>
      <c r="I527">
        <v>2384</v>
      </c>
      <c r="J527">
        <v>475</v>
      </c>
      <c r="K527">
        <v>5.24</v>
      </c>
      <c r="L527">
        <v>0.64600000000000002</v>
      </c>
      <c r="M527" t="s">
        <v>7</v>
      </c>
      <c r="N527">
        <v>3</v>
      </c>
      <c r="O527">
        <f>VLOOKUP(M527,LU!$A$3:$B$12,2,FALSE)</f>
        <v>129</v>
      </c>
    </row>
    <row r="528" spans="1:15" hidden="1" x14ac:dyDescent="0.25">
      <c r="A528" s="1">
        <v>95921</v>
      </c>
      <c r="B528">
        <v>2</v>
      </c>
      <c r="C528">
        <v>2005</v>
      </c>
      <c r="D528">
        <v>8</v>
      </c>
      <c r="G528">
        <v>45</v>
      </c>
      <c r="H528" t="s">
        <v>35</v>
      </c>
      <c r="I528">
        <v>814</v>
      </c>
      <c r="J528">
        <v>137</v>
      </c>
      <c r="K528">
        <v>6.27</v>
      </c>
      <c r="L528">
        <v>0.59099999999999997</v>
      </c>
      <c r="M528" t="s">
        <v>7</v>
      </c>
      <c r="N528">
        <v>3</v>
      </c>
      <c r="O528">
        <f>VLOOKUP(M528,LU!$A$3:$B$12,2,FALSE)</f>
        <v>129</v>
      </c>
    </row>
    <row r="529" spans="1:15" hidden="1" x14ac:dyDescent="0.25">
      <c r="A529" s="1">
        <v>1673102</v>
      </c>
      <c r="B529">
        <v>2</v>
      </c>
      <c r="C529">
        <v>2003</v>
      </c>
      <c r="D529">
        <v>8</v>
      </c>
      <c r="G529">
        <v>45</v>
      </c>
      <c r="H529" t="s">
        <v>35</v>
      </c>
      <c r="I529">
        <v>2056</v>
      </c>
      <c r="J529">
        <v>403</v>
      </c>
      <c r="K529">
        <v>5.0999999999999996</v>
      </c>
      <c r="L529">
        <v>0.54300000000000004</v>
      </c>
      <c r="M529" t="s">
        <v>7</v>
      </c>
      <c r="N529">
        <v>3</v>
      </c>
      <c r="O529">
        <f>VLOOKUP(M529,LU!$A$3:$B$12,2,FALSE)</f>
        <v>129</v>
      </c>
    </row>
    <row r="530" spans="1:15" hidden="1" x14ac:dyDescent="0.25">
      <c r="A530" s="1">
        <v>99604</v>
      </c>
      <c r="B530">
        <v>2</v>
      </c>
      <c r="C530">
        <v>2006</v>
      </c>
      <c r="D530">
        <v>8</v>
      </c>
      <c r="G530">
        <v>45</v>
      </c>
      <c r="H530" t="s">
        <v>35</v>
      </c>
      <c r="I530">
        <v>1215</v>
      </c>
      <c r="J530">
        <v>142</v>
      </c>
      <c r="K530">
        <v>8.56</v>
      </c>
      <c r="L530">
        <v>0.50700000000000001</v>
      </c>
      <c r="M530" t="s">
        <v>7</v>
      </c>
      <c r="N530">
        <v>3</v>
      </c>
      <c r="O530">
        <f>VLOOKUP(M530,LU!$A$3:$B$12,2,FALSE)</f>
        <v>129</v>
      </c>
    </row>
    <row r="531" spans="1:15" hidden="1" x14ac:dyDescent="0.25">
      <c r="A531" s="1">
        <v>127554</v>
      </c>
      <c r="B531">
        <v>2</v>
      </c>
      <c r="C531">
        <v>2013</v>
      </c>
      <c r="D531">
        <v>8</v>
      </c>
      <c r="G531">
        <v>45</v>
      </c>
      <c r="H531" t="s">
        <v>35</v>
      </c>
      <c r="I531">
        <v>491</v>
      </c>
      <c r="J531">
        <v>122</v>
      </c>
      <c r="K531">
        <v>4.5999999999999996</v>
      </c>
      <c r="L531">
        <v>0.71299999999999997</v>
      </c>
      <c r="M531" t="s">
        <v>7</v>
      </c>
      <c r="N531">
        <v>3</v>
      </c>
      <c r="O531">
        <f>VLOOKUP(M531,LU!$A$3:$B$12,2,FALSE)</f>
        <v>129</v>
      </c>
    </row>
    <row r="532" spans="1:15" hidden="1" x14ac:dyDescent="0.25">
      <c r="A532" s="1">
        <v>123048</v>
      </c>
      <c r="B532">
        <v>2</v>
      </c>
      <c r="C532">
        <v>2012</v>
      </c>
      <c r="D532">
        <v>8</v>
      </c>
      <c r="G532">
        <v>45</v>
      </c>
      <c r="H532" t="s">
        <v>35</v>
      </c>
      <c r="I532">
        <v>1125</v>
      </c>
      <c r="J532">
        <v>218</v>
      </c>
      <c r="K532">
        <v>5.16</v>
      </c>
      <c r="L532">
        <v>0.53700000000000003</v>
      </c>
      <c r="M532" t="s">
        <v>7</v>
      </c>
      <c r="N532">
        <v>3</v>
      </c>
      <c r="O532">
        <f>VLOOKUP(M532,LU!$A$3:$B$12,2,FALSE)</f>
        <v>129</v>
      </c>
    </row>
    <row r="533" spans="1:15" hidden="1" x14ac:dyDescent="0.25">
      <c r="A533" s="1">
        <v>119702</v>
      </c>
      <c r="B533">
        <v>2</v>
      </c>
      <c r="C533">
        <v>2011</v>
      </c>
      <c r="D533">
        <v>8</v>
      </c>
      <c r="G533">
        <v>45</v>
      </c>
      <c r="H533" t="s">
        <v>35</v>
      </c>
      <c r="I533">
        <v>553</v>
      </c>
      <c r="J533">
        <v>114</v>
      </c>
      <c r="K533">
        <v>4.8499999999999996</v>
      </c>
      <c r="L533">
        <v>0.52600000000000002</v>
      </c>
      <c r="M533" t="s">
        <v>7</v>
      </c>
      <c r="N533">
        <v>3</v>
      </c>
      <c r="O533">
        <f>VLOOKUP(M533,LU!$A$3:$B$12,2,FALSE)</f>
        <v>129</v>
      </c>
    </row>
    <row r="534" spans="1:15" hidden="1" x14ac:dyDescent="0.25">
      <c r="A534" s="1">
        <v>157149</v>
      </c>
      <c r="B534">
        <v>2</v>
      </c>
      <c r="C534">
        <v>2020</v>
      </c>
      <c r="D534">
        <v>8</v>
      </c>
      <c r="G534">
        <v>45</v>
      </c>
      <c r="H534" t="s">
        <v>35</v>
      </c>
      <c r="I534">
        <v>1600</v>
      </c>
      <c r="J534">
        <v>243</v>
      </c>
      <c r="K534">
        <v>6.58</v>
      </c>
      <c r="L534">
        <v>0.71799999999999997</v>
      </c>
      <c r="M534" t="s">
        <v>7</v>
      </c>
      <c r="N534">
        <v>3</v>
      </c>
      <c r="O534">
        <f>VLOOKUP(M534,LU!$A$3:$B$12,2,FALSE)</f>
        <v>129</v>
      </c>
    </row>
    <row r="535" spans="1:15" hidden="1" x14ac:dyDescent="0.25">
      <c r="A535" s="1">
        <v>144920</v>
      </c>
      <c r="B535">
        <v>2</v>
      </c>
      <c r="C535">
        <v>2017</v>
      </c>
      <c r="D535">
        <v>8</v>
      </c>
      <c r="G535">
        <v>45</v>
      </c>
      <c r="H535" t="s">
        <v>35</v>
      </c>
      <c r="I535">
        <v>1226</v>
      </c>
      <c r="J535">
        <v>300</v>
      </c>
      <c r="K535">
        <v>4.09</v>
      </c>
      <c r="L535">
        <v>0.76500000000000001</v>
      </c>
      <c r="M535" t="s">
        <v>7</v>
      </c>
      <c r="N535">
        <v>3</v>
      </c>
      <c r="O535">
        <f>VLOOKUP(M535,LU!$A$3:$B$12,2,FALSE)</f>
        <v>129</v>
      </c>
    </row>
    <row r="536" spans="1:15" hidden="1" x14ac:dyDescent="0.25">
      <c r="A536" s="1">
        <v>153498</v>
      </c>
      <c r="B536">
        <v>2</v>
      </c>
      <c r="C536">
        <v>2019</v>
      </c>
      <c r="D536">
        <v>8</v>
      </c>
      <c r="G536">
        <v>45</v>
      </c>
      <c r="H536" t="s">
        <v>35</v>
      </c>
      <c r="I536">
        <v>1228</v>
      </c>
      <c r="J536">
        <v>270</v>
      </c>
      <c r="K536">
        <v>4.91</v>
      </c>
      <c r="L536">
        <v>0.59499999999999997</v>
      </c>
      <c r="M536" t="s">
        <v>7</v>
      </c>
      <c r="N536">
        <v>3</v>
      </c>
      <c r="O536">
        <f>VLOOKUP(M536,LU!$A$3:$B$12,2,FALSE)</f>
        <v>129</v>
      </c>
    </row>
    <row r="537" spans="1:15" hidden="1" x14ac:dyDescent="0.25">
      <c r="A537" s="1">
        <v>102754</v>
      </c>
      <c r="B537">
        <v>2</v>
      </c>
      <c r="C537">
        <v>2007</v>
      </c>
      <c r="D537">
        <v>8</v>
      </c>
      <c r="G537">
        <v>45</v>
      </c>
      <c r="H537" t="s">
        <v>36</v>
      </c>
      <c r="I537">
        <v>118</v>
      </c>
      <c r="J537">
        <v>13</v>
      </c>
      <c r="K537">
        <v>9.08</v>
      </c>
      <c r="L537">
        <v>0.84599999999999997</v>
      </c>
      <c r="M537" t="s">
        <v>9</v>
      </c>
      <c r="N537">
        <v>3</v>
      </c>
      <c r="O537">
        <f>VLOOKUP(M537,LU!$A$3:$B$12,2,FALSE)</f>
        <v>136</v>
      </c>
    </row>
    <row r="538" spans="1:15" hidden="1" x14ac:dyDescent="0.25">
      <c r="A538" s="1">
        <v>963338</v>
      </c>
      <c r="B538">
        <v>2</v>
      </c>
      <c r="C538">
        <v>2000</v>
      </c>
      <c r="D538">
        <v>8</v>
      </c>
      <c r="G538">
        <v>45</v>
      </c>
      <c r="H538" t="s">
        <v>36</v>
      </c>
      <c r="I538">
        <v>184</v>
      </c>
      <c r="J538">
        <v>29</v>
      </c>
      <c r="K538">
        <v>6.34</v>
      </c>
      <c r="L538">
        <v>0.72399999999999998</v>
      </c>
      <c r="M538" t="s">
        <v>9</v>
      </c>
      <c r="N538">
        <v>3</v>
      </c>
      <c r="O538">
        <f>VLOOKUP(M538,LU!$A$3:$B$12,2,FALSE)</f>
        <v>136</v>
      </c>
    </row>
    <row r="539" spans="1:15" hidden="1" x14ac:dyDescent="0.25">
      <c r="A539" s="1">
        <v>1271793</v>
      </c>
      <c r="B539">
        <v>2</v>
      </c>
      <c r="C539">
        <v>2002</v>
      </c>
      <c r="D539">
        <v>8</v>
      </c>
      <c r="G539">
        <v>45</v>
      </c>
      <c r="H539" t="s">
        <v>36</v>
      </c>
      <c r="I539">
        <v>40</v>
      </c>
      <c r="J539">
        <v>6</v>
      </c>
      <c r="K539">
        <v>6.67</v>
      </c>
      <c r="L539">
        <v>0.83299999999999996</v>
      </c>
      <c r="M539" t="s">
        <v>9</v>
      </c>
      <c r="N539">
        <v>3</v>
      </c>
      <c r="O539">
        <f>VLOOKUP(M539,LU!$A$3:$B$12,2,FALSE)</f>
        <v>136</v>
      </c>
    </row>
    <row r="540" spans="1:15" hidden="1" x14ac:dyDescent="0.25">
      <c r="A540" s="1">
        <v>107150</v>
      </c>
      <c r="B540">
        <v>2</v>
      </c>
      <c r="C540">
        <v>2008</v>
      </c>
      <c r="D540">
        <v>8</v>
      </c>
      <c r="G540">
        <v>45</v>
      </c>
      <c r="H540" t="s">
        <v>36</v>
      </c>
      <c r="I540">
        <v>45</v>
      </c>
      <c r="J540">
        <v>6</v>
      </c>
      <c r="K540">
        <v>7.5</v>
      </c>
      <c r="L540">
        <v>0.83299999999999996</v>
      </c>
      <c r="M540" t="s">
        <v>9</v>
      </c>
      <c r="N540">
        <v>3</v>
      </c>
      <c r="O540">
        <f>VLOOKUP(M540,LU!$A$3:$B$12,2,FALSE)</f>
        <v>136</v>
      </c>
    </row>
    <row r="541" spans="1:15" hidden="1" x14ac:dyDescent="0.25">
      <c r="A541" s="1">
        <v>141639</v>
      </c>
      <c r="B541">
        <v>2</v>
      </c>
      <c r="C541">
        <v>2016</v>
      </c>
      <c r="D541">
        <v>8</v>
      </c>
      <c r="G541">
        <v>45</v>
      </c>
      <c r="H541" t="s">
        <v>36</v>
      </c>
      <c r="I541">
        <v>14</v>
      </c>
      <c r="J541">
        <v>1</v>
      </c>
      <c r="K541">
        <v>14</v>
      </c>
      <c r="L541">
        <v>1</v>
      </c>
      <c r="M541" t="s">
        <v>9</v>
      </c>
      <c r="N541">
        <v>3</v>
      </c>
      <c r="O541">
        <f>VLOOKUP(M541,LU!$A$3:$B$12,2,FALSE)</f>
        <v>136</v>
      </c>
    </row>
    <row r="542" spans="1:15" hidden="1" x14ac:dyDescent="0.25">
      <c r="A542" s="1">
        <v>110800</v>
      </c>
      <c r="B542">
        <v>2</v>
      </c>
      <c r="C542">
        <v>2009</v>
      </c>
      <c r="D542">
        <v>8</v>
      </c>
      <c r="G542">
        <v>45</v>
      </c>
      <c r="H542" t="s">
        <v>36</v>
      </c>
      <c r="I542">
        <v>43</v>
      </c>
      <c r="J542">
        <v>2</v>
      </c>
      <c r="K542">
        <v>21.5</v>
      </c>
      <c r="L542">
        <v>1</v>
      </c>
      <c r="M542" t="s">
        <v>9</v>
      </c>
      <c r="N542">
        <v>3</v>
      </c>
      <c r="O542">
        <f>VLOOKUP(M542,LU!$A$3:$B$12,2,FALSE)</f>
        <v>136</v>
      </c>
    </row>
    <row r="543" spans="1:15" hidden="1" x14ac:dyDescent="0.25">
      <c r="A543" s="1">
        <v>137644</v>
      </c>
      <c r="B543">
        <v>2</v>
      </c>
      <c r="C543">
        <v>2015</v>
      </c>
      <c r="D543">
        <v>8</v>
      </c>
      <c r="G543">
        <v>45</v>
      </c>
      <c r="H543" t="s">
        <v>36</v>
      </c>
      <c r="I543">
        <v>22</v>
      </c>
      <c r="J543">
        <v>1</v>
      </c>
      <c r="K543">
        <v>22</v>
      </c>
      <c r="L543">
        <v>1</v>
      </c>
      <c r="M543" t="s">
        <v>9</v>
      </c>
      <c r="N543">
        <v>3</v>
      </c>
      <c r="O543">
        <f>VLOOKUP(M543,LU!$A$3:$B$12,2,FALSE)</f>
        <v>136</v>
      </c>
    </row>
    <row r="544" spans="1:15" hidden="1" x14ac:dyDescent="0.25">
      <c r="A544" s="1">
        <v>150012</v>
      </c>
      <c r="B544">
        <v>2</v>
      </c>
      <c r="C544">
        <v>2018</v>
      </c>
      <c r="D544">
        <v>8</v>
      </c>
      <c r="G544">
        <v>45</v>
      </c>
      <c r="H544" t="s">
        <v>36</v>
      </c>
      <c r="I544">
        <v>45</v>
      </c>
      <c r="J544">
        <v>18</v>
      </c>
      <c r="K544">
        <v>2.5</v>
      </c>
      <c r="L544">
        <v>0.88900000000000001</v>
      </c>
      <c r="M544" t="s">
        <v>9</v>
      </c>
      <c r="N544">
        <v>3</v>
      </c>
      <c r="O544">
        <f>VLOOKUP(M544,LU!$A$3:$B$12,2,FALSE)</f>
        <v>136</v>
      </c>
    </row>
    <row r="545" spans="1:15" hidden="1" x14ac:dyDescent="0.25">
      <c r="A545" s="1">
        <v>1118832</v>
      </c>
      <c r="B545">
        <v>2</v>
      </c>
      <c r="C545">
        <v>2001</v>
      </c>
      <c r="D545">
        <v>8</v>
      </c>
      <c r="G545">
        <v>45</v>
      </c>
      <c r="H545" t="s">
        <v>36</v>
      </c>
      <c r="I545">
        <v>62</v>
      </c>
      <c r="J545">
        <v>5</v>
      </c>
      <c r="K545">
        <v>12.4</v>
      </c>
      <c r="L545">
        <v>0.6</v>
      </c>
      <c r="M545" t="s">
        <v>9</v>
      </c>
      <c r="N545">
        <v>3</v>
      </c>
      <c r="O545">
        <f>VLOOKUP(M545,LU!$A$3:$B$12,2,FALSE)</f>
        <v>136</v>
      </c>
    </row>
    <row r="546" spans="1:15" hidden="1" x14ac:dyDescent="0.25">
      <c r="A546" s="1">
        <v>91921</v>
      </c>
      <c r="B546">
        <v>2</v>
      </c>
      <c r="C546">
        <v>2004</v>
      </c>
      <c r="D546">
        <v>8</v>
      </c>
      <c r="G546">
        <v>45</v>
      </c>
      <c r="H546" t="s">
        <v>36</v>
      </c>
      <c r="I546">
        <v>34</v>
      </c>
      <c r="J546">
        <v>9</v>
      </c>
      <c r="K546">
        <v>3.78</v>
      </c>
      <c r="L546">
        <v>0.88900000000000001</v>
      </c>
      <c r="M546" t="s">
        <v>9</v>
      </c>
      <c r="N546">
        <v>3</v>
      </c>
      <c r="O546">
        <f>VLOOKUP(M546,LU!$A$3:$B$12,2,FALSE)</f>
        <v>136</v>
      </c>
    </row>
    <row r="547" spans="1:15" hidden="1" x14ac:dyDescent="0.25">
      <c r="A547" s="1">
        <v>95929</v>
      </c>
      <c r="B547">
        <v>2</v>
      </c>
      <c r="C547">
        <v>2005</v>
      </c>
      <c r="D547">
        <v>8</v>
      </c>
      <c r="G547">
        <v>45</v>
      </c>
      <c r="H547" t="s">
        <v>36</v>
      </c>
      <c r="I547">
        <v>129</v>
      </c>
      <c r="J547">
        <v>23</v>
      </c>
      <c r="K547">
        <v>5.61</v>
      </c>
      <c r="L547">
        <v>0.73899999999999999</v>
      </c>
      <c r="M547" t="s">
        <v>9</v>
      </c>
      <c r="N547">
        <v>3</v>
      </c>
      <c r="O547">
        <f>VLOOKUP(M547,LU!$A$3:$B$12,2,FALSE)</f>
        <v>136</v>
      </c>
    </row>
    <row r="548" spans="1:15" hidden="1" x14ac:dyDescent="0.25">
      <c r="A548" s="1">
        <v>1673124</v>
      </c>
      <c r="B548">
        <v>2</v>
      </c>
      <c r="C548">
        <v>2003</v>
      </c>
      <c r="D548">
        <v>8</v>
      </c>
      <c r="G548">
        <v>45</v>
      </c>
      <c r="H548" t="s">
        <v>36</v>
      </c>
      <c r="I548">
        <v>61</v>
      </c>
      <c r="J548">
        <v>4</v>
      </c>
      <c r="K548">
        <v>15.25</v>
      </c>
      <c r="L548">
        <v>0</v>
      </c>
      <c r="M548" t="s">
        <v>9</v>
      </c>
      <c r="N548">
        <v>3</v>
      </c>
      <c r="O548">
        <f>VLOOKUP(M548,LU!$A$3:$B$12,2,FALSE)</f>
        <v>136</v>
      </c>
    </row>
    <row r="549" spans="1:15" hidden="1" x14ac:dyDescent="0.25">
      <c r="A549" s="1">
        <v>99612</v>
      </c>
      <c r="B549">
        <v>2</v>
      </c>
      <c r="C549">
        <v>2006</v>
      </c>
      <c r="D549">
        <v>8</v>
      </c>
      <c r="G549">
        <v>45</v>
      </c>
      <c r="H549" t="s">
        <v>36</v>
      </c>
      <c r="I549">
        <v>60</v>
      </c>
      <c r="J549">
        <v>9</v>
      </c>
      <c r="K549">
        <v>6.67</v>
      </c>
      <c r="L549">
        <v>1</v>
      </c>
      <c r="M549" t="s">
        <v>9</v>
      </c>
      <c r="N549">
        <v>3</v>
      </c>
      <c r="O549">
        <f>VLOOKUP(M549,LU!$A$3:$B$12,2,FALSE)</f>
        <v>136</v>
      </c>
    </row>
    <row r="550" spans="1:15" hidden="1" x14ac:dyDescent="0.25">
      <c r="A550" s="1">
        <v>127561</v>
      </c>
      <c r="B550">
        <v>2</v>
      </c>
      <c r="C550">
        <v>2013</v>
      </c>
      <c r="D550">
        <v>8</v>
      </c>
      <c r="G550">
        <v>45</v>
      </c>
      <c r="H550" t="s">
        <v>36</v>
      </c>
      <c r="I550">
        <v>11</v>
      </c>
      <c r="J550">
        <v>3</v>
      </c>
      <c r="K550">
        <v>3.67</v>
      </c>
      <c r="L550">
        <v>1</v>
      </c>
      <c r="M550" t="s">
        <v>9</v>
      </c>
      <c r="N550">
        <v>3</v>
      </c>
      <c r="O550">
        <f>VLOOKUP(M550,LU!$A$3:$B$12,2,FALSE)</f>
        <v>136</v>
      </c>
    </row>
    <row r="551" spans="1:15" hidden="1" x14ac:dyDescent="0.25">
      <c r="A551" s="1">
        <v>123054</v>
      </c>
      <c r="B551">
        <v>2</v>
      </c>
      <c r="C551">
        <v>2012</v>
      </c>
      <c r="D551">
        <v>8</v>
      </c>
      <c r="G551">
        <v>45</v>
      </c>
      <c r="H551" t="s">
        <v>36</v>
      </c>
      <c r="I551">
        <v>22</v>
      </c>
      <c r="J551">
        <v>2</v>
      </c>
      <c r="K551">
        <v>11</v>
      </c>
      <c r="L551">
        <v>1</v>
      </c>
      <c r="M551" t="s">
        <v>9</v>
      </c>
      <c r="N551">
        <v>3</v>
      </c>
      <c r="O551">
        <f>VLOOKUP(M551,LU!$A$3:$B$12,2,FALSE)</f>
        <v>136</v>
      </c>
    </row>
    <row r="552" spans="1:15" hidden="1" x14ac:dyDescent="0.25">
      <c r="A552" s="1">
        <v>157156</v>
      </c>
      <c r="B552">
        <v>2</v>
      </c>
      <c r="C552">
        <v>2020</v>
      </c>
      <c r="D552">
        <v>8</v>
      </c>
      <c r="G552">
        <v>45</v>
      </c>
      <c r="H552" t="s">
        <v>36</v>
      </c>
      <c r="I552">
        <v>55</v>
      </c>
      <c r="J552">
        <v>8</v>
      </c>
      <c r="K552">
        <v>6.88</v>
      </c>
      <c r="L552">
        <v>1</v>
      </c>
      <c r="M552" t="s">
        <v>9</v>
      </c>
      <c r="N552">
        <v>3</v>
      </c>
      <c r="O552">
        <f>VLOOKUP(M552,LU!$A$3:$B$12,2,FALSE)</f>
        <v>136</v>
      </c>
    </row>
    <row r="553" spans="1:15" hidden="1" x14ac:dyDescent="0.25">
      <c r="A553" s="1">
        <v>144931</v>
      </c>
      <c r="B553">
        <v>2</v>
      </c>
      <c r="C553">
        <v>2017</v>
      </c>
      <c r="D553">
        <v>8</v>
      </c>
      <c r="G553">
        <v>45</v>
      </c>
      <c r="H553" t="s">
        <v>36</v>
      </c>
      <c r="I553">
        <v>86</v>
      </c>
      <c r="J553">
        <v>9</v>
      </c>
      <c r="K553">
        <v>9.56</v>
      </c>
      <c r="L553">
        <v>1</v>
      </c>
      <c r="M553" t="s">
        <v>9</v>
      </c>
      <c r="N553">
        <v>3</v>
      </c>
      <c r="O553">
        <f>VLOOKUP(M553,LU!$A$3:$B$12,2,FALSE)</f>
        <v>136</v>
      </c>
    </row>
    <row r="554" spans="1:15" hidden="1" x14ac:dyDescent="0.25">
      <c r="A554" s="1">
        <v>153505</v>
      </c>
      <c r="B554">
        <v>2</v>
      </c>
      <c r="C554">
        <v>2019</v>
      </c>
      <c r="D554">
        <v>8</v>
      </c>
      <c r="G554">
        <v>45</v>
      </c>
      <c r="H554" t="s">
        <v>36</v>
      </c>
      <c r="I554">
        <v>104</v>
      </c>
      <c r="J554">
        <v>21</v>
      </c>
      <c r="K554">
        <v>4.95</v>
      </c>
      <c r="L554">
        <v>1</v>
      </c>
      <c r="M554" t="s">
        <v>9</v>
      </c>
      <c r="N554">
        <v>3</v>
      </c>
      <c r="O554">
        <f>VLOOKUP(M554,LU!$A$3:$B$12,2,FALSE)</f>
        <v>136</v>
      </c>
    </row>
    <row r="555" spans="1:15" hidden="1" x14ac:dyDescent="0.25">
      <c r="A555" s="1">
        <v>1271778</v>
      </c>
      <c r="B555">
        <v>2</v>
      </c>
      <c r="C555">
        <v>2002</v>
      </c>
      <c r="D555">
        <v>8</v>
      </c>
      <c r="G555">
        <v>45</v>
      </c>
      <c r="H555" t="s">
        <v>37</v>
      </c>
      <c r="I555">
        <v>781</v>
      </c>
      <c r="J555">
        <v>99</v>
      </c>
      <c r="K555">
        <v>7.89</v>
      </c>
      <c r="L555">
        <v>0.82799999999999996</v>
      </c>
      <c r="M555" t="s">
        <v>8</v>
      </c>
      <c r="N555">
        <v>3</v>
      </c>
      <c r="O555">
        <f>VLOOKUP(M555,LU!$A$3:$B$12,2,FALSE)</f>
        <v>152</v>
      </c>
    </row>
    <row r="556" spans="1:15" hidden="1" x14ac:dyDescent="0.25">
      <c r="A556" s="1">
        <v>102758</v>
      </c>
      <c r="B556">
        <v>2</v>
      </c>
      <c r="C556">
        <v>2007</v>
      </c>
      <c r="D556">
        <v>8</v>
      </c>
      <c r="G556">
        <v>45</v>
      </c>
      <c r="H556" t="s">
        <v>37</v>
      </c>
      <c r="I556">
        <v>242</v>
      </c>
      <c r="J556">
        <v>21</v>
      </c>
      <c r="K556">
        <v>11.52</v>
      </c>
      <c r="L556">
        <v>0.47599999999999998</v>
      </c>
      <c r="M556" t="s">
        <v>8</v>
      </c>
      <c r="N556">
        <v>3</v>
      </c>
      <c r="O556">
        <f>VLOOKUP(M556,LU!$A$3:$B$12,2,FALSE)</f>
        <v>152</v>
      </c>
    </row>
    <row r="557" spans="1:15" hidden="1" x14ac:dyDescent="0.25">
      <c r="A557" s="1">
        <v>107155</v>
      </c>
      <c r="B557">
        <v>2</v>
      </c>
      <c r="C557">
        <v>2008</v>
      </c>
      <c r="D557">
        <v>8</v>
      </c>
      <c r="G557">
        <v>45</v>
      </c>
      <c r="H557" t="s">
        <v>37</v>
      </c>
      <c r="I557">
        <v>83</v>
      </c>
      <c r="J557">
        <v>12</v>
      </c>
      <c r="K557">
        <v>9.2200000000000006</v>
      </c>
      <c r="L557">
        <v>0.83299999999999996</v>
      </c>
      <c r="M557" t="s">
        <v>8</v>
      </c>
      <c r="N557">
        <v>3</v>
      </c>
      <c r="O557">
        <f>VLOOKUP(M557,LU!$A$3:$B$12,2,FALSE)</f>
        <v>152</v>
      </c>
    </row>
    <row r="558" spans="1:15" hidden="1" x14ac:dyDescent="0.25">
      <c r="A558" s="1">
        <v>141642</v>
      </c>
      <c r="B558">
        <v>2</v>
      </c>
      <c r="C558">
        <v>2016</v>
      </c>
      <c r="D558">
        <v>8</v>
      </c>
      <c r="G558">
        <v>45</v>
      </c>
      <c r="H558" t="s">
        <v>37</v>
      </c>
      <c r="I558">
        <v>1298</v>
      </c>
      <c r="J558">
        <v>93</v>
      </c>
      <c r="K558">
        <v>13.96</v>
      </c>
      <c r="L558">
        <v>0.83699999999999997</v>
      </c>
      <c r="M558" t="s">
        <v>8</v>
      </c>
      <c r="N558">
        <v>3</v>
      </c>
      <c r="O558">
        <f>VLOOKUP(M558,LU!$A$3:$B$12,2,FALSE)</f>
        <v>152</v>
      </c>
    </row>
    <row r="559" spans="1:15" hidden="1" x14ac:dyDescent="0.25">
      <c r="A559" s="1">
        <v>113566</v>
      </c>
      <c r="B559">
        <v>2</v>
      </c>
      <c r="C559">
        <v>2010</v>
      </c>
      <c r="D559">
        <v>8</v>
      </c>
      <c r="G559">
        <v>45</v>
      </c>
      <c r="H559" t="s">
        <v>37</v>
      </c>
      <c r="I559">
        <v>36</v>
      </c>
      <c r="J559">
        <v>0</v>
      </c>
      <c r="M559" t="s">
        <v>8</v>
      </c>
      <c r="N559">
        <v>3</v>
      </c>
      <c r="O559">
        <f>VLOOKUP(M559,LU!$A$3:$B$12,2,FALSE)</f>
        <v>152</v>
      </c>
    </row>
    <row r="560" spans="1:15" hidden="1" x14ac:dyDescent="0.25">
      <c r="A560" s="1">
        <v>110804</v>
      </c>
      <c r="B560">
        <v>2</v>
      </c>
      <c r="C560">
        <v>2009</v>
      </c>
      <c r="D560">
        <v>8</v>
      </c>
      <c r="G560">
        <v>45</v>
      </c>
      <c r="H560" t="s">
        <v>37</v>
      </c>
      <c r="I560">
        <v>118</v>
      </c>
      <c r="J560">
        <v>13</v>
      </c>
      <c r="K560">
        <v>9.08</v>
      </c>
      <c r="L560">
        <v>0.76900000000000002</v>
      </c>
      <c r="M560" t="s">
        <v>8</v>
      </c>
      <c r="N560">
        <v>3</v>
      </c>
      <c r="O560">
        <f>VLOOKUP(M560,LU!$A$3:$B$12,2,FALSE)</f>
        <v>152</v>
      </c>
    </row>
    <row r="561" spans="1:15" hidden="1" x14ac:dyDescent="0.25">
      <c r="A561" s="1">
        <v>133931</v>
      </c>
      <c r="B561">
        <v>2</v>
      </c>
      <c r="C561">
        <v>2014</v>
      </c>
      <c r="D561">
        <v>8</v>
      </c>
      <c r="G561">
        <v>45</v>
      </c>
      <c r="H561" t="s">
        <v>37</v>
      </c>
      <c r="I561">
        <v>66</v>
      </c>
      <c r="J561">
        <v>1</v>
      </c>
      <c r="K561">
        <v>66</v>
      </c>
      <c r="L561">
        <v>1</v>
      </c>
      <c r="M561" t="s">
        <v>8</v>
      </c>
      <c r="N561">
        <v>3</v>
      </c>
      <c r="O561">
        <f>VLOOKUP(M561,LU!$A$3:$B$12,2,FALSE)</f>
        <v>152</v>
      </c>
    </row>
    <row r="562" spans="1:15" hidden="1" x14ac:dyDescent="0.25">
      <c r="A562" s="1">
        <v>137648</v>
      </c>
      <c r="B562">
        <v>2</v>
      </c>
      <c r="C562">
        <v>2015</v>
      </c>
      <c r="D562">
        <v>8</v>
      </c>
      <c r="G562">
        <v>45</v>
      </c>
      <c r="H562" t="s">
        <v>37</v>
      </c>
      <c r="J562">
        <v>2</v>
      </c>
      <c r="L562">
        <v>0.5</v>
      </c>
      <c r="M562" t="s">
        <v>8</v>
      </c>
      <c r="N562">
        <v>3</v>
      </c>
      <c r="O562">
        <f>VLOOKUP(M562,LU!$A$3:$B$12,2,FALSE)</f>
        <v>152</v>
      </c>
    </row>
    <row r="563" spans="1:15" hidden="1" x14ac:dyDescent="0.25">
      <c r="A563" s="1">
        <v>137653</v>
      </c>
      <c r="B563">
        <v>2</v>
      </c>
      <c r="C563">
        <v>2015</v>
      </c>
      <c r="D563">
        <v>8</v>
      </c>
      <c r="G563">
        <v>45</v>
      </c>
      <c r="H563" t="s">
        <v>37</v>
      </c>
      <c r="I563">
        <v>289</v>
      </c>
      <c r="J563">
        <v>0</v>
      </c>
      <c r="M563" t="s">
        <v>8</v>
      </c>
      <c r="N563">
        <v>3</v>
      </c>
      <c r="O563">
        <f>VLOOKUP(M563,LU!$A$3:$B$12,2,FALSE)</f>
        <v>152</v>
      </c>
    </row>
    <row r="564" spans="1:15" hidden="1" x14ac:dyDescent="0.25">
      <c r="A564" s="1">
        <v>150019</v>
      </c>
      <c r="B564">
        <v>2</v>
      </c>
      <c r="C564">
        <v>2018</v>
      </c>
      <c r="D564">
        <v>8</v>
      </c>
      <c r="G564">
        <v>45</v>
      </c>
      <c r="H564" t="s">
        <v>37</v>
      </c>
      <c r="I564">
        <v>91</v>
      </c>
      <c r="J564">
        <v>9</v>
      </c>
      <c r="K564">
        <v>10.11</v>
      </c>
      <c r="L564">
        <v>0.88900000000000001</v>
      </c>
      <c r="M564" t="s">
        <v>8</v>
      </c>
      <c r="N564">
        <v>3</v>
      </c>
      <c r="O564">
        <f>VLOOKUP(M564,LU!$A$3:$B$12,2,FALSE)</f>
        <v>152</v>
      </c>
    </row>
    <row r="565" spans="1:15" hidden="1" x14ac:dyDescent="0.25">
      <c r="A565" s="1">
        <v>1118856</v>
      </c>
      <c r="B565">
        <v>2</v>
      </c>
      <c r="C565">
        <v>2001</v>
      </c>
      <c r="D565">
        <v>8</v>
      </c>
      <c r="G565">
        <v>45</v>
      </c>
      <c r="H565" t="s">
        <v>37</v>
      </c>
      <c r="I565">
        <v>1467</v>
      </c>
      <c r="J565">
        <v>158</v>
      </c>
      <c r="K565">
        <v>9.2799999999999994</v>
      </c>
      <c r="L565">
        <v>0.60699999999999998</v>
      </c>
      <c r="M565" t="s">
        <v>8</v>
      </c>
      <c r="N565">
        <v>3</v>
      </c>
      <c r="O565">
        <f>VLOOKUP(M565,LU!$A$3:$B$12,2,FALSE)</f>
        <v>152</v>
      </c>
    </row>
    <row r="566" spans="1:15" hidden="1" x14ac:dyDescent="0.25">
      <c r="A566" s="1">
        <v>91925</v>
      </c>
      <c r="B566">
        <v>2</v>
      </c>
      <c r="C566">
        <v>2004</v>
      </c>
      <c r="D566">
        <v>8</v>
      </c>
      <c r="G566">
        <v>45</v>
      </c>
      <c r="H566" t="s">
        <v>37</v>
      </c>
      <c r="I566">
        <v>867</v>
      </c>
      <c r="J566">
        <v>235</v>
      </c>
      <c r="K566">
        <v>3.99</v>
      </c>
      <c r="L566">
        <v>0.80400000000000005</v>
      </c>
      <c r="M566" t="s">
        <v>8</v>
      </c>
      <c r="N566">
        <v>3</v>
      </c>
      <c r="O566">
        <f>VLOOKUP(M566,LU!$A$3:$B$12,2,FALSE)</f>
        <v>152</v>
      </c>
    </row>
    <row r="567" spans="1:15" hidden="1" x14ac:dyDescent="0.25">
      <c r="A567" s="1">
        <v>100491</v>
      </c>
      <c r="B567">
        <v>2</v>
      </c>
      <c r="C567">
        <v>2006</v>
      </c>
      <c r="D567">
        <v>8</v>
      </c>
      <c r="G567">
        <v>45</v>
      </c>
      <c r="H567" t="s">
        <v>37</v>
      </c>
      <c r="I567">
        <v>9</v>
      </c>
      <c r="J567">
        <v>1</v>
      </c>
      <c r="K567">
        <v>9</v>
      </c>
      <c r="L567">
        <v>1</v>
      </c>
      <c r="M567" t="s">
        <v>8</v>
      </c>
      <c r="N567">
        <v>3</v>
      </c>
      <c r="O567">
        <f>VLOOKUP(M567,LU!$A$3:$B$12,2,FALSE)</f>
        <v>152</v>
      </c>
    </row>
    <row r="568" spans="1:15" hidden="1" x14ac:dyDescent="0.25">
      <c r="A568" s="1">
        <v>1673155</v>
      </c>
      <c r="B568">
        <v>2</v>
      </c>
      <c r="C568">
        <v>2003</v>
      </c>
      <c r="D568">
        <v>8</v>
      </c>
      <c r="G568">
        <v>45</v>
      </c>
      <c r="H568" t="s">
        <v>37</v>
      </c>
      <c r="I568">
        <v>221</v>
      </c>
      <c r="J568">
        <v>30</v>
      </c>
      <c r="K568">
        <v>7.37</v>
      </c>
      <c r="L568">
        <v>0.39900000000000002</v>
      </c>
      <c r="M568" t="s">
        <v>8</v>
      </c>
      <c r="N568">
        <v>3</v>
      </c>
      <c r="O568">
        <f>VLOOKUP(M568,LU!$A$3:$B$12,2,FALSE)</f>
        <v>152</v>
      </c>
    </row>
    <row r="569" spans="1:15" hidden="1" x14ac:dyDescent="0.25">
      <c r="A569" s="1">
        <v>96014</v>
      </c>
      <c r="B569">
        <v>2</v>
      </c>
      <c r="C569">
        <v>2005</v>
      </c>
      <c r="D569">
        <v>8</v>
      </c>
      <c r="G569">
        <v>45</v>
      </c>
      <c r="H569" t="s">
        <v>37</v>
      </c>
      <c r="I569">
        <v>557</v>
      </c>
      <c r="J569">
        <v>42</v>
      </c>
      <c r="K569">
        <v>13.26</v>
      </c>
      <c r="L569">
        <v>0.5</v>
      </c>
      <c r="M569" t="s">
        <v>8</v>
      </c>
      <c r="N569">
        <v>3</v>
      </c>
      <c r="O569">
        <f>VLOOKUP(M569,LU!$A$3:$B$12,2,FALSE)</f>
        <v>152</v>
      </c>
    </row>
    <row r="570" spans="1:15" hidden="1" x14ac:dyDescent="0.25">
      <c r="A570" s="1">
        <v>127564</v>
      </c>
      <c r="B570">
        <v>2</v>
      </c>
      <c r="C570">
        <v>2013</v>
      </c>
      <c r="D570">
        <v>8</v>
      </c>
      <c r="G570">
        <v>45</v>
      </c>
      <c r="H570" t="s">
        <v>37</v>
      </c>
      <c r="I570">
        <v>1224</v>
      </c>
      <c r="J570">
        <v>167</v>
      </c>
      <c r="K570">
        <v>7.51</v>
      </c>
      <c r="L570">
        <v>0.89200000000000002</v>
      </c>
      <c r="M570" t="s">
        <v>8</v>
      </c>
      <c r="N570">
        <v>3</v>
      </c>
      <c r="O570">
        <f>VLOOKUP(M570,LU!$A$3:$B$12,2,FALSE)</f>
        <v>152</v>
      </c>
    </row>
    <row r="571" spans="1:15" hidden="1" x14ac:dyDescent="0.25">
      <c r="A571" s="1">
        <v>123058</v>
      </c>
      <c r="B571">
        <v>2</v>
      </c>
      <c r="C571">
        <v>2012</v>
      </c>
      <c r="D571">
        <v>8</v>
      </c>
      <c r="G571">
        <v>45</v>
      </c>
      <c r="H571" t="s">
        <v>37</v>
      </c>
      <c r="I571">
        <v>309</v>
      </c>
      <c r="J571">
        <v>23</v>
      </c>
      <c r="K571">
        <v>13.43</v>
      </c>
      <c r="L571">
        <v>0.87</v>
      </c>
      <c r="M571" t="s">
        <v>8</v>
      </c>
      <c r="N571">
        <v>3</v>
      </c>
      <c r="O571">
        <f>VLOOKUP(M571,LU!$A$3:$B$12,2,FALSE)</f>
        <v>152</v>
      </c>
    </row>
    <row r="572" spans="1:15" hidden="1" x14ac:dyDescent="0.25">
      <c r="A572" s="1">
        <v>122803</v>
      </c>
      <c r="B572">
        <v>2</v>
      </c>
      <c r="C572">
        <v>2011</v>
      </c>
      <c r="D572">
        <v>8</v>
      </c>
      <c r="G572">
        <v>45</v>
      </c>
      <c r="H572" t="s">
        <v>37</v>
      </c>
      <c r="I572">
        <v>520</v>
      </c>
      <c r="J572">
        <v>0</v>
      </c>
      <c r="M572" t="s">
        <v>8</v>
      </c>
      <c r="N572">
        <v>3</v>
      </c>
      <c r="O572">
        <f>VLOOKUP(M572,LU!$A$3:$B$12,2,FALSE)</f>
        <v>152</v>
      </c>
    </row>
    <row r="573" spans="1:15" hidden="1" x14ac:dyDescent="0.25">
      <c r="A573" s="1">
        <v>119711</v>
      </c>
      <c r="B573">
        <v>2</v>
      </c>
      <c r="C573">
        <v>2011</v>
      </c>
      <c r="D573">
        <v>8</v>
      </c>
      <c r="G573">
        <v>45</v>
      </c>
      <c r="H573" t="s">
        <v>37</v>
      </c>
      <c r="J573">
        <v>9</v>
      </c>
      <c r="L573">
        <v>0.77800000000000002</v>
      </c>
      <c r="M573" t="s">
        <v>8</v>
      </c>
      <c r="N573">
        <v>3</v>
      </c>
      <c r="O573">
        <f>VLOOKUP(M573,LU!$A$3:$B$12,2,FALSE)</f>
        <v>152</v>
      </c>
    </row>
    <row r="574" spans="1:15" hidden="1" x14ac:dyDescent="0.25">
      <c r="A574" s="1">
        <v>157160</v>
      </c>
      <c r="B574">
        <v>2</v>
      </c>
      <c r="C574">
        <v>2020</v>
      </c>
      <c r="D574">
        <v>8</v>
      </c>
      <c r="G574">
        <v>45</v>
      </c>
      <c r="H574" t="s">
        <v>37</v>
      </c>
      <c r="I574">
        <v>701</v>
      </c>
      <c r="J574">
        <v>39</v>
      </c>
      <c r="K574">
        <v>17.97</v>
      </c>
      <c r="L574">
        <v>0.92300000000000004</v>
      </c>
      <c r="M574" t="s">
        <v>8</v>
      </c>
      <c r="N574">
        <v>3</v>
      </c>
      <c r="O574">
        <f>VLOOKUP(M574,LU!$A$3:$B$12,2,FALSE)</f>
        <v>152</v>
      </c>
    </row>
    <row r="575" spans="1:15" hidden="1" x14ac:dyDescent="0.25">
      <c r="A575" s="1">
        <v>144935</v>
      </c>
      <c r="B575">
        <v>2</v>
      </c>
      <c r="C575">
        <v>2017</v>
      </c>
      <c r="D575">
        <v>8</v>
      </c>
      <c r="G575">
        <v>45</v>
      </c>
      <c r="H575" t="s">
        <v>37</v>
      </c>
      <c r="I575">
        <v>888</v>
      </c>
      <c r="J575">
        <v>61</v>
      </c>
      <c r="K575">
        <v>14.56</v>
      </c>
      <c r="L575">
        <v>0.86899999999999999</v>
      </c>
      <c r="M575" t="s">
        <v>8</v>
      </c>
      <c r="N575">
        <v>3</v>
      </c>
      <c r="O575">
        <f>VLOOKUP(M575,LU!$A$3:$B$12,2,FALSE)</f>
        <v>152</v>
      </c>
    </row>
    <row r="576" spans="1:15" hidden="1" x14ac:dyDescent="0.25">
      <c r="A576" s="1">
        <v>153510</v>
      </c>
      <c r="B576">
        <v>2</v>
      </c>
      <c r="C576">
        <v>2019</v>
      </c>
      <c r="D576">
        <v>8</v>
      </c>
      <c r="G576">
        <v>45</v>
      </c>
      <c r="H576" t="s">
        <v>37</v>
      </c>
      <c r="I576">
        <v>278</v>
      </c>
      <c r="J576">
        <v>19</v>
      </c>
      <c r="K576">
        <v>14.63</v>
      </c>
      <c r="L576">
        <v>0.73699999999999999</v>
      </c>
      <c r="M576" t="s">
        <v>8</v>
      </c>
      <c r="N576">
        <v>3</v>
      </c>
      <c r="O576">
        <f>VLOOKUP(M576,LU!$A$3:$B$12,2,FALSE)</f>
        <v>152</v>
      </c>
    </row>
    <row r="577" spans="1:15" hidden="1" x14ac:dyDescent="0.25">
      <c r="A577" s="1">
        <v>1271669</v>
      </c>
      <c r="B577">
        <v>2</v>
      </c>
      <c r="C577">
        <v>2002</v>
      </c>
      <c r="D577">
        <v>9</v>
      </c>
      <c r="G577">
        <v>45</v>
      </c>
      <c r="H577" t="s">
        <v>38</v>
      </c>
      <c r="I577">
        <v>13651</v>
      </c>
      <c r="J577">
        <v>4347</v>
      </c>
      <c r="K577">
        <v>3.19</v>
      </c>
      <c r="L577">
        <v>0.997</v>
      </c>
      <c r="M577" t="s">
        <v>2</v>
      </c>
      <c r="N577">
        <v>4</v>
      </c>
      <c r="O577">
        <f>VLOOKUP(M577,LU!$A$3:$B$12,2,FALSE)</f>
        <v>91</v>
      </c>
    </row>
    <row r="578" spans="1:15" hidden="1" x14ac:dyDescent="0.25">
      <c r="A578" s="1">
        <v>99296</v>
      </c>
      <c r="B578">
        <v>2</v>
      </c>
      <c r="C578">
        <v>2006</v>
      </c>
      <c r="D578">
        <v>9</v>
      </c>
      <c r="G578">
        <v>45</v>
      </c>
      <c r="H578" t="s">
        <v>38</v>
      </c>
      <c r="I578">
        <v>8138</v>
      </c>
      <c r="J578">
        <v>1927</v>
      </c>
      <c r="K578">
        <v>4.3099999999999996</v>
      </c>
      <c r="L578">
        <v>0.996</v>
      </c>
      <c r="M578" t="s">
        <v>2</v>
      </c>
      <c r="N578">
        <v>4</v>
      </c>
      <c r="O578">
        <f>VLOOKUP(M578,LU!$A$3:$B$12,2,FALSE)</f>
        <v>91</v>
      </c>
    </row>
    <row r="579" spans="1:15" hidden="1" x14ac:dyDescent="0.25">
      <c r="A579" s="1">
        <v>963351</v>
      </c>
      <c r="B579">
        <v>2</v>
      </c>
      <c r="C579">
        <v>2000</v>
      </c>
      <c r="D579">
        <v>9</v>
      </c>
      <c r="G579">
        <v>45</v>
      </c>
      <c r="H579" t="s">
        <v>38</v>
      </c>
      <c r="I579">
        <v>21958</v>
      </c>
      <c r="J579">
        <v>3769</v>
      </c>
      <c r="K579">
        <v>5.83</v>
      </c>
      <c r="L579">
        <v>0.996</v>
      </c>
      <c r="M579" t="s">
        <v>2</v>
      </c>
      <c r="N579">
        <v>4</v>
      </c>
      <c r="O579">
        <f>VLOOKUP(M579,LU!$A$3:$B$12,2,FALSE)</f>
        <v>91</v>
      </c>
    </row>
    <row r="580" spans="1:15" hidden="1" x14ac:dyDescent="0.25">
      <c r="A580" s="1">
        <v>107109</v>
      </c>
      <c r="B580">
        <v>2</v>
      </c>
      <c r="C580">
        <v>2008</v>
      </c>
      <c r="D580">
        <v>9</v>
      </c>
      <c r="G580">
        <v>45</v>
      </c>
      <c r="H580" t="s">
        <v>38</v>
      </c>
      <c r="I580">
        <v>6192</v>
      </c>
      <c r="J580">
        <v>1845</v>
      </c>
      <c r="K580">
        <v>3.43</v>
      </c>
      <c r="L580">
        <v>0.46</v>
      </c>
      <c r="M580" t="s">
        <v>2</v>
      </c>
      <c r="N580">
        <v>4</v>
      </c>
      <c r="O580">
        <f>VLOOKUP(M580,LU!$A$3:$B$12,2,FALSE)</f>
        <v>91</v>
      </c>
    </row>
    <row r="581" spans="1:15" hidden="1" x14ac:dyDescent="0.25">
      <c r="A581" s="1">
        <v>113527</v>
      </c>
      <c r="B581">
        <v>2</v>
      </c>
      <c r="C581">
        <v>2010</v>
      </c>
      <c r="D581">
        <v>9</v>
      </c>
      <c r="G581">
        <v>45</v>
      </c>
      <c r="H581" t="s">
        <v>38</v>
      </c>
      <c r="I581">
        <v>9698</v>
      </c>
      <c r="J581">
        <v>2789</v>
      </c>
      <c r="K581">
        <v>3.61</v>
      </c>
      <c r="L581">
        <v>0.36</v>
      </c>
      <c r="M581" t="s">
        <v>2</v>
      </c>
      <c r="N581">
        <v>4</v>
      </c>
      <c r="O581">
        <f>VLOOKUP(M581,LU!$A$3:$B$12,2,FALSE)</f>
        <v>91</v>
      </c>
    </row>
    <row r="582" spans="1:15" hidden="1" x14ac:dyDescent="0.25">
      <c r="A582" s="1">
        <v>110759</v>
      </c>
      <c r="B582">
        <v>2</v>
      </c>
      <c r="C582">
        <v>2009</v>
      </c>
      <c r="D582">
        <v>9</v>
      </c>
      <c r="G582">
        <v>45</v>
      </c>
      <c r="H582" t="s">
        <v>38</v>
      </c>
      <c r="I582">
        <v>12297</v>
      </c>
      <c r="J582">
        <v>4337</v>
      </c>
      <c r="K582">
        <v>2.86</v>
      </c>
      <c r="L582">
        <v>0.503</v>
      </c>
      <c r="M582" t="s">
        <v>2</v>
      </c>
      <c r="N582">
        <v>4</v>
      </c>
      <c r="O582">
        <f>VLOOKUP(M582,LU!$A$3:$B$12,2,FALSE)</f>
        <v>91</v>
      </c>
    </row>
    <row r="583" spans="1:15" hidden="1" x14ac:dyDescent="0.25">
      <c r="A583" s="1">
        <v>133892</v>
      </c>
      <c r="B583">
        <v>2</v>
      </c>
      <c r="C583">
        <v>2014</v>
      </c>
      <c r="D583">
        <v>9</v>
      </c>
      <c r="G583">
        <v>45</v>
      </c>
      <c r="H583" t="s">
        <v>38</v>
      </c>
      <c r="I583">
        <v>31465</v>
      </c>
      <c r="J583">
        <v>4834</v>
      </c>
      <c r="K583">
        <v>6.55</v>
      </c>
      <c r="L583">
        <v>0.57899999999999996</v>
      </c>
      <c r="M583" t="s">
        <v>2</v>
      </c>
      <c r="N583">
        <v>4</v>
      </c>
      <c r="O583">
        <f>VLOOKUP(M583,LU!$A$3:$B$12,2,FALSE)</f>
        <v>91</v>
      </c>
    </row>
    <row r="584" spans="1:15" hidden="1" x14ac:dyDescent="0.25">
      <c r="A584" s="1">
        <v>137598</v>
      </c>
      <c r="B584">
        <v>2</v>
      </c>
      <c r="C584">
        <v>2015</v>
      </c>
      <c r="D584">
        <v>9</v>
      </c>
      <c r="G584">
        <v>45</v>
      </c>
      <c r="H584" t="s">
        <v>38</v>
      </c>
      <c r="I584">
        <v>30921</v>
      </c>
      <c r="J584">
        <v>4632</v>
      </c>
      <c r="K584">
        <v>6.72</v>
      </c>
      <c r="L584">
        <v>0.51700000000000002</v>
      </c>
      <c r="M584" t="s">
        <v>2</v>
      </c>
      <c r="N584">
        <v>4</v>
      </c>
      <c r="O584">
        <f>VLOOKUP(M584,LU!$A$3:$B$12,2,FALSE)</f>
        <v>91</v>
      </c>
    </row>
    <row r="585" spans="1:15" hidden="1" x14ac:dyDescent="0.25">
      <c r="A585" s="1">
        <v>93950</v>
      </c>
      <c r="B585">
        <v>2</v>
      </c>
      <c r="C585">
        <v>2004</v>
      </c>
      <c r="D585">
        <v>9</v>
      </c>
      <c r="G585">
        <v>45</v>
      </c>
      <c r="H585" t="s">
        <v>38</v>
      </c>
      <c r="I585">
        <v>22890</v>
      </c>
      <c r="J585">
        <v>5010</v>
      </c>
      <c r="K585">
        <v>4.59</v>
      </c>
      <c r="L585">
        <v>0.997</v>
      </c>
      <c r="M585" t="s">
        <v>2</v>
      </c>
      <c r="N585">
        <v>4</v>
      </c>
      <c r="O585">
        <f>VLOOKUP(M585,LU!$A$3:$B$12,2,FALSE)</f>
        <v>91</v>
      </c>
    </row>
    <row r="586" spans="1:15" hidden="1" x14ac:dyDescent="0.25">
      <c r="A586" s="1">
        <v>1118654</v>
      </c>
      <c r="B586">
        <v>2</v>
      </c>
      <c r="C586">
        <v>2001</v>
      </c>
      <c r="D586">
        <v>9</v>
      </c>
      <c r="G586">
        <v>45</v>
      </c>
      <c r="H586" t="s">
        <v>38</v>
      </c>
      <c r="I586">
        <v>38112</v>
      </c>
      <c r="J586">
        <v>8472</v>
      </c>
      <c r="K586">
        <v>4.63</v>
      </c>
      <c r="L586">
        <v>0.32400000000000001</v>
      </c>
      <c r="M586" t="s">
        <v>2</v>
      </c>
      <c r="N586">
        <v>4</v>
      </c>
      <c r="O586">
        <f>VLOOKUP(M586,LU!$A$3:$B$12,2,FALSE)</f>
        <v>91</v>
      </c>
    </row>
    <row r="587" spans="1:15" hidden="1" x14ac:dyDescent="0.25">
      <c r="A587" s="1">
        <v>97658</v>
      </c>
      <c r="B587">
        <v>2</v>
      </c>
      <c r="C587">
        <v>2005</v>
      </c>
      <c r="D587">
        <v>9</v>
      </c>
      <c r="G587">
        <v>45</v>
      </c>
      <c r="H587" t="s">
        <v>38</v>
      </c>
      <c r="I587">
        <v>14837</v>
      </c>
      <c r="J587">
        <v>4110</v>
      </c>
      <c r="K587">
        <v>3.61</v>
      </c>
      <c r="L587">
        <v>0.99299999999999999</v>
      </c>
      <c r="M587" t="s">
        <v>2</v>
      </c>
      <c r="N587">
        <v>4</v>
      </c>
      <c r="O587">
        <f>VLOOKUP(M587,LU!$A$3:$B$12,2,FALSE)</f>
        <v>91</v>
      </c>
    </row>
    <row r="588" spans="1:15" hidden="1" x14ac:dyDescent="0.25">
      <c r="A588" s="1">
        <v>1673021</v>
      </c>
      <c r="B588">
        <v>2</v>
      </c>
      <c r="C588">
        <v>2003</v>
      </c>
      <c r="D588">
        <v>9</v>
      </c>
      <c r="G588">
        <v>45</v>
      </c>
      <c r="H588" t="s">
        <v>38</v>
      </c>
      <c r="I588">
        <v>22567</v>
      </c>
      <c r="J588">
        <v>4891</v>
      </c>
      <c r="K588">
        <v>4.66</v>
      </c>
      <c r="L588">
        <v>0.99099999999999999</v>
      </c>
      <c r="M588" t="s">
        <v>2</v>
      </c>
      <c r="N588">
        <v>4</v>
      </c>
      <c r="O588">
        <f>VLOOKUP(M588,LU!$A$3:$B$12,2,FALSE)</f>
        <v>91</v>
      </c>
    </row>
    <row r="589" spans="1:15" hidden="1" x14ac:dyDescent="0.25">
      <c r="A589" s="1">
        <v>149962</v>
      </c>
      <c r="B589">
        <v>2</v>
      </c>
      <c r="C589">
        <v>2018</v>
      </c>
      <c r="D589">
        <v>9</v>
      </c>
      <c r="G589">
        <v>45</v>
      </c>
      <c r="H589" t="s">
        <v>38</v>
      </c>
      <c r="I589">
        <v>18440</v>
      </c>
      <c r="J589">
        <v>2214</v>
      </c>
      <c r="K589">
        <v>8.43</v>
      </c>
      <c r="L589">
        <v>0.98599999999999999</v>
      </c>
      <c r="M589" t="s">
        <v>2</v>
      </c>
      <c r="N589">
        <v>4</v>
      </c>
      <c r="O589">
        <f>VLOOKUP(M589,LU!$A$3:$B$12,2,FALSE)</f>
        <v>91</v>
      </c>
    </row>
    <row r="590" spans="1:15" hidden="1" x14ac:dyDescent="0.25">
      <c r="A590" s="1">
        <v>104716</v>
      </c>
      <c r="B590">
        <v>2</v>
      </c>
      <c r="C590">
        <v>2007</v>
      </c>
      <c r="D590">
        <v>9</v>
      </c>
      <c r="G590">
        <v>45</v>
      </c>
      <c r="H590" t="s">
        <v>38</v>
      </c>
      <c r="I590">
        <v>23186</v>
      </c>
      <c r="J590">
        <v>7297</v>
      </c>
      <c r="K590">
        <v>4.17</v>
      </c>
      <c r="L590">
        <v>0.44400000000000001</v>
      </c>
      <c r="M590" t="s">
        <v>2</v>
      </c>
      <c r="N590">
        <v>4</v>
      </c>
      <c r="O590">
        <f>VLOOKUP(M590,LU!$A$3:$B$12,2,FALSE)</f>
        <v>91</v>
      </c>
    </row>
    <row r="591" spans="1:15" hidden="1" x14ac:dyDescent="0.25">
      <c r="A591" s="1">
        <v>127510</v>
      </c>
      <c r="B591">
        <v>2</v>
      </c>
      <c r="C591">
        <v>2013</v>
      </c>
      <c r="D591">
        <v>9</v>
      </c>
      <c r="G591">
        <v>45</v>
      </c>
      <c r="H591" t="s">
        <v>38</v>
      </c>
      <c r="I591">
        <v>28374</v>
      </c>
      <c r="J591">
        <v>6927</v>
      </c>
      <c r="K591">
        <v>4.13</v>
      </c>
      <c r="L591">
        <v>0.32500000000000001</v>
      </c>
      <c r="M591" t="s">
        <v>2</v>
      </c>
      <c r="N591">
        <v>4</v>
      </c>
      <c r="O591">
        <f>VLOOKUP(M591,LU!$A$3:$B$12,2,FALSE)</f>
        <v>91</v>
      </c>
    </row>
    <row r="592" spans="1:15" hidden="1" x14ac:dyDescent="0.25">
      <c r="A592" s="1">
        <v>119668</v>
      </c>
      <c r="B592">
        <v>2</v>
      </c>
      <c r="C592">
        <v>2011</v>
      </c>
      <c r="D592">
        <v>9</v>
      </c>
      <c r="G592">
        <v>45</v>
      </c>
      <c r="H592" t="s">
        <v>38</v>
      </c>
      <c r="I592">
        <v>16912</v>
      </c>
      <c r="J592">
        <v>3581</v>
      </c>
      <c r="K592">
        <v>4.83</v>
      </c>
      <c r="L592">
        <v>0.45500000000000002</v>
      </c>
      <c r="M592" t="s">
        <v>2</v>
      </c>
      <c r="N592">
        <v>4</v>
      </c>
      <c r="O592">
        <f>VLOOKUP(M592,LU!$A$3:$B$12,2,FALSE)</f>
        <v>91</v>
      </c>
    </row>
    <row r="593" spans="1:15" hidden="1" x14ac:dyDescent="0.25">
      <c r="A593" s="1">
        <v>123009</v>
      </c>
      <c r="B593">
        <v>2</v>
      </c>
      <c r="C593">
        <v>2012</v>
      </c>
      <c r="D593">
        <v>9</v>
      </c>
      <c r="G593">
        <v>45</v>
      </c>
      <c r="H593" t="s">
        <v>38</v>
      </c>
      <c r="I593">
        <v>54134</v>
      </c>
      <c r="J593">
        <v>8221</v>
      </c>
      <c r="K593">
        <v>6.6</v>
      </c>
      <c r="L593">
        <v>0.54200000000000004</v>
      </c>
      <c r="M593" t="s">
        <v>2</v>
      </c>
      <c r="N593">
        <v>4</v>
      </c>
      <c r="O593">
        <f>VLOOKUP(M593,LU!$A$3:$B$12,2,FALSE)</f>
        <v>91</v>
      </c>
    </row>
    <row r="594" spans="1:15" hidden="1" x14ac:dyDescent="0.25">
      <c r="A594" s="1">
        <v>157119</v>
      </c>
      <c r="B594">
        <v>2</v>
      </c>
      <c r="C594">
        <v>2020</v>
      </c>
      <c r="D594">
        <v>9</v>
      </c>
      <c r="G594">
        <v>45</v>
      </c>
      <c r="H594" t="s">
        <v>38</v>
      </c>
      <c r="I594">
        <v>24435</v>
      </c>
      <c r="J594">
        <v>3037</v>
      </c>
      <c r="K594">
        <v>8.09</v>
      </c>
      <c r="L594">
        <v>0.98599999999999999</v>
      </c>
      <c r="M594" t="s">
        <v>2</v>
      </c>
      <c r="N594">
        <v>4</v>
      </c>
      <c r="O594">
        <f>VLOOKUP(M594,LU!$A$3:$B$12,2,FALSE)</f>
        <v>91</v>
      </c>
    </row>
    <row r="595" spans="1:15" hidden="1" x14ac:dyDescent="0.25">
      <c r="A595" s="1">
        <v>144894</v>
      </c>
      <c r="B595">
        <v>2</v>
      </c>
      <c r="C595">
        <v>2017</v>
      </c>
      <c r="D595">
        <v>9</v>
      </c>
      <c r="G595">
        <v>45</v>
      </c>
      <c r="H595" t="s">
        <v>38</v>
      </c>
      <c r="I595">
        <v>195</v>
      </c>
      <c r="J595">
        <v>195</v>
      </c>
      <c r="K595">
        <v>1</v>
      </c>
      <c r="L595">
        <v>1</v>
      </c>
      <c r="M595" t="s">
        <v>2</v>
      </c>
      <c r="N595">
        <v>4</v>
      </c>
      <c r="O595">
        <f>VLOOKUP(M595,LU!$A$3:$B$12,2,FALSE)</f>
        <v>91</v>
      </c>
    </row>
    <row r="596" spans="1:15" hidden="1" x14ac:dyDescent="0.25">
      <c r="A596" s="1">
        <v>153462</v>
      </c>
      <c r="B596">
        <v>2</v>
      </c>
      <c r="C596">
        <v>2019</v>
      </c>
      <c r="D596">
        <v>9</v>
      </c>
      <c r="G596">
        <v>45</v>
      </c>
      <c r="H596" t="s">
        <v>38</v>
      </c>
      <c r="I596">
        <v>19691</v>
      </c>
      <c r="J596">
        <v>2317</v>
      </c>
      <c r="K596">
        <v>8.57</v>
      </c>
      <c r="L596">
        <v>0.996</v>
      </c>
      <c r="M596" t="s">
        <v>2</v>
      </c>
      <c r="N596">
        <v>4</v>
      </c>
      <c r="O596">
        <f>VLOOKUP(M596,LU!$A$3:$B$12,2,FALSE)</f>
        <v>91</v>
      </c>
    </row>
    <row r="597" spans="1:15" hidden="1" x14ac:dyDescent="0.25">
      <c r="A597" s="1">
        <v>99299</v>
      </c>
      <c r="B597">
        <v>2</v>
      </c>
      <c r="C597">
        <v>2006</v>
      </c>
      <c r="D597">
        <v>9</v>
      </c>
      <c r="G597">
        <v>45</v>
      </c>
      <c r="H597" t="s">
        <v>39</v>
      </c>
      <c r="I597">
        <v>148</v>
      </c>
      <c r="J597">
        <v>51</v>
      </c>
      <c r="K597">
        <v>2.9</v>
      </c>
      <c r="L597">
        <v>0.98</v>
      </c>
      <c r="M597" t="s">
        <v>3</v>
      </c>
      <c r="N597">
        <v>4</v>
      </c>
      <c r="O597">
        <f>VLOOKUP(M597,LU!$A$3:$B$12,2,FALSE)</f>
        <v>92</v>
      </c>
    </row>
    <row r="598" spans="1:15" hidden="1" x14ac:dyDescent="0.25">
      <c r="A598" s="1">
        <v>1118673</v>
      </c>
      <c r="B598">
        <v>2</v>
      </c>
      <c r="C598">
        <v>2001</v>
      </c>
      <c r="D598">
        <v>9</v>
      </c>
      <c r="G598">
        <v>45</v>
      </c>
      <c r="H598" t="s">
        <v>39</v>
      </c>
      <c r="I598">
        <v>1806</v>
      </c>
      <c r="J598">
        <v>637</v>
      </c>
      <c r="K598">
        <v>2.84</v>
      </c>
      <c r="L598">
        <v>0.94</v>
      </c>
      <c r="M598" t="s">
        <v>3</v>
      </c>
      <c r="N598">
        <v>4</v>
      </c>
      <c r="O598">
        <f>VLOOKUP(M598,LU!$A$3:$B$12,2,FALSE)</f>
        <v>92</v>
      </c>
    </row>
    <row r="599" spans="1:15" hidden="1" x14ac:dyDescent="0.25">
      <c r="A599" s="1">
        <v>963312</v>
      </c>
      <c r="B599">
        <v>2</v>
      </c>
      <c r="C599">
        <v>2000</v>
      </c>
      <c r="D599">
        <v>9</v>
      </c>
      <c r="G599">
        <v>45</v>
      </c>
      <c r="H599" t="s">
        <v>39</v>
      </c>
      <c r="I599">
        <v>2147</v>
      </c>
      <c r="J599">
        <v>683</v>
      </c>
      <c r="K599">
        <v>3.14</v>
      </c>
      <c r="L599">
        <v>0.997</v>
      </c>
      <c r="M599" t="s">
        <v>3</v>
      </c>
      <c r="N599">
        <v>4</v>
      </c>
      <c r="O599">
        <f>VLOOKUP(M599,LU!$A$3:$B$12,2,FALSE)</f>
        <v>92</v>
      </c>
    </row>
    <row r="600" spans="1:15" hidden="1" x14ac:dyDescent="0.25">
      <c r="A600" s="1">
        <v>107112</v>
      </c>
      <c r="B600">
        <v>2</v>
      </c>
      <c r="C600">
        <v>2008</v>
      </c>
      <c r="D600">
        <v>9</v>
      </c>
      <c r="G600">
        <v>45</v>
      </c>
      <c r="H600" t="s">
        <v>39</v>
      </c>
      <c r="I600">
        <v>99</v>
      </c>
      <c r="J600">
        <v>24</v>
      </c>
      <c r="K600">
        <v>4.13</v>
      </c>
      <c r="L600">
        <v>1</v>
      </c>
      <c r="M600" t="s">
        <v>3</v>
      </c>
      <c r="N600">
        <v>4</v>
      </c>
      <c r="O600">
        <f>VLOOKUP(M600,LU!$A$3:$B$12,2,FALSE)</f>
        <v>92</v>
      </c>
    </row>
    <row r="601" spans="1:15" hidden="1" x14ac:dyDescent="0.25">
      <c r="A601" s="1">
        <v>113531</v>
      </c>
      <c r="B601">
        <v>2</v>
      </c>
      <c r="C601">
        <v>2010</v>
      </c>
      <c r="D601">
        <v>9</v>
      </c>
      <c r="G601">
        <v>45</v>
      </c>
      <c r="H601" t="s">
        <v>39</v>
      </c>
      <c r="I601">
        <v>145</v>
      </c>
      <c r="J601">
        <v>27</v>
      </c>
      <c r="K601">
        <v>5.37</v>
      </c>
      <c r="L601">
        <v>0.96299999999999997</v>
      </c>
      <c r="M601" t="s">
        <v>3</v>
      </c>
      <c r="N601">
        <v>4</v>
      </c>
      <c r="O601">
        <f>VLOOKUP(M601,LU!$A$3:$B$12,2,FALSE)</f>
        <v>92</v>
      </c>
    </row>
    <row r="602" spans="1:15" hidden="1" x14ac:dyDescent="0.25">
      <c r="A602" s="1">
        <v>110765</v>
      </c>
      <c r="B602">
        <v>2</v>
      </c>
      <c r="C602">
        <v>2009</v>
      </c>
      <c r="D602">
        <v>9</v>
      </c>
      <c r="G602">
        <v>45</v>
      </c>
      <c r="H602" t="s">
        <v>39</v>
      </c>
      <c r="I602">
        <v>2420</v>
      </c>
      <c r="J602">
        <v>434</v>
      </c>
      <c r="K602">
        <v>5.58</v>
      </c>
      <c r="L602">
        <v>0.96099999999999997</v>
      </c>
      <c r="M602" t="s">
        <v>3</v>
      </c>
      <c r="N602">
        <v>4</v>
      </c>
      <c r="O602">
        <f>VLOOKUP(M602,LU!$A$3:$B$12,2,FALSE)</f>
        <v>92</v>
      </c>
    </row>
    <row r="603" spans="1:15" x14ac:dyDescent="0.25">
      <c r="A603" s="1">
        <v>133897</v>
      </c>
      <c r="B603">
        <v>2</v>
      </c>
      <c r="C603">
        <v>2014</v>
      </c>
      <c r="D603">
        <v>9</v>
      </c>
      <c r="G603">
        <v>45</v>
      </c>
      <c r="H603" t="s">
        <v>39</v>
      </c>
      <c r="I603">
        <v>7323</v>
      </c>
      <c r="J603">
        <v>1481</v>
      </c>
      <c r="K603">
        <v>4.9400000000000004</v>
      </c>
      <c r="L603">
        <v>0.995</v>
      </c>
      <c r="M603" t="s">
        <v>3</v>
      </c>
      <c r="N603">
        <v>4</v>
      </c>
      <c r="O603">
        <f>VLOOKUP(M603,LU!$A$3:$B$12,2,FALSE)</f>
        <v>92</v>
      </c>
    </row>
    <row r="604" spans="1:15" hidden="1" x14ac:dyDescent="0.25">
      <c r="A604" s="1">
        <v>137604</v>
      </c>
      <c r="B604">
        <v>2</v>
      </c>
      <c r="C604">
        <v>2015</v>
      </c>
      <c r="D604">
        <v>9</v>
      </c>
      <c r="G604">
        <v>45</v>
      </c>
      <c r="H604" t="s">
        <v>39</v>
      </c>
      <c r="I604">
        <v>3650</v>
      </c>
      <c r="J604">
        <v>545</v>
      </c>
      <c r="K604">
        <v>6.7</v>
      </c>
      <c r="L604">
        <v>0.95399999999999996</v>
      </c>
      <c r="M604" t="s">
        <v>3</v>
      </c>
      <c r="N604">
        <v>4</v>
      </c>
      <c r="O604">
        <f>VLOOKUP(M604,LU!$A$3:$B$12,2,FALSE)</f>
        <v>92</v>
      </c>
    </row>
    <row r="605" spans="1:15" hidden="1" x14ac:dyDescent="0.25">
      <c r="A605" s="1">
        <v>93955</v>
      </c>
      <c r="B605">
        <v>2</v>
      </c>
      <c r="C605">
        <v>2004</v>
      </c>
      <c r="D605">
        <v>9</v>
      </c>
      <c r="G605">
        <v>45</v>
      </c>
      <c r="H605" t="s">
        <v>39</v>
      </c>
      <c r="I605">
        <v>1066</v>
      </c>
      <c r="J605">
        <v>312</v>
      </c>
      <c r="K605">
        <v>3.42</v>
      </c>
      <c r="L605">
        <v>0.98699999999999999</v>
      </c>
      <c r="M605" t="s">
        <v>3</v>
      </c>
      <c r="N605">
        <v>4</v>
      </c>
      <c r="O605">
        <f>VLOOKUP(M605,LU!$A$3:$B$12,2,FALSE)</f>
        <v>92</v>
      </c>
    </row>
    <row r="606" spans="1:15" hidden="1" x14ac:dyDescent="0.25">
      <c r="A606" s="1">
        <v>1673031</v>
      </c>
      <c r="B606">
        <v>2</v>
      </c>
      <c r="C606">
        <v>2003</v>
      </c>
      <c r="D606">
        <v>9</v>
      </c>
      <c r="G606">
        <v>45</v>
      </c>
      <c r="H606" t="s">
        <v>39</v>
      </c>
      <c r="I606">
        <v>2113</v>
      </c>
      <c r="J606">
        <v>592</v>
      </c>
      <c r="K606">
        <v>3.57</v>
      </c>
      <c r="L606">
        <v>0.99099999999999999</v>
      </c>
      <c r="M606" t="s">
        <v>3</v>
      </c>
      <c r="N606">
        <v>4</v>
      </c>
      <c r="O606">
        <f>VLOOKUP(M606,LU!$A$3:$B$12,2,FALSE)</f>
        <v>92</v>
      </c>
    </row>
    <row r="607" spans="1:15" hidden="1" x14ac:dyDescent="0.25">
      <c r="A607" s="1">
        <v>1271681</v>
      </c>
      <c r="B607">
        <v>2</v>
      </c>
      <c r="C607">
        <v>2002</v>
      </c>
      <c r="D607">
        <v>9</v>
      </c>
      <c r="G607">
        <v>45</v>
      </c>
      <c r="H607" t="s">
        <v>39</v>
      </c>
      <c r="I607">
        <v>713</v>
      </c>
      <c r="J607">
        <v>171</v>
      </c>
      <c r="K607">
        <v>4.37</v>
      </c>
      <c r="L607">
        <v>0.98799999999999999</v>
      </c>
      <c r="M607" t="s">
        <v>3</v>
      </c>
      <c r="N607">
        <v>4</v>
      </c>
      <c r="O607">
        <f>VLOOKUP(M607,LU!$A$3:$B$12,2,FALSE)</f>
        <v>92</v>
      </c>
    </row>
    <row r="608" spans="1:15" x14ac:dyDescent="0.25">
      <c r="A608" s="1">
        <v>149965</v>
      </c>
      <c r="B608">
        <v>2</v>
      </c>
      <c r="C608">
        <v>2018</v>
      </c>
      <c r="D608">
        <v>9</v>
      </c>
      <c r="G608">
        <v>45</v>
      </c>
      <c r="H608" t="s">
        <v>39</v>
      </c>
      <c r="I608">
        <v>4652</v>
      </c>
      <c r="J608">
        <v>270</v>
      </c>
      <c r="K608">
        <v>17.23</v>
      </c>
      <c r="L608">
        <v>0.98899999999999999</v>
      </c>
      <c r="M608" t="s">
        <v>3</v>
      </c>
      <c r="N608">
        <v>4</v>
      </c>
      <c r="O608">
        <f>VLOOKUP(M608,LU!$A$3:$B$12,2,FALSE)</f>
        <v>92</v>
      </c>
    </row>
    <row r="609" spans="1:15" hidden="1" x14ac:dyDescent="0.25">
      <c r="A609" s="1">
        <v>98135</v>
      </c>
      <c r="B609">
        <v>2</v>
      </c>
      <c r="C609">
        <v>2005</v>
      </c>
      <c r="D609">
        <v>9</v>
      </c>
      <c r="G609">
        <v>45</v>
      </c>
      <c r="H609" t="s">
        <v>39</v>
      </c>
      <c r="I609">
        <v>736</v>
      </c>
      <c r="J609">
        <v>238</v>
      </c>
      <c r="K609">
        <v>3.09</v>
      </c>
      <c r="L609">
        <v>0.996</v>
      </c>
      <c r="M609" t="s">
        <v>3</v>
      </c>
      <c r="N609">
        <v>4</v>
      </c>
      <c r="O609">
        <f>VLOOKUP(M609,LU!$A$3:$B$12,2,FALSE)</f>
        <v>92</v>
      </c>
    </row>
    <row r="610" spans="1:15" hidden="1" x14ac:dyDescent="0.25">
      <c r="A610" s="1">
        <v>104720</v>
      </c>
      <c r="B610">
        <v>2</v>
      </c>
      <c r="C610">
        <v>2007</v>
      </c>
      <c r="D610">
        <v>9</v>
      </c>
      <c r="G610">
        <v>45</v>
      </c>
      <c r="H610" t="s">
        <v>39</v>
      </c>
      <c r="I610">
        <v>573</v>
      </c>
      <c r="J610">
        <v>126</v>
      </c>
      <c r="K610">
        <v>6.83</v>
      </c>
      <c r="L610">
        <v>1</v>
      </c>
      <c r="M610" t="s">
        <v>3</v>
      </c>
      <c r="N610">
        <v>4</v>
      </c>
      <c r="O610">
        <f>VLOOKUP(M610,LU!$A$3:$B$12,2,FALSE)</f>
        <v>92</v>
      </c>
    </row>
    <row r="611" spans="1:15" hidden="1" x14ac:dyDescent="0.25">
      <c r="A611" s="1">
        <v>127516</v>
      </c>
      <c r="B611">
        <v>2</v>
      </c>
      <c r="C611">
        <v>2013</v>
      </c>
      <c r="D611">
        <v>9</v>
      </c>
      <c r="G611">
        <v>45</v>
      </c>
      <c r="H611" t="s">
        <v>39</v>
      </c>
      <c r="I611">
        <v>2813</v>
      </c>
      <c r="J611">
        <v>335</v>
      </c>
      <c r="K611">
        <v>8.4</v>
      </c>
      <c r="L611">
        <v>0.997</v>
      </c>
      <c r="M611" t="s">
        <v>3</v>
      </c>
      <c r="N611">
        <v>4</v>
      </c>
      <c r="O611">
        <f>VLOOKUP(M611,LU!$A$3:$B$12,2,FALSE)</f>
        <v>92</v>
      </c>
    </row>
    <row r="612" spans="1:15" hidden="1" x14ac:dyDescent="0.25">
      <c r="A612" s="1">
        <v>123016</v>
      </c>
      <c r="B612">
        <v>2</v>
      </c>
      <c r="C612">
        <v>2012</v>
      </c>
      <c r="D612">
        <v>9</v>
      </c>
      <c r="G612">
        <v>45</v>
      </c>
      <c r="H612" t="s">
        <v>39</v>
      </c>
      <c r="I612">
        <v>4167</v>
      </c>
      <c r="J612">
        <v>984</v>
      </c>
      <c r="K612">
        <v>4.29</v>
      </c>
      <c r="L612">
        <v>0.99</v>
      </c>
      <c r="M612" t="s">
        <v>3</v>
      </c>
      <c r="N612">
        <v>4</v>
      </c>
      <c r="O612">
        <f>VLOOKUP(M612,LU!$A$3:$B$12,2,FALSE)</f>
        <v>92</v>
      </c>
    </row>
    <row r="613" spans="1:15" hidden="1" x14ac:dyDescent="0.25">
      <c r="A613" s="1">
        <v>119674</v>
      </c>
      <c r="B613">
        <v>2</v>
      </c>
      <c r="C613">
        <v>2011</v>
      </c>
      <c r="D613">
        <v>9</v>
      </c>
      <c r="G613">
        <v>45</v>
      </c>
      <c r="H613" t="s">
        <v>39</v>
      </c>
      <c r="I613">
        <v>957</v>
      </c>
      <c r="J613">
        <v>181</v>
      </c>
      <c r="K613">
        <v>5.29</v>
      </c>
      <c r="L613">
        <v>0.98899999999999999</v>
      </c>
      <c r="M613" t="s">
        <v>3</v>
      </c>
      <c r="N613">
        <v>4</v>
      </c>
      <c r="O613">
        <f>VLOOKUP(M613,LU!$A$3:$B$12,2,FALSE)</f>
        <v>92</v>
      </c>
    </row>
    <row r="614" spans="1:15" x14ac:dyDescent="0.25">
      <c r="A614" s="1">
        <v>157125</v>
      </c>
      <c r="B614">
        <v>2</v>
      </c>
      <c r="C614">
        <v>2020</v>
      </c>
      <c r="D614">
        <v>9</v>
      </c>
      <c r="G614">
        <v>45</v>
      </c>
      <c r="H614" t="s">
        <v>39</v>
      </c>
      <c r="I614">
        <v>4009</v>
      </c>
      <c r="J614">
        <v>689</v>
      </c>
      <c r="K614">
        <v>5.96</v>
      </c>
      <c r="L614">
        <v>0.98799999999999999</v>
      </c>
      <c r="M614" t="s">
        <v>3</v>
      </c>
      <c r="N614">
        <v>4</v>
      </c>
      <c r="O614">
        <f>VLOOKUP(M614,LU!$A$3:$B$12,2,FALSE)</f>
        <v>92</v>
      </c>
    </row>
    <row r="615" spans="1:15" x14ac:dyDescent="0.25">
      <c r="A615" s="1">
        <v>153466</v>
      </c>
      <c r="B615">
        <v>2</v>
      </c>
      <c r="C615">
        <v>2019</v>
      </c>
      <c r="D615">
        <v>9</v>
      </c>
      <c r="G615">
        <v>45</v>
      </c>
      <c r="H615" t="s">
        <v>39</v>
      </c>
      <c r="I615">
        <v>3016</v>
      </c>
      <c r="J615">
        <v>430</v>
      </c>
      <c r="K615">
        <v>7.01</v>
      </c>
      <c r="L615">
        <v>0.98399999999999999</v>
      </c>
      <c r="M615" t="s">
        <v>3</v>
      </c>
      <c r="N615">
        <v>4</v>
      </c>
      <c r="O615">
        <f>VLOOKUP(M615,LU!$A$3:$B$12,2,FALSE)</f>
        <v>92</v>
      </c>
    </row>
    <row r="616" spans="1:15" hidden="1" x14ac:dyDescent="0.25">
      <c r="A616" s="1">
        <v>99302</v>
      </c>
      <c r="B616">
        <v>2</v>
      </c>
      <c r="C616">
        <v>2006</v>
      </c>
      <c r="D616">
        <v>9</v>
      </c>
      <c r="G616">
        <v>45</v>
      </c>
      <c r="H616" t="s">
        <v>40</v>
      </c>
      <c r="I616">
        <v>52</v>
      </c>
      <c r="J616">
        <v>6</v>
      </c>
      <c r="K616">
        <v>8.67</v>
      </c>
      <c r="L616">
        <v>0.66700000000000004</v>
      </c>
      <c r="M616" t="s">
        <v>4</v>
      </c>
      <c r="N616">
        <v>4</v>
      </c>
      <c r="O616">
        <f>VLOOKUP(M616,LU!$A$3:$B$12,2,FALSE)</f>
        <v>93</v>
      </c>
    </row>
    <row r="617" spans="1:15" hidden="1" x14ac:dyDescent="0.25">
      <c r="A617" s="1">
        <v>963314</v>
      </c>
      <c r="B617">
        <v>2</v>
      </c>
      <c r="C617">
        <v>2000</v>
      </c>
      <c r="D617">
        <v>9</v>
      </c>
      <c r="G617">
        <v>45</v>
      </c>
      <c r="H617" t="s">
        <v>40</v>
      </c>
      <c r="I617">
        <v>1102</v>
      </c>
      <c r="J617">
        <v>154</v>
      </c>
      <c r="K617">
        <v>7.95</v>
      </c>
      <c r="L617">
        <v>0.253</v>
      </c>
      <c r="M617" t="s">
        <v>4</v>
      </c>
      <c r="N617">
        <v>4</v>
      </c>
      <c r="O617">
        <f>VLOOKUP(M617,LU!$A$3:$B$12,2,FALSE)</f>
        <v>93</v>
      </c>
    </row>
    <row r="618" spans="1:15" hidden="1" x14ac:dyDescent="0.25">
      <c r="A618" s="1">
        <v>1271696</v>
      </c>
      <c r="B618">
        <v>2</v>
      </c>
      <c r="C618">
        <v>2002</v>
      </c>
      <c r="D618">
        <v>9</v>
      </c>
      <c r="G618">
        <v>45</v>
      </c>
      <c r="H618" t="s">
        <v>40</v>
      </c>
      <c r="I618">
        <v>1061</v>
      </c>
      <c r="J618">
        <v>169</v>
      </c>
      <c r="K618">
        <v>6.28</v>
      </c>
      <c r="L618">
        <v>0.91700000000000004</v>
      </c>
      <c r="M618" t="s">
        <v>4</v>
      </c>
      <c r="N618">
        <v>4</v>
      </c>
      <c r="O618">
        <f>VLOOKUP(M618,LU!$A$3:$B$12,2,FALSE)</f>
        <v>93</v>
      </c>
    </row>
    <row r="619" spans="1:15" hidden="1" x14ac:dyDescent="0.25">
      <c r="A619" s="1">
        <v>141614</v>
      </c>
      <c r="B619">
        <v>2</v>
      </c>
      <c r="C619">
        <v>2016</v>
      </c>
      <c r="D619">
        <v>9</v>
      </c>
      <c r="G619">
        <v>45</v>
      </c>
      <c r="H619" t="s">
        <v>40</v>
      </c>
      <c r="I619">
        <v>17</v>
      </c>
      <c r="J619">
        <v>2</v>
      </c>
      <c r="K619">
        <v>8.5</v>
      </c>
      <c r="L619">
        <v>1</v>
      </c>
      <c r="M619" t="s">
        <v>4</v>
      </c>
      <c r="N619">
        <v>4</v>
      </c>
      <c r="O619">
        <f>VLOOKUP(M619,LU!$A$3:$B$12,2,FALSE)</f>
        <v>93</v>
      </c>
    </row>
    <row r="620" spans="1:15" hidden="1" x14ac:dyDescent="0.25">
      <c r="A620" s="1">
        <v>107117</v>
      </c>
      <c r="B620">
        <v>2</v>
      </c>
      <c r="C620">
        <v>2008</v>
      </c>
      <c r="D620">
        <v>9</v>
      </c>
      <c r="G620">
        <v>45</v>
      </c>
      <c r="H620" t="s">
        <v>40</v>
      </c>
      <c r="I620">
        <v>57</v>
      </c>
      <c r="J620">
        <v>13</v>
      </c>
      <c r="K620">
        <v>4.38</v>
      </c>
      <c r="L620">
        <v>0.92300000000000004</v>
      </c>
      <c r="M620" t="s">
        <v>4</v>
      </c>
      <c r="N620">
        <v>4</v>
      </c>
      <c r="O620">
        <f>VLOOKUP(M620,LU!$A$3:$B$12,2,FALSE)</f>
        <v>93</v>
      </c>
    </row>
    <row r="621" spans="1:15" hidden="1" x14ac:dyDescent="0.25">
      <c r="A621" s="1">
        <v>113536</v>
      </c>
      <c r="B621">
        <v>2</v>
      </c>
      <c r="C621">
        <v>2010</v>
      </c>
      <c r="D621">
        <v>9</v>
      </c>
      <c r="G621">
        <v>45</v>
      </c>
      <c r="H621" t="s">
        <v>40</v>
      </c>
      <c r="I621">
        <v>80</v>
      </c>
      <c r="J621">
        <v>15</v>
      </c>
      <c r="K621">
        <v>5.33</v>
      </c>
      <c r="L621">
        <v>0.86699999999999999</v>
      </c>
      <c r="M621" t="s">
        <v>4</v>
      </c>
      <c r="N621">
        <v>4</v>
      </c>
      <c r="O621">
        <f>VLOOKUP(M621,LU!$A$3:$B$12,2,FALSE)</f>
        <v>93</v>
      </c>
    </row>
    <row r="622" spans="1:15" hidden="1" x14ac:dyDescent="0.25">
      <c r="A622" s="1">
        <v>110770</v>
      </c>
      <c r="B622">
        <v>2</v>
      </c>
      <c r="C622">
        <v>2009</v>
      </c>
      <c r="D622">
        <v>9</v>
      </c>
      <c r="G622">
        <v>45</v>
      </c>
      <c r="H622" t="s">
        <v>40</v>
      </c>
      <c r="I622">
        <v>480</v>
      </c>
      <c r="J622">
        <v>84</v>
      </c>
      <c r="K622">
        <v>5.71</v>
      </c>
      <c r="L622">
        <v>0.90500000000000003</v>
      </c>
      <c r="M622" t="s">
        <v>4</v>
      </c>
      <c r="N622">
        <v>4</v>
      </c>
      <c r="O622">
        <f>VLOOKUP(M622,LU!$A$3:$B$12,2,FALSE)</f>
        <v>93</v>
      </c>
    </row>
    <row r="623" spans="1:15" hidden="1" x14ac:dyDescent="0.25">
      <c r="A623" s="1">
        <v>133901</v>
      </c>
      <c r="B623">
        <v>2</v>
      </c>
      <c r="C623">
        <v>2014</v>
      </c>
      <c r="D623">
        <v>9</v>
      </c>
      <c r="G623">
        <v>45</v>
      </c>
      <c r="H623" t="s">
        <v>40</v>
      </c>
      <c r="I623">
        <v>1183</v>
      </c>
      <c r="J623">
        <v>126</v>
      </c>
      <c r="K623">
        <v>9.39</v>
      </c>
      <c r="L623">
        <v>0.95199999999999996</v>
      </c>
      <c r="M623" t="s">
        <v>4</v>
      </c>
      <c r="N623">
        <v>4</v>
      </c>
      <c r="O623">
        <f>VLOOKUP(M623,LU!$A$3:$B$12,2,FALSE)</f>
        <v>93</v>
      </c>
    </row>
    <row r="624" spans="1:15" hidden="1" x14ac:dyDescent="0.25">
      <c r="A624" s="1">
        <v>137610</v>
      </c>
      <c r="B624">
        <v>2</v>
      </c>
      <c r="C624">
        <v>2015</v>
      </c>
      <c r="D624">
        <v>9</v>
      </c>
      <c r="G624">
        <v>45</v>
      </c>
      <c r="H624" t="s">
        <v>40</v>
      </c>
      <c r="I624">
        <v>1763</v>
      </c>
      <c r="J624">
        <v>211</v>
      </c>
      <c r="K624">
        <v>8.36</v>
      </c>
      <c r="L624">
        <v>0.92400000000000004</v>
      </c>
      <c r="M624" t="s">
        <v>4</v>
      </c>
      <c r="N624">
        <v>4</v>
      </c>
      <c r="O624">
        <f>VLOOKUP(M624,LU!$A$3:$B$12,2,FALSE)</f>
        <v>93</v>
      </c>
    </row>
    <row r="625" spans="1:15" hidden="1" x14ac:dyDescent="0.25">
      <c r="A625" s="1">
        <v>93959</v>
      </c>
      <c r="B625">
        <v>2</v>
      </c>
      <c r="C625">
        <v>2004</v>
      </c>
      <c r="D625">
        <v>9</v>
      </c>
      <c r="G625">
        <v>45</v>
      </c>
      <c r="H625" t="s">
        <v>40</v>
      </c>
      <c r="I625">
        <v>410</v>
      </c>
      <c r="J625">
        <v>49</v>
      </c>
      <c r="K625">
        <v>8.3699999999999992</v>
      </c>
      <c r="L625">
        <v>0.89800000000000002</v>
      </c>
      <c r="M625" t="s">
        <v>4</v>
      </c>
      <c r="N625">
        <v>4</v>
      </c>
      <c r="O625">
        <f>VLOOKUP(M625,LU!$A$3:$B$12,2,FALSE)</f>
        <v>93</v>
      </c>
    </row>
    <row r="626" spans="1:15" hidden="1" x14ac:dyDescent="0.25">
      <c r="A626" s="1">
        <v>1118695</v>
      </c>
      <c r="B626">
        <v>2</v>
      </c>
      <c r="C626">
        <v>2001</v>
      </c>
      <c r="D626">
        <v>9</v>
      </c>
      <c r="G626">
        <v>45</v>
      </c>
      <c r="H626" t="s">
        <v>40</v>
      </c>
      <c r="I626">
        <v>1611</v>
      </c>
      <c r="J626">
        <v>243</v>
      </c>
      <c r="K626">
        <v>7.07</v>
      </c>
      <c r="L626">
        <v>0.78100000000000003</v>
      </c>
      <c r="M626" t="s">
        <v>4</v>
      </c>
      <c r="N626">
        <v>4</v>
      </c>
      <c r="O626">
        <f>VLOOKUP(M626,LU!$A$3:$B$12,2,FALSE)</f>
        <v>93</v>
      </c>
    </row>
    <row r="627" spans="1:15" hidden="1" x14ac:dyDescent="0.25">
      <c r="A627" s="1">
        <v>1673043</v>
      </c>
      <c r="B627">
        <v>2</v>
      </c>
      <c r="C627">
        <v>2003</v>
      </c>
      <c r="D627">
        <v>9</v>
      </c>
      <c r="G627">
        <v>45</v>
      </c>
      <c r="H627" t="s">
        <v>40</v>
      </c>
      <c r="I627">
        <v>661</v>
      </c>
      <c r="J627">
        <v>89</v>
      </c>
      <c r="K627">
        <v>7.43</v>
      </c>
      <c r="L627">
        <v>0.77500000000000002</v>
      </c>
      <c r="M627" t="s">
        <v>4</v>
      </c>
      <c r="N627">
        <v>4</v>
      </c>
      <c r="O627">
        <f>VLOOKUP(M627,LU!$A$3:$B$12,2,FALSE)</f>
        <v>93</v>
      </c>
    </row>
    <row r="628" spans="1:15" hidden="1" x14ac:dyDescent="0.25">
      <c r="A628" s="1">
        <v>149969</v>
      </c>
      <c r="B628">
        <v>2</v>
      </c>
      <c r="C628">
        <v>2018</v>
      </c>
      <c r="D628">
        <v>9</v>
      </c>
      <c r="G628">
        <v>45</v>
      </c>
      <c r="H628" t="s">
        <v>40</v>
      </c>
      <c r="I628">
        <v>3605</v>
      </c>
      <c r="J628">
        <v>436</v>
      </c>
      <c r="K628">
        <v>8.27</v>
      </c>
      <c r="L628">
        <v>0.28899999999999998</v>
      </c>
      <c r="M628" t="s">
        <v>4</v>
      </c>
      <c r="N628">
        <v>4</v>
      </c>
      <c r="O628">
        <f>VLOOKUP(M628,LU!$A$3:$B$12,2,FALSE)</f>
        <v>93</v>
      </c>
    </row>
    <row r="629" spans="1:15" hidden="1" x14ac:dyDescent="0.25">
      <c r="A629" s="1">
        <v>98139</v>
      </c>
      <c r="B629">
        <v>2</v>
      </c>
      <c r="C629">
        <v>2005</v>
      </c>
      <c r="D629">
        <v>9</v>
      </c>
      <c r="G629">
        <v>45</v>
      </c>
      <c r="H629" t="s">
        <v>40</v>
      </c>
      <c r="I629">
        <v>312</v>
      </c>
      <c r="J629">
        <v>37</v>
      </c>
      <c r="K629">
        <v>8.43</v>
      </c>
      <c r="L629">
        <v>0.78400000000000003</v>
      </c>
      <c r="M629" t="s">
        <v>4</v>
      </c>
      <c r="N629">
        <v>4</v>
      </c>
      <c r="O629">
        <f>VLOOKUP(M629,LU!$A$3:$B$12,2,FALSE)</f>
        <v>93</v>
      </c>
    </row>
    <row r="630" spans="1:15" hidden="1" x14ac:dyDescent="0.25">
      <c r="A630" s="1">
        <v>104725</v>
      </c>
      <c r="B630">
        <v>2</v>
      </c>
      <c r="C630">
        <v>2007</v>
      </c>
      <c r="D630">
        <v>9</v>
      </c>
      <c r="G630">
        <v>45</v>
      </c>
      <c r="H630" t="s">
        <v>40</v>
      </c>
      <c r="I630">
        <v>265</v>
      </c>
      <c r="J630">
        <v>38</v>
      </c>
      <c r="K630">
        <v>6.97</v>
      </c>
      <c r="L630">
        <v>0.68400000000000005</v>
      </c>
      <c r="M630" t="s">
        <v>4</v>
      </c>
      <c r="N630">
        <v>4</v>
      </c>
      <c r="O630">
        <f>VLOOKUP(M630,LU!$A$3:$B$12,2,FALSE)</f>
        <v>93</v>
      </c>
    </row>
    <row r="631" spans="1:15" hidden="1" x14ac:dyDescent="0.25">
      <c r="A631" s="1">
        <v>127523</v>
      </c>
      <c r="B631">
        <v>2</v>
      </c>
      <c r="C631">
        <v>2013</v>
      </c>
      <c r="D631">
        <v>9</v>
      </c>
      <c r="G631">
        <v>45</v>
      </c>
      <c r="H631" t="s">
        <v>40</v>
      </c>
      <c r="I631">
        <v>780</v>
      </c>
      <c r="J631">
        <v>125</v>
      </c>
      <c r="K631">
        <v>6.24</v>
      </c>
      <c r="L631">
        <v>0.89600000000000002</v>
      </c>
      <c r="M631" t="s">
        <v>4</v>
      </c>
      <c r="N631">
        <v>4</v>
      </c>
      <c r="O631">
        <f>VLOOKUP(M631,LU!$A$3:$B$12,2,FALSE)</f>
        <v>93</v>
      </c>
    </row>
    <row r="632" spans="1:15" hidden="1" x14ac:dyDescent="0.25">
      <c r="A632" s="1">
        <v>123020</v>
      </c>
      <c r="B632">
        <v>2</v>
      </c>
      <c r="C632">
        <v>2012</v>
      </c>
      <c r="D632">
        <v>9</v>
      </c>
      <c r="G632">
        <v>45</v>
      </c>
      <c r="H632" t="s">
        <v>40</v>
      </c>
      <c r="I632">
        <v>429</v>
      </c>
      <c r="J632">
        <v>70</v>
      </c>
      <c r="K632">
        <v>6.13</v>
      </c>
      <c r="L632">
        <v>0.94299999999999995</v>
      </c>
      <c r="M632" t="s">
        <v>4</v>
      </c>
      <c r="N632">
        <v>4</v>
      </c>
      <c r="O632">
        <f>VLOOKUP(M632,LU!$A$3:$B$12,2,FALSE)</f>
        <v>93</v>
      </c>
    </row>
    <row r="633" spans="1:15" hidden="1" x14ac:dyDescent="0.25">
      <c r="A633" s="1">
        <v>119679</v>
      </c>
      <c r="B633">
        <v>2</v>
      </c>
      <c r="C633">
        <v>2011</v>
      </c>
      <c r="D633">
        <v>9</v>
      </c>
      <c r="G633">
        <v>45</v>
      </c>
      <c r="H633" t="s">
        <v>40</v>
      </c>
      <c r="I633">
        <v>233</v>
      </c>
      <c r="J633">
        <v>51</v>
      </c>
      <c r="K633">
        <v>4.57</v>
      </c>
      <c r="L633">
        <v>0.88200000000000001</v>
      </c>
      <c r="M633" t="s">
        <v>4</v>
      </c>
      <c r="N633">
        <v>4</v>
      </c>
      <c r="O633">
        <f>VLOOKUP(M633,LU!$A$3:$B$12,2,FALSE)</f>
        <v>93</v>
      </c>
    </row>
    <row r="634" spans="1:15" hidden="1" x14ac:dyDescent="0.25">
      <c r="A634" s="1">
        <v>157129</v>
      </c>
      <c r="B634">
        <v>2</v>
      </c>
      <c r="C634">
        <v>2020</v>
      </c>
      <c r="D634">
        <v>9</v>
      </c>
      <c r="G634">
        <v>45</v>
      </c>
      <c r="H634" t="s">
        <v>40</v>
      </c>
      <c r="I634">
        <v>6847</v>
      </c>
      <c r="J634">
        <v>1060</v>
      </c>
      <c r="K634">
        <v>6.46</v>
      </c>
      <c r="L634">
        <v>0.307</v>
      </c>
      <c r="M634" t="s">
        <v>4</v>
      </c>
      <c r="N634">
        <v>4</v>
      </c>
      <c r="O634">
        <f>VLOOKUP(M634,LU!$A$3:$B$12,2,FALSE)</f>
        <v>93</v>
      </c>
    </row>
    <row r="635" spans="1:15" hidden="1" x14ac:dyDescent="0.25">
      <c r="A635" s="1">
        <v>144899</v>
      </c>
      <c r="B635">
        <v>2</v>
      </c>
      <c r="C635">
        <v>2017</v>
      </c>
      <c r="D635">
        <v>9</v>
      </c>
      <c r="G635">
        <v>45</v>
      </c>
      <c r="H635" t="s">
        <v>40</v>
      </c>
      <c r="I635">
        <v>49</v>
      </c>
      <c r="J635">
        <v>6</v>
      </c>
      <c r="K635">
        <v>8.17</v>
      </c>
      <c r="L635">
        <v>0.83299999999999996</v>
      </c>
      <c r="M635" t="s">
        <v>4</v>
      </c>
      <c r="N635">
        <v>4</v>
      </c>
      <c r="O635">
        <f>VLOOKUP(M635,LU!$A$3:$B$12,2,FALSE)</f>
        <v>93</v>
      </c>
    </row>
    <row r="636" spans="1:15" hidden="1" x14ac:dyDescent="0.25">
      <c r="A636" s="1">
        <v>153470</v>
      </c>
      <c r="B636">
        <v>2</v>
      </c>
      <c r="C636">
        <v>2019</v>
      </c>
      <c r="D636">
        <v>9</v>
      </c>
      <c r="G636">
        <v>45</v>
      </c>
      <c r="H636" t="s">
        <v>40</v>
      </c>
      <c r="I636">
        <v>5600</v>
      </c>
      <c r="J636">
        <v>498</v>
      </c>
      <c r="K636">
        <v>11.24</v>
      </c>
      <c r="L636">
        <v>0.255</v>
      </c>
      <c r="M636" t="s">
        <v>4</v>
      </c>
      <c r="N636">
        <v>4</v>
      </c>
      <c r="O636">
        <f>VLOOKUP(M636,LU!$A$3:$B$12,2,FALSE)</f>
        <v>93</v>
      </c>
    </row>
    <row r="637" spans="1:15" hidden="1" x14ac:dyDescent="0.25">
      <c r="A637" s="1">
        <v>1271706</v>
      </c>
      <c r="B637">
        <v>2</v>
      </c>
      <c r="C637">
        <v>2002</v>
      </c>
      <c r="D637">
        <v>9</v>
      </c>
      <c r="G637">
        <v>45</v>
      </c>
      <c r="H637" t="s">
        <v>31</v>
      </c>
      <c r="I637">
        <v>392</v>
      </c>
      <c r="J637">
        <v>140</v>
      </c>
      <c r="K637">
        <v>2.8</v>
      </c>
      <c r="L637">
        <v>0.42099999999999999</v>
      </c>
      <c r="M637" t="s">
        <v>10</v>
      </c>
      <c r="N637">
        <v>4</v>
      </c>
      <c r="O637">
        <f>VLOOKUP(M637,LU!$A$3:$B$12,2,FALSE)</f>
        <v>106</v>
      </c>
    </row>
    <row r="638" spans="1:15" hidden="1" x14ac:dyDescent="0.25">
      <c r="A638" s="1">
        <v>99306</v>
      </c>
      <c r="B638">
        <v>2</v>
      </c>
      <c r="C638">
        <v>2006</v>
      </c>
      <c r="D638">
        <v>9</v>
      </c>
      <c r="G638">
        <v>45</v>
      </c>
      <c r="H638" t="s">
        <v>31</v>
      </c>
      <c r="I638">
        <v>61</v>
      </c>
      <c r="J638">
        <v>7</v>
      </c>
      <c r="K638">
        <v>8.7100000000000009</v>
      </c>
      <c r="L638">
        <v>0.57099999999999995</v>
      </c>
      <c r="M638" t="s">
        <v>10</v>
      </c>
      <c r="N638">
        <v>4</v>
      </c>
      <c r="O638">
        <f>VLOOKUP(M638,LU!$A$3:$B$12,2,FALSE)</f>
        <v>106</v>
      </c>
    </row>
    <row r="639" spans="1:15" hidden="1" x14ac:dyDescent="0.25">
      <c r="A639" s="1">
        <v>963318</v>
      </c>
      <c r="B639">
        <v>2</v>
      </c>
      <c r="C639">
        <v>2000</v>
      </c>
      <c r="D639">
        <v>9</v>
      </c>
      <c r="G639">
        <v>45</v>
      </c>
      <c r="H639" t="s">
        <v>31</v>
      </c>
      <c r="I639">
        <v>570</v>
      </c>
      <c r="J639">
        <v>128</v>
      </c>
      <c r="K639">
        <v>5.57</v>
      </c>
      <c r="L639">
        <v>0.24199999999999999</v>
      </c>
      <c r="M639" t="s">
        <v>10</v>
      </c>
      <c r="N639">
        <v>4</v>
      </c>
      <c r="O639">
        <f>VLOOKUP(M639,LU!$A$3:$B$12,2,FALSE)</f>
        <v>106</v>
      </c>
    </row>
    <row r="640" spans="1:15" hidden="1" x14ac:dyDescent="0.25">
      <c r="A640" s="1">
        <v>108756</v>
      </c>
      <c r="B640">
        <v>2</v>
      </c>
      <c r="C640">
        <v>2008</v>
      </c>
      <c r="D640">
        <v>9</v>
      </c>
      <c r="G640">
        <v>45</v>
      </c>
      <c r="H640" t="s">
        <v>31</v>
      </c>
      <c r="I640">
        <v>65</v>
      </c>
      <c r="J640">
        <v>0</v>
      </c>
      <c r="M640" t="s">
        <v>10</v>
      </c>
      <c r="N640">
        <v>4</v>
      </c>
      <c r="O640">
        <f>VLOOKUP(M640,LU!$A$3:$B$12,2,FALSE)</f>
        <v>106</v>
      </c>
    </row>
    <row r="641" spans="1:15" hidden="1" x14ac:dyDescent="0.25">
      <c r="A641" s="1">
        <v>107121</v>
      </c>
      <c r="B641">
        <v>2</v>
      </c>
      <c r="C641">
        <v>2008</v>
      </c>
      <c r="D641">
        <v>9</v>
      </c>
      <c r="G641">
        <v>45</v>
      </c>
      <c r="H641" t="s">
        <v>31</v>
      </c>
      <c r="J641">
        <v>1</v>
      </c>
      <c r="L641">
        <v>1</v>
      </c>
      <c r="M641" t="s">
        <v>10</v>
      </c>
      <c r="N641">
        <v>4</v>
      </c>
      <c r="O641">
        <f>VLOOKUP(M641,LU!$A$3:$B$12,2,FALSE)</f>
        <v>106</v>
      </c>
    </row>
    <row r="642" spans="1:15" hidden="1" x14ac:dyDescent="0.25">
      <c r="A642" s="1">
        <v>113540</v>
      </c>
      <c r="B642">
        <v>2</v>
      </c>
      <c r="C642">
        <v>2010</v>
      </c>
      <c r="D642">
        <v>9</v>
      </c>
      <c r="G642">
        <v>45</v>
      </c>
      <c r="H642" t="s">
        <v>31</v>
      </c>
      <c r="I642">
        <v>47</v>
      </c>
      <c r="J642">
        <v>24</v>
      </c>
      <c r="K642">
        <v>1.96</v>
      </c>
      <c r="L642">
        <v>0.16700000000000001</v>
      </c>
      <c r="M642" t="s">
        <v>10</v>
      </c>
      <c r="N642">
        <v>4</v>
      </c>
      <c r="O642">
        <f>VLOOKUP(M642,LU!$A$3:$B$12,2,FALSE)</f>
        <v>106</v>
      </c>
    </row>
    <row r="643" spans="1:15" hidden="1" x14ac:dyDescent="0.25">
      <c r="A643" s="1">
        <v>110773</v>
      </c>
      <c r="B643">
        <v>2</v>
      </c>
      <c r="C643">
        <v>2009</v>
      </c>
      <c r="D643">
        <v>9</v>
      </c>
      <c r="G643">
        <v>45</v>
      </c>
      <c r="H643" t="s">
        <v>31</v>
      </c>
      <c r="I643">
        <v>692</v>
      </c>
      <c r="J643">
        <v>105</v>
      </c>
      <c r="K643">
        <v>6.59</v>
      </c>
      <c r="L643">
        <v>0.46700000000000003</v>
      </c>
      <c r="M643" t="s">
        <v>10</v>
      </c>
      <c r="N643">
        <v>4</v>
      </c>
      <c r="O643">
        <f>VLOOKUP(M643,LU!$A$3:$B$12,2,FALSE)</f>
        <v>106</v>
      </c>
    </row>
    <row r="644" spans="1:15" hidden="1" x14ac:dyDescent="0.25">
      <c r="A644" s="1">
        <v>133904</v>
      </c>
      <c r="B644">
        <v>2</v>
      </c>
      <c r="C644">
        <v>2014</v>
      </c>
      <c r="D644">
        <v>9</v>
      </c>
      <c r="G644">
        <v>45</v>
      </c>
      <c r="H644" t="s">
        <v>31</v>
      </c>
      <c r="I644">
        <v>2220</v>
      </c>
      <c r="J644">
        <v>289</v>
      </c>
      <c r="K644">
        <v>7.68</v>
      </c>
      <c r="L644">
        <v>0.33</v>
      </c>
      <c r="M644" t="s">
        <v>10</v>
      </c>
      <c r="N644">
        <v>4</v>
      </c>
      <c r="O644">
        <f>VLOOKUP(M644,LU!$A$3:$B$12,2,FALSE)</f>
        <v>106</v>
      </c>
    </row>
    <row r="645" spans="1:15" hidden="1" x14ac:dyDescent="0.25">
      <c r="A645" s="1">
        <v>137616</v>
      </c>
      <c r="B645">
        <v>2</v>
      </c>
      <c r="C645">
        <v>2015</v>
      </c>
      <c r="D645">
        <v>9</v>
      </c>
      <c r="G645">
        <v>45</v>
      </c>
      <c r="H645" t="s">
        <v>31</v>
      </c>
      <c r="I645">
        <v>2977</v>
      </c>
      <c r="J645">
        <v>263</v>
      </c>
      <c r="K645">
        <v>11.32</v>
      </c>
      <c r="L645">
        <v>0.45600000000000002</v>
      </c>
      <c r="M645" t="s">
        <v>10</v>
      </c>
      <c r="N645">
        <v>4</v>
      </c>
      <c r="O645">
        <f>VLOOKUP(M645,LU!$A$3:$B$12,2,FALSE)</f>
        <v>106</v>
      </c>
    </row>
    <row r="646" spans="1:15" hidden="1" x14ac:dyDescent="0.25">
      <c r="A646" s="1">
        <v>94657</v>
      </c>
      <c r="B646">
        <v>2</v>
      </c>
      <c r="C646">
        <v>2004</v>
      </c>
      <c r="D646">
        <v>9</v>
      </c>
      <c r="G646">
        <v>45</v>
      </c>
      <c r="H646" t="s">
        <v>31</v>
      </c>
      <c r="I646">
        <v>297</v>
      </c>
      <c r="J646">
        <v>62</v>
      </c>
      <c r="K646">
        <v>4.79</v>
      </c>
      <c r="L646">
        <v>0.5</v>
      </c>
      <c r="M646" t="s">
        <v>10</v>
      </c>
      <c r="N646">
        <v>4</v>
      </c>
      <c r="O646">
        <f>VLOOKUP(M646,LU!$A$3:$B$12,2,FALSE)</f>
        <v>106</v>
      </c>
    </row>
    <row r="647" spans="1:15" hidden="1" x14ac:dyDescent="0.25">
      <c r="A647" s="1">
        <v>1118718</v>
      </c>
      <c r="B647">
        <v>2</v>
      </c>
      <c r="C647">
        <v>2001</v>
      </c>
      <c r="D647">
        <v>9</v>
      </c>
      <c r="G647">
        <v>45</v>
      </c>
      <c r="H647" t="s">
        <v>31</v>
      </c>
      <c r="I647">
        <v>1804</v>
      </c>
      <c r="J647">
        <v>308</v>
      </c>
      <c r="K647">
        <v>5.86</v>
      </c>
      <c r="L647">
        <v>0.29499999999999998</v>
      </c>
      <c r="M647" t="s">
        <v>10</v>
      </c>
      <c r="N647">
        <v>4</v>
      </c>
      <c r="O647">
        <f>VLOOKUP(M647,LU!$A$3:$B$12,2,FALSE)</f>
        <v>106</v>
      </c>
    </row>
    <row r="648" spans="1:15" hidden="1" x14ac:dyDescent="0.25">
      <c r="A648" s="1">
        <v>1673053</v>
      </c>
      <c r="B648">
        <v>2</v>
      </c>
      <c r="C648">
        <v>2003</v>
      </c>
      <c r="D648">
        <v>9</v>
      </c>
      <c r="G648">
        <v>45</v>
      </c>
      <c r="H648" t="s">
        <v>31</v>
      </c>
      <c r="I648">
        <v>632</v>
      </c>
      <c r="J648">
        <v>119</v>
      </c>
      <c r="K648">
        <v>5.31</v>
      </c>
      <c r="L648">
        <v>0.36099999999999999</v>
      </c>
      <c r="M648" t="s">
        <v>10</v>
      </c>
      <c r="N648">
        <v>4</v>
      </c>
      <c r="O648">
        <f>VLOOKUP(M648,LU!$A$3:$B$12,2,FALSE)</f>
        <v>106</v>
      </c>
    </row>
    <row r="649" spans="1:15" hidden="1" x14ac:dyDescent="0.25">
      <c r="A649" s="1">
        <v>149975</v>
      </c>
      <c r="B649">
        <v>2</v>
      </c>
      <c r="C649">
        <v>2018</v>
      </c>
      <c r="D649">
        <v>9</v>
      </c>
      <c r="G649">
        <v>45</v>
      </c>
      <c r="H649" t="s">
        <v>31</v>
      </c>
      <c r="I649">
        <v>1007</v>
      </c>
      <c r="J649">
        <v>163</v>
      </c>
      <c r="K649">
        <v>6.18</v>
      </c>
      <c r="L649">
        <v>0.30199999999999999</v>
      </c>
      <c r="M649" t="s">
        <v>10</v>
      </c>
      <c r="N649">
        <v>4</v>
      </c>
      <c r="O649">
        <f>VLOOKUP(M649,LU!$A$3:$B$12,2,FALSE)</f>
        <v>106</v>
      </c>
    </row>
    <row r="650" spans="1:15" hidden="1" x14ac:dyDescent="0.25">
      <c r="A650" s="1">
        <v>98143</v>
      </c>
      <c r="B650">
        <v>2</v>
      </c>
      <c r="C650">
        <v>2005</v>
      </c>
      <c r="D650">
        <v>9</v>
      </c>
      <c r="G650">
        <v>45</v>
      </c>
      <c r="H650" t="s">
        <v>31</v>
      </c>
      <c r="I650">
        <v>360</v>
      </c>
      <c r="J650">
        <v>145</v>
      </c>
      <c r="K650">
        <v>2.48</v>
      </c>
      <c r="L650">
        <v>0.503</v>
      </c>
      <c r="M650" t="s">
        <v>10</v>
      </c>
      <c r="N650">
        <v>4</v>
      </c>
      <c r="O650">
        <f>VLOOKUP(M650,LU!$A$3:$B$12,2,FALSE)</f>
        <v>106</v>
      </c>
    </row>
    <row r="651" spans="1:15" hidden="1" x14ac:dyDescent="0.25">
      <c r="A651" s="1">
        <v>104868</v>
      </c>
      <c r="B651">
        <v>2</v>
      </c>
      <c r="C651">
        <v>2007</v>
      </c>
      <c r="D651">
        <v>9</v>
      </c>
      <c r="G651">
        <v>45</v>
      </c>
      <c r="H651" t="s">
        <v>31</v>
      </c>
      <c r="I651">
        <v>359</v>
      </c>
      <c r="J651">
        <v>44</v>
      </c>
      <c r="K651">
        <v>8.16</v>
      </c>
      <c r="L651">
        <v>0.59099999999999997</v>
      </c>
      <c r="M651" t="s">
        <v>10</v>
      </c>
      <c r="N651">
        <v>4</v>
      </c>
      <c r="O651">
        <f>VLOOKUP(M651,LU!$A$3:$B$12,2,FALSE)</f>
        <v>106</v>
      </c>
    </row>
    <row r="652" spans="1:15" hidden="1" x14ac:dyDescent="0.25">
      <c r="A652" s="1">
        <v>127528</v>
      </c>
      <c r="B652">
        <v>2</v>
      </c>
      <c r="C652">
        <v>2013</v>
      </c>
      <c r="D652">
        <v>9</v>
      </c>
      <c r="G652">
        <v>45</v>
      </c>
      <c r="H652" t="s">
        <v>31</v>
      </c>
      <c r="I652">
        <v>1651</v>
      </c>
      <c r="J652">
        <v>255</v>
      </c>
      <c r="K652">
        <v>8.6300000000000008</v>
      </c>
      <c r="L652">
        <v>0.29399999999999998</v>
      </c>
      <c r="M652" t="s">
        <v>10</v>
      </c>
      <c r="N652">
        <v>4</v>
      </c>
      <c r="O652">
        <f>VLOOKUP(M652,LU!$A$3:$B$12,2,FALSE)</f>
        <v>106</v>
      </c>
    </row>
    <row r="653" spans="1:15" hidden="1" x14ac:dyDescent="0.25">
      <c r="A653" s="1">
        <v>123024</v>
      </c>
      <c r="B653">
        <v>2</v>
      </c>
      <c r="C653">
        <v>2012</v>
      </c>
      <c r="D653">
        <v>9</v>
      </c>
      <c r="G653">
        <v>45</v>
      </c>
      <c r="H653" t="s">
        <v>31</v>
      </c>
      <c r="I653">
        <v>1502</v>
      </c>
      <c r="J653">
        <v>369</v>
      </c>
      <c r="K653">
        <v>4.07</v>
      </c>
      <c r="L653">
        <v>0.36899999999999999</v>
      </c>
      <c r="M653" t="s">
        <v>10</v>
      </c>
      <c r="N653">
        <v>4</v>
      </c>
      <c r="O653">
        <f>VLOOKUP(M653,LU!$A$3:$B$12,2,FALSE)</f>
        <v>106</v>
      </c>
    </row>
    <row r="654" spans="1:15" hidden="1" x14ac:dyDescent="0.25">
      <c r="A654" s="1">
        <v>119683</v>
      </c>
      <c r="B654">
        <v>2</v>
      </c>
      <c r="C654">
        <v>2011</v>
      </c>
      <c r="D654">
        <v>9</v>
      </c>
      <c r="G654">
        <v>45</v>
      </c>
      <c r="H654" t="s">
        <v>31</v>
      </c>
      <c r="I654">
        <v>545</v>
      </c>
      <c r="J654">
        <v>54</v>
      </c>
      <c r="K654">
        <v>10.09</v>
      </c>
      <c r="L654">
        <v>0.5</v>
      </c>
      <c r="M654" t="s">
        <v>10</v>
      </c>
      <c r="N654">
        <v>4</v>
      </c>
      <c r="O654">
        <f>VLOOKUP(M654,LU!$A$3:$B$12,2,FALSE)</f>
        <v>106</v>
      </c>
    </row>
    <row r="655" spans="1:15" hidden="1" x14ac:dyDescent="0.25">
      <c r="A655" s="1">
        <v>153473</v>
      </c>
      <c r="B655">
        <v>2</v>
      </c>
      <c r="C655">
        <v>2019</v>
      </c>
      <c r="D655">
        <v>9</v>
      </c>
      <c r="G655">
        <v>45</v>
      </c>
      <c r="H655" t="s">
        <v>31</v>
      </c>
      <c r="I655">
        <v>1558</v>
      </c>
      <c r="J655">
        <v>174</v>
      </c>
      <c r="K655">
        <v>8.9499999999999993</v>
      </c>
      <c r="L655">
        <v>0.25900000000000001</v>
      </c>
      <c r="M655" t="s">
        <v>10</v>
      </c>
      <c r="N655">
        <v>4</v>
      </c>
      <c r="O655">
        <f>VLOOKUP(M655,LU!$A$3:$B$12,2,FALSE)</f>
        <v>106</v>
      </c>
    </row>
    <row r="656" spans="1:15" hidden="1" x14ac:dyDescent="0.25">
      <c r="A656" s="1">
        <v>99313</v>
      </c>
      <c r="B656">
        <v>2</v>
      </c>
      <c r="C656">
        <v>2006</v>
      </c>
      <c r="D656">
        <v>9</v>
      </c>
      <c r="G656">
        <v>45</v>
      </c>
      <c r="H656" t="s">
        <v>32</v>
      </c>
      <c r="I656">
        <v>433</v>
      </c>
      <c r="J656">
        <v>136</v>
      </c>
      <c r="K656">
        <v>3.98</v>
      </c>
      <c r="L656">
        <v>0.35299999999999998</v>
      </c>
      <c r="M656" t="s">
        <v>11</v>
      </c>
      <c r="N656">
        <v>4</v>
      </c>
      <c r="O656">
        <f>VLOOKUP(M656,LU!$A$3:$B$12,2,FALSE)</f>
        <v>115</v>
      </c>
    </row>
    <row r="657" spans="1:15" hidden="1" x14ac:dyDescent="0.25">
      <c r="A657" s="1">
        <v>963321</v>
      </c>
      <c r="B657">
        <v>2</v>
      </c>
      <c r="C657">
        <v>2000</v>
      </c>
      <c r="D657">
        <v>9</v>
      </c>
      <c r="G657">
        <v>45</v>
      </c>
      <c r="H657" t="s">
        <v>32</v>
      </c>
      <c r="I657">
        <v>6711</v>
      </c>
      <c r="J657">
        <v>1350</v>
      </c>
      <c r="K657">
        <v>5.14</v>
      </c>
      <c r="L657">
        <v>0.23499999999999999</v>
      </c>
      <c r="M657" t="s">
        <v>11</v>
      </c>
      <c r="N657">
        <v>4</v>
      </c>
      <c r="O657">
        <f>VLOOKUP(M657,LU!$A$3:$B$12,2,FALSE)</f>
        <v>115</v>
      </c>
    </row>
    <row r="658" spans="1:15" hidden="1" x14ac:dyDescent="0.25">
      <c r="A658" s="1">
        <v>107124</v>
      </c>
      <c r="B658">
        <v>2</v>
      </c>
      <c r="C658">
        <v>2008</v>
      </c>
      <c r="D658">
        <v>9</v>
      </c>
      <c r="G658">
        <v>45</v>
      </c>
      <c r="H658" t="s">
        <v>32</v>
      </c>
      <c r="I658">
        <v>461</v>
      </c>
      <c r="J658">
        <v>123</v>
      </c>
      <c r="K658">
        <v>4.58</v>
      </c>
      <c r="L658">
        <v>0.47199999999999998</v>
      </c>
      <c r="M658" t="s">
        <v>11</v>
      </c>
      <c r="N658">
        <v>4</v>
      </c>
      <c r="O658">
        <f>VLOOKUP(M658,LU!$A$3:$B$12,2,FALSE)</f>
        <v>115</v>
      </c>
    </row>
    <row r="659" spans="1:15" hidden="1" x14ac:dyDescent="0.25">
      <c r="A659" s="1">
        <v>113544</v>
      </c>
      <c r="B659">
        <v>2</v>
      </c>
      <c r="C659">
        <v>2010</v>
      </c>
      <c r="D659">
        <v>9</v>
      </c>
      <c r="G659">
        <v>45</v>
      </c>
      <c r="H659" t="s">
        <v>32</v>
      </c>
      <c r="I659">
        <v>454</v>
      </c>
      <c r="J659">
        <v>152</v>
      </c>
      <c r="K659">
        <v>2.99</v>
      </c>
      <c r="L659">
        <v>0.23</v>
      </c>
      <c r="M659" t="s">
        <v>11</v>
      </c>
      <c r="N659">
        <v>4</v>
      </c>
      <c r="O659">
        <f>VLOOKUP(M659,LU!$A$3:$B$12,2,FALSE)</f>
        <v>115</v>
      </c>
    </row>
    <row r="660" spans="1:15" hidden="1" x14ac:dyDescent="0.25">
      <c r="A660" s="1">
        <v>141618</v>
      </c>
      <c r="B660">
        <v>2</v>
      </c>
      <c r="C660">
        <v>2016</v>
      </c>
      <c r="D660">
        <v>9</v>
      </c>
      <c r="G660">
        <v>45</v>
      </c>
      <c r="H660" t="s">
        <v>32</v>
      </c>
      <c r="I660">
        <v>32</v>
      </c>
      <c r="J660">
        <v>1</v>
      </c>
      <c r="K660">
        <v>32</v>
      </c>
      <c r="L660">
        <v>1</v>
      </c>
      <c r="M660" t="s">
        <v>11</v>
      </c>
      <c r="N660">
        <v>4</v>
      </c>
      <c r="O660">
        <f>VLOOKUP(M660,LU!$A$3:$B$12,2,FALSE)</f>
        <v>115</v>
      </c>
    </row>
    <row r="661" spans="1:15" hidden="1" x14ac:dyDescent="0.25">
      <c r="A661" s="1">
        <v>110776</v>
      </c>
      <c r="B661">
        <v>2</v>
      </c>
      <c r="C661">
        <v>2009</v>
      </c>
      <c r="D661">
        <v>9</v>
      </c>
      <c r="G661">
        <v>45</v>
      </c>
      <c r="H661" t="s">
        <v>32</v>
      </c>
      <c r="I661">
        <v>5519</v>
      </c>
      <c r="J661">
        <v>1033</v>
      </c>
      <c r="K661">
        <v>5.77</v>
      </c>
      <c r="L661">
        <v>0.3</v>
      </c>
      <c r="M661" t="s">
        <v>11</v>
      </c>
      <c r="N661">
        <v>4</v>
      </c>
      <c r="O661">
        <f>VLOOKUP(M661,LU!$A$3:$B$12,2,FALSE)</f>
        <v>115</v>
      </c>
    </row>
    <row r="662" spans="1:15" hidden="1" x14ac:dyDescent="0.25">
      <c r="A662" s="1">
        <v>133908</v>
      </c>
      <c r="B662">
        <v>2</v>
      </c>
      <c r="C662">
        <v>2014</v>
      </c>
      <c r="D662">
        <v>9</v>
      </c>
      <c r="G662">
        <v>45</v>
      </c>
      <c r="H662" t="s">
        <v>32</v>
      </c>
      <c r="I662">
        <v>6543</v>
      </c>
      <c r="J662">
        <v>1247</v>
      </c>
      <c r="K662">
        <v>5.31</v>
      </c>
      <c r="L662">
        <v>0.51900000000000002</v>
      </c>
      <c r="M662" t="s">
        <v>11</v>
      </c>
      <c r="N662">
        <v>4</v>
      </c>
      <c r="O662">
        <f>VLOOKUP(M662,LU!$A$3:$B$12,2,FALSE)</f>
        <v>115</v>
      </c>
    </row>
    <row r="663" spans="1:15" hidden="1" x14ac:dyDescent="0.25">
      <c r="A663" s="1">
        <v>137621</v>
      </c>
      <c r="B663">
        <v>2</v>
      </c>
      <c r="C663">
        <v>2015</v>
      </c>
      <c r="D663">
        <v>9</v>
      </c>
      <c r="G663">
        <v>45</v>
      </c>
      <c r="H663" t="s">
        <v>32</v>
      </c>
      <c r="I663">
        <v>5778</v>
      </c>
      <c r="J663">
        <v>1463</v>
      </c>
      <c r="K663">
        <v>4.0599999999999996</v>
      </c>
      <c r="L663">
        <v>0.433</v>
      </c>
      <c r="M663" t="s">
        <v>11</v>
      </c>
      <c r="N663">
        <v>4</v>
      </c>
      <c r="O663">
        <f>VLOOKUP(M663,LU!$A$3:$B$12,2,FALSE)</f>
        <v>115</v>
      </c>
    </row>
    <row r="664" spans="1:15" hidden="1" x14ac:dyDescent="0.25">
      <c r="A664" s="1">
        <v>1118739</v>
      </c>
      <c r="B664">
        <v>2</v>
      </c>
      <c r="C664">
        <v>2001</v>
      </c>
      <c r="D664">
        <v>9</v>
      </c>
      <c r="G664">
        <v>45</v>
      </c>
      <c r="H664" t="s">
        <v>32</v>
      </c>
      <c r="I664">
        <v>15651</v>
      </c>
      <c r="J664">
        <v>1972</v>
      </c>
      <c r="K664">
        <v>8.14</v>
      </c>
      <c r="L664">
        <v>0.185</v>
      </c>
      <c r="M664" t="s">
        <v>11</v>
      </c>
      <c r="N664">
        <v>4</v>
      </c>
      <c r="O664">
        <f>VLOOKUP(M664,LU!$A$3:$B$12,2,FALSE)</f>
        <v>115</v>
      </c>
    </row>
    <row r="665" spans="1:15" hidden="1" x14ac:dyDescent="0.25">
      <c r="A665" s="1">
        <v>1271719</v>
      </c>
      <c r="B665">
        <v>2</v>
      </c>
      <c r="C665">
        <v>2002</v>
      </c>
      <c r="D665">
        <v>9</v>
      </c>
      <c r="G665">
        <v>45</v>
      </c>
      <c r="H665" t="s">
        <v>32</v>
      </c>
      <c r="I665">
        <v>4032</v>
      </c>
      <c r="J665">
        <v>811</v>
      </c>
      <c r="K665">
        <v>4.97</v>
      </c>
      <c r="L665">
        <v>0.27300000000000002</v>
      </c>
      <c r="M665" t="s">
        <v>11</v>
      </c>
      <c r="N665">
        <v>4</v>
      </c>
      <c r="O665">
        <f>VLOOKUP(M665,LU!$A$3:$B$12,2,FALSE)</f>
        <v>115</v>
      </c>
    </row>
    <row r="666" spans="1:15" hidden="1" x14ac:dyDescent="0.25">
      <c r="A666" s="1">
        <v>94787</v>
      </c>
      <c r="B666">
        <v>2</v>
      </c>
      <c r="C666">
        <v>2004</v>
      </c>
      <c r="D666">
        <v>9</v>
      </c>
      <c r="G666">
        <v>45</v>
      </c>
      <c r="H666" t="s">
        <v>32</v>
      </c>
      <c r="I666">
        <v>3884</v>
      </c>
      <c r="J666">
        <v>1002</v>
      </c>
      <c r="K666">
        <v>3.91</v>
      </c>
      <c r="L666">
        <v>0.314</v>
      </c>
      <c r="M666" t="s">
        <v>11</v>
      </c>
      <c r="N666">
        <v>4</v>
      </c>
      <c r="O666">
        <f>VLOOKUP(M666,LU!$A$3:$B$12,2,FALSE)</f>
        <v>115</v>
      </c>
    </row>
    <row r="667" spans="1:15" hidden="1" x14ac:dyDescent="0.25">
      <c r="A667" s="1">
        <v>1673065</v>
      </c>
      <c r="B667">
        <v>2</v>
      </c>
      <c r="C667">
        <v>2003</v>
      </c>
      <c r="D667">
        <v>9</v>
      </c>
      <c r="G667">
        <v>45</v>
      </c>
      <c r="H667" t="s">
        <v>32</v>
      </c>
      <c r="I667">
        <v>5800</v>
      </c>
      <c r="J667">
        <v>1095</v>
      </c>
      <c r="K667">
        <v>5.39</v>
      </c>
      <c r="L667">
        <v>0.315</v>
      </c>
      <c r="M667" t="s">
        <v>11</v>
      </c>
      <c r="N667">
        <v>4</v>
      </c>
      <c r="O667">
        <f>VLOOKUP(M667,LU!$A$3:$B$12,2,FALSE)</f>
        <v>115</v>
      </c>
    </row>
    <row r="668" spans="1:15" hidden="1" x14ac:dyDescent="0.25">
      <c r="A668" s="1">
        <v>149978</v>
      </c>
      <c r="B668">
        <v>2</v>
      </c>
      <c r="C668">
        <v>2018</v>
      </c>
      <c r="D668">
        <v>9</v>
      </c>
      <c r="G668">
        <v>45</v>
      </c>
      <c r="H668" t="s">
        <v>32</v>
      </c>
      <c r="I668">
        <v>8869</v>
      </c>
      <c r="J668">
        <v>1533</v>
      </c>
      <c r="K668">
        <v>5.79</v>
      </c>
      <c r="L668">
        <v>0.43099999999999999</v>
      </c>
      <c r="M668" t="s">
        <v>11</v>
      </c>
      <c r="N668">
        <v>4</v>
      </c>
      <c r="O668">
        <f>VLOOKUP(M668,LU!$A$3:$B$12,2,FALSE)</f>
        <v>115</v>
      </c>
    </row>
    <row r="669" spans="1:15" hidden="1" x14ac:dyDescent="0.25">
      <c r="A669" s="1">
        <v>98150</v>
      </c>
      <c r="B669">
        <v>2</v>
      </c>
      <c r="C669">
        <v>2005</v>
      </c>
      <c r="D669">
        <v>9</v>
      </c>
      <c r="G669">
        <v>45</v>
      </c>
      <c r="H669" t="s">
        <v>32</v>
      </c>
      <c r="I669">
        <v>2369</v>
      </c>
      <c r="J669">
        <v>707</v>
      </c>
      <c r="K669">
        <v>3.44</v>
      </c>
      <c r="L669">
        <v>0.29799999999999999</v>
      </c>
      <c r="M669" t="s">
        <v>11</v>
      </c>
      <c r="N669">
        <v>4</v>
      </c>
      <c r="O669">
        <f>VLOOKUP(M669,LU!$A$3:$B$12,2,FALSE)</f>
        <v>115</v>
      </c>
    </row>
    <row r="670" spans="1:15" hidden="1" x14ac:dyDescent="0.25">
      <c r="A670" s="1">
        <v>104871</v>
      </c>
      <c r="B670">
        <v>2</v>
      </c>
      <c r="C670">
        <v>2007</v>
      </c>
      <c r="D670">
        <v>9</v>
      </c>
      <c r="G670">
        <v>45</v>
      </c>
      <c r="H670" t="s">
        <v>32</v>
      </c>
      <c r="I670">
        <v>3514</v>
      </c>
      <c r="J670">
        <v>614</v>
      </c>
      <c r="K670">
        <v>6.01</v>
      </c>
      <c r="L670">
        <v>0.308</v>
      </c>
      <c r="M670" t="s">
        <v>11</v>
      </c>
      <c r="N670">
        <v>4</v>
      </c>
      <c r="O670">
        <f>VLOOKUP(M670,LU!$A$3:$B$12,2,FALSE)</f>
        <v>115</v>
      </c>
    </row>
    <row r="671" spans="1:15" hidden="1" x14ac:dyDescent="0.25">
      <c r="A671" s="1">
        <v>127532</v>
      </c>
      <c r="B671">
        <v>2</v>
      </c>
      <c r="C671">
        <v>2013</v>
      </c>
      <c r="D671">
        <v>9</v>
      </c>
      <c r="G671">
        <v>45</v>
      </c>
      <c r="H671" t="s">
        <v>32</v>
      </c>
      <c r="I671">
        <v>5963</v>
      </c>
      <c r="J671">
        <v>1323</v>
      </c>
      <c r="K671">
        <v>4.58</v>
      </c>
      <c r="L671">
        <v>0.32900000000000001</v>
      </c>
      <c r="M671" t="s">
        <v>11</v>
      </c>
      <c r="N671">
        <v>4</v>
      </c>
      <c r="O671">
        <f>VLOOKUP(M671,LU!$A$3:$B$12,2,FALSE)</f>
        <v>115</v>
      </c>
    </row>
    <row r="672" spans="1:15" hidden="1" x14ac:dyDescent="0.25">
      <c r="A672" s="1">
        <v>123030</v>
      </c>
      <c r="B672">
        <v>2</v>
      </c>
      <c r="C672">
        <v>2012</v>
      </c>
      <c r="D672">
        <v>9</v>
      </c>
      <c r="G672">
        <v>45</v>
      </c>
      <c r="H672" t="s">
        <v>32</v>
      </c>
      <c r="I672">
        <v>9687</v>
      </c>
      <c r="J672">
        <v>1515</v>
      </c>
      <c r="K672">
        <v>6.75</v>
      </c>
      <c r="L672">
        <v>0.29499999999999998</v>
      </c>
      <c r="M672" t="s">
        <v>11</v>
      </c>
      <c r="N672">
        <v>4</v>
      </c>
      <c r="O672">
        <f>VLOOKUP(M672,LU!$A$3:$B$12,2,FALSE)</f>
        <v>115</v>
      </c>
    </row>
    <row r="673" spans="1:15" hidden="1" x14ac:dyDescent="0.25">
      <c r="A673" s="1">
        <v>119686</v>
      </c>
      <c r="B673">
        <v>2</v>
      </c>
      <c r="C673">
        <v>2011</v>
      </c>
      <c r="D673">
        <v>9</v>
      </c>
      <c r="G673">
        <v>45</v>
      </c>
      <c r="H673" t="s">
        <v>32</v>
      </c>
      <c r="I673">
        <v>2958</v>
      </c>
      <c r="J673">
        <v>660</v>
      </c>
      <c r="K673">
        <v>4.71</v>
      </c>
      <c r="L673">
        <v>0.26100000000000001</v>
      </c>
      <c r="M673" t="s">
        <v>11</v>
      </c>
      <c r="N673">
        <v>4</v>
      </c>
      <c r="O673">
        <f>VLOOKUP(M673,LU!$A$3:$B$12,2,FALSE)</f>
        <v>115</v>
      </c>
    </row>
    <row r="674" spans="1:15" hidden="1" x14ac:dyDescent="0.25">
      <c r="A674" s="1">
        <v>157133</v>
      </c>
      <c r="B674">
        <v>2</v>
      </c>
      <c r="C674">
        <v>2020</v>
      </c>
      <c r="D674">
        <v>9</v>
      </c>
      <c r="G674">
        <v>45</v>
      </c>
      <c r="H674" t="s">
        <v>32</v>
      </c>
      <c r="I674">
        <v>10</v>
      </c>
      <c r="J674">
        <v>1</v>
      </c>
      <c r="K674">
        <v>10</v>
      </c>
      <c r="L674">
        <v>1</v>
      </c>
      <c r="M674" t="s">
        <v>11</v>
      </c>
      <c r="N674">
        <v>4</v>
      </c>
      <c r="O674">
        <f>VLOOKUP(M674,LU!$A$3:$B$12,2,FALSE)</f>
        <v>115</v>
      </c>
    </row>
    <row r="675" spans="1:15" hidden="1" x14ac:dyDescent="0.25">
      <c r="A675" s="1">
        <v>144905</v>
      </c>
      <c r="B675">
        <v>2</v>
      </c>
      <c r="C675">
        <v>2017</v>
      </c>
      <c r="D675">
        <v>9</v>
      </c>
      <c r="G675">
        <v>45</v>
      </c>
      <c r="H675" t="s">
        <v>32</v>
      </c>
      <c r="I675">
        <v>104</v>
      </c>
      <c r="J675">
        <v>4</v>
      </c>
      <c r="K675">
        <v>26</v>
      </c>
      <c r="L675">
        <v>0.75</v>
      </c>
      <c r="M675" t="s">
        <v>11</v>
      </c>
      <c r="N675">
        <v>4</v>
      </c>
      <c r="O675">
        <f>VLOOKUP(M675,LU!$A$3:$B$12,2,FALSE)</f>
        <v>115</v>
      </c>
    </row>
    <row r="676" spans="1:15" hidden="1" x14ac:dyDescent="0.25">
      <c r="A676" s="1">
        <v>153476</v>
      </c>
      <c r="B676">
        <v>2</v>
      </c>
      <c r="C676">
        <v>2019</v>
      </c>
      <c r="D676">
        <v>9</v>
      </c>
      <c r="G676">
        <v>45</v>
      </c>
      <c r="H676" t="s">
        <v>32</v>
      </c>
      <c r="I676">
        <v>414</v>
      </c>
      <c r="J676">
        <v>123</v>
      </c>
      <c r="K676">
        <v>3.37</v>
      </c>
      <c r="L676">
        <v>0.90900000000000003</v>
      </c>
      <c r="M676" t="s">
        <v>11</v>
      </c>
      <c r="N676">
        <v>4</v>
      </c>
      <c r="O676">
        <f>VLOOKUP(M676,LU!$A$3:$B$12,2,FALSE)</f>
        <v>115</v>
      </c>
    </row>
    <row r="677" spans="1:15" hidden="1" x14ac:dyDescent="0.25">
      <c r="A677" s="1">
        <v>963324</v>
      </c>
      <c r="B677">
        <v>2</v>
      </c>
      <c r="C677">
        <v>2000</v>
      </c>
      <c r="D677">
        <v>9</v>
      </c>
      <c r="G677">
        <v>45</v>
      </c>
      <c r="H677" t="s">
        <v>33</v>
      </c>
      <c r="I677">
        <v>6339</v>
      </c>
      <c r="J677">
        <v>850</v>
      </c>
      <c r="K677">
        <v>7.46</v>
      </c>
      <c r="L677">
        <v>0.36899999999999999</v>
      </c>
      <c r="M677" t="s">
        <v>5</v>
      </c>
      <c r="N677">
        <v>4</v>
      </c>
      <c r="O677">
        <f>VLOOKUP(M677,LU!$A$3:$B$12,2,FALSE)</f>
        <v>107</v>
      </c>
    </row>
    <row r="678" spans="1:15" hidden="1" x14ac:dyDescent="0.25">
      <c r="A678" s="1">
        <v>107130</v>
      </c>
      <c r="B678">
        <v>2</v>
      </c>
      <c r="C678">
        <v>2008</v>
      </c>
      <c r="D678">
        <v>9</v>
      </c>
      <c r="G678">
        <v>45</v>
      </c>
      <c r="H678" t="s">
        <v>33</v>
      </c>
      <c r="I678">
        <v>863</v>
      </c>
      <c r="J678">
        <v>89</v>
      </c>
      <c r="K678">
        <v>14.54</v>
      </c>
      <c r="L678">
        <v>0.64</v>
      </c>
      <c r="M678" t="s">
        <v>5</v>
      </c>
      <c r="N678">
        <v>4</v>
      </c>
      <c r="O678">
        <f>VLOOKUP(M678,LU!$A$3:$B$12,2,FALSE)</f>
        <v>107</v>
      </c>
    </row>
    <row r="679" spans="1:15" hidden="1" x14ac:dyDescent="0.25">
      <c r="A679" s="1">
        <v>113549</v>
      </c>
      <c r="B679">
        <v>2</v>
      </c>
      <c r="C679">
        <v>2010</v>
      </c>
      <c r="D679">
        <v>9</v>
      </c>
      <c r="G679">
        <v>45</v>
      </c>
      <c r="H679" t="s">
        <v>33</v>
      </c>
      <c r="I679">
        <v>1451</v>
      </c>
      <c r="J679">
        <v>205</v>
      </c>
      <c r="K679">
        <v>7.08</v>
      </c>
      <c r="L679">
        <v>0.40500000000000003</v>
      </c>
      <c r="M679" t="s">
        <v>5</v>
      </c>
      <c r="N679">
        <v>4</v>
      </c>
      <c r="O679">
        <f>VLOOKUP(M679,LU!$A$3:$B$12,2,FALSE)</f>
        <v>107</v>
      </c>
    </row>
    <row r="680" spans="1:15" hidden="1" x14ac:dyDescent="0.25">
      <c r="A680" s="1">
        <v>110782</v>
      </c>
      <c r="B680">
        <v>2</v>
      </c>
      <c r="C680">
        <v>2009</v>
      </c>
      <c r="D680">
        <v>9</v>
      </c>
      <c r="G680">
        <v>45</v>
      </c>
      <c r="H680" t="s">
        <v>33</v>
      </c>
      <c r="I680">
        <v>15311</v>
      </c>
      <c r="J680">
        <v>1633</v>
      </c>
      <c r="K680">
        <v>10.06</v>
      </c>
      <c r="L680">
        <v>0.42499999999999999</v>
      </c>
      <c r="M680" t="s">
        <v>5</v>
      </c>
      <c r="N680">
        <v>4</v>
      </c>
      <c r="O680">
        <f>VLOOKUP(M680,LU!$A$3:$B$12,2,FALSE)</f>
        <v>107</v>
      </c>
    </row>
    <row r="681" spans="1:15" hidden="1" x14ac:dyDescent="0.25">
      <c r="A681" s="1">
        <v>133914</v>
      </c>
      <c r="B681">
        <v>2</v>
      </c>
      <c r="C681">
        <v>2014</v>
      </c>
      <c r="D681">
        <v>9</v>
      </c>
      <c r="G681">
        <v>45</v>
      </c>
      <c r="H681" t="s">
        <v>33</v>
      </c>
      <c r="I681">
        <v>23011</v>
      </c>
      <c r="J681">
        <v>2855</v>
      </c>
      <c r="K681">
        <v>8.2899999999999991</v>
      </c>
      <c r="L681">
        <v>0.57099999999999995</v>
      </c>
      <c r="M681" t="s">
        <v>5</v>
      </c>
      <c r="N681">
        <v>4</v>
      </c>
      <c r="O681">
        <f>VLOOKUP(M681,LU!$A$3:$B$12,2,FALSE)</f>
        <v>107</v>
      </c>
    </row>
    <row r="682" spans="1:15" hidden="1" x14ac:dyDescent="0.25">
      <c r="A682" s="1">
        <v>137629</v>
      </c>
      <c r="B682">
        <v>2</v>
      </c>
      <c r="C682">
        <v>2015</v>
      </c>
      <c r="D682">
        <v>9</v>
      </c>
      <c r="G682">
        <v>45</v>
      </c>
      <c r="H682" t="s">
        <v>33</v>
      </c>
      <c r="I682">
        <v>32702</v>
      </c>
      <c r="J682">
        <v>2761</v>
      </c>
      <c r="K682">
        <v>11.99</v>
      </c>
      <c r="L682">
        <v>0.45200000000000001</v>
      </c>
      <c r="M682" t="s">
        <v>5</v>
      </c>
      <c r="N682">
        <v>4</v>
      </c>
      <c r="O682">
        <f>VLOOKUP(M682,LU!$A$3:$B$12,2,FALSE)</f>
        <v>107</v>
      </c>
    </row>
    <row r="683" spans="1:15" hidden="1" x14ac:dyDescent="0.25">
      <c r="A683" s="1">
        <v>104877</v>
      </c>
      <c r="B683">
        <v>2</v>
      </c>
      <c r="C683">
        <v>2007</v>
      </c>
      <c r="D683">
        <v>9</v>
      </c>
      <c r="G683">
        <v>45</v>
      </c>
      <c r="H683" t="s">
        <v>33</v>
      </c>
      <c r="I683">
        <v>7198</v>
      </c>
      <c r="J683">
        <v>668</v>
      </c>
      <c r="K683">
        <v>11.3</v>
      </c>
      <c r="L683">
        <v>0.41899999999999998</v>
      </c>
      <c r="M683" t="s">
        <v>5</v>
      </c>
      <c r="N683">
        <v>4</v>
      </c>
      <c r="O683">
        <f>VLOOKUP(M683,LU!$A$3:$B$12,2,FALSE)</f>
        <v>107</v>
      </c>
    </row>
    <row r="684" spans="1:15" hidden="1" x14ac:dyDescent="0.25">
      <c r="A684" s="1">
        <v>1118761</v>
      </c>
      <c r="B684">
        <v>2</v>
      </c>
      <c r="C684">
        <v>2001</v>
      </c>
      <c r="D684">
        <v>9</v>
      </c>
      <c r="G684">
        <v>45</v>
      </c>
      <c r="H684" t="s">
        <v>33</v>
      </c>
      <c r="I684">
        <v>26850</v>
      </c>
      <c r="J684">
        <v>1883</v>
      </c>
      <c r="K684">
        <v>14.46</v>
      </c>
      <c r="L684">
        <v>0.35199999999999998</v>
      </c>
      <c r="M684" t="s">
        <v>5</v>
      </c>
      <c r="N684">
        <v>4</v>
      </c>
      <c r="O684">
        <f>VLOOKUP(M684,LU!$A$3:$B$12,2,FALSE)</f>
        <v>107</v>
      </c>
    </row>
    <row r="685" spans="1:15" hidden="1" x14ac:dyDescent="0.25">
      <c r="A685" s="1">
        <v>1271735</v>
      </c>
      <c r="B685">
        <v>2</v>
      </c>
      <c r="C685">
        <v>2002</v>
      </c>
      <c r="D685">
        <v>9</v>
      </c>
      <c r="G685">
        <v>45</v>
      </c>
      <c r="H685" t="s">
        <v>33</v>
      </c>
      <c r="I685">
        <v>6062</v>
      </c>
      <c r="J685">
        <v>935</v>
      </c>
      <c r="K685">
        <v>6.62</v>
      </c>
      <c r="L685">
        <v>0.45700000000000002</v>
      </c>
      <c r="M685" t="s">
        <v>5</v>
      </c>
      <c r="N685">
        <v>4</v>
      </c>
      <c r="O685">
        <f>VLOOKUP(M685,LU!$A$3:$B$12,2,FALSE)</f>
        <v>107</v>
      </c>
    </row>
    <row r="686" spans="1:15" hidden="1" x14ac:dyDescent="0.25">
      <c r="A686" s="1">
        <v>94792</v>
      </c>
      <c r="B686">
        <v>2</v>
      </c>
      <c r="C686">
        <v>2004</v>
      </c>
      <c r="D686">
        <v>9</v>
      </c>
      <c r="G686">
        <v>45</v>
      </c>
      <c r="H686" t="s">
        <v>33</v>
      </c>
      <c r="I686">
        <v>7501</v>
      </c>
      <c r="J686">
        <v>982</v>
      </c>
      <c r="K686">
        <v>7.71</v>
      </c>
      <c r="L686">
        <v>0.38100000000000001</v>
      </c>
      <c r="M686" t="s">
        <v>5</v>
      </c>
      <c r="N686">
        <v>4</v>
      </c>
      <c r="O686">
        <f>VLOOKUP(M686,LU!$A$3:$B$12,2,FALSE)</f>
        <v>107</v>
      </c>
    </row>
    <row r="687" spans="1:15" hidden="1" x14ac:dyDescent="0.25">
      <c r="A687" s="1">
        <v>1673077</v>
      </c>
      <c r="B687">
        <v>2</v>
      </c>
      <c r="C687">
        <v>2003</v>
      </c>
      <c r="D687">
        <v>9</v>
      </c>
      <c r="G687">
        <v>45</v>
      </c>
      <c r="H687" t="s">
        <v>33</v>
      </c>
      <c r="I687">
        <v>11472</v>
      </c>
      <c r="J687">
        <v>1693</v>
      </c>
      <c r="K687">
        <v>7.11</v>
      </c>
      <c r="L687">
        <v>0.47199999999999998</v>
      </c>
      <c r="M687" t="s">
        <v>5</v>
      </c>
      <c r="N687">
        <v>4</v>
      </c>
      <c r="O687">
        <f>VLOOKUP(M687,LU!$A$3:$B$12,2,FALSE)</f>
        <v>107</v>
      </c>
    </row>
    <row r="688" spans="1:15" hidden="1" x14ac:dyDescent="0.25">
      <c r="A688" s="1">
        <v>149987</v>
      </c>
      <c r="B688">
        <v>2</v>
      </c>
      <c r="C688">
        <v>2018</v>
      </c>
      <c r="D688">
        <v>9</v>
      </c>
      <c r="G688">
        <v>45</v>
      </c>
      <c r="H688" t="s">
        <v>33</v>
      </c>
      <c r="I688">
        <v>3468</v>
      </c>
      <c r="J688">
        <v>136</v>
      </c>
      <c r="K688">
        <v>25.5</v>
      </c>
      <c r="L688">
        <v>0.91900000000000004</v>
      </c>
      <c r="M688" t="s">
        <v>5</v>
      </c>
      <c r="N688">
        <v>4</v>
      </c>
      <c r="O688">
        <f>VLOOKUP(M688,LU!$A$3:$B$12,2,FALSE)</f>
        <v>107</v>
      </c>
    </row>
    <row r="689" spans="1:15" hidden="1" x14ac:dyDescent="0.25">
      <c r="A689" s="1">
        <v>98154</v>
      </c>
      <c r="B689">
        <v>2</v>
      </c>
      <c r="C689">
        <v>2005</v>
      </c>
      <c r="D689">
        <v>9</v>
      </c>
      <c r="G689">
        <v>45</v>
      </c>
      <c r="H689" t="s">
        <v>33</v>
      </c>
      <c r="I689">
        <v>6695</v>
      </c>
      <c r="J689">
        <v>825</v>
      </c>
      <c r="K689">
        <v>8.33</v>
      </c>
      <c r="L689">
        <v>0.51500000000000001</v>
      </c>
      <c r="M689" t="s">
        <v>5</v>
      </c>
      <c r="N689">
        <v>4</v>
      </c>
      <c r="O689">
        <f>VLOOKUP(M689,LU!$A$3:$B$12,2,FALSE)</f>
        <v>107</v>
      </c>
    </row>
    <row r="690" spans="1:15" hidden="1" x14ac:dyDescent="0.25">
      <c r="A690" s="1">
        <v>99591</v>
      </c>
      <c r="B690">
        <v>2</v>
      </c>
      <c r="C690">
        <v>2006</v>
      </c>
      <c r="D690">
        <v>9</v>
      </c>
      <c r="G690">
        <v>45</v>
      </c>
      <c r="H690" t="s">
        <v>33</v>
      </c>
      <c r="I690">
        <v>1820</v>
      </c>
      <c r="J690">
        <v>416</v>
      </c>
      <c r="K690">
        <v>4.7300000000000004</v>
      </c>
      <c r="L690">
        <v>0.35099999999999998</v>
      </c>
      <c r="M690" t="s">
        <v>5</v>
      </c>
      <c r="N690">
        <v>4</v>
      </c>
      <c r="O690">
        <f>VLOOKUP(M690,LU!$A$3:$B$12,2,FALSE)</f>
        <v>107</v>
      </c>
    </row>
    <row r="691" spans="1:15" hidden="1" x14ac:dyDescent="0.25">
      <c r="A691" s="1">
        <v>127542</v>
      </c>
      <c r="B691">
        <v>2</v>
      </c>
      <c r="C691">
        <v>2013</v>
      </c>
      <c r="D691">
        <v>9</v>
      </c>
      <c r="G691">
        <v>45</v>
      </c>
      <c r="H691" t="s">
        <v>33</v>
      </c>
      <c r="I691">
        <v>19827</v>
      </c>
      <c r="J691">
        <v>1951</v>
      </c>
      <c r="K691">
        <v>10.24</v>
      </c>
      <c r="L691">
        <v>0.41299999999999998</v>
      </c>
      <c r="M691" t="s">
        <v>5</v>
      </c>
      <c r="N691">
        <v>4</v>
      </c>
      <c r="O691">
        <f>VLOOKUP(M691,LU!$A$3:$B$12,2,FALSE)</f>
        <v>107</v>
      </c>
    </row>
    <row r="692" spans="1:15" hidden="1" x14ac:dyDescent="0.25">
      <c r="A692" s="1">
        <v>123036</v>
      </c>
      <c r="B692">
        <v>2</v>
      </c>
      <c r="C692">
        <v>2012</v>
      </c>
      <c r="D692">
        <v>9</v>
      </c>
      <c r="G692">
        <v>45</v>
      </c>
      <c r="H692" t="s">
        <v>33</v>
      </c>
      <c r="I692">
        <v>33660</v>
      </c>
      <c r="J692">
        <v>2629</v>
      </c>
      <c r="K692">
        <v>13.12</v>
      </c>
      <c r="L692">
        <v>0.39400000000000002</v>
      </c>
      <c r="M692" t="s">
        <v>5</v>
      </c>
      <c r="N692">
        <v>4</v>
      </c>
      <c r="O692">
        <f>VLOOKUP(M692,LU!$A$3:$B$12,2,FALSE)</f>
        <v>107</v>
      </c>
    </row>
    <row r="693" spans="1:15" hidden="1" x14ac:dyDescent="0.25">
      <c r="A693" s="1">
        <v>119690</v>
      </c>
      <c r="B693">
        <v>2</v>
      </c>
      <c r="C693">
        <v>2011</v>
      </c>
      <c r="D693">
        <v>9</v>
      </c>
      <c r="G693">
        <v>45</v>
      </c>
      <c r="H693" t="s">
        <v>33</v>
      </c>
      <c r="I693">
        <v>9680</v>
      </c>
      <c r="J693">
        <v>895</v>
      </c>
      <c r="K693">
        <v>11.42</v>
      </c>
      <c r="L693">
        <v>0.38</v>
      </c>
      <c r="M693" t="s">
        <v>5</v>
      </c>
      <c r="N693">
        <v>4</v>
      </c>
      <c r="O693">
        <f>VLOOKUP(M693,LU!$A$3:$B$12,2,FALSE)</f>
        <v>107</v>
      </c>
    </row>
    <row r="694" spans="1:15" hidden="1" x14ac:dyDescent="0.25">
      <c r="A694" s="1">
        <v>157138</v>
      </c>
      <c r="B694">
        <v>2</v>
      </c>
      <c r="C694">
        <v>2020</v>
      </c>
      <c r="D694">
        <v>9</v>
      </c>
      <c r="G694">
        <v>45</v>
      </c>
      <c r="H694" t="s">
        <v>33</v>
      </c>
      <c r="I694">
        <v>2529</v>
      </c>
      <c r="J694">
        <v>121</v>
      </c>
      <c r="K694">
        <v>20.9</v>
      </c>
      <c r="L694">
        <v>0.95799999999999996</v>
      </c>
      <c r="M694" t="s">
        <v>5</v>
      </c>
      <c r="N694">
        <v>4</v>
      </c>
      <c r="O694">
        <f>VLOOKUP(M694,LU!$A$3:$B$12,2,FALSE)</f>
        <v>107</v>
      </c>
    </row>
    <row r="695" spans="1:15" hidden="1" x14ac:dyDescent="0.25">
      <c r="A695" s="1">
        <v>144908</v>
      </c>
      <c r="B695">
        <v>2</v>
      </c>
      <c r="C695">
        <v>2017</v>
      </c>
      <c r="D695">
        <v>9</v>
      </c>
      <c r="G695">
        <v>45</v>
      </c>
      <c r="H695" t="s">
        <v>33</v>
      </c>
      <c r="I695">
        <v>804</v>
      </c>
      <c r="J695">
        <v>54</v>
      </c>
      <c r="K695">
        <v>14.89</v>
      </c>
      <c r="L695">
        <v>0.96299999999999997</v>
      </c>
      <c r="M695" t="s">
        <v>5</v>
      </c>
      <c r="N695">
        <v>4</v>
      </c>
      <c r="O695">
        <f>VLOOKUP(M695,LU!$A$3:$B$12,2,FALSE)</f>
        <v>107</v>
      </c>
    </row>
    <row r="696" spans="1:15" hidden="1" x14ac:dyDescent="0.25">
      <c r="A696" s="1">
        <v>153481</v>
      </c>
      <c r="B696">
        <v>2</v>
      </c>
      <c r="C696">
        <v>2019</v>
      </c>
      <c r="D696">
        <v>9</v>
      </c>
      <c r="G696">
        <v>45</v>
      </c>
      <c r="H696" t="s">
        <v>33</v>
      </c>
      <c r="I696">
        <v>5882</v>
      </c>
      <c r="J696">
        <v>206</v>
      </c>
      <c r="K696">
        <v>28.55</v>
      </c>
      <c r="L696">
        <v>0.96099999999999997</v>
      </c>
      <c r="M696" t="s">
        <v>5</v>
      </c>
      <c r="N696">
        <v>4</v>
      </c>
      <c r="O696">
        <f>VLOOKUP(M696,LU!$A$3:$B$12,2,FALSE)</f>
        <v>107</v>
      </c>
    </row>
    <row r="697" spans="1:15" hidden="1" x14ac:dyDescent="0.25">
      <c r="A697" s="1">
        <v>1118785</v>
      </c>
      <c r="B697">
        <v>2</v>
      </c>
      <c r="C697">
        <v>2001</v>
      </c>
      <c r="D697">
        <v>9</v>
      </c>
      <c r="G697">
        <v>45</v>
      </c>
      <c r="H697" t="s">
        <v>34</v>
      </c>
      <c r="I697">
        <v>10200</v>
      </c>
      <c r="J697">
        <v>2983</v>
      </c>
      <c r="K697">
        <v>3.46</v>
      </c>
      <c r="L697">
        <v>0.47699999999999998</v>
      </c>
      <c r="M697" t="s">
        <v>6</v>
      </c>
      <c r="N697">
        <v>4</v>
      </c>
      <c r="O697">
        <f>VLOOKUP(M697,LU!$A$3:$B$12,2,FALSE)</f>
        <v>118</v>
      </c>
    </row>
    <row r="698" spans="1:15" hidden="1" x14ac:dyDescent="0.25">
      <c r="A698" s="1">
        <v>963329</v>
      </c>
      <c r="B698">
        <v>2</v>
      </c>
      <c r="C698">
        <v>2000</v>
      </c>
      <c r="D698">
        <v>9</v>
      </c>
      <c r="G698">
        <v>45</v>
      </c>
      <c r="H698" t="s">
        <v>34</v>
      </c>
      <c r="I698">
        <v>3832</v>
      </c>
      <c r="J698">
        <v>1003</v>
      </c>
      <c r="K698">
        <v>3.97</v>
      </c>
      <c r="L698">
        <v>0.6</v>
      </c>
      <c r="M698" t="s">
        <v>6</v>
      </c>
      <c r="N698">
        <v>4</v>
      </c>
      <c r="O698">
        <f>VLOOKUP(M698,LU!$A$3:$B$12,2,FALSE)</f>
        <v>118</v>
      </c>
    </row>
    <row r="699" spans="1:15" hidden="1" x14ac:dyDescent="0.25">
      <c r="A699" s="1">
        <v>107138</v>
      </c>
      <c r="B699">
        <v>2</v>
      </c>
      <c r="C699">
        <v>2008</v>
      </c>
      <c r="D699">
        <v>9</v>
      </c>
      <c r="G699">
        <v>45</v>
      </c>
      <c r="H699" t="s">
        <v>34</v>
      </c>
      <c r="I699">
        <v>2227</v>
      </c>
      <c r="J699">
        <v>659</v>
      </c>
      <c r="K699">
        <v>3.96</v>
      </c>
      <c r="L699">
        <v>0.628</v>
      </c>
      <c r="M699" t="s">
        <v>6</v>
      </c>
      <c r="N699">
        <v>4</v>
      </c>
      <c r="O699">
        <f>VLOOKUP(M699,LU!$A$3:$B$12,2,FALSE)</f>
        <v>118</v>
      </c>
    </row>
    <row r="700" spans="1:15" hidden="1" x14ac:dyDescent="0.25">
      <c r="A700" s="1">
        <v>141626</v>
      </c>
      <c r="B700">
        <v>2</v>
      </c>
      <c r="C700">
        <v>2016</v>
      </c>
      <c r="D700">
        <v>9</v>
      </c>
      <c r="G700">
        <v>45</v>
      </c>
      <c r="H700" t="s">
        <v>34</v>
      </c>
      <c r="I700">
        <v>34</v>
      </c>
      <c r="J700">
        <v>0</v>
      </c>
      <c r="M700" t="s">
        <v>6</v>
      </c>
      <c r="N700">
        <v>4</v>
      </c>
      <c r="O700">
        <f>VLOOKUP(M700,LU!$A$3:$B$12,2,FALSE)</f>
        <v>118</v>
      </c>
    </row>
    <row r="701" spans="1:15" hidden="1" x14ac:dyDescent="0.25">
      <c r="A701" s="1">
        <v>113554</v>
      </c>
      <c r="B701">
        <v>2</v>
      </c>
      <c r="C701">
        <v>2010</v>
      </c>
      <c r="D701">
        <v>9</v>
      </c>
      <c r="G701">
        <v>45</v>
      </c>
      <c r="H701" t="s">
        <v>34</v>
      </c>
      <c r="I701">
        <v>1251</v>
      </c>
      <c r="J701">
        <v>391</v>
      </c>
      <c r="K701">
        <v>3.31</v>
      </c>
      <c r="L701">
        <v>0.71599999999999997</v>
      </c>
      <c r="M701" t="s">
        <v>6</v>
      </c>
      <c r="N701">
        <v>4</v>
      </c>
      <c r="O701">
        <f>VLOOKUP(M701,LU!$A$3:$B$12,2,FALSE)</f>
        <v>118</v>
      </c>
    </row>
    <row r="702" spans="1:15" hidden="1" x14ac:dyDescent="0.25">
      <c r="A702" s="1">
        <v>110789</v>
      </c>
      <c r="B702">
        <v>2</v>
      </c>
      <c r="C702">
        <v>2009</v>
      </c>
      <c r="D702">
        <v>9</v>
      </c>
      <c r="G702">
        <v>45</v>
      </c>
      <c r="H702" t="s">
        <v>34</v>
      </c>
      <c r="I702">
        <v>8994</v>
      </c>
      <c r="J702">
        <v>2179</v>
      </c>
      <c r="K702">
        <v>4.2699999999999996</v>
      </c>
      <c r="L702">
        <v>0.66200000000000003</v>
      </c>
      <c r="M702" t="s">
        <v>6</v>
      </c>
      <c r="N702">
        <v>4</v>
      </c>
      <c r="O702">
        <f>VLOOKUP(M702,LU!$A$3:$B$12,2,FALSE)</f>
        <v>118</v>
      </c>
    </row>
    <row r="703" spans="1:15" hidden="1" x14ac:dyDescent="0.25">
      <c r="A703" s="1">
        <v>133920</v>
      </c>
      <c r="B703">
        <v>2</v>
      </c>
      <c r="C703">
        <v>2014</v>
      </c>
      <c r="D703">
        <v>9</v>
      </c>
      <c r="G703">
        <v>45</v>
      </c>
      <c r="H703" t="s">
        <v>34</v>
      </c>
      <c r="I703">
        <v>7744</v>
      </c>
      <c r="J703">
        <v>2699</v>
      </c>
      <c r="K703">
        <v>2.99</v>
      </c>
      <c r="L703">
        <v>0.77500000000000002</v>
      </c>
      <c r="M703" t="s">
        <v>6</v>
      </c>
      <c r="N703">
        <v>4</v>
      </c>
      <c r="O703">
        <f>VLOOKUP(M703,LU!$A$3:$B$12,2,FALSE)</f>
        <v>118</v>
      </c>
    </row>
    <row r="704" spans="1:15" hidden="1" x14ac:dyDescent="0.25">
      <c r="A704" s="1">
        <v>137636</v>
      </c>
      <c r="B704">
        <v>2</v>
      </c>
      <c r="C704">
        <v>2015</v>
      </c>
      <c r="D704">
        <v>9</v>
      </c>
      <c r="G704">
        <v>45</v>
      </c>
      <c r="H704" t="s">
        <v>34</v>
      </c>
      <c r="I704">
        <v>9939</v>
      </c>
      <c r="J704">
        <v>2730</v>
      </c>
      <c r="K704">
        <v>3.69</v>
      </c>
      <c r="L704">
        <v>0.61599999999999999</v>
      </c>
      <c r="M704" t="s">
        <v>6</v>
      </c>
      <c r="N704">
        <v>4</v>
      </c>
      <c r="O704">
        <f>VLOOKUP(M704,LU!$A$3:$B$12,2,FALSE)</f>
        <v>118</v>
      </c>
    </row>
    <row r="705" spans="1:15" hidden="1" x14ac:dyDescent="0.25">
      <c r="A705" s="1">
        <v>104885</v>
      </c>
      <c r="B705">
        <v>2</v>
      </c>
      <c r="C705">
        <v>2007</v>
      </c>
      <c r="D705">
        <v>9</v>
      </c>
      <c r="G705">
        <v>45</v>
      </c>
      <c r="H705" t="s">
        <v>34</v>
      </c>
      <c r="I705">
        <v>2437</v>
      </c>
      <c r="J705">
        <v>545</v>
      </c>
      <c r="K705">
        <v>4.47</v>
      </c>
      <c r="L705">
        <v>0.66600000000000004</v>
      </c>
      <c r="M705" t="s">
        <v>6</v>
      </c>
      <c r="N705">
        <v>4</v>
      </c>
      <c r="O705">
        <f>VLOOKUP(M705,LU!$A$3:$B$12,2,FALSE)</f>
        <v>118</v>
      </c>
    </row>
    <row r="706" spans="1:15" hidden="1" x14ac:dyDescent="0.25">
      <c r="A706" s="1">
        <v>1271751</v>
      </c>
      <c r="B706">
        <v>2</v>
      </c>
      <c r="C706">
        <v>2002</v>
      </c>
      <c r="D706">
        <v>9</v>
      </c>
      <c r="G706">
        <v>45</v>
      </c>
      <c r="H706" t="s">
        <v>34</v>
      </c>
      <c r="I706">
        <v>3358</v>
      </c>
      <c r="J706">
        <v>1409</v>
      </c>
      <c r="K706">
        <v>2.46</v>
      </c>
      <c r="L706">
        <v>0.72499999999999998</v>
      </c>
      <c r="M706" t="s">
        <v>6</v>
      </c>
      <c r="N706">
        <v>4</v>
      </c>
      <c r="O706">
        <f>VLOOKUP(M706,LU!$A$3:$B$12,2,FALSE)</f>
        <v>118</v>
      </c>
    </row>
    <row r="707" spans="1:15" hidden="1" x14ac:dyDescent="0.25">
      <c r="A707" s="1">
        <v>94799</v>
      </c>
      <c r="B707">
        <v>2</v>
      </c>
      <c r="C707">
        <v>2004</v>
      </c>
      <c r="D707">
        <v>9</v>
      </c>
      <c r="G707">
        <v>45</v>
      </c>
      <c r="H707" t="s">
        <v>34</v>
      </c>
      <c r="I707">
        <v>5503</v>
      </c>
      <c r="J707">
        <v>1775</v>
      </c>
      <c r="K707">
        <v>3.16</v>
      </c>
      <c r="L707">
        <v>0.46600000000000003</v>
      </c>
      <c r="M707" t="s">
        <v>6</v>
      </c>
      <c r="N707">
        <v>4</v>
      </c>
      <c r="O707">
        <f>VLOOKUP(M707,LU!$A$3:$B$12,2,FALSE)</f>
        <v>118</v>
      </c>
    </row>
    <row r="708" spans="1:15" hidden="1" x14ac:dyDescent="0.25">
      <c r="A708" s="1">
        <v>1673091</v>
      </c>
      <c r="B708">
        <v>2</v>
      </c>
      <c r="C708">
        <v>2003</v>
      </c>
      <c r="D708">
        <v>9</v>
      </c>
      <c r="G708">
        <v>45</v>
      </c>
      <c r="H708" t="s">
        <v>34</v>
      </c>
      <c r="I708">
        <v>5168</v>
      </c>
      <c r="J708">
        <v>2484</v>
      </c>
      <c r="K708">
        <v>2.19</v>
      </c>
      <c r="L708">
        <v>0.68700000000000006</v>
      </c>
      <c r="M708" t="s">
        <v>6</v>
      </c>
      <c r="N708">
        <v>4</v>
      </c>
      <c r="O708">
        <f>VLOOKUP(M708,LU!$A$3:$B$12,2,FALSE)</f>
        <v>118</v>
      </c>
    </row>
    <row r="709" spans="1:15" hidden="1" x14ac:dyDescent="0.25">
      <c r="A709" s="1">
        <v>149994</v>
      </c>
      <c r="B709">
        <v>2</v>
      </c>
      <c r="C709">
        <v>2018</v>
      </c>
      <c r="D709">
        <v>9</v>
      </c>
      <c r="G709">
        <v>45</v>
      </c>
      <c r="H709" t="s">
        <v>34</v>
      </c>
      <c r="I709">
        <v>13258</v>
      </c>
      <c r="J709">
        <v>2432</v>
      </c>
      <c r="K709">
        <v>5.57</v>
      </c>
      <c r="L709">
        <v>0.78300000000000003</v>
      </c>
      <c r="M709" t="s">
        <v>6</v>
      </c>
      <c r="N709">
        <v>4</v>
      </c>
      <c r="O709">
        <f>VLOOKUP(M709,LU!$A$3:$B$12,2,FALSE)</f>
        <v>118</v>
      </c>
    </row>
    <row r="710" spans="1:15" hidden="1" x14ac:dyDescent="0.25">
      <c r="A710" s="1">
        <v>95914</v>
      </c>
      <c r="B710">
        <v>2</v>
      </c>
      <c r="C710">
        <v>2005</v>
      </c>
      <c r="D710">
        <v>9</v>
      </c>
      <c r="G710">
        <v>45</v>
      </c>
      <c r="H710" t="s">
        <v>34</v>
      </c>
      <c r="I710">
        <v>3666</v>
      </c>
      <c r="J710">
        <v>938</v>
      </c>
      <c r="K710">
        <v>3.96</v>
      </c>
      <c r="L710">
        <v>0.56100000000000005</v>
      </c>
      <c r="M710" t="s">
        <v>6</v>
      </c>
      <c r="N710">
        <v>4</v>
      </c>
      <c r="O710">
        <f>VLOOKUP(M710,LU!$A$3:$B$12,2,FALSE)</f>
        <v>118</v>
      </c>
    </row>
    <row r="711" spans="1:15" hidden="1" x14ac:dyDescent="0.25">
      <c r="A711" s="1">
        <v>99598</v>
      </c>
      <c r="B711">
        <v>2</v>
      </c>
      <c r="C711">
        <v>2006</v>
      </c>
      <c r="D711">
        <v>9</v>
      </c>
      <c r="G711">
        <v>45</v>
      </c>
      <c r="H711" t="s">
        <v>34</v>
      </c>
      <c r="I711">
        <v>1528</v>
      </c>
      <c r="J711">
        <v>448</v>
      </c>
      <c r="K711">
        <v>3.53</v>
      </c>
      <c r="L711">
        <v>0.47799999999999998</v>
      </c>
      <c r="M711" t="s">
        <v>6</v>
      </c>
      <c r="N711">
        <v>4</v>
      </c>
      <c r="O711">
        <f>VLOOKUP(M711,LU!$A$3:$B$12,2,FALSE)</f>
        <v>118</v>
      </c>
    </row>
    <row r="712" spans="1:15" hidden="1" x14ac:dyDescent="0.25">
      <c r="A712" s="1">
        <v>127550</v>
      </c>
      <c r="B712">
        <v>2</v>
      </c>
      <c r="C712">
        <v>2013</v>
      </c>
      <c r="D712">
        <v>9</v>
      </c>
      <c r="G712">
        <v>45</v>
      </c>
      <c r="H712" t="s">
        <v>34</v>
      </c>
      <c r="I712">
        <v>6854</v>
      </c>
      <c r="J712">
        <v>1565</v>
      </c>
      <c r="K712">
        <v>4.38</v>
      </c>
      <c r="L712">
        <v>0.71099999999999997</v>
      </c>
      <c r="M712" t="s">
        <v>6</v>
      </c>
      <c r="N712">
        <v>4</v>
      </c>
      <c r="O712">
        <f>VLOOKUP(M712,LU!$A$3:$B$12,2,FALSE)</f>
        <v>118</v>
      </c>
    </row>
    <row r="713" spans="1:15" hidden="1" x14ac:dyDescent="0.25">
      <c r="A713" s="1">
        <v>123042</v>
      </c>
      <c r="B713">
        <v>2</v>
      </c>
      <c r="C713">
        <v>2012</v>
      </c>
      <c r="D713">
        <v>9</v>
      </c>
      <c r="G713">
        <v>45</v>
      </c>
      <c r="H713" t="s">
        <v>34</v>
      </c>
      <c r="I713">
        <v>15533</v>
      </c>
      <c r="J713">
        <v>3986</v>
      </c>
      <c r="K713">
        <v>3.91</v>
      </c>
      <c r="L713">
        <v>0.63500000000000001</v>
      </c>
      <c r="M713" t="s">
        <v>6</v>
      </c>
      <c r="N713">
        <v>4</v>
      </c>
      <c r="O713">
        <f>VLOOKUP(M713,LU!$A$3:$B$12,2,FALSE)</f>
        <v>118</v>
      </c>
    </row>
    <row r="714" spans="1:15" hidden="1" x14ac:dyDescent="0.25">
      <c r="A714" s="1">
        <v>119696</v>
      </c>
      <c r="B714">
        <v>2</v>
      </c>
      <c r="C714">
        <v>2011</v>
      </c>
      <c r="D714">
        <v>9</v>
      </c>
      <c r="G714">
        <v>45</v>
      </c>
      <c r="H714" t="s">
        <v>34</v>
      </c>
      <c r="I714">
        <v>7651</v>
      </c>
      <c r="J714">
        <v>1197</v>
      </c>
      <c r="K714">
        <v>6.81</v>
      </c>
      <c r="L714">
        <v>0.66200000000000003</v>
      </c>
      <c r="M714" t="s">
        <v>6</v>
      </c>
      <c r="N714">
        <v>4</v>
      </c>
      <c r="O714">
        <f>VLOOKUP(M714,LU!$A$3:$B$12,2,FALSE)</f>
        <v>118</v>
      </c>
    </row>
    <row r="715" spans="1:15" hidden="1" x14ac:dyDescent="0.25">
      <c r="A715" s="1">
        <v>157145</v>
      </c>
      <c r="B715">
        <v>2</v>
      </c>
      <c r="C715">
        <v>2020</v>
      </c>
      <c r="D715">
        <v>9</v>
      </c>
      <c r="G715">
        <v>45</v>
      </c>
      <c r="H715" t="s">
        <v>34</v>
      </c>
      <c r="I715">
        <v>13773</v>
      </c>
      <c r="J715">
        <v>3292</v>
      </c>
      <c r="K715">
        <v>4.18</v>
      </c>
      <c r="L715">
        <v>0.54300000000000004</v>
      </c>
      <c r="M715" t="s">
        <v>6</v>
      </c>
      <c r="N715">
        <v>4</v>
      </c>
      <c r="O715">
        <f>VLOOKUP(M715,LU!$A$3:$B$12,2,FALSE)</f>
        <v>118</v>
      </c>
    </row>
    <row r="716" spans="1:15" hidden="1" x14ac:dyDescent="0.25">
      <c r="A716" s="1">
        <v>144914</v>
      </c>
      <c r="B716">
        <v>2</v>
      </c>
      <c r="C716">
        <v>2017</v>
      </c>
      <c r="D716">
        <v>9</v>
      </c>
      <c r="G716">
        <v>45</v>
      </c>
      <c r="H716" t="s">
        <v>34</v>
      </c>
      <c r="I716">
        <v>14783</v>
      </c>
      <c r="J716">
        <v>2816</v>
      </c>
      <c r="K716">
        <v>5.28</v>
      </c>
      <c r="L716">
        <v>0.99399999999999999</v>
      </c>
      <c r="M716" t="s">
        <v>6</v>
      </c>
      <c r="N716">
        <v>4</v>
      </c>
      <c r="O716">
        <f>VLOOKUP(M716,LU!$A$3:$B$12,2,FALSE)</f>
        <v>118</v>
      </c>
    </row>
    <row r="717" spans="1:15" hidden="1" x14ac:dyDescent="0.25">
      <c r="A717" s="1">
        <v>153490</v>
      </c>
      <c r="B717">
        <v>2</v>
      </c>
      <c r="C717">
        <v>2019</v>
      </c>
      <c r="D717">
        <v>9</v>
      </c>
      <c r="G717">
        <v>45</v>
      </c>
      <c r="H717" t="s">
        <v>34</v>
      </c>
      <c r="I717">
        <v>11313</v>
      </c>
      <c r="J717">
        <v>2982</v>
      </c>
      <c r="K717">
        <v>3.86</v>
      </c>
      <c r="L717">
        <v>0.65100000000000002</v>
      </c>
      <c r="M717" t="s">
        <v>6</v>
      </c>
      <c r="N717">
        <v>4</v>
      </c>
      <c r="O717">
        <f>VLOOKUP(M717,LU!$A$3:$B$12,2,FALSE)</f>
        <v>118</v>
      </c>
    </row>
    <row r="718" spans="1:15" hidden="1" x14ac:dyDescent="0.25">
      <c r="A718" s="1">
        <v>102745</v>
      </c>
      <c r="B718">
        <v>2</v>
      </c>
      <c r="C718">
        <v>2007</v>
      </c>
      <c r="D718">
        <v>9</v>
      </c>
      <c r="G718">
        <v>45</v>
      </c>
      <c r="H718" t="s">
        <v>35</v>
      </c>
      <c r="I718">
        <v>1075</v>
      </c>
      <c r="J718">
        <v>309</v>
      </c>
      <c r="K718">
        <v>5.38</v>
      </c>
      <c r="L718">
        <v>0.71199999999999997</v>
      </c>
      <c r="M718" t="s">
        <v>7</v>
      </c>
      <c r="N718">
        <v>4</v>
      </c>
      <c r="O718">
        <f>VLOOKUP(M718,LU!$A$3:$B$12,2,FALSE)</f>
        <v>129</v>
      </c>
    </row>
    <row r="719" spans="1:15" hidden="1" x14ac:dyDescent="0.25">
      <c r="A719" s="1">
        <v>1118809</v>
      </c>
      <c r="B719">
        <v>2</v>
      </c>
      <c r="C719">
        <v>2001</v>
      </c>
      <c r="D719">
        <v>9</v>
      </c>
      <c r="G719">
        <v>45</v>
      </c>
      <c r="H719" t="s">
        <v>35</v>
      </c>
      <c r="I719">
        <v>4916</v>
      </c>
      <c r="J719">
        <v>805</v>
      </c>
      <c r="K719">
        <v>7.39</v>
      </c>
      <c r="L719">
        <v>0.749</v>
      </c>
      <c r="M719" t="s">
        <v>7</v>
      </c>
      <c r="N719">
        <v>4</v>
      </c>
      <c r="O719">
        <f>VLOOKUP(M719,LU!$A$3:$B$12,2,FALSE)</f>
        <v>129</v>
      </c>
    </row>
    <row r="720" spans="1:15" hidden="1" x14ac:dyDescent="0.25">
      <c r="A720" s="1">
        <v>107147</v>
      </c>
      <c r="B720">
        <v>2</v>
      </c>
      <c r="C720">
        <v>2008</v>
      </c>
      <c r="D720">
        <v>9</v>
      </c>
      <c r="G720">
        <v>45</v>
      </c>
      <c r="H720" t="s">
        <v>35</v>
      </c>
      <c r="I720">
        <v>539</v>
      </c>
      <c r="J720">
        <v>109</v>
      </c>
      <c r="K720">
        <v>4.9400000000000004</v>
      </c>
      <c r="L720">
        <v>0.69699999999999995</v>
      </c>
      <c r="M720" t="s">
        <v>7</v>
      </c>
      <c r="N720">
        <v>4</v>
      </c>
      <c r="O720">
        <f>VLOOKUP(M720,LU!$A$3:$B$12,2,FALSE)</f>
        <v>129</v>
      </c>
    </row>
    <row r="721" spans="1:15" hidden="1" x14ac:dyDescent="0.25">
      <c r="A721" s="1">
        <v>113559</v>
      </c>
      <c r="B721">
        <v>2</v>
      </c>
      <c r="C721">
        <v>2010</v>
      </c>
      <c r="D721">
        <v>9</v>
      </c>
      <c r="G721">
        <v>45</v>
      </c>
      <c r="H721" t="s">
        <v>35</v>
      </c>
      <c r="I721">
        <v>122</v>
      </c>
      <c r="J721">
        <v>56</v>
      </c>
      <c r="K721">
        <v>2.1800000000000002</v>
      </c>
      <c r="L721">
        <v>0.83899999999999997</v>
      </c>
      <c r="M721" t="s">
        <v>7</v>
      </c>
      <c r="N721">
        <v>4</v>
      </c>
      <c r="O721">
        <f>VLOOKUP(M721,LU!$A$3:$B$12,2,FALSE)</f>
        <v>129</v>
      </c>
    </row>
    <row r="722" spans="1:15" hidden="1" x14ac:dyDescent="0.25">
      <c r="A722" s="1">
        <v>110795</v>
      </c>
      <c r="B722">
        <v>2</v>
      </c>
      <c r="C722">
        <v>2009</v>
      </c>
      <c r="D722">
        <v>9</v>
      </c>
      <c r="G722">
        <v>45</v>
      </c>
      <c r="H722" t="s">
        <v>35</v>
      </c>
      <c r="I722">
        <v>1812</v>
      </c>
      <c r="J722">
        <v>582</v>
      </c>
      <c r="K722">
        <v>3.5</v>
      </c>
      <c r="L722">
        <v>0.68899999999999995</v>
      </c>
      <c r="M722" t="s">
        <v>7</v>
      </c>
      <c r="N722">
        <v>4</v>
      </c>
      <c r="O722">
        <f>VLOOKUP(M722,LU!$A$3:$B$12,2,FALSE)</f>
        <v>129</v>
      </c>
    </row>
    <row r="723" spans="1:15" hidden="1" x14ac:dyDescent="0.25">
      <c r="A723" s="1">
        <v>133926</v>
      </c>
      <c r="B723">
        <v>2</v>
      </c>
      <c r="C723">
        <v>2014</v>
      </c>
      <c r="D723">
        <v>9</v>
      </c>
      <c r="G723">
        <v>45</v>
      </c>
      <c r="H723" t="s">
        <v>35</v>
      </c>
      <c r="I723">
        <v>758</v>
      </c>
      <c r="J723">
        <v>216</v>
      </c>
      <c r="K723">
        <v>3.51</v>
      </c>
      <c r="L723">
        <v>0.53200000000000003</v>
      </c>
      <c r="M723" t="s">
        <v>7</v>
      </c>
      <c r="N723">
        <v>4</v>
      </c>
      <c r="O723">
        <f>VLOOKUP(M723,LU!$A$3:$B$12,2,FALSE)</f>
        <v>129</v>
      </c>
    </row>
    <row r="724" spans="1:15" hidden="1" x14ac:dyDescent="0.25">
      <c r="A724" s="1">
        <v>137641</v>
      </c>
      <c r="B724">
        <v>2</v>
      </c>
      <c r="C724">
        <v>2015</v>
      </c>
      <c r="D724">
        <v>9</v>
      </c>
      <c r="G724">
        <v>45</v>
      </c>
      <c r="H724" t="s">
        <v>35</v>
      </c>
      <c r="I724">
        <v>2104</v>
      </c>
      <c r="J724">
        <v>298</v>
      </c>
      <c r="K724">
        <v>7.46</v>
      </c>
      <c r="L724">
        <v>0.64</v>
      </c>
      <c r="M724" t="s">
        <v>7</v>
      </c>
      <c r="N724">
        <v>4</v>
      </c>
      <c r="O724">
        <f>VLOOKUP(M724,LU!$A$3:$B$12,2,FALSE)</f>
        <v>129</v>
      </c>
    </row>
    <row r="725" spans="1:15" hidden="1" x14ac:dyDescent="0.25">
      <c r="A725" s="1">
        <v>150004</v>
      </c>
      <c r="B725">
        <v>2</v>
      </c>
      <c r="C725">
        <v>2018</v>
      </c>
      <c r="D725">
        <v>9</v>
      </c>
      <c r="G725">
        <v>45</v>
      </c>
      <c r="H725" t="s">
        <v>35</v>
      </c>
      <c r="I725">
        <v>3807</v>
      </c>
      <c r="J725">
        <v>893</v>
      </c>
      <c r="K725">
        <v>4.49</v>
      </c>
      <c r="L725">
        <v>0.76100000000000001</v>
      </c>
      <c r="M725" t="s">
        <v>7</v>
      </c>
      <c r="N725">
        <v>4</v>
      </c>
      <c r="O725">
        <f>VLOOKUP(M725,LU!$A$3:$B$12,2,FALSE)</f>
        <v>129</v>
      </c>
    </row>
    <row r="726" spans="1:15" hidden="1" x14ac:dyDescent="0.25">
      <c r="A726" s="1">
        <v>963334</v>
      </c>
      <c r="B726">
        <v>2</v>
      </c>
      <c r="C726">
        <v>2000</v>
      </c>
      <c r="D726">
        <v>9</v>
      </c>
      <c r="G726">
        <v>45</v>
      </c>
      <c r="H726" t="s">
        <v>35</v>
      </c>
      <c r="I726">
        <v>2388</v>
      </c>
      <c r="J726">
        <v>490</v>
      </c>
      <c r="K726">
        <v>4.87</v>
      </c>
      <c r="L726">
        <v>0.67300000000000004</v>
      </c>
      <c r="M726" t="s">
        <v>7</v>
      </c>
      <c r="N726">
        <v>4</v>
      </c>
      <c r="O726">
        <f>VLOOKUP(M726,LU!$A$3:$B$12,2,FALSE)</f>
        <v>129</v>
      </c>
    </row>
    <row r="727" spans="1:15" hidden="1" x14ac:dyDescent="0.25">
      <c r="A727" s="1">
        <v>91915</v>
      </c>
      <c r="B727">
        <v>2</v>
      </c>
      <c r="C727">
        <v>2004</v>
      </c>
      <c r="D727">
        <v>9</v>
      </c>
      <c r="G727">
        <v>45</v>
      </c>
      <c r="H727" t="s">
        <v>35</v>
      </c>
      <c r="I727">
        <v>2440</v>
      </c>
      <c r="J727">
        <v>411</v>
      </c>
      <c r="K727">
        <v>6.21</v>
      </c>
      <c r="L727">
        <v>0.64</v>
      </c>
      <c r="M727" t="s">
        <v>7</v>
      </c>
      <c r="N727">
        <v>4</v>
      </c>
      <c r="O727">
        <f>VLOOKUP(M727,LU!$A$3:$B$12,2,FALSE)</f>
        <v>129</v>
      </c>
    </row>
    <row r="728" spans="1:15" hidden="1" x14ac:dyDescent="0.25">
      <c r="A728" s="1">
        <v>95922</v>
      </c>
      <c r="B728">
        <v>2</v>
      </c>
      <c r="C728">
        <v>2005</v>
      </c>
      <c r="D728">
        <v>9</v>
      </c>
      <c r="G728">
        <v>45</v>
      </c>
      <c r="H728" t="s">
        <v>35</v>
      </c>
      <c r="I728">
        <v>1327</v>
      </c>
      <c r="J728">
        <v>211</v>
      </c>
      <c r="K728">
        <v>6.29</v>
      </c>
      <c r="L728">
        <v>0.72499999999999998</v>
      </c>
      <c r="M728" t="s">
        <v>7</v>
      </c>
      <c r="N728">
        <v>4</v>
      </c>
      <c r="O728">
        <f>VLOOKUP(M728,LU!$A$3:$B$12,2,FALSE)</f>
        <v>129</v>
      </c>
    </row>
    <row r="729" spans="1:15" hidden="1" x14ac:dyDescent="0.25">
      <c r="A729" s="1">
        <v>1271768</v>
      </c>
      <c r="B729">
        <v>2</v>
      </c>
      <c r="C729">
        <v>2002</v>
      </c>
      <c r="D729">
        <v>9</v>
      </c>
      <c r="G729">
        <v>45</v>
      </c>
      <c r="H729" t="s">
        <v>35</v>
      </c>
      <c r="I729">
        <v>1126</v>
      </c>
      <c r="J729">
        <v>219</v>
      </c>
      <c r="K729">
        <v>5.14</v>
      </c>
      <c r="L729">
        <v>0.74399999999999999</v>
      </c>
      <c r="M729" t="s">
        <v>7</v>
      </c>
      <c r="N729">
        <v>4</v>
      </c>
      <c r="O729">
        <f>VLOOKUP(M729,LU!$A$3:$B$12,2,FALSE)</f>
        <v>129</v>
      </c>
    </row>
    <row r="730" spans="1:15" hidden="1" x14ac:dyDescent="0.25">
      <c r="A730" s="1">
        <v>1673154</v>
      </c>
      <c r="B730">
        <v>2</v>
      </c>
      <c r="C730">
        <v>2003</v>
      </c>
      <c r="D730">
        <v>9</v>
      </c>
      <c r="G730">
        <v>45</v>
      </c>
      <c r="H730" t="s">
        <v>35</v>
      </c>
      <c r="I730">
        <v>2690</v>
      </c>
      <c r="J730">
        <v>679</v>
      </c>
      <c r="K730">
        <v>3.96</v>
      </c>
      <c r="L730">
        <v>0.70499999999999996</v>
      </c>
      <c r="M730" t="s">
        <v>7</v>
      </c>
      <c r="N730">
        <v>4</v>
      </c>
      <c r="O730">
        <f>VLOOKUP(M730,LU!$A$3:$B$12,2,FALSE)</f>
        <v>129</v>
      </c>
    </row>
    <row r="731" spans="1:15" hidden="1" x14ac:dyDescent="0.25">
      <c r="A731" s="1">
        <v>99605</v>
      </c>
      <c r="B731">
        <v>2</v>
      </c>
      <c r="C731">
        <v>2006</v>
      </c>
      <c r="D731">
        <v>9</v>
      </c>
      <c r="G731">
        <v>45</v>
      </c>
      <c r="H731" t="s">
        <v>35</v>
      </c>
      <c r="I731">
        <v>734</v>
      </c>
      <c r="J731">
        <v>88</v>
      </c>
      <c r="K731">
        <v>8.34</v>
      </c>
      <c r="L731">
        <v>0.64800000000000002</v>
      </c>
      <c r="M731" t="s">
        <v>7</v>
      </c>
      <c r="N731">
        <v>4</v>
      </c>
      <c r="O731">
        <f>VLOOKUP(M731,LU!$A$3:$B$12,2,FALSE)</f>
        <v>129</v>
      </c>
    </row>
    <row r="732" spans="1:15" hidden="1" x14ac:dyDescent="0.25">
      <c r="A732" s="1">
        <v>127555</v>
      </c>
      <c r="B732">
        <v>2</v>
      </c>
      <c r="C732">
        <v>2013</v>
      </c>
      <c r="D732">
        <v>9</v>
      </c>
      <c r="G732">
        <v>45</v>
      </c>
      <c r="H732" t="s">
        <v>35</v>
      </c>
      <c r="I732">
        <v>240</v>
      </c>
      <c r="J732">
        <v>79</v>
      </c>
      <c r="K732">
        <v>3.04</v>
      </c>
      <c r="L732">
        <v>0.78500000000000003</v>
      </c>
      <c r="M732" t="s">
        <v>7</v>
      </c>
      <c r="N732">
        <v>4</v>
      </c>
      <c r="O732">
        <f>VLOOKUP(M732,LU!$A$3:$B$12,2,FALSE)</f>
        <v>129</v>
      </c>
    </row>
    <row r="733" spans="1:15" hidden="1" x14ac:dyDescent="0.25">
      <c r="A733" s="1">
        <v>123051</v>
      </c>
      <c r="B733">
        <v>2</v>
      </c>
      <c r="C733">
        <v>2012</v>
      </c>
      <c r="D733">
        <v>9</v>
      </c>
      <c r="G733">
        <v>45</v>
      </c>
      <c r="H733" t="s">
        <v>35</v>
      </c>
      <c r="I733">
        <v>6580</v>
      </c>
      <c r="J733">
        <v>1346</v>
      </c>
      <c r="K733">
        <v>4.9800000000000004</v>
      </c>
      <c r="L733">
        <v>0.60499999999999998</v>
      </c>
      <c r="M733" t="s">
        <v>7</v>
      </c>
      <c r="N733">
        <v>4</v>
      </c>
      <c r="O733">
        <f>VLOOKUP(M733,LU!$A$3:$B$12,2,FALSE)</f>
        <v>129</v>
      </c>
    </row>
    <row r="734" spans="1:15" hidden="1" x14ac:dyDescent="0.25">
      <c r="A734" s="1">
        <v>119703</v>
      </c>
      <c r="B734">
        <v>2</v>
      </c>
      <c r="C734">
        <v>2011</v>
      </c>
      <c r="D734">
        <v>9</v>
      </c>
      <c r="G734">
        <v>45</v>
      </c>
      <c r="H734" t="s">
        <v>35</v>
      </c>
      <c r="I734">
        <v>1477</v>
      </c>
      <c r="J734">
        <v>143</v>
      </c>
      <c r="K734">
        <v>10.33</v>
      </c>
      <c r="L734">
        <v>0.69899999999999995</v>
      </c>
      <c r="M734" t="s">
        <v>7</v>
      </c>
      <c r="N734">
        <v>4</v>
      </c>
      <c r="O734">
        <f>VLOOKUP(M734,LU!$A$3:$B$12,2,FALSE)</f>
        <v>129</v>
      </c>
    </row>
    <row r="735" spans="1:15" hidden="1" x14ac:dyDescent="0.25">
      <c r="A735" s="1">
        <v>157150</v>
      </c>
      <c r="B735">
        <v>2</v>
      </c>
      <c r="C735">
        <v>2020</v>
      </c>
      <c r="D735">
        <v>9</v>
      </c>
      <c r="G735">
        <v>45</v>
      </c>
      <c r="H735" t="s">
        <v>35</v>
      </c>
      <c r="I735">
        <v>1806</v>
      </c>
      <c r="J735">
        <v>264</v>
      </c>
      <c r="K735">
        <v>7.13</v>
      </c>
      <c r="L735">
        <v>0.80700000000000005</v>
      </c>
      <c r="M735" t="s">
        <v>7</v>
      </c>
      <c r="N735">
        <v>4</v>
      </c>
      <c r="O735">
        <f>VLOOKUP(M735,LU!$A$3:$B$12,2,FALSE)</f>
        <v>129</v>
      </c>
    </row>
    <row r="736" spans="1:15" hidden="1" x14ac:dyDescent="0.25">
      <c r="A736" s="1">
        <v>144923</v>
      </c>
      <c r="B736">
        <v>2</v>
      </c>
      <c r="C736">
        <v>2017</v>
      </c>
      <c r="D736">
        <v>9</v>
      </c>
      <c r="G736">
        <v>45</v>
      </c>
      <c r="H736" t="s">
        <v>35</v>
      </c>
      <c r="I736">
        <v>1428</v>
      </c>
      <c r="J736">
        <v>470</v>
      </c>
      <c r="K736">
        <v>3.04</v>
      </c>
      <c r="L736">
        <v>0.78300000000000003</v>
      </c>
      <c r="M736" t="s">
        <v>7</v>
      </c>
      <c r="N736">
        <v>4</v>
      </c>
      <c r="O736">
        <f>VLOOKUP(M736,LU!$A$3:$B$12,2,FALSE)</f>
        <v>129</v>
      </c>
    </row>
    <row r="737" spans="1:15" hidden="1" x14ac:dyDescent="0.25">
      <c r="A737" s="1">
        <v>153499</v>
      </c>
      <c r="B737">
        <v>2</v>
      </c>
      <c r="C737">
        <v>2019</v>
      </c>
      <c r="D737">
        <v>9</v>
      </c>
      <c r="G737">
        <v>45</v>
      </c>
      <c r="H737" t="s">
        <v>35</v>
      </c>
      <c r="I737">
        <v>1294</v>
      </c>
      <c r="J737">
        <v>172</v>
      </c>
      <c r="K737">
        <v>7.52</v>
      </c>
      <c r="L737">
        <v>0.59899999999999998</v>
      </c>
      <c r="M737" t="s">
        <v>7</v>
      </c>
      <c r="N737">
        <v>4</v>
      </c>
      <c r="O737">
        <f>VLOOKUP(M737,LU!$A$3:$B$12,2,FALSE)</f>
        <v>129</v>
      </c>
    </row>
    <row r="738" spans="1:15" hidden="1" x14ac:dyDescent="0.25">
      <c r="A738" s="1">
        <v>100035</v>
      </c>
      <c r="B738">
        <v>2</v>
      </c>
      <c r="C738">
        <v>2006</v>
      </c>
      <c r="D738">
        <v>9</v>
      </c>
      <c r="G738">
        <v>45</v>
      </c>
      <c r="H738" t="s">
        <v>36</v>
      </c>
      <c r="I738">
        <v>75</v>
      </c>
      <c r="J738">
        <v>8</v>
      </c>
      <c r="K738">
        <v>9.3800000000000008</v>
      </c>
      <c r="L738">
        <v>0.875</v>
      </c>
      <c r="M738" t="s">
        <v>9</v>
      </c>
      <c r="N738">
        <v>4</v>
      </c>
      <c r="O738">
        <f>VLOOKUP(M738,LU!$A$3:$B$12,2,FALSE)</f>
        <v>136</v>
      </c>
    </row>
    <row r="739" spans="1:15" hidden="1" x14ac:dyDescent="0.25">
      <c r="A739" s="1">
        <v>1118833</v>
      </c>
      <c r="B739">
        <v>2</v>
      </c>
      <c r="C739">
        <v>2001</v>
      </c>
      <c r="D739">
        <v>9</v>
      </c>
      <c r="G739">
        <v>45</v>
      </c>
      <c r="H739" t="s">
        <v>36</v>
      </c>
      <c r="I739">
        <v>1157</v>
      </c>
      <c r="J739">
        <v>90</v>
      </c>
      <c r="K739">
        <v>12.86</v>
      </c>
      <c r="L739">
        <v>0.91100000000000003</v>
      </c>
      <c r="M739" t="s">
        <v>9</v>
      </c>
      <c r="N739">
        <v>4</v>
      </c>
      <c r="O739">
        <f>VLOOKUP(M739,LU!$A$3:$B$12,2,FALSE)</f>
        <v>136</v>
      </c>
    </row>
    <row r="740" spans="1:15" hidden="1" x14ac:dyDescent="0.25">
      <c r="A740" s="1">
        <v>963339</v>
      </c>
      <c r="B740">
        <v>2</v>
      </c>
      <c r="C740">
        <v>2000</v>
      </c>
      <c r="D740">
        <v>9</v>
      </c>
      <c r="G740">
        <v>45</v>
      </c>
      <c r="H740" t="s">
        <v>36</v>
      </c>
      <c r="I740">
        <v>1099</v>
      </c>
      <c r="J740">
        <v>222</v>
      </c>
      <c r="K740">
        <v>4.95</v>
      </c>
      <c r="L740">
        <v>0.86399999999999999</v>
      </c>
      <c r="M740" t="s">
        <v>9</v>
      </c>
      <c r="N740">
        <v>4</v>
      </c>
      <c r="O740">
        <f>VLOOKUP(M740,LU!$A$3:$B$12,2,FALSE)</f>
        <v>136</v>
      </c>
    </row>
    <row r="741" spans="1:15" hidden="1" x14ac:dyDescent="0.25">
      <c r="A741" s="1">
        <v>102755</v>
      </c>
      <c r="B741">
        <v>2</v>
      </c>
      <c r="C741">
        <v>2007</v>
      </c>
      <c r="D741">
        <v>9</v>
      </c>
      <c r="G741">
        <v>45</v>
      </c>
      <c r="H741" t="s">
        <v>36</v>
      </c>
      <c r="I741">
        <v>421</v>
      </c>
      <c r="J741">
        <v>19</v>
      </c>
      <c r="K741">
        <v>22.16</v>
      </c>
      <c r="L741">
        <v>1</v>
      </c>
      <c r="M741" t="s">
        <v>9</v>
      </c>
      <c r="N741">
        <v>4</v>
      </c>
      <c r="O741">
        <f>VLOOKUP(M741,LU!$A$3:$B$12,2,FALSE)</f>
        <v>136</v>
      </c>
    </row>
    <row r="742" spans="1:15" hidden="1" x14ac:dyDescent="0.25">
      <c r="A742" s="1">
        <v>1271794</v>
      </c>
      <c r="B742">
        <v>2</v>
      </c>
      <c r="C742">
        <v>2002</v>
      </c>
      <c r="D742">
        <v>9</v>
      </c>
      <c r="G742">
        <v>45</v>
      </c>
      <c r="H742" t="s">
        <v>36</v>
      </c>
      <c r="I742">
        <v>506</v>
      </c>
      <c r="J742">
        <v>53</v>
      </c>
      <c r="K742">
        <v>9.5500000000000007</v>
      </c>
      <c r="L742">
        <v>0.96199999999999997</v>
      </c>
      <c r="M742" t="s">
        <v>9</v>
      </c>
      <c r="N742">
        <v>4</v>
      </c>
      <c r="O742">
        <f>VLOOKUP(M742,LU!$A$3:$B$12,2,FALSE)</f>
        <v>136</v>
      </c>
    </row>
    <row r="743" spans="1:15" hidden="1" x14ac:dyDescent="0.25">
      <c r="A743" s="1">
        <v>107151</v>
      </c>
      <c r="B743">
        <v>2</v>
      </c>
      <c r="C743">
        <v>2008</v>
      </c>
      <c r="D743">
        <v>9</v>
      </c>
      <c r="G743">
        <v>45</v>
      </c>
      <c r="H743" t="s">
        <v>36</v>
      </c>
      <c r="I743">
        <v>410</v>
      </c>
      <c r="J743">
        <v>63</v>
      </c>
      <c r="K743">
        <v>8.68</v>
      </c>
      <c r="L743">
        <v>0.96799999999999997</v>
      </c>
      <c r="M743" t="s">
        <v>9</v>
      </c>
      <c r="N743">
        <v>4</v>
      </c>
      <c r="O743">
        <f>VLOOKUP(M743,LU!$A$3:$B$12,2,FALSE)</f>
        <v>136</v>
      </c>
    </row>
    <row r="744" spans="1:15" hidden="1" x14ac:dyDescent="0.25">
      <c r="A744" s="1">
        <v>141640</v>
      </c>
      <c r="B744">
        <v>2</v>
      </c>
      <c r="C744">
        <v>2016</v>
      </c>
      <c r="D744">
        <v>9</v>
      </c>
      <c r="G744">
        <v>45</v>
      </c>
      <c r="H744" t="s">
        <v>36</v>
      </c>
      <c r="J744">
        <v>2</v>
      </c>
      <c r="L744">
        <v>1</v>
      </c>
      <c r="M744" t="s">
        <v>9</v>
      </c>
      <c r="N744">
        <v>4</v>
      </c>
      <c r="O744">
        <f>VLOOKUP(M744,LU!$A$3:$B$12,2,FALSE)</f>
        <v>136</v>
      </c>
    </row>
    <row r="745" spans="1:15" hidden="1" x14ac:dyDescent="0.25">
      <c r="A745" s="1">
        <v>113562</v>
      </c>
      <c r="B745">
        <v>2</v>
      </c>
      <c r="C745">
        <v>2010</v>
      </c>
      <c r="D745">
        <v>9</v>
      </c>
      <c r="G745">
        <v>45</v>
      </c>
      <c r="H745" t="s">
        <v>36</v>
      </c>
      <c r="I745">
        <v>10</v>
      </c>
      <c r="J745">
        <v>0</v>
      </c>
      <c r="M745" t="s">
        <v>9</v>
      </c>
      <c r="N745">
        <v>4</v>
      </c>
      <c r="O745">
        <f>VLOOKUP(M745,LU!$A$3:$B$12,2,FALSE)</f>
        <v>136</v>
      </c>
    </row>
    <row r="746" spans="1:15" hidden="1" x14ac:dyDescent="0.25">
      <c r="A746" s="1">
        <v>110801</v>
      </c>
      <c r="B746">
        <v>2</v>
      </c>
      <c r="C746">
        <v>2009</v>
      </c>
      <c r="D746">
        <v>9</v>
      </c>
      <c r="G746">
        <v>45</v>
      </c>
      <c r="H746" t="s">
        <v>36</v>
      </c>
      <c r="I746">
        <v>126</v>
      </c>
      <c r="J746">
        <v>10</v>
      </c>
      <c r="K746">
        <v>12.6</v>
      </c>
      <c r="L746">
        <v>0.9</v>
      </c>
      <c r="M746" t="s">
        <v>9</v>
      </c>
      <c r="N746">
        <v>4</v>
      </c>
      <c r="O746">
        <f>VLOOKUP(M746,LU!$A$3:$B$12,2,FALSE)</f>
        <v>136</v>
      </c>
    </row>
    <row r="747" spans="1:15" hidden="1" x14ac:dyDescent="0.25">
      <c r="A747" s="1">
        <v>133929</v>
      </c>
      <c r="B747">
        <v>2</v>
      </c>
      <c r="C747">
        <v>2014</v>
      </c>
      <c r="D747">
        <v>9</v>
      </c>
      <c r="G747">
        <v>45</v>
      </c>
      <c r="H747" t="s">
        <v>36</v>
      </c>
      <c r="I747">
        <v>92</v>
      </c>
      <c r="J747">
        <v>4</v>
      </c>
      <c r="K747">
        <v>23</v>
      </c>
      <c r="L747">
        <v>1</v>
      </c>
      <c r="M747" t="s">
        <v>9</v>
      </c>
      <c r="N747">
        <v>4</v>
      </c>
      <c r="O747">
        <f>VLOOKUP(M747,LU!$A$3:$B$12,2,FALSE)</f>
        <v>136</v>
      </c>
    </row>
    <row r="748" spans="1:15" hidden="1" x14ac:dyDescent="0.25">
      <c r="A748" s="1">
        <v>137645</v>
      </c>
      <c r="B748">
        <v>2</v>
      </c>
      <c r="C748">
        <v>2015</v>
      </c>
      <c r="D748">
        <v>9</v>
      </c>
      <c r="G748">
        <v>45</v>
      </c>
      <c r="H748" t="s">
        <v>36</v>
      </c>
      <c r="I748">
        <v>132</v>
      </c>
      <c r="J748">
        <v>14</v>
      </c>
      <c r="K748">
        <v>9.43</v>
      </c>
      <c r="L748">
        <v>0.92900000000000005</v>
      </c>
      <c r="M748" t="s">
        <v>9</v>
      </c>
      <c r="N748">
        <v>4</v>
      </c>
      <c r="O748">
        <f>VLOOKUP(M748,LU!$A$3:$B$12,2,FALSE)</f>
        <v>136</v>
      </c>
    </row>
    <row r="749" spans="1:15" hidden="1" x14ac:dyDescent="0.25">
      <c r="A749" s="1">
        <v>150013</v>
      </c>
      <c r="B749">
        <v>2</v>
      </c>
      <c r="C749">
        <v>2018</v>
      </c>
      <c r="D749">
        <v>9</v>
      </c>
      <c r="G749">
        <v>45</v>
      </c>
      <c r="H749" t="s">
        <v>36</v>
      </c>
      <c r="I749">
        <v>219</v>
      </c>
      <c r="J749">
        <v>13</v>
      </c>
      <c r="K749">
        <v>16.850000000000001</v>
      </c>
      <c r="L749">
        <v>1</v>
      </c>
      <c r="M749" t="s">
        <v>9</v>
      </c>
      <c r="N749">
        <v>4</v>
      </c>
      <c r="O749">
        <f>VLOOKUP(M749,LU!$A$3:$B$12,2,FALSE)</f>
        <v>136</v>
      </c>
    </row>
    <row r="750" spans="1:15" hidden="1" x14ac:dyDescent="0.25">
      <c r="A750" s="1">
        <v>91922</v>
      </c>
      <c r="B750">
        <v>2</v>
      </c>
      <c r="C750">
        <v>2004</v>
      </c>
      <c r="D750">
        <v>9</v>
      </c>
      <c r="G750">
        <v>45</v>
      </c>
      <c r="H750" t="s">
        <v>36</v>
      </c>
      <c r="I750">
        <v>493</v>
      </c>
      <c r="J750">
        <v>101</v>
      </c>
      <c r="K750">
        <v>5.29</v>
      </c>
      <c r="L750">
        <v>0.96</v>
      </c>
      <c r="M750" t="s">
        <v>9</v>
      </c>
      <c r="N750">
        <v>4</v>
      </c>
      <c r="O750">
        <f>VLOOKUP(M750,LU!$A$3:$B$12,2,FALSE)</f>
        <v>136</v>
      </c>
    </row>
    <row r="751" spans="1:15" hidden="1" x14ac:dyDescent="0.25">
      <c r="A751" s="1">
        <v>95930</v>
      </c>
      <c r="B751">
        <v>2</v>
      </c>
      <c r="C751">
        <v>2005</v>
      </c>
      <c r="D751">
        <v>9</v>
      </c>
      <c r="G751">
        <v>45</v>
      </c>
      <c r="H751" t="s">
        <v>36</v>
      </c>
      <c r="I751">
        <v>667</v>
      </c>
      <c r="J751">
        <v>161</v>
      </c>
      <c r="K751">
        <v>4.1399999999999997</v>
      </c>
      <c r="L751">
        <v>0.98799999999999999</v>
      </c>
      <c r="M751" t="s">
        <v>9</v>
      </c>
      <c r="N751">
        <v>4</v>
      </c>
      <c r="O751">
        <f>VLOOKUP(M751,LU!$A$3:$B$12,2,FALSE)</f>
        <v>136</v>
      </c>
    </row>
    <row r="752" spans="1:15" hidden="1" x14ac:dyDescent="0.25">
      <c r="A752" s="1">
        <v>1673132</v>
      </c>
      <c r="B752">
        <v>2</v>
      </c>
      <c r="C752">
        <v>2003</v>
      </c>
      <c r="D752">
        <v>9</v>
      </c>
      <c r="G752">
        <v>45</v>
      </c>
      <c r="H752" t="s">
        <v>36</v>
      </c>
      <c r="I752">
        <v>486</v>
      </c>
      <c r="J752">
        <v>159</v>
      </c>
      <c r="K752">
        <v>3.06</v>
      </c>
      <c r="L752">
        <v>0.98099999999999998</v>
      </c>
      <c r="M752" t="s">
        <v>9</v>
      </c>
      <c r="N752">
        <v>4</v>
      </c>
      <c r="O752">
        <f>VLOOKUP(M752,LU!$A$3:$B$12,2,FALSE)</f>
        <v>136</v>
      </c>
    </row>
    <row r="753" spans="1:15" hidden="1" x14ac:dyDescent="0.25">
      <c r="A753" s="1">
        <v>127562</v>
      </c>
      <c r="B753">
        <v>2</v>
      </c>
      <c r="C753">
        <v>2013</v>
      </c>
      <c r="D753">
        <v>9</v>
      </c>
      <c r="G753">
        <v>45</v>
      </c>
      <c r="H753" t="s">
        <v>36</v>
      </c>
      <c r="I753">
        <v>58</v>
      </c>
      <c r="J753">
        <v>2</v>
      </c>
      <c r="K753">
        <v>29</v>
      </c>
      <c r="L753">
        <v>1</v>
      </c>
      <c r="M753" t="s">
        <v>9</v>
      </c>
      <c r="N753">
        <v>4</v>
      </c>
      <c r="O753">
        <f>VLOOKUP(M753,LU!$A$3:$B$12,2,FALSE)</f>
        <v>136</v>
      </c>
    </row>
    <row r="754" spans="1:15" hidden="1" x14ac:dyDescent="0.25">
      <c r="A754" s="1">
        <v>123055</v>
      </c>
      <c r="B754">
        <v>2</v>
      </c>
      <c r="C754">
        <v>2012</v>
      </c>
      <c r="D754">
        <v>9</v>
      </c>
      <c r="G754">
        <v>45</v>
      </c>
      <c r="H754" t="s">
        <v>36</v>
      </c>
      <c r="I754">
        <v>458</v>
      </c>
      <c r="J754">
        <v>140</v>
      </c>
      <c r="K754">
        <v>3.27</v>
      </c>
      <c r="L754">
        <v>0.96399999999999997</v>
      </c>
      <c r="M754" t="s">
        <v>9</v>
      </c>
      <c r="N754">
        <v>4</v>
      </c>
      <c r="O754">
        <f>VLOOKUP(M754,LU!$A$3:$B$12,2,FALSE)</f>
        <v>136</v>
      </c>
    </row>
    <row r="755" spans="1:15" hidden="1" x14ac:dyDescent="0.25">
      <c r="A755" s="1">
        <v>119708</v>
      </c>
      <c r="B755">
        <v>2</v>
      </c>
      <c r="C755">
        <v>2011</v>
      </c>
      <c r="D755">
        <v>9</v>
      </c>
      <c r="G755">
        <v>45</v>
      </c>
      <c r="H755" t="s">
        <v>36</v>
      </c>
      <c r="I755">
        <v>126</v>
      </c>
      <c r="J755">
        <v>27</v>
      </c>
      <c r="K755">
        <v>4.67</v>
      </c>
      <c r="L755">
        <v>1</v>
      </c>
      <c r="M755" t="s">
        <v>9</v>
      </c>
      <c r="N755">
        <v>4</v>
      </c>
      <c r="O755">
        <f>VLOOKUP(M755,LU!$A$3:$B$12,2,FALSE)</f>
        <v>136</v>
      </c>
    </row>
    <row r="756" spans="1:15" hidden="1" x14ac:dyDescent="0.25">
      <c r="A756" s="1">
        <v>157157</v>
      </c>
      <c r="B756">
        <v>2</v>
      </c>
      <c r="C756">
        <v>2020</v>
      </c>
      <c r="D756">
        <v>9</v>
      </c>
      <c r="G756">
        <v>45</v>
      </c>
      <c r="H756" t="s">
        <v>36</v>
      </c>
      <c r="I756">
        <v>150</v>
      </c>
      <c r="J756">
        <v>7</v>
      </c>
      <c r="K756">
        <v>21.43</v>
      </c>
      <c r="L756">
        <v>0.71399999999999997</v>
      </c>
      <c r="M756" t="s">
        <v>9</v>
      </c>
      <c r="N756">
        <v>4</v>
      </c>
      <c r="O756">
        <f>VLOOKUP(M756,LU!$A$3:$B$12,2,FALSE)</f>
        <v>136</v>
      </c>
    </row>
    <row r="757" spans="1:15" hidden="1" x14ac:dyDescent="0.25">
      <c r="A757" s="1">
        <v>144932</v>
      </c>
      <c r="B757">
        <v>2</v>
      </c>
      <c r="C757">
        <v>2017</v>
      </c>
      <c r="D757">
        <v>9</v>
      </c>
      <c r="G757">
        <v>45</v>
      </c>
      <c r="H757" t="s">
        <v>36</v>
      </c>
      <c r="I757">
        <v>263</v>
      </c>
      <c r="J757">
        <v>20</v>
      </c>
      <c r="K757">
        <v>13.15</v>
      </c>
      <c r="L757">
        <v>1</v>
      </c>
      <c r="M757" t="s">
        <v>9</v>
      </c>
      <c r="N757">
        <v>4</v>
      </c>
      <c r="O757">
        <f>VLOOKUP(M757,LU!$A$3:$B$12,2,FALSE)</f>
        <v>136</v>
      </c>
    </row>
    <row r="758" spans="1:15" hidden="1" x14ac:dyDescent="0.25">
      <c r="A758" s="1">
        <v>153506</v>
      </c>
      <c r="B758">
        <v>2</v>
      </c>
      <c r="C758">
        <v>2019</v>
      </c>
      <c r="D758">
        <v>9</v>
      </c>
      <c r="G758">
        <v>45</v>
      </c>
      <c r="H758" t="s">
        <v>36</v>
      </c>
      <c r="I758">
        <v>185</v>
      </c>
      <c r="J758">
        <v>20</v>
      </c>
      <c r="K758">
        <v>9.25</v>
      </c>
      <c r="L758">
        <v>1</v>
      </c>
      <c r="M758" t="s">
        <v>9</v>
      </c>
      <c r="N758">
        <v>4</v>
      </c>
      <c r="O758">
        <f>VLOOKUP(M758,LU!$A$3:$B$12,2,FALSE)</f>
        <v>136</v>
      </c>
    </row>
    <row r="759" spans="1:15" hidden="1" x14ac:dyDescent="0.25">
      <c r="A759" s="1">
        <v>1271779</v>
      </c>
      <c r="B759">
        <v>2</v>
      </c>
      <c r="C759">
        <v>2002</v>
      </c>
      <c r="D759">
        <v>9</v>
      </c>
      <c r="G759">
        <v>45</v>
      </c>
      <c r="H759" t="s">
        <v>37</v>
      </c>
      <c r="I759">
        <v>1388</v>
      </c>
      <c r="J759">
        <v>89</v>
      </c>
      <c r="K759">
        <v>18.18</v>
      </c>
      <c r="L759">
        <v>0.77500000000000002</v>
      </c>
      <c r="M759" t="s">
        <v>8</v>
      </c>
      <c r="N759">
        <v>4</v>
      </c>
      <c r="O759">
        <f>VLOOKUP(M759,LU!$A$3:$B$12,2,FALSE)</f>
        <v>152</v>
      </c>
    </row>
    <row r="760" spans="1:15" hidden="1" x14ac:dyDescent="0.25">
      <c r="A760" s="1">
        <v>133940</v>
      </c>
      <c r="B760">
        <v>2</v>
      </c>
      <c r="C760">
        <v>2014</v>
      </c>
      <c r="D760">
        <v>9</v>
      </c>
      <c r="G760">
        <v>45</v>
      </c>
      <c r="H760" t="s">
        <v>37</v>
      </c>
      <c r="I760">
        <v>1252</v>
      </c>
      <c r="J760">
        <v>0</v>
      </c>
      <c r="M760" t="s">
        <v>8</v>
      </c>
      <c r="N760">
        <v>4</v>
      </c>
      <c r="O760">
        <f>VLOOKUP(M760,LU!$A$3:$B$12,2,FALSE)</f>
        <v>152</v>
      </c>
    </row>
    <row r="761" spans="1:15" hidden="1" x14ac:dyDescent="0.25">
      <c r="A761" s="1">
        <v>963358</v>
      </c>
      <c r="B761">
        <v>2</v>
      </c>
      <c r="C761">
        <v>2000</v>
      </c>
      <c r="D761">
        <v>9</v>
      </c>
      <c r="G761">
        <v>45</v>
      </c>
      <c r="H761" t="s">
        <v>37</v>
      </c>
      <c r="I761">
        <v>227</v>
      </c>
      <c r="J761">
        <v>33</v>
      </c>
      <c r="K761">
        <v>6.88</v>
      </c>
      <c r="L761">
        <v>0.54500000000000004</v>
      </c>
      <c r="M761" t="s">
        <v>8</v>
      </c>
      <c r="N761">
        <v>4</v>
      </c>
      <c r="O761">
        <f>VLOOKUP(M761,LU!$A$3:$B$12,2,FALSE)</f>
        <v>152</v>
      </c>
    </row>
    <row r="762" spans="1:15" hidden="1" x14ac:dyDescent="0.25">
      <c r="A762" s="1">
        <v>102759</v>
      </c>
      <c r="B762">
        <v>2</v>
      </c>
      <c r="C762">
        <v>2007</v>
      </c>
      <c r="D762">
        <v>9</v>
      </c>
      <c r="G762">
        <v>45</v>
      </c>
      <c r="H762" t="s">
        <v>37</v>
      </c>
      <c r="I762">
        <v>910</v>
      </c>
      <c r="J762">
        <v>0</v>
      </c>
      <c r="M762" t="s">
        <v>8</v>
      </c>
      <c r="N762">
        <v>4</v>
      </c>
      <c r="O762">
        <f>VLOOKUP(M762,LU!$A$3:$B$12,2,FALSE)</f>
        <v>152</v>
      </c>
    </row>
    <row r="763" spans="1:15" hidden="1" x14ac:dyDescent="0.25">
      <c r="A763" s="1">
        <v>102760</v>
      </c>
      <c r="B763">
        <v>2</v>
      </c>
      <c r="C763">
        <v>2007</v>
      </c>
      <c r="D763">
        <v>9</v>
      </c>
      <c r="G763">
        <v>45</v>
      </c>
      <c r="H763" t="s">
        <v>37</v>
      </c>
      <c r="J763">
        <v>20</v>
      </c>
      <c r="L763">
        <v>0.45</v>
      </c>
      <c r="M763" t="s">
        <v>8</v>
      </c>
      <c r="N763">
        <v>4</v>
      </c>
      <c r="O763">
        <f>VLOOKUP(M763,LU!$A$3:$B$12,2,FALSE)</f>
        <v>152</v>
      </c>
    </row>
    <row r="764" spans="1:15" hidden="1" x14ac:dyDescent="0.25">
      <c r="A764" s="1">
        <v>107156</v>
      </c>
      <c r="B764">
        <v>2</v>
      </c>
      <c r="C764">
        <v>2008</v>
      </c>
      <c r="D764">
        <v>9</v>
      </c>
      <c r="G764">
        <v>45</v>
      </c>
      <c r="H764" t="s">
        <v>37</v>
      </c>
      <c r="I764">
        <v>308</v>
      </c>
      <c r="J764">
        <v>7</v>
      </c>
      <c r="K764">
        <v>44</v>
      </c>
      <c r="L764">
        <v>0.14299999999999999</v>
      </c>
      <c r="M764" t="s">
        <v>8</v>
      </c>
      <c r="N764">
        <v>4</v>
      </c>
      <c r="O764">
        <f>VLOOKUP(M764,LU!$A$3:$B$12,2,FALSE)</f>
        <v>152</v>
      </c>
    </row>
    <row r="765" spans="1:15" hidden="1" x14ac:dyDescent="0.25">
      <c r="A765" s="1">
        <v>141645</v>
      </c>
      <c r="B765">
        <v>2</v>
      </c>
      <c r="C765">
        <v>2016</v>
      </c>
      <c r="D765">
        <v>9</v>
      </c>
      <c r="G765">
        <v>45</v>
      </c>
      <c r="H765" t="s">
        <v>37</v>
      </c>
      <c r="I765">
        <v>2320</v>
      </c>
      <c r="J765">
        <v>118</v>
      </c>
      <c r="K765">
        <v>19.66</v>
      </c>
      <c r="L765">
        <v>0.60199999999999998</v>
      </c>
      <c r="M765" t="s">
        <v>8</v>
      </c>
      <c r="N765">
        <v>4</v>
      </c>
      <c r="O765">
        <f>VLOOKUP(M765,LU!$A$3:$B$12,2,FALSE)</f>
        <v>152</v>
      </c>
    </row>
    <row r="766" spans="1:15" hidden="1" x14ac:dyDescent="0.25">
      <c r="A766" s="1">
        <v>113567</v>
      </c>
      <c r="B766">
        <v>2</v>
      </c>
      <c r="C766">
        <v>2010</v>
      </c>
      <c r="D766">
        <v>9</v>
      </c>
      <c r="G766">
        <v>45</v>
      </c>
      <c r="H766" t="s">
        <v>37</v>
      </c>
      <c r="I766">
        <v>240</v>
      </c>
      <c r="J766">
        <v>0</v>
      </c>
      <c r="M766" t="s">
        <v>8</v>
      </c>
      <c r="N766">
        <v>4</v>
      </c>
      <c r="O766">
        <f>VLOOKUP(M766,LU!$A$3:$B$12,2,FALSE)</f>
        <v>152</v>
      </c>
    </row>
    <row r="767" spans="1:15" hidden="1" x14ac:dyDescent="0.25">
      <c r="A767" s="1">
        <v>110805</v>
      </c>
      <c r="B767">
        <v>2</v>
      </c>
      <c r="C767">
        <v>2009</v>
      </c>
      <c r="D767">
        <v>9</v>
      </c>
      <c r="G767">
        <v>45</v>
      </c>
      <c r="H767" t="s">
        <v>37</v>
      </c>
      <c r="I767">
        <v>1105</v>
      </c>
      <c r="J767">
        <v>39</v>
      </c>
      <c r="K767">
        <v>28.33</v>
      </c>
      <c r="L767">
        <v>0.872</v>
      </c>
      <c r="M767" t="s">
        <v>8</v>
      </c>
      <c r="N767">
        <v>4</v>
      </c>
      <c r="O767">
        <f>VLOOKUP(M767,LU!$A$3:$B$12,2,FALSE)</f>
        <v>152</v>
      </c>
    </row>
    <row r="768" spans="1:15" hidden="1" x14ac:dyDescent="0.25">
      <c r="A768" s="1">
        <v>133932</v>
      </c>
      <c r="B768">
        <v>2</v>
      </c>
      <c r="C768">
        <v>2014</v>
      </c>
      <c r="D768">
        <v>9</v>
      </c>
      <c r="G768">
        <v>45</v>
      </c>
      <c r="H768" t="s">
        <v>37</v>
      </c>
      <c r="J768">
        <v>14</v>
      </c>
      <c r="L768">
        <v>0.92900000000000005</v>
      </c>
      <c r="M768" t="s">
        <v>8</v>
      </c>
      <c r="N768">
        <v>4</v>
      </c>
      <c r="O768">
        <f>VLOOKUP(M768,LU!$A$3:$B$12,2,FALSE)</f>
        <v>152</v>
      </c>
    </row>
    <row r="769" spans="1:15" hidden="1" x14ac:dyDescent="0.25">
      <c r="A769" s="1">
        <v>139483</v>
      </c>
      <c r="B769">
        <v>2</v>
      </c>
      <c r="C769">
        <v>2015</v>
      </c>
      <c r="D769">
        <v>9</v>
      </c>
      <c r="G769">
        <v>45</v>
      </c>
      <c r="H769" t="s">
        <v>37</v>
      </c>
      <c r="I769">
        <v>601</v>
      </c>
      <c r="J769">
        <v>0</v>
      </c>
      <c r="M769" t="s">
        <v>8</v>
      </c>
      <c r="N769">
        <v>4</v>
      </c>
      <c r="O769">
        <f>VLOOKUP(M769,LU!$A$3:$B$12,2,FALSE)</f>
        <v>152</v>
      </c>
    </row>
    <row r="770" spans="1:15" hidden="1" x14ac:dyDescent="0.25">
      <c r="A770" s="1">
        <v>137649</v>
      </c>
      <c r="B770">
        <v>2</v>
      </c>
      <c r="C770">
        <v>2015</v>
      </c>
      <c r="D770">
        <v>9</v>
      </c>
      <c r="G770">
        <v>45</v>
      </c>
      <c r="H770" t="s">
        <v>37</v>
      </c>
      <c r="J770">
        <v>3</v>
      </c>
      <c r="L770">
        <v>1</v>
      </c>
      <c r="M770" t="s">
        <v>8</v>
      </c>
      <c r="N770">
        <v>4</v>
      </c>
      <c r="O770">
        <f>VLOOKUP(M770,LU!$A$3:$B$12,2,FALSE)</f>
        <v>152</v>
      </c>
    </row>
    <row r="771" spans="1:15" hidden="1" x14ac:dyDescent="0.25">
      <c r="A771" s="1">
        <v>150020</v>
      </c>
      <c r="B771">
        <v>2</v>
      </c>
      <c r="C771">
        <v>2018</v>
      </c>
      <c r="D771">
        <v>9</v>
      </c>
      <c r="G771">
        <v>45</v>
      </c>
      <c r="H771" t="s">
        <v>37</v>
      </c>
      <c r="I771">
        <v>549</v>
      </c>
      <c r="J771">
        <v>15</v>
      </c>
      <c r="K771">
        <v>36.6</v>
      </c>
      <c r="L771">
        <v>0.26700000000000002</v>
      </c>
      <c r="M771" t="s">
        <v>8</v>
      </c>
      <c r="N771">
        <v>4</v>
      </c>
      <c r="O771">
        <f>VLOOKUP(M771,LU!$A$3:$B$12,2,FALSE)</f>
        <v>152</v>
      </c>
    </row>
    <row r="772" spans="1:15" hidden="1" x14ac:dyDescent="0.25">
      <c r="A772" s="1">
        <v>1118857</v>
      </c>
      <c r="B772">
        <v>2</v>
      </c>
      <c r="C772">
        <v>2001</v>
      </c>
      <c r="D772">
        <v>9</v>
      </c>
      <c r="G772">
        <v>45</v>
      </c>
      <c r="H772" t="s">
        <v>37</v>
      </c>
      <c r="I772">
        <v>3074</v>
      </c>
      <c r="J772">
        <v>151</v>
      </c>
      <c r="K772">
        <v>22.05</v>
      </c>
      <c r="L772">
        <v>0.63500000000000001</v>
      </c>
      <c r="M772" t="s">
        <v>8</v>
      </c>
      <c r="N772">
        <v>4</v>
      </c>
      <c r="O772">
        <f>VLOOKUP(M772,LU!$A$3:$B$12,2,FALSE)</f>
        <v>152</v>
      </c>
    </row>
    <row r="773" spans="1:15" hidden="1" x14ac:dyDescent="0.25">
      <c r="A773" s="1">
        <v>91926</v>
      </c>
      <c r="B773">
        <v>2</v>
      </c>
      <c r="C773">
        <v>2004</v>
      </c>
      <c r="D773">
        <v>9</v>
      </c>
      <c r="G773">
        <v>45</v>
      </c>
      <c r="H773" t="s">
        <v>37</v>
      </c>
      <c r="I773">
        <v>1808</v>
      </c>
      <c r="J773">
        <v>123</v>
      </c>
      <c r="K773">
        <v>15.17</v>
      </c>
      <c r="L773">
        <v>0.65900000000000003</v>
      </c>
      <c r="M773" t="s">
        <v>8</v>
      </c>
      <c r="N773">
        <v>4</v>
      </c>
      <c r="O773">
        <f>VLOOKUP(M773,LU!$A$3:$B$12,2,FALSE)</f>
        <v>152</v>
      </c>
    </row>
    <row r="774" spans="1:15" hidden="1" x14ac:dyDescent="0.25">
      <c r="A774" s="1">
        <v>1673115</v>
      </c>
      <c r="B774">
        <v>2</v>
      </c>
      <c r="C774">
        <v>2003</v>
      </c>
      <c r="D774">
        <v>9</v>
      </c>
      <c r="G774">
        <v>45</v>
      </c>
      <c r="H774" t="s">
        <v>37</v>
      </c>
      <c r="I774">
        <v>1823</v>
      </c>
      <c r="J774">
        <v>161</v>
      </c>
      <c r="K774">
        <v>12.07</v>
      </c>
      <c r="L774">
        <v>0.54600000000000004</v>
      </c>
      <c r="M774" t="s">
        <v>8</v>
      </c>
      <c r="N774">
        <v>4</v>
      </c>
      <c r="O774">
        <f>VLOOKUP(M774,LU!$A$3:$B$12,2,FALSE)</f>
        <v>152</v>
      </c>
    </row>
    <row r="775" spans="1:15" hidden="1" x14ac:dyDescent="0.25">
      <c r="A775" s="1">
        <v>100492</v>
      </c>
      <c r="B775">
        <v>2</v>
      </c>
      <c r="C775">
        <v>2006</v>
      </c>
      <c r="D775">
        <v>9</v>
      </c>
      <c r="G775">
        <v>45</v>
      </c>
      <c r="H775" t="s">
        <v>37</v>
      </c>
      <c r="I775">
        <v>1098</v>
      </c>
      <c r="J775">
        <v>38</v>
      </c>
      <c r="K775">
        <v>28.89</v>
      </c>
      <c r="L775">
        <v>0.81599999999999995</v>
      </c>
      <c r="M775" t="s">
        <v>8</v>
      </c>
      <c r="N775">
        <v>4</v>
      </c>
      <c r="O775">
        <f>VLOOKUP(M775,LU!$A$3:$B$12,2,FALSE)</f>
        <v>152</v>
      </c>
    </row>
    <row r="776" spans="1:15" hidden="1" x14ac:dyDescent="0.25">
      <c r="A776" s="1">
        <v>96232</v>
      </c>
      <c r="B776">
        <v>2</v>
      </c>
      <c r="C776">
        <v>2005</v>
      </c>
      <c r="D776">
        <v>9</v>
      </c>
      <c r="G776">
        <v>45</v>
      </c>
      <c r="H776" t="s">
        <v>37</v>
      </c>
      <c r="I776">
        <v>3094</v>
      </c>
      <c r="J776">
        <v>213</v>
      </c>
      <c r="K776">
        <v>17.09</v>
      </c>
      <c r="L776">
        <v>0.624</v>
      </c>
      <c r="M776" t="s">
        <v>8</v>
      </c>
      <c r="N776">
        <v>4</v>
      </c>
      <c r="O776">
        <f>VLOOKUP(M776,LU!$A$3:$B$12,2,FALSE)</f>
        <v>152</v>
      </c>
    </row>
    <row r="777" spans="1:15" hidden="1" x14ac:dyDescent="0.25">
      <c r="A777" s="1">
        <v>127565</v>
      </c>
      <c r="B777">
        <v>2</v>
      </c>
      <c r="C777">
        <v>2013</v>
      </c>
      <c r="D777">
        <v>9</v>
      </c>
      <c r="G777">
        <v>45</v>
      </c>
      <c r="H777" t="s">
        <v>37</v>
      </c>
      <c r="I777">
        <v>346</v>
      </c>
      <c r="J777">
        <v>7</v>
      </c>
      <c r="K777">
        <v>49.43</v>
      </c>
      <c r="L777">
        <v>0.57099999999999995</v>
      </c>
      <c r="M777" t="s">
        <v>8</v>
      </c>
      <c r="N777">
        <v>4</v>
      </c>
      <c r="O777">
        <f>VLOOKUP(M777,LU!$A$3:$B$12,2,FALSE)</f>
        <v>152</v>
      </c>
    </row>
    <row r="778" spans="1:15" hidden="1" x14ac:dyDescent="0.25">
      <c r="A778" s="1">
        <v>123059</v>
      </c>
      <c r="B778">
        <v>2</v>
      </c>
      <c r="C778">
        <v>2012</v>
      </c>
      <c r="D778">
        <v>9</v>
      </c>
      <c r="G778">
        <v>45</v>
      </c>
      <c r="H778" t="s">
        <v>37</v>
      </c>
      <c r="J778">
        <v>28</v>
      </c>
      <c r="L778">
        <v>0.53600000000000003</v>
      </c>
      <c r="M778" t="s">
        <v>8</v>
      </c>
      <c r="N778">
        <v>4</v>
      </c>
      <c r="O778">
        <f>VLOOKUP(M778,LU!$A$3:$B$12,2,FALSE)</f>
        <v>152</v>
      </c>
    </row>
    <row r="779" spans="1:15" hidden="1" x14ac:dyDescent="0.25">
      <c r="A779" s="1">
        <v>123096</v>
      </c>
      <c r="B779">
        <v>2</v>
      </c>
      <c r="C779">
        <v>2012</v>
      </c>
      <c r="D779">
        <v>9</v>
      </c>
      <c r="G779">
        <v>45</v>
      </c>
      <c r="H779" t="s">
        <v>37</v>
      </c>
      <c r="I779">
        <v>1004</v>
      </c>
      <c r="J779">
        <v>0</v>
      </c>
      <c r="M779" t="s">
        <v>8</v>
      </c>
      <c r="N779">
        <v>4</v>
      </c>
      <c r="O779">
        <f>VLOOKUP(M779,LU!$A$3:$B$12,2,FALSE)</f>
        <v>152</v>
      </c>
    </row>
    <row r="780" spans="1:15" hidden="1" x14ac:dyDescent="0.25">
      <c r="A780" s="1">
        <v>119712</v>
      </c>
      <c r="B780">
        <v>2</v>
      </c>
      <c r="C780">
        <v>2011</v>
      </c>
      <c r="D780">
        <v>9</v>
      </c>
      <c r="G780">
        <v>45</v>
      </c>
      <c r="H780" t="s">
        <v>37</v>
      </c>
      <c r="J780">
        <v>19</v>
      </c>
      <c r="L780">
        <v>0.78900000000000003</v>
      </c>
      <c r="M780" t="s">
        <v>8</v>
      </c>
      <c r="N780">
        <v>4</v>
      </c>
      <c r="O780">
        <f>VLOOKUP(M780,LU!$A$3:$B$12,2,FALSE)</f>
        <v>152</v>
      </c>
    </row>
    <row r="781" spans="1:15" hidden="1" x14ac:dyDescent="0.25">
      <c r="A781" s="1">
        <v>119714</v>
      </c>
      <c r="B781">
        <v>2</v>
      </c>
      <c r="C781">
        <v>2011</v>
      </c>
      <c r="D781">
        <v>9</v>
      </c>
      <c r="G781">
        <v>45</v>
      </c>
      <c r="H781" t="s">
        <v>37</v>
      </c>
      <c r="I781">
        <v>2284</v>
      </c>
      <c r="J781">
        <v>0</v>
      </c>
      <c r="M781" t="s">
        <v>8</v>
      </c>
      <c r="N781">
        <v>4</v>
      </c>
      <c r="O781">
        <f>VLOOKUP(M781,LU!$A$3:$B$12,2,FALSE)</f>
        <v>152</v>
      </c>
    </row>
    <row r="782" spans="1:15" hidden="1" x14ac:dyDescent="0.25">
      <c r="A782" s="1">
        <v>157161</v>
      </c>
      <c r="B782">
        <v>2</v>
      </c>
      <c r="C782">
        <v>2020</v>
      </c>
      <c r="D782">
        <v>9</v>
      </c>
      <c r="G782">
        <v>45</v>
      </c>
      <c r="H782" t="s">
        <v>37</v>
      </c>
      <c r="I782">
        <v>1476</v>
      </c>
      <c r="J782">
        <v>97</v>
      </c>
      <c r="K782">
        <v>15.22</v>
      </c>
      <c r="L782">
        <v>0.746</v>
      </c>
      <c r="M782" t="s">
        <v>8</v>
      </c>
      <c r="N782">
        <v>4</v>
      </c>
      <c r="O782">
        <f>VLOOKUP(M782,LU!$A$3:$B$12,2,FALSE)</f>
        <v>152</v>
      </c>
    </row>
    <row r="783" spans="1:15" hidden="1" x14ac:dyDescent="0.25">
      <c r="A783" s="1">
        <v>144936</v>
      </c>
      <c r="B783">
        <v>2</v>
      </c>
      <c r="C783">
        <v>2017</v>
      </c>
      <c r="D783">
        <v>9</v>
      </c>
      <c r="G783">
        <v>45</v>
      </c>
      <c r="H783" t="s">
        <v>37</v>
      </c>
      <c r="I783">
        <v>1520</v>
      </c>
      <c r="J783">
        <v>225</v>
      </c>
      <c r="K783">
        <v>6.76</v>
      </c>
      <c r="L783">
        <v>0.82699999999999996</v>
      </c>
      <c r="M783" t="s">
        <v>8</v>
      </c>
      <c r="N783">
        <v>4</v>
      </c>
      <c r="O783">
        <f>VLOOKUP(M783,LU!$A$3:$B$12,2,FALSE)</f>
        <v>152</v>
      </c>
    </row>
    <row r="784" spans="1:15" hidden="1" x14ac:dyDescent="0.25">
      <c r="A784" s="1">
        <v>153511</v>
      </c>
      <c r="B784">
        <v>2</v>
      </c>
      <c r="C784">
        <v>2019</v>
      </c>
      <c r="D784">
        <v>9</v>
      </c>
      <c r="G784">
        <v>45</v>
      </c>
      <c r="H784" t="s">
        <v>37</v>
      </c>
      <c r="I784">
        <v>607</v>
      </c>
      <c r="J784">
        <v>110</v>
      </c>
      <c r="K784">
        <v>5.52</v>
      </c>
      <c r="L784">
        <v>0.11799999999999999</v>
      </c>
      <c r="M784" t="s">
        <v>8</v>
      </c>
      <c r="N784">
        <v>4</v>
      </c>
      <c r="O784">
        <f>VLOOKUP(M784,LU!$A$3:$B$12,2,FALSE)</f>
        <v>152</v>
      </c>
    </row>
    <row r="785" spans="1:15" hidden="1" x14ac:dyDescent="0.25">
      <c r="A785" s="1">
        <v>1118655</v>
      </c>
      <c r="B785">
        <v>2</v>
      </c>
      <c r="C785">
        <v>2001</v>
      </c>
      <c r="D785">
        <v>10</v>
      </c>
      <c r="G785">
        <v>45</v>
      </c>
      <c r="H785" t="s">
        <v>38</v>
      </c>
      <c r="I785">
        <v>74</v>
      </c>
      <c r="J785">
        <v>0</v>
      </c>
      <c r="M785" t="s">
        <v>2</v>
      </c>
      <c r="N785">
        <v>5</v>
      </c>
      <c r="O785">
        <f>VLOOKUP(M785,LU!$A$3:$B$12,2,FALSE)</f>
        <v>91</v>
      </c>
    </row>
    <row r="786" spans="1:15" hidden="1" x14ac:dyDescent="0.25">
      <c r="A786" s="1">
        <v>1271670</v>
      </c>
      <c r="B786">
        <v>2</v>
      </c>
      <c r="C786">
        <v>2002</v>
      </c>
      <c r="D786">
        <v>10</v>
      </c>
      <c r="G786">
        <v>45</v>
      </c>
      <c r="H786" t="s">
        <v>38</v>
      </c>
      <c r="I786">
        <v>186</v>
      </c>
      <c r="J786">
        <v>0</v>
      </c>
      <c r="M786" t="s">
        <v>2</v>
      </c>
      <c r="N786">
        <v>5</v>
      </c>
      <c r="O786">
        <f>VLOOKUP(M786,LU!$A$3:$B$12,2,FALSE)</f>
        <v>91</v>
      </c>
    </row>
    <row r="787" spans="1:15" hidden="1" x14ac:dyDescent="0.25">
      <c r="A787" s="1">
        <v>99297</v>
      </c>
      <c r="B787">
        <v>2</v>
      </c>
      <c r="C787">
        <v>2006</v>
      </c>
      <c r="D787">
        <v>10</v>
      </c>
      <c r="G787">
        <v>45</v>
      </c>
      <c r="H787" t="s">
        <v>38</v>
      </c>
      <c r="I787">
        <v>117</v>
      </c>
      <c r="J787">
        <v>30</v>
      </c>
      <c r="K787">
        <v>3.9</v>
      </c>
      <c r="L787">
        <v>1</v>
      </c>
      <c r="M787" t="s">
        <v>2</v>
      </c>
      <c r="N787">
        <v>5</v>
      </c>
      <c r="O787">
        <f>VLOOKUP(M787,LU!$A$3:$B$12,2,FALSE)</f>
        <v>91</v>
      </c>
    </row>
    <row r="788" spans="1:15" hidden="1" x14ac:dyDescent="0.25">
      <c r="A788" s="1">
        <v>963375</v>
      </c>
      <c r="B788">
        <v>2</v>
      </c>
      <c r="C788">
        <v>2000</v>
      </c>
      <c r="D788">
        <v>10</v>
      </c>
      <c r="G788">
        <v>45</v>
      </c>
      <c r="H788" t="s">
        <v>38</v>
      </c>
      <c r="I788">
        <v>1539</v>
      </c>
      <c r="J788">
        <v>345</v>
      </c>
      <c r="K788">
        <v>4.46</v>
      </c>
      <c r="L788">
        <v>0.99099999999999999</v>
      </c>
      <c r="M788" t="s">
        <v>2</v>
      </c>
      <c r="N788">
        <v>5</v>
      </c>
      <c r="O788">
        <f>VLOOKUP(M788,LU!$A$3:$B$12,2,FALSE)</f>
        <v>91</v>
      </c>
    </row>
    <row r="789" spans="1:15" hidden="1" x14ac:dyDescent="0.25">
      <c r="A789" s="1">
        <v>108728</v>
      </c>
      <c r="B789">
        <v>2</v>
      </c>
      <c r="C789">
        <v>2008</v>
      </c>
      <c r="D789">
        <v>10</v>
      </c>
      <c r="G789">
        <v>45</v>
      </c>
      <c r="H789" t="s">
        <v>38</v>
      </c>
      <c r="I789">
        <v>553</v>
      </c>
      <c r="J789">
        <v>0</v>
      </c>
      <c r="M789" t="s">
        <v>2</v>
      </c>
      <c r="N789">
        <v>5</v>
      </c>
      <c r="O789">
        <f>VLOOKUP(M789,LU!$A$3:$B$12,2,FALSE)</f>
        <v>91</v>
      </c>
    </row>
    <row r="790" spans="1:15" hidden="1" x14ac:dyDescent="0.25">
      <c r="A790" s="1">
        <v>107110</v>
      </c>
      <c r="B790">
        <v>2</v>
      </c>
      <c r="C790">
        <v>2008</v>
      </c>
      <c r="D790">
        <v>10</v>
      </c>
      <c r="G790">
        <v>45</v>
      </c>
      <c r="H790" t="s">
        <v>38</v>
      </c>
      <c r="J790">
        <v>2</v>
      </c>
      <c r="L790">
        <v>0.5</v>
      </c>
      <c r="M790" t="s">
        <v>2</v>
      </c>
      <c r="N790">
        <v>5</v>
      </c>
      <c r="O790">
        <f>VLOOKUP(M790,LU!$A$3:$B$12,2,FALSE)</f>
        <v>91</v>
      </c>
    </row>
    <row r="791" spans="1:15" hidden="1" x14ac:dyDescent="0.25">
      <c r="A791" s="1">
        <v>113528</v>
      </c>
      <c r="B791">
        <v>2</v>
      </c>
      <c r="C791">
        <v>2010</v>
      </c>
      <c r="D791">
        <v>10</v>
      </c>
      <c r="G791">
        <v>45</v>
      </c>
      <c r="H791" t="s">
        <v>38</v>
      </c>
      <c r="I791">
        <v>2082</v>
      </c>
      <c r="J791">
        <v>181</v>
      </c>
      <c r="K791">
        <v>11.5</v>
      </c>
      <c r="L791">
        <v>0.16600000000000001</v>
      </c>
      <c r="M791" t="s">
        <v>2</v>
      </c>
      <c r="N791">
        <v>5</v>
      </c>
      <c r="O791">
        <f>VLOOKUP(M791,LU!$A$3:$B$12,2,FALSE)</f>
        <v>91</v>
      </c>
    </row>
    <row r="792" spans="1:15" hidden="1" x14ac:dyDescent="0.25">
      <c r="A792" s="1">
        <v>110760</v>
      </c>
      <c r="B792">
        <v>2</v>
      </c>
      <c r="C792">
        <v>2009</v>
      </c>
      <c r="D792">
        <v>10</v>
      </c>
      <c r="G792">
        <v>45</v>
      </c>
      <c r="H792" t="s">
        <v>38</v>
      </c>
      <c r="I792">
        <v>2985</v>
      </c>
      <c r="J792">
        <v>481</v>
      </c>
      <c r="K792">
        <v>6.21</v>
      </c>
      <c r="L792">
        <v>0.17299999999999999</v>
      </c>
      <c r="M792" t="s">
        <v>2</v>
      </c>
      <c r="N792">
        <v>5</v>
      </c>
      <c r="O792">
        <f>VLOOKUP(M792,LU!$A$3:$B$12,2,FALSE)</f>
        <v>91</v>
      </c>
    </row>
    <row r="793" spans="1:15" hidden="1" x14ac:dyDescent="0.25">
      <c r="A793" s="1">
        <v>133894</v>
      </c>
      <c r="B793">
        <v>2</v>
      </c>
      <c r="C793">
        <v>2014</v>
      </c>
      <c r="D793">
        <v>10</v>
      </c>
      <c r="G793">
        <v>45</v>
      </c>
      <c r="H793" t="s">
        <v>38</v>
      </c>
      <c r="I793">
        <v>879</v>
      </c>
      <c r="J793">
        <v>184</v>
      </c>
      <c r="K793">
        <v>4.78</v>
      </c>
      <c r="L793">
        <v>1</v>
      </c>
      <c r="M793" t="s">
        <v>2</v>
      </c>
      <c r="N793">
        <v>5</v>
      </c>
      <c r="O793">
        <f>VLOOKUP(M793,LU!$A$3:$B$12,2,FALSE)</f>
        <v>91</v>
      </c>
    </row>
    <row r="794" spans="1:15" hidden="1" x14ac:dyDescent="0.25">
      <c r="A794" s="1">
        <v>137600</v>
      </c>
      <c r="B794">
        <v>2</v>
      </c>
      <c r="C794">
        <v>2015</v>
      </c>
      <c r="D794">
        <v>10</v>
      </c>
      <c r="G794">
        <v>45</v>
      </c>
      <c r="H794" t="s">
        <v>38</v>
      </c>
      <c r="I794">
        <v>4424</v>
      </c>
      <c r="J794">
        <v>1341</v>
      </c>
      <c r="K794">
        <v>3.44</v>
      </c>
      <c r="L794">
        <v>0.183</v>
      </c>
      <c r="M794" t="s">
        <v>2</v>
      </c>
      <c r="N794">
        <v>5</v>
      </c>
      <c r="O794">
        <f>VLOOKUP(M794,LU!$A$3:$B$12,2,FALSE)</f>
        <v>91</v>
      </c>
    </row>
    <row r="795" spans="1:15" hidden="1" x14ac:dyDescent="0.25">
      <c r="A795" s="1">
        <v>93951</v>
      </c>
      <c r="B795">
        <v>2</v>
      </c>
      <c r="C795">
        <v>2004</v>
      </c>
      <c r="D795">
        <v>10</v>
      </c>
      <c r="G795">
        <v>45</v>
      </c>
      <c r="H795" t="s">
        <v>38</v>
      </c>
      <c r="I795">
        <v>479</v>
      </c>
      <c r="J795">
        <v>86</v>
      </c>
      <c r="K795">
        <v>5.57</v>
      </c>
      <c r="L795">
        <v>1</v>
      </c>
      <c r="M795" t="s">
        <v>2</v>
      </c>
      <c r="N795">
        <v>5</v>
      </c>
      <c r="O795">
        <f>VLOOKUP(M795,LU!$A$3:$B$12,2,FALSE)</f>
        <v>91</v>
      </c>
    </row>
    <row r="796" spans="1:15" hidden="1" x14ac:dyDescent="0.25">
      <c r="A796" s="1">
        <v>1673023</v>
      </c>
      <c r="B796">
        <v>2</v>
      </c>
      <c r="C796">
        <v>2003</v>
      </c>
      <c r="D796">
        <v>10</v>
      </c>
      <c r="G796">
        <v>45</v>
      </c>
      <c r="H796" t="s">
        <v>38</v>
      </c>
      <c r="I796">
        <v>853</v>
      </c>
      <c r="J796">
        <v>138</v>
      </c>
      <c r="K796">
        <v>6.18</v>
      </c>
      <c r="L796">
        <v>0.98499999999999999</v>
      </c>
      <c r="M796" t="s">
        <v>2</v>
      </c>
      <c r="N796">
        <v>5</v>
      </c>
      <c r="O796">
        <f>VLOOKUP(M796,LU!$A$3:$B$12,2,FALSE)</f>
        <v>91</v>
      </c>
    </row>
    <row r="797" spans="1:15" hidden="1" x14ac:dyDescent="0.25">
      <c r="A797" s="1">
        <v>97659</v>
      </c>
      <c r="B797">
        <v>2</v>
      </c>
      <c r="C797">
        <v>2005</v>
      </c>
      <c r="D797">
        <v>10</v>
      </c>
      <c r="G797">
        <v>45</v>
      </c>
      <c r="H797" t="s">
        <v>38</v>
      </c>
      <c r="I797">
        <v>929</v>
      </c>
      <c r="J797">
        <v>157</v>
      </c>
      <c r="K797">
        <v>5.92</v>
      </c>
      <c r="L797">
        <v>1</v>
      </c>
      <c r="M797" t="s">
        <v>2</v>
      </c>
      <c r="N797">
        <v>5</v>
      </c>
      <c r="O797">
        <f>VLOOKUP(M797,LU!$A$3:$B$12,2,FALSE)</f>
        <v>91</v>
      </c>
    </row>
    <row r="798" spans="1:15" hidden="1" x14ac:dyDescent="0.25">
      <c r="A798" s="1">
        <v>104717</v>
      </c>
      <c r="B798">
        <v>2</v>
      </c>
      <c r="C798">
        <v>2007</v>
      </c>
      <c r="D798">
        <v>10</v>
      </c>
      <c r="G798">
        <v>45</v>
      </c>
      <c r="H798" t="s">
        <v>38</v>
      </c>
      <c r="I798">
        <v>15</v>
      </c>
      <c r="J798">
        <v>0</v>
      </c>
      <c r="M798" t="s">
        <v>2</v>
      </c>
      <c r="N798">
        <v>5</v>
      </c>
      <c r="O798">
        <f>VLOOKUP(M798,LU!$A$3:$B$12,2,FALSE)</f>
        <v>91</v>
      </c>
    </row>
    <row r="799" spans="1:15" hidden="1" x14ac:dyDescent="0.25">
      <c r="A799" s="1">
        <v>127511</v>
      </c>
      <c r="B799">
        <v>2</v>
      </c>
      <c r="C799">
        <v>2013</v>
      </c>
      <c r="D799">
        <v>10</v>
      </c>
      <c r="G799">
        <v>45</v>
      </c>
      <c r="H799" t="s">
        <v>38</v>
      </c>
      <c r="I799">
        <v>1379</v>
      </c>
      <c r="J799">
        <v>1219</v>
      </c>
      <c r="K799">
        <v>1.2</v>
      </c>
      <c r="L799">
        <v>0.13</v>
      </c>
      <c r="M799" t="s">
        <v>2</v>
      </c>
      <c r="N799">
        <v>5</v>
      </c>
      <c r="O799">
        <f>VLOOKUP(M799,LU!$A$3:$B$12,2,FALSE)</f>
        <v>91</v>
      </c>
    </row>
    <row r="800" spans="1:15" hidden="1" x14ac:dyDescent="0.25">
      <c r="A800" s="1">
        <v>119670</v>
      </c>
      <c r="B800">
        <v>2</v>
      </c>
      <c r="C800">
        <v>2011</v>
      </c>
      <c r="D800">
        <v>10</v>
      </c>
      <c r="G800">
        <v>45</v>
      </c>
      <c r="H800" t="s">
        <v>38</v>
      </c>
      <c r="I800">
        <v>5228</v>
      </c>
      <c r="J800">
        <v>927</v>
      </c>
      <c r="K800">
        <v>5.64</v>
      </c>
      <c r="L800">
        <v>0.19600000000000001</v>
      </c>
      <c r="M800" t="s">
        <v>2</v>
      </c>
      <c r="N800">
        <v>5</v>
      </c>
      <c r="O800">
        <f>VLOOKUP(M800,LU!$A$3:$B$12,2,FALSE)</f>
        <v>91</v>
      </c>
    </row>
    <row r="801" spans="1:15" hidden="1" x14ac:dyDescent="0.25">
      <c r="A801" s="1">
        <v>123011</v>
      </c>
      <c r="B801">
        <v>2</v>
      </c>
      <c r="C801">
        <v>2012</v>
      </c>
      <c r="D801">
        <v>10</v>
      </c>
      <c r="G801">
        <v>45</v>
      </c>
      <c r="H801" t="s">
        <v>38</v>
      </c>
      <c r="I801">
        <v>5247</v>
      </c>
      <c r="J801">
        <v>3897</v>
      </c>
      <c r="K801">
        <v>1.35</v>
      </c>
      <c r="L801">
        <v>0.18099999999999999</v>
      </c>
      <c r="M801" t="s">
        <v>2</v>
      </c>
      <c r="N801">
        <v>5</v>
      </c>
      <c r="O801">
        <f>VLOOKUP(M801,LU!$A$3:$B$12,2,FALSE)</f>
        <v>91</v>
      </c>
    </row>
    <row r="802" spans="1:15" hidden="1" x14ac:dyDescent="0.25">
      <c r="A802" s="1">
        <v>157120</v>
      </c>
      <c r="B802">
        <v>2</v>
      </c>
      <c r="C802">
        <v>2020</v>
      </c>
      <c r="D802">
        <v>10</v>
      </c>
      <c r="G802">
        <v>45</v>
      </c>
      <c r="H802" t="s">
        <v>38</v>
      </c>
      <c r="I802">
        <v>611</v>
      </c>
      <c r="J802">
        <v>102</v>
      </c>
      <c r="K802">
        <v>7.98</v>
      </c>
      <c r="L802">
        <v>0.99</v>
      </c>
      <c r="M802" t="s">
        <v>2</v>
      </c>
      <c r="N802">
        <v>5</v>
      </c>
      <c r="O802">
        <f>VLOOKUP(M802,LU!$A$3:$B$12,2,FALSE)</f>
        <v>91</v>
      </c>
    </row>
    <row r="803" spans="1:15" hidden="1" x14ac:dyDescent="0.25">
      <c r="A803" s="1">
        <v>153463</v>
      </c>
      <c r="B803">
        <v>2</v>
      </c>
      <c r="C803">
        <v>2019</v>
      </c>
      <c r="D803">
        <v>10</v>
      </c>
      <c r="G803">
        <v>45</v>
      </c>
      <c r="H803" t="s">
        <v>38</v>
      </c>
      <c r="I803">
        <v>53</v>
      </c>
      <c r="J803">
        <v>0</v>
      </c>
      <c r="M803" t="s">
        <v>2</v>
      </c>
      <c r="N803">
        <v>5</v>
      </c>
      <c r="O803">
        <f>VLOOKUP(M803,LU!$A$3:$B$12,2,FALSE)</f>
        <v>91</v>
      </c>
    </row>
    <row r="804" spans="1:15" hidden="1" x14ac:dyDescent="0.25">
      <c r="A804" s="1">
        <v>1118674</v>
      </c>
      <c r="B804">
        <v>2</v>
      </c>
      <c r="C804">
        <v>2001</v>
      </c>
      <c r="D804">
        <v>10</v>
      </c>
      <c r="G804">
        <v>45</v>
      </c>
      <c r="H804" t="s">
        <v>39</v>
      </c>
      <c r="I804">
        <v>199</v>
      </c>
      <c r="J804">
        <v>7</v>
      </c>
      <c r="K804">
        <v>28.43</v>
      </c>
      <c r="L804">
        <v>0.57099999999999995</v>
      </c>
      <c r="M804" t="s">
        <v>3</v>
      </c>
      <c r="N804">
        <v>5</v>
      </c>
      <c r="O804">
        <f>VLOOKUP(M804,LU!$A$3:$B$12,2,FALSE)</f>
        <v>92</v>
      </c>
    </row>
    <row r="805" spans="1:15" hidden="1" x14ac:dyDescent="0.25">
      <c r="A805" s="1">
        <v>99300</v>
      </c>
      <c r="B805">
        <v>2</v>
      </c>
      <c r="C805">
        <v>2006</v>
      </c>
      <c r="D805">
        <v>10</v>
      </c>
      <c r="G805">
        <v>45</v>
      </c>
      <c r="H805" t="s">
        <v>39</v>
      </c>
      <c r="I805">
        <v>100</v>
      </c>
      <c r="J805">
        <v>19</v>
      </c>
      <c r="K805">
        <v>5.26</v>
      </c>
      <c r="L805">
        <v>0.21099999999999999</v>
      </c>
      <c r="M805" t="s">
        <v>3</v>
      </c>
      <c r="N805">
        <v>5</v>
      </c>
      <c r="O805">
        <f>VLOOKUP(M805,LU!$A$3:$B$12,2,FALSE)</f>
        <v>92</v>
      </c>
    </row>
    <row r="806" spans="1:15" hidden="1" x14ac:dyDescent="0.25">
      <c r="A806" s="1">
        <v>963377</v>
      </c>
      <c r="B806">
        <v>2</v>
      </c>
      <c r="C806">
        <v>2000</v>
      </c>
      <c r="D806">
        <v>10</v>
      </c>
      <c r="G806">
        <v>45</v>
      </c>
      <c r="H806" t="s">
        <v>39</v>
      </c>
      <c r="I806">
        <v>355</v>
      </c>
      <c r="J806">
        <v>73</v>
      </c>
      <c r="K806">
        <v>5.67</v>
      </c>
      <c r="L806">
        <v>1</v>
      </c>
      <c r="M806" t="s">
        <v>3</v>
      </c>
      <c r="N806">
        <v>5</v>
      </c>
      <c r="O806">
        <f>VLOOKUP(M806,LU!$A$3:$B$12,2,FALSE)</f>
        <v>92</v>
      </c>
    </row>
    <row r="807" spans="1:15" hidden="1" x14ac:dyDescent="0.25">
      <c r="A807" s="1">
        <v>141611</v>
      </c>
      <c r="B807">
        <v>2</v>
      </c>
      <c r="C807">
        <v>2016</v>
      </c>
      <c r="D807">
        <v>10</v>
      </c>
      <c r="G807">
        <v>45</v>
      </c>
      <c r="H807" t="s">
        <v>39</v>
      </c>
      <c r="I807">
        <v>74</v>
      </c>
      <c r="J807">
        <v>0</v>
      </c>
      <c r="M807" t="s">
        <v>3</v>
      </c>
      <c r="N807">
        <v>5</v>
      </c>
      <c r="O807">
        <f>VLOOKUP(M807,LU!$A$3:$B$12,2,FALSE)</f>
        <v>92</v>
      </c>
    </row>
    <row r="808" spans="1:15" hidden="1" x14ac:dyDescent="0.25">
      <c r="A808" s="1">
        <v>107113</v>
      </c>
      <c r="B808">
        <v>2</v>
      </c>
      <c r="C808">
        <v>2008</v>
      </c>
      <c r="D808">
        <v>10</v>
      </c>
      <c r="G808">
        <v>45</v>
      </c>
      <c r="H808" t="s">
        <v>39</v>
      </c>
      <c r="I808">
        <v>8</v>
      </c>
      <c r="J808">
        <v>3</v>
      </c>
      <c r="K808">
        <v>2.67</v>
      </c>
      <c r="L808">
        <v>0</v>
      </c>
      <c r="M808" t="s">
        <v>3</v>
      </c>
      <c r="N808">
        <v>5</v>
      </c>
      <c r="O808">
        <f>VLOOKUP(M808,LU!$A$3:$B$12,2,FALSE)</f>
        <v>92</v>
      </c>
    </row>
    <row r="809" spans="1:15" hidden="1" x14ac:dyDescent="0.25">
      <c r="A809" s="1">
        <v>113532</v>
      </c>
      <c r="B809">
        <v>2</v>
      </c>
      <c r="C809">
        <v>2010</v>
      </c>
      <c r="D809">
        <v>10</v>
      </c>
      <c r="G809">
        <v>45</v>
      </c>
      <c r="H809" t="s">
        <v>39</v>
      </c>
      <c r="I809">
        <v>451</v>
      </c>
      <c r="J809">
        <v>165</v>
      </c>
      <c r="K809">
        <v>2.73</v>
      </c>
      <c r="L809">
        <v>0.26700000000000002</v>
      </c>
      <c r="M809" t="s">
        <v>3</v>
      </c>
      <c r="N809">
        <v>5</v>
      </c>
      <c r="O809">
        <f>VLOOKUP(M809,LU!$A$3:$B$12,2,FALSE)</f>
        <v>92</v>
      </c>
    </row>
    <row r="810" spans="1:15" hidden="1" x14ac:dyDescent="0.25">
      <c r="A810" s="1">
        <v>110766</v>
      </c>
      <c r="B810">
        <v>2</v>
      </c>
      <c r="C810">
        <v>2009</v>
      </c>
      <c r="D810">
        <v>10</v>
      </c>
      <c r="G810">
        <v>45</v>
      </c>
      <c r="H810" t="s">
        <v>39</v>
      </c>
      <c r="I810">
        <v>595</v>
      </c>
      <c r="J810">
        <v>145</v>
      </c>
      <c r="K810">
        <v>4.0999999999999996</v>
      </c>
      <c r="L810">
        <v>0.30299999999999999</v>
      </c>
      <c r="M810" t="s">
        <v>3</v>
      </c>
      <c r="N810">
        <v>5</v>
      </c>
      <c r="O810">
        <f>VLOOKUP(M810,LU!$A$3:$B$12,2,FALSE)</f>
        <v>92</v>
      </c>
    </row>
    <row r="811" spans="1:15" hidden="1" x14ac:dyDescent="0.25">
      <c r="A811" s="1">
        <v>133898</v>
      </c>
      <c r="B811">
        <v>2</v>
      </c>
      <c r="C811">
        <v>2014</v>
      </c>
      <c r="D811">
        <v>10</v>
      </c>
      <c r="G811">
        <v>45</v>
      </c>
      <c r="H811" t="s">
        <v>39</v>
      </c>
      <c r="I811">
        <v>7427</v>
      </c>
      <c r="J811">
        <v>1999</v>
      </c>
      <c r="K811">
        <v>3.72</v>
      </c>
      <c r="L811">
        <v>0.20200000000000001</v>
      </c>
      <c r="M811" t="s">
        <v>3</v>
      </c>
      <c r="N811">
        <v>5</v>
      </c>
      <c r="O811">
        <f>VLOOKUP(M811,LU!$A$3:$B$12,2,FALSE)</f>
        <v>92</v>
      </c>
    </row>
    <row r="812" spans="1:15" hidden="1" x14ac:dyDescent="0.25">
      <c r="A812" s="1">
        <v>137605</v>
      </c>
      <c r="B812">
        <v>2</v>
      </c>
      <c r="C812">
        <v>2015</v>
      </c>
      <c r="D812">
        <v>10</v>
      </c>
      <c r="G812">
        <v>45</v>
      </c>
      <c r="H812" t="s">
        <v>39</v>
      </c>
      <c r="I812">
        <v>7696</v>
      </c>
      <c r="J812">
        <v>2034</v>
      </c>
      <c r="K812">
        <v>3.78</v>
      </c>
      <c r="L812">
        <v>0.191</v>
      </c>
      <c r="M812" t="s">
        <v>3</v>
      </c>
      <c r="N812">
        <v>5</v>
      </c>
      <c r="O812">
        <f>VLOOKUP(M812,LU!$A$3:$B$12,2,FALSE)</f>
        <v>92</v>
      </c>
    </row>
    <row r="813" spans="1:15" hidden="1" x14ac:dyDescent="0.25">
      <c r="A813" s="1">
        <v>93956</v>
      </c>
      <c r="B813">
        <v>2</v>
      </c>
      <c r="C813">
        <v>2004</v>
      </c>
      <c r="D813">
        <v>10</v>
      </c>
      <c r="G813">
        <v>45</v>
      </c>
      <c r="H813" t="s">
        <v>39</v>
      </c>
      <c r="I813">
        <v>76</v>
      </c>
      <c r="J813">
        <v>14</v>
      </c>
      <c r="K813">
        <v>5.43</v>
      </c>
      <c r="L813">
        <v>1</v>
      </c>
      <c r="M813" t="s">
        <v>3</v>
      </c>
      <c r="N813">
        <v>5</v>
      </c>
      <c r="O813">
        <f>VLOOKUP(M813,LU!$A$3:$B$12,2,FALSE)</f>
        <v>92</v>
      </c>
    </row>
    <row r="814" spans="1:15" hidden="1" x14ac:dyDescent="0.25">
      <c r="A814" s="1">
        <v>1271682</v>
      </c>
      <c r="B814">
        <v>2</v>
      </c>
      <c r="C814">
        <v>2002</v>
      </c>
      <c r="D814">
        <v>10</v>
      </c>
      <c r="G814">
        <v>45</v>
      </c>
      <c r="H814" t="s">
        <v>39</v>
      </c>
      <c r="I814">
        <v>35</v>
      </c>
      <c r="J814">
        <v>3</v>
      </c>
      <c r="K814">
        <v>11.67</v>
      </c>
      <c r="L814">
        <v>1</v>
      </c>
      <c r="M814" t="s">
        <v>3</v>
      </c>
      <c r="N814">
        <v>5</v>
      </c>
      <c r="O814">
        <f>VLOOKUP(M814,LU!$A$3:$B$12,2,FALSE)</f>
        <v>92</v>
      </c>
    </row>
    <row r="815" spans="1:15" hidden="1" x14ac:dyDescent="0.25">
      <c r="A815" s="1">
        <v>1673032</v>
      </c>
      <c r="B815">
        <v>2</v>
      </c>
      <c r="C815">
        <v>2003</v>
      </c>
      <c r="D815">
        <v>10</v>
      </c>
      <c r="G815">
        <v>45</v>
      </c>
      <c r="H815" t="s">
        <v>39</v>
      </c>
      <c r="I815">
        <v>190</v>
      </c>
      <c r="J815">
        <v>46</v>
      </c>
      <c r="K815">
        <v>8.26</v>
      </c>
      <c r="L815">
        <v>0.95599999999999996</v>
      </c>
      <c r="M815" t="s">
        <v>3</v>
      </c>
      <c r="N815">
        <v>5</v>
      </c>
      <c r="O815">
        <f>VLOOKUP(M815,LU!$A$3:$B$12,2,FALSE)</f>
        <v>92</v>
      </c>
    </row>
    <row r="816" spans="1:15" hidden="1" x14ac:dyDescent="0.25">
      <c r="A816" s="1">
        <v>149966</v>
      </c>
      <c r="B816">
        <v>2</v>
      </c>
      <c r="C816">
        <v>2018</v>
      </c>
      <c r="D816">
        <v>10</v>
      </c>
      <c r="G816">
        <v>45</v>
      </c>
      <c r="H816" t="s">
        <v>39</v>
      </c>
      <c r="I816">
        <v>8</v>
      </c>
      <c r="J816">
        <v>1</v>
      </c>
      <c r="K816">
        <v>8</v>
      </c>
      <c r="L816">
        <v>1</v>
      </c>
      <c r="M816" t="s">
        <v>3</v>
      </c>
      <c r="N816">
        <v>5</v>
      </c>
      <c r="O816">
        <f>VLOOKUP(M816,LU!$A$3:$B$12,2,FALSE)</f>
        <v>92</v>
      </c>
    </row>
    <row r="817" spans="1:15" hidden="1" x14ac:dyDescent="0.25">
      <c r="A817" s="1">
        <v>98136</v>
      </c>
      <c r="B817">
        <v>2</v>
      </c>
      <c r="C817">
        <v>2005</v>
      </c>
      <c r="D817">
        <v>10</v>
      </c>
      <c r="G817">
        <v>45</v>
      </c>
      <c r="H817" t="s">
        <v>39</v>
      </c>
      <c r="I817">
        <v>58</v>
      </c>
      <c r="J817">
        <v>6</v>
      </c>
      <c r="K817">
        <v>9.67</v>
      </c>
      <c r="L817">
        <v>1</v>
      </c>
      <c r="M817" t="s">
        <v>3</v>
      </c>
      <c r="N817">
        <v>5</v>
      </c>
      <c r="O817">
        <f>VLOOKUP(M817,LU!$A$3:$B$12,2,FALSE)</f>
        <v>92</v>
      </c>
    </row>
    <row r="818" spans="1:15" hidden="1" x14ac:dyDescent="0.25">
      <c r="A818" s="1">
        <v>104721</v>
      </c>
      <c r="B818">
        <v>2</v>
      </c>
      <c r="C818">
        <v>2007</v>
      </c>
      <c r="D818">
        <v>10</v>
      </c>
      <c r="G818">
        <v>45</v>
      </c>
      <c r="H818" t="s">
        <v>39</v>
      </c>
      <c r="I818">
        <v>388</v>
      </c>
      <c r="J818">
        <v>111</v>
      </c>
      <c r="K818">
        <v>3.46</v>
      </c>
      <c r="L818">
        <v>0.26100000000000001</v>
      </c>
      <c r="M818" t="s">
        <v>3</v>
      </c>
      <c r="N818">
        <v>5</v>
      </c>
      <c r="O818">
        <f>VLOOKUP(M818,LU!$A$3:$B$12,2,FALSE)</f>
        <v>92</v>
      </c>
    </row>
    <row r="819" spans="1:15" hidden="1" x14ac:dyDescent="0.25">
      <c r="A819" s="1">
        <v>127517</v>
      </c>
      <c r="B819">
        <v>2</v>
      </c>
      <c r="C819">
        <v>2013</v>
      </c>
      <c r="D819">
        <v>10</v>
      </c>
      <c r="G819">
        <v>45</v>
      </c>
      <c r="H819" t="s">
        <v>39</v>
      </c>
      <c r="I819">
        <v>2125</v>
      </c>
      <c r="J819">
        <v>1559</v>
      </c>
      <c r="K819">
        <v>1.36</v>
      </c>
      <c r="L819">
        <v>0.124</v>
      </c>
      <c r="M819" t="s">
        <v>3</v>
      </c>
      <c r="N819">
        <v>5</v>
      </c>
      <c r="O819">
        <f>VLOOKUP(M819,LU!$A$3:$B$12,2,FALSE)</f>
        <v>92</v>
      </c>
    </row>
    <row r="820" spans="1:15" hidden="1" x14ac:dyDescent="0.25">
      <c r="A820" s="1">
        <v>123017</v>
      </c>
      <c r="B820">
        <v>2</v>
      </c>
      <c r="C820">
        <v>2012</v>
      </c>
      <c r="D820">
        <v>10</v>
      </c>
      <c r="G820">
        <v>45</v>
      </c>
      <c r="H820" t="s">
        <v>39</v>
      </c>
      <c r="I820">
        <v>5897</v>
      </c>
      <c r="J820">
        <v>1647</v>
      </c>
      <c r="K820">
        <v>3.58</v>
      </c>
      <c r="L820">
        <v>0.224</v>
      </c>
      <c r="M820" t="s">
        <v>3</v>
      </c>
      <c r="N820">
        <v>5</v>
      </c>
      <c r="O820">
        <f>VLOOKUP(M820,LU!$A$3:$B$12,2,FALSE)</f>
        <v>92</v>
      </c>
    </row>
    <row r="821" spans="1:15" hidden="1" x14ac:dyDescent="0.25">
      <c r="A821" s="1">
        <v>119675</v>
      </c>
      <c r="B821">
        <v>2</v>
      </c>
      <c r="C821">
        <v>2011</v>
      </c>
      <c r="D821">
        <v>10</v>
      </c>
      <c r="G821">
        <v>45</v>
      </c>
      <c r="H821" t="s">
        <v>39</v>
      </c>
      <c r="I821">
        <v>2635</v>
      </c>
      <c r="J821">
        <v>1124</v>
      </c>
      <c r="K821">
        <v>2.34</v>
      </c>
      <c r="L821">
        <v>0.19600000000000001</v>
      </c>
      <c r="M821" t="s">
        <v>3</v>
      </c>
      <c r="N821">
        <v>5</v>
      </c>
      <c r="O821">
        <f>VLOOKUP(M821,LU!$A$3:$B$12,2,FALSE)</f>
        <v>92</v>
      </c>
    </row>
    <row r="822" spans="1:15" hidden="1" x14ac:dyDescent="0.25">
      <c r="A822" s="1">
        <v>157126</v>
      </c>
      <c r="B822">
        <v>2</v>
      </c>
      <c r="C822">
        <v>2020</v>
      </c>
      <c r="D822">
        <v>10</v>
      </c>
      <c r="G822">
        <v>45</v>
      </c>
      <c r="H822" t="s">
        <v>39</v>
      </c>
      <c r="I822">
        <v>391</v>
      </c>
      <c r="J822">
        <v>88</v>
      </c>
      <c r="K822">
        <v>4.4400000000000004</v>
      </c>
      <c r="L822">
        <v>0.98699999999999999</v>
      </c>
      <c r="M822" t="s">
        <v>3</v>
      </c>
      <c r="N822">
        <v>5</v>
      </c>
      <c r="O822">
        <f>VLOOKUP(M822,LU!$A$3:$B$12,2,FALSE)</f>
        <v>92</v>
      </c>
    </row>
    <row r="823" spans="1:15" hidden="1" x14ac:dyDescent="0.25">
      <c r="A823" s="1">
        <v>144897</v>
      </c>
      <c r="B823">
        <v>2</v>
      </c>
      <c r="C823">
        <v>2017</v>
      </c>
      <c r="D823">
        <v>10</v>
      </c>
      <c r="G823">
        <v>45</v>
      </c>
      <c r="H823" t="s">
        <v>39</v>
      </c>
      <c r="I823">
        <v>59</v>
      </c>
      <c r="J823">
        <v>2</v>
      </c>
      <c r="K823">
        <v>29.5</v>
      </c>
      <c r="L823">
        <v>1</v>
      </c>
      <c r="M823" t="s">
        <v>3</v>
      </c>
      <c r="N823">
        <v>5</v>
      </c>
      <c r="O823">
        <f>VLOOKUP(M823,LU!$A$3:$B$12,2,FALSE)</f>
        <v>92</v>
      </c>
    </row>
    <row r="824" spans="1:15" hidden="1" x14ac:dyDescent="0.25">
      <c r="A824" s="1">
        <v>1271697</v>
      </c>
      <c r="B824">
        <v>2</v>
      </c>
      <c r="C824">
        <v>2002</v>
      </c>
      <c r="D824">
        <v>10</v>
      </c>
      <c r="G824">
        <v>45</v>
      </c>
      <c r="H824" t="s">
        <v>40</v>
      </c>
      <c r="I824">
        <v>1541</v>
      </c>
      <c r="J824">
        <v>413</v>
      </c>
      <c r="K824">
        <v>3.73</v>
      </c>
      <c r="L824">
        <v>0.45700000000000002</v>
      </c>
      <c r="M824" t="s">
        <v>4</v>
      </c>
      <c r="N824">
        <v>5</v>
      </c>
      <c r="O824">
        <f>VLOOKUP(M824,LU!$A$3:$B$12,2,FALSE)</f>
        <v>93</v>
      </c>
    </row>
    <row r="825" spans="1:15" hidden="1" x14ac:dyDescent="0.25">
      <c r="A825" s="1">
        <v>99303</v>
      </c>
      <c r="B825">
        <v>2</v>
      </c>
      <c r="C825">
        <v>2006</v>
      </c>
      <c r="D825">
        <v>10</v>
      </c>
      <c r="G825">
        <v>45</v>
      </c>
      <c r="H825" t="s">
        <v>40</v>
      </c>
      <c r="I825">
        <v>18</v>
      </c>
      <c r="J825">
        <v>1</v>
      </c>
      <c r="K825">
        <v>18</v>
      </c>
      <c r="L825">
        <v>1</v>
      </c>
      <c r="M825" t="s">
        <v>4</v>
      </c>
      <c r="N825">
        <v>5</v>
      </c>
      <c r="O825">
        <f>VLOOKUP(M825,LU!$A$3:$B$12,2,FALSE)</f>
        <v>93</v>
      </c>
    </row>
    <row r="826" spans="1:15" hidden="1" x14ac:dyDescent="0.25">
      <c r="A826" s="1">
        <v>963315</v>
      </c>
      <c r="B826">
        <v>2</v>
      </c>
      <c r="C826">
        <v>2000</v>
      </c>
      <c r="D826">
        <v>10</v>
      </c>
      <c r="G826">
        <v>45</v>
      </c>
      <c r="H826" t="s">
        <v>40</v>
      </c>
      <c r="I826">
        <v>1379</v>
      </c>
      <c r="J826">
        <v>292</v>
      </c>
      <c r="K826">
        <v>4.72</v>
      </c>
      <c r="L826">
        <v>0.33500000000000002</v>
      </c>
      <c r="M826" t="s">
        <v>4</v>
      </c>
      <c r="N826">
        <v>5</v>
      </c>
      <c r="O826">
        <f>VLOOKUP(M826,LU!$A$3:$B$12,2,FALSE)</f>
        <v>93</v>
      </c>
    </row>
    <row r="827" spans="1:15" hidden="1" x14ac:dyDescent="0.25">
      <c r="A827" s="1">
        <v>141615</v>
      </c>
      <c r="B827">
        <v>2</v>
      </c>
      <c r="C827">
        <v>2016</v>
      </c>
      <c r="D827">
        <v>10</v>
      </c>
      <c r="G827">
        <v>45</v>
      </c>
      <c r="H827" t="s">
        <v>40</v>
      </c>
      <c r="I827">
        <v>1</v>
      </c>
      <c r="J827">
        <v>1</v>
      </c>
      <c r="K827">
        <v>1</v>
      </c>
      <c r="L827">
        <v>1</v>
      </c>
      <c r="M827" t="s">
        <v>4</v>
      </c>
      <c r="N827">
        <v>5</v>
      </c>
      <c r="O827">
        <f>VLOOKUP(M827,LU!$A$3:$B$12,2,FALSE)</f>
        <v>93</v>
      </c>
    </row>
    <row r="828" spans="1:15" hidden="1" x14ac:dyDescent="0.25">
      <c r="A828" s="1">
        <v>107118</v>
      </c>
      <c r="B828">
        <v>2</v>
      </c>
      <c r="C828">
        <v>2008</v>
      </c>
      <c r="D828">
        <v>10</v>
      </c>
      <c r="G828">
        <v>45</v>
      </c>
      <c r="H828" t="s">
        <v>40</v>
      </c>
      <c r="I828">
        <v>13</v>
      </c>
      <c r="J828">
        <v>3</v>
      </c>
      <c r="K828">
        <v>4.33</v>
      </c>
      <c r="L828">
        <v>0.33300000000000002</v>
      </c>
      <c r="M828" t="s">
        <v>4</v>
      </c>
      <c r="N828">
        <v>5</v>
      </c>
      <c r="O828">
        <f>VLOOKUP(M828,LU!$A$3:$B$12,2,FALSE)</f>
        <v>93</v>
      </c>
    </row>
    <row r="829" spans="1:15" hidden="1" x14ac:dyDescent="0.25">
      <c r="A829" s="1">
        <v>113538</v>
      </c>
      <c r="B829">
        <v>2</v>
      </c>
      <c r="C829">
        <v>2010</v>
      </c>
      <c r="D829">
        <v>10</v>
      </c>
      <c r="G829">
        <v>45</v>
      </c>
      <c r="H829" t="s">
        <v>40</v>
      </c>
      <c r="I829">
        <v>492</v>
      </c>
      <c r="J829">
        <v>59</v>
      </c>
      <c r="K829">
        <v>8.34</v>
      </c>
      <c r="L829">
        <v>0.373</v>
      </c>
      <c r="M829" t="s">
        <v>4</v>
      </c>
      <c r="N829">
        <v>5</v>
      </c>
      <c r="O829">
        <f>VLOOKUP(M829,LU!$A$3:$B$12,2,FALSE)</f>
        <v>93</v>
      </c>
    </row>
    <row r="830" spans="1:15" hidden="1" x14ac:dyDescent="0.25">
      <c r="A830" s="1">
        <v>110771</v>
      </c>
      <c r="B830">
        <v>2</v>
      </c>
      <c r="C830">
        <v>2009</v>
      </c>
      <c r="D830">
        <v>10</v>
      </c>
      <c r="G830">
        <v>45</v>
      </c>
      <c r="H830" t="s">
        <v>40</v>
      </c>
      <c r="I830">
        <v>10</v>
      </c>
      <c r="J830">
        <v>1</v>
      </c>
      <c r="K830">
        <v>10</v>
      </c>
      <c r="L830">
        <v>1</v>
      </c>
      <c r="M830" t="s">
        <v>4</v>
      </c>
      <c r="N830">
        <v>5</v>
      </c>
      <c r="O830">
        <f>VLOOKUP(M830,LU!$A$3:$B$12,2,FALSE)</f>
        <v>93</v>
      </c>
    </row>
    <row r="831" spans="1:15" hidden="1" x14ac:dyDescent="0.25">
      <c r="A831" s="1">
        <v>133902</v>
      </c>
      <c r="B831">
        <v>2</v>
      </c>
      <c r="C831">
        <v>2014</v>
      </c>
      <c r="D831">
        <v>10</v>
      </c>
      <c r="G831">
        <v>45</v>
      </c>
      <c r="H831" t="s">
        <v>40</v>
      </c>
      <c r="I831">
        <v>523</v>
      </c>
      <c r="J831">
        <v>76</v>
      </c>
      <c r="K831">
        <v>6.88</v>
      </c>
      <c r="L831">
        <v>0.96099999999999997</v>
      </c>
      <c r="M831" t="s">
        <v>4</v>
      </c>
      <c r="N831">
        <v>5</v>
      </c>
      <c r="O831">
        <f>VLOOKUP(M831,LU!$A$3:$B$12,2,FALSE)</f>
        <v>93</v>
      </c>
    </row>
    <row r="832" spans="1:15" hidden="1" x14ac:dyDescent="0.25">
      <c r="A832" s="1">
        <v>137611</v>
      </c>
      <c r="B832">
        <v>2</v>
      </c>
      <c r="C832">
        <v>2015</v>
      </c>
      <c r="D832">
        <v>10</v>
      </c>
      <c r="G832">
        <v>45</v>
      </c>
      <c r="H832" t="s">
        <v>40</v>
      </c>
      <c r="I832">
        <v>1654</v>
      </c>
      <c r="J832">
        <v>375</v>
      </c>
      <c r="K832">
        <v>4.41</v>
      </c>
      <c r="L832">
        <v>0.33100000000000002</v>
      </c>
      <c r="M832" t="s">
        <v>4</v>
      </c>
      <c r="N832">
        <v>5</v>
      </c>
      <c r="O832">
        <f>VLOOKUP(M832,LU!$A$3:$B$12,2,FALSE)</f>
        <v>93</v>
      </c>
    </row>
    <row r="833" spans="1:15" hidden="1" x14ac:dyDescent="0.25">
      <c r="A833" s="1">
        <v>1118696</v>
      </c>
      <c r="B833">
        <v>2</v>
      </c>
      <c r="C833">
        <v>2001</v>
      </c>
      <c r="D833">
        <v>10</v>
      </c>
      <c r="G833">
        <v>45</v>
      </c>
      <c r="H833" t="s">
        <v>40</v>
      </c>
      <c r="I833">
        <v>1675</v>
      </c>
      <c r="J833">
        <v>258</v>
      </c>
      <c r="K833">
        <v>7.41</v>
      </c>
      <c r="L833">
        <v>0.34100000000000003</v>
      </c>
      <c r="M833" t="s">
        <v>4</v>
      </c>
      <c r="N833">
        <v>5</v>
      </c>
      <c r="O833">
        <f>VLOOKUP(M833,LU!$A$3:$B$12,2,FALSE)</f>
        <v>93</v>
      </c>
    </row>
    <row r="834" spans="1:15" hidden="1" x14ac:dyDescent="0.25">
      <c r="A834" s="1">
        <v>93960</v>
      </c>
      <c r="B834">
        <v>2</v>
      </c>
      <c r="C834">
        <v>2004</v>
      </c>
      <c r="D834">
        <v>10</v>
      </c>
      <c r="G834">
        <v>45</v>
      </c>
      <c r="H834" t="s">
        <v>40</v>
      </c>
      <c r="I834">
        <v>964</v>
      </c>
      <c r="J834">
        <v>191</v>
      </c>
      <c r="K834">
        <v>5.05</v>
      </c>
      <c r="L834">
        <v>0.41399999999999998</v>
      </c>
      <c r="M834" t="s">
        <v>4</v>
      </c>
      <c r="N834">
        <v>5</v>
      </c>
      <c r="O834">
        <f>VLOOKUP(M834,LU!$A$3:$B$12,2,FALSE)</f>
        <v>93</v>
      </c>
    </row>
    <row r="835" spans="1:15" hidden="1" x14ac:dyDescent="0.25">
      <c r="A835" s="1">
        <v>1673044</v>
      </c>
      <c r="B835">
        <v>2</v>
      </c>
      <c r="C835">
        <v>2003</v>
      </c>
      <c r="D835">
        <v>10</v>
      </c>
      <c r="G835">
        <v>45</v>
      </c>
      <c r="H835" t="s">
        <v>40</v>
      </c>
      <c r="I835">
        <v>1023</v>
      </c>
      <c r="J835">
        <v>226</v>
      </c>
      <c r="K835">
        <v>4.53</v>
      </c>
      <c r="L835">
        <v>0.40699999999999997</v>
      </c>
      <c r="M835" t="s">
        <v>4</v>
      </c>
      <c r="N835">
        <v>5</v>
      </c>
      <c r="O835">
        <f>VLOOKUP(M835,LU!$A$3:$B$12,2,FALSE)</f>
        <v>93</v>
      </c>
    </row>
    <row r="836" spans="1:15" hidden="1" x14ac:dyDescent="0.25">
      <c r="A836" s="1">
        <v>98140</v>
      </c>
      <c r="B836">
        <v>2</v>
      </c>
      <c r="C836">
        <v>2005</v>
      </c>
      <c r="D836">
        <v>10</v>
      </c>
      <c r="G836">
        <v>45</v>
      </c>
      <c r="H836" t="s">
        <v>40</v>
      </c>
      <c r="I836">
        <v>615</v>
      </c>
      <c r="J836">
        <v>102</v>
      </c>
      <c r="K836">
        <v>6.03</v>
      </c>
      <c r="L836">
        <v>0.32400000000000001</v>
      </c>
      <c r="M836" t="s">
        <v>4</v>
      </c>
      <c r="N836">
        <v>5</v>
      </c>
      <c r="O836">
        <f>VLOOKUP(M836,LU!$A$3:$B$12,2,FALSE)</f>
        <v>93</v>
      </c>
    </row>
    <row r="837" spans="1:15" hidden="1" x14ac:dyDescent="0.25">
      <c r="A837" s="1">
        <v>104726</v>
      </c>
      <c r="B837">
        <v>2</v>
      </c>
      <c r="C837">
        <v>2007</v>
      </c>
      <c r="D837">
        <v>10</v>
      </c>
      <c r="G837">
        <v>45</v>
      </c>
      <c r="H837" t="s">
        <v>40</v>
      </c>
      <c r="I837">
        <v>244</v>
      </c>
      <c r="J837">
        <v>31</v>
      </c>
      <c r="K837">
        <v>7.71</v>
      </c>
      <c r="L837">
        <v>0.28999999999999998</v>
      </c>
      <c r="M837" t="s">
        <v>4</v>
      </c>
      <c r="N837">
        <v>5</v>
      </c>
      <c r="O837">
        <f>VLOOKUP(M837,LU!$A$3:$B$12,2,FALSE)</f>
        <v>93</v>
      </c>
    </row>
    <row r="838" spans="1:15" hidden="1" x14ac:dyDescent="0.25">
      <c r="A838" s="1">
        <v>127524</v>
      </c>
      <c r="B838">
        <v>2</v>
      </c>
      <c r="C838">
        <v>2013</v>
      </c>
      <c r="D838">
        <v>10</v>
      </c>
      <c r="G838">
        <v>45</v>
      </c>
      <c r="H838" t="s">
        <v>40</v>
      </c>
      <c r="I838">
        <v>566</v>
      </c>
      <c r="J838">
        <v>121</v>
      </c>
      <c r="K838">
        <v>4.68</v>
      </c>
      <c r="L838">
        <v>0.96699999999999997</v>
      </c>
      <c r="M838" t="s">
        <v>4</v>
      </c>
      <c r="N838">
        <v>5</v>
      </c>
      <c r="O838">
        <f>VLOOKUP(M838,LU!$A$3:$B$12,2,FALSE)</f>
        <v>93</v>
      </c>
    </row>
    <row r="839" spans="1:15" hidden="1" x14ac:dyDescent="0.25">
      <c r="A839" s="1">
        <v>123021</v>
      </c>
      <c r="B839">
        <v>2</v>
      </c>
      <c r="C839">
        <v>2012</v>
      </c>
      <c r="D839">
        <v>10</v>
      </c>
      <c r="G839">
        <v>45</v>
      </c>
      <c r="H839" t="s">
        <v>40</v>
      </c>
      <c r="I839">
        <v>1791</v>
      </c>
      <c r="J839">
        <v>433</v>
      </c>
      <c r="K839">
        <v>4.1399999999999997</v>
      </c>
      <c r="L839">
        <v>0.372</v>
      </c>
      <c r="M839" t="s">
        <v>4</v>
      </c>
      <c r="N839">
        <v>5</v>
      </c>
      <c r="O839">
        <f>VLOOKUP(M839,LU!$A$3:$B$12,2,FALSE)</f>
        <v>93</v>
      </c>
    </row>
    <row r="840" spans="1:15" hidden="1" x14ac:dyDescent="0.25">
      <c r="A840" s="1">
        <v>119680</v>
      </c>
      <c r="B840">
        <v>2</v>
      </c>
      <c r="C840">
        <v>2011</v>
      </c>
      <c r="D840">
        <v>10</v>
      </c>
      <c r="G840">
        <v>45</v>
      </c>
      <c r="H840" t="s">
        <v>40</v>
      </c>
      <c r="I840">
        <v>370</v>
      </c>
      <c r="J840">
        <v>58</v>
      </c>
      <c r="K840">
        <v>6.38</v>
      </c>
      <c r="L840">
        <v>0.93100000000000005</v>
      </c>
      <c r="M840" t="s">
        <v>4</v>
      </c>
      <c r="N840">
        <v>5</v>
      </c>
      <c r="O840">
        <f>VLOOKUP(M840,LU!$A$3:$B$12,2,FALSE)</f>
        <v>93</v>
      </c>
    </row>
    <row r="841" spans="1:15" hidden="1" x14ac:dyDescent="0.25">
      <c r="A841" s="1">
        <v>157130</v>
      </c>
      <c r="B841">
        <v>2</v>
      </c>
      <c r="C841">
        <v>2020</v>
      </c>
      <c r="D841">
        <v>10</v>
      </c>
      <c r="G841">
        <v>45</v>
      </c>
      <c r="H841" t="s">
        <v>40</v>
      </c>
      <c r="I841">
        <v>2599</v>
      </c>
      <c r="J841">
        <v>452</v>
      </c>
      <c r="K841">
        <v>5.75</v>
      </c>
      <c r="L841">
        <v>0.442</v>
      </c>
      <c r="M841" t="s">
        <v>4</v>
      </c>
      <c r="N841">
        <v>5</v>
      </c>
      <c r="O841">
        <f>VLOOKUP(M841,LU!$A$3:$B$12,2,FALSE)</f>
        <v>93</v>
      </c>
    </row>
    <row r="842" spans="1:15" hidden="1" x14ac:dyDescent="0.25">
      <c r="A842" s="1">
        <v>153471</v>
      </c>
      <c r="B842">
        <v>2</v>
      </c>
      <c r="C842">
        <v>2019</v>
      </c>
      <c r="D842">
        <v>10</v>
      </c>
      <c r="G842">
        <v>45</v>
      </c>
      <c r="H842" t="s">
        <v>40</v>
      </c>
      <c r="J842">
        <v>9</v>
      </c>
      <c r="L842">
        <v>0.222</v>
      </c>
      <c r="M842" t="s">
        <v>4</v>
      </c>
      <c r="N842">
        <v>5</v>
      </c>
      <c r="O842">
        <f>VLOOKUP(M842,LU!$A$3:$B$12,2,FALSE)</f>
        <v>93</v>
      </c>
    </row>
    <row r="843" spans="1:15" hidden="1" x14ac:dyDescent="0.25">
      <c r="A843" s="1">
        <v>99307</v>
      </c>
      <c r="B843">
        <v>2</v>
      </c>
      <c r="C843">
        <v>2006</v>
      </c>
      <c r="D843">
        <v>10</v>
      </c>
      <c r="G843">
        <v>45</v>
      </c>
      <c r="H843" t="s">
        <v>31</v>
      </c>
      <c r="I843">
        <v>33</v>
      </c>
      <c r="J843">
        <v>8</v>
      </c>
      <c r="K843">
        <v>4.13</v>
      </c>
      <c r="L843">
        <v>0.75</v>
      </c>
      <c r="M843" t="s">
        <v>10</v>
      </c>
      <c r="N843">
        <v>5</v>
      </c>
      <c r="O843">
        <f>VLOOKUP(M843,LU!$A$3:$B$12,2,FALSE)</f>
        <v>106</v>
      </c>
    </row>
    <row r="844" spans="1:15" hidden="1" x14ac:dyDescent="0.25">
      <c r="A844" s="1">
        <v>963352</v>
      </c>
      <c r="B844">
        <v>2</v>
      </c>
      <c r="C844">
        <v>2000</v>
      </c>
      <c r="D844">
        <v>10</v>
      </c>
      <c r="G844">
        <v>45</v>
      </c>
      <c r="H844" t="s">
        <v>31</v>
      </c>
      <c r="I844">
        <v>551</v>
      </c>
      <c r="J844">
        <v>63</v>
      </c>
      <c r="K844">
        <v>8.75</v>
      </c>
      <c r="L844">
        <v>6.3E-2</v>
      </c>
      <c r="M844" t="s">
        <v>10</v>
      </c>
      <c r="N844">
        <v>5</v>
      </c>
      <c r="O844">
        <f>VLOOKUP(M844,LU!$A$3:$B$12,2,FALSE)</f>
        <v>106</v>
      </c>
    </row>
    <row r="845" spans="1:15" hidden="1" x14ac:dyDescent="0.25">
      <c r="A845" s="1">
        <v>107122</v>
      </c>
      <c r="B845">
        <v>2</v>
      </c>
      <c r="C845">
        <v>2008</v>
      </c>
      <c r="D845">
        <v>10</v>
      </c>
      <c r="G845">
        <v>45</v>
      </c>
      <c r="H845" t="s">
        <v>31</v>
      </c>
      <c r="I845">
        <v>27</v>
      </c>
      <c r="J845">
        <v>1</v>
      </c>
      <c r="K845">
        <v>27</v>
      </c>
      <c r="L845">
        <v>0</v>
      </c>
      <c r="M845" t="s">
        <v>10</v>
      </c>
      <c r="N845">
        <v>5</v>
      </c>
      <c r="O845">
        <f>VLOOKUP(M845,LU!$A$3:$B$12,2,FALSE)</f>
        <v>106</v>
      </c>
    </row>
    <row r="846" spans="1:15" hidden="1" x14ac:dyDescent="0.25">
      <c r="A846" s="1">
        <v>113542</v>
      </c>
      <c r="B846">
        <v>2</v>
      </c>
      <c r="C846">
        <v>2010</v>
      </c>
      <c r="D846">
        <v>10</v>
      </c>
      <c r="G846">
        <v>45</v>
      </c>
      <c r="H846" t="s">
        <v>31</v>
      </c>
      <c r="I846">
        <v>10</v>
      </c>
      <c r="J846">
        <v>9</v>
      </c>
      <c r="K846">
        <v>1.1100000000000001</v>
      </c>
      <c r="L846">
        <v>0</v>
      </c>
      <c r="M846" t="s">
        <v>10</v>
      </c>
      <c r="N846">
        <v>5</v>
      </c>
      <c r="O846">
        <f>VLOOKUP(M846,LU!$A$3:$B$12,2,FALSE)</f>
        <v>106</v>
      </c>
    </row>
    <row r="847" spans="1:15" hidden="1" x14ac:dyDescent="0.25">
      <c r="A847" s="1">
        <v>122013</v>
      </c>
      <c r="B847">
        <v>2</v>
      </c>
      <c r="C847">
        <v>2009</v>
      </c>
      <c r="D847">
        <v>10</v>
      </c>
      <c r="G847">
        <v>45</v>
      </c>
      <c r="H847" t="s">
        <v>31</v>
      </c>
      <c r="I847">
        <v>53</v>
      </c>
      <c r="J847">
        <v>0</v>
      </c>
      <c r="M847" t="s">
        <v>10</v>
      </c>
      <c r="N847">
        <v>5</v>
      </c>
      <c r="O847">
        <f>VLOOKUP(M847,LU!$A$3:$B$12,2,FALSE)</f>
        <v>106</v>
      </c>
    </row>
    <row r="848" spans="1:15" hidden="1" x14ac:dyDescent="0.25">
      <c r="A848" s="1">
        <v>133905</v>
      </c>
      <c r="B848">
        <v>2</v>
      </c>
      <c r="C848">
        <v>2014</v>
      </c>
      <c r="D848">
        <v>10</v>
      </c>
      <c r="G848">
        <v>45</v>
      </c>
      <c r="H848" t="s">
        <v>31</v>
      </c>
      <c r="I848">
        <v>960</v>
      </c>
      <c r="J848">
        <v>157</v>
      </c>
      <c r="K848">
        <v>6.11</v>
      </c>
      <c r="L848">
        <v>0.185</v>
      </c>
      <c r="M848" t="s">
        <v>10</v>
      </c>
      <c r="N848">
        <v>5</v>
      </c>
      <c r="O848">
        <f>VLOOKUP(M848,LU!$A$3:$B$12,2,FALSE)</f>
        <v>106</v>
      </c>
    </row>
    <row r="849" spans="1:15" hidden="1" x14ac:dyDescent="0.25">
      <c r="A849" s="1">
        <v>137617</v>
      </c>
      <c r="B849">
        <v>2</v>
      </c>
      <c r="C849">
        <v>2015</v>
      </c>
      <c r="D849">
        <v>10</v>
      </c>
      <c r="G849">
        <v>45</v>
      </c>
      <c r="H849" t="s">
        <v>31</v>
      </c>
      <c r="I849">
        <v>677</v>
      </c>
      <c r="J849">
        <v>247</v>
      </c>
      <c r="K849">
        <v>2.74</v>
      </c>
      <c r="L849">
        <v>0.23899999999999999</v>
      </c>
      <c r="M849" t="s">
        <v>10</v>
      </c>
      <c r="N849">
        <v>5</v>
      </c>
      <c r="O849">
        <f>VLOOKUP(M849,LU!$A$3:$B$12,2,FALSE)</f>
        <v>106</v>
      </c>
    </row>
    <row r="850" spans="1:15" hidden="1" x14ac:dyDescent="0.25">
      <c r="A850" s="1">
        <v>1118719</v>
      </c>
      <c r="B850">
        <v>2</v>
      </c>
      <c r="C850">
        <v>2001</v>
      </c>
      <c r="D850">
        <v>10</v>
      </c>
      <c r="G850">
        <v>45</v>
      </c>
      <c r="H850" t="s">
        <v>31</v>
      </c>
      <c r="I850">
        <v>975</v>
      </c>
      <c r="J850">
        <v>151</v>
      </c>
      <c r="K850">
        <v>6.46</v>
      </c>
      <c r="L850">
        <v>0.25800000000000001</v>
      </c>
      <c r="M850" t="s">
        <v>10</v>
      </c>
      <c r="N850">
        <v>5</v>
      </c>
      <c r="O850">
        <f>VLOOKUP(M850,LU!$A$3:$B$12,2,FALSE)</f>
        <v>106</v>
      </c>
    </row>
    <row r="851" spans="1:15" hidden="1" x14ac:dyDescent="0.25">
      <c r="A851" s="1">
        <v>94781</v>
      </c>
      <c r="B851">
        <v>2</v>
      </c>
      <c r="C851">
        <v>2004</v>
      </c>
      <c r="D851">
        <v>10</v>
      </c>
      <c r="G851">
        <v>45</v>
      </c>
      <c r="H851" t="s">
        <v>31</v>
      </c>
      <c r="I851">
        <v>201</v>
      </c>
      <c r="J851">
        <v>27</v>
      </c>
      <c r="K851">
        <v>7.44</v>
      </c>
      <c r="L851">
        <v>0.37</v>
      </c>
      <c r="M851" t="s">
        <v>10</v>
      </c>
      <c r="N851">
        <v>5</v>
      </c>
      <c r="O851">
        <f>VLOOKUP(M851,LU!$A$3:$B$12,2,FALSE)</f>
        <v>106</v>
      </c>
    </row>
    <row r="852" spans="1:15" hidden="1" x14ac:dyDescent="0.25">
      <c r="A852" s="1">
        <v>1271707</v>
      </c>
      <c r="B852">
        <v>2</v>
      </c>
      <c r="C852">
        <v>2002</v>
      </c>
      <c r="D852">
        <v>10</v>
      </c>
      <c r="G852">
        <v>45</v>
      </c>
      <c r="H852" t="s">
        <v>31</v>
      </c>
      <c r="I852">
        <v>267</v>
      </c>
      <c r="J852">
        <v>28</v>
      </c>
      <c r="K852">
        <v>9.5399999999999991</v>
      </c>
      <c r="L852">
        <v>0.214</v>
      </c>
      <c r="M852" t="s">
        <v>10</v>
      </c>
      <c r="N852">
        <v>5</v>
      </c>
      <c r="O852">
        <f>VLOOKUP(M852,LU!$A$3:$B$12,2,FALSE)</f>
        <v>106</v>
      </c>
    </row>
    <row r="853" spans="1:15" hidden="1" x14ac:dyDescent="0.25">
      <c r="A853" s="1">
        <v>1673055</v>
      </c>
      <c r="B853">
        <v>2</v>
      </c>
      <c r="C853">
        <v>2003</v>
      </c>
      <c r="D853">
        <v>10</v>
      </c>
      <c r="G853">
        <v>45</v>
      </c>
      <c r="H853" t="s">
        <v>31</v>
      </c>
      <c r="I853">
        <v>447</v>
      </c>
      <c r="J853">
        <v>104</v>
      </c>
      <c r="K853">
        <v>4.3</v>
      </c>
      <c r="L853">
        <v>0.221</v>
      </c>
      <c r="M853" t="s">
        <v>10</v>
      </c>
      <c r="N853">
        <v>5</v>
      </c>
      <c r="O853">
        <f>VLOOKUP(M853,LU!$A$3:$B$12,2,FALSE)</f>
        <v>106</v>
      </c>
    </row>
    <row r="854" spans="1:15" hidden="1" x14ac:dyDescent="0.25">
      <c r="A854" s="1">
        <v>98144</v>
      </c>
      <c r="B854">
        <v>2</v>
      </c>
      <c r="C854">
        <v>2005</v>
      </c>
      <c r="D854">
        <v>10</v>
      </c>
      <c r="G854">
        <v>45</v>
      </c>
      <c r="H854" t="s">
        <v>31</v>
      </c>
      <c r="I854">
        <v>196</v>
      </c>
      <c r="J854">
        <v>83</v>
      </c>
      <c r="K854">
        <v>2.36</v>
      </c>
      <c r="L854">
        <v>0.28899999999999998</v>
      </c>
      <c r="M854" t="s">
        <v>10</v>
      </c>
      <c r="N854">
        <v>5</v>
      </c>
      <c r="O854">
        <f>VLOOKUP(M854,LU!$A$3:$B$12,2,FALSE)</f>
        <v>106</v>
      </c>
    </row>
    <row r="855" spans="1:15" hidden="1" x14ac:dyDescent="0.25">
      <c r="A855" s="1">
        <v>127529</v>
      </c>
      <c r="B855">
        <v>2</v>
      </c>
      <c r="C855">
        <v>2013</v>
      </c>
      <c r="D855">
        <v>10</v>
      </c>
      <c r="G855">
        <v>45</v>
      </c>
      <c r="H855" t="s">
        <v>31</v>
      </c>
      <c r="I855">
        <v>505</v>
      </c>
      <c r="J855">
        <v>204</v>
      </c>
      <c r="K855">
        <v>2.48</v>
      </c>
      <c r="L855">
        <v>5.8999999999999997E-2</v>
      </c>
      <c r="M855" t="s">
        <v>10</v>
      </c>
      <c r="N855">
        <v>5</v>
      </c>
      <c r="O855">
        <f>VLOOKUP(M855,LU!$A$3:$B$12,2,FALSE)</f>
        <v>106</v>
      </c>
    </row>
    <row r="856" spans="1:15" hidden="1" x14ac:dyDescent="0.25">
      <c r="A856" s="1">
        <v>123025</v>
      </c>
      <c r="B856">
        <v>2</v>
      </c>
      <c r="C856">
        <v>2012</v>
      </c>
      <c r="D856">
        <v>10</v>
      </c>
      <c r="G856">
        <v>45</v>
      </c>
      <c r="H856" t="s">
        <v>31</v>
      </c>
      <c r="I856">
        <v>703</v>
      </c>
      <c r="J856">
        <v>231</v>
      </c>
      <c r="K856">
        <v>3.48</v>
      </c>
      <c r="L856">
        <v>0.19500000000000001</v>
      </c>
      <c r="M856" t="s">
        <v>10</v>
      </c>
      <c r="N856">
        <v>5</v>
      </c>
      <c r="O856">
        <f>VLOOKUP(M856,LU!$A$3:$B$12,2,FALSE)</f>
        <v>106</v>
      </c>
    </row>
    <row r="857" spans="1:15" hidden="1" x14ac:dyDescent="0.25">
      <c r="A857" s="1">
        <v>119684</v>
      </c>
      <c r="B857">
        <v>2</v>
      </c>
      <c r="C857">
        <v>2011</v>
      </c>
      <c r="D857">
        <v>10</v>
      </c>
      <c r="G857">
        <v>45</v>
      </c>
      <c r="H857" t="s">
        <v>31</v>
      </c>
      <c r="I857">
        <v>304</v>
      </c>
      <c r="J857">
        <v>82</v>
      </c>
      <c r="K857">
        <v>3.71</v>
      </c>
      <c r="L857">
        <v>0.24399999999999999</v>
      </c>
      <c r="M857" t="s">
        <v>10</v>
      </c>
      <c r="N857">
        <v>5</v>
      </c>
      <c r="O857">
        <f>VLOOKUP(M857,LU!$A$3:$B$12,2,FALSE)</f>
        <v>106</v>
      </c>
    </row>
    <row r="858" spans="1:15" hidden="1" x14ac:dyDescent="0.25">
      <c r="A858" s="1">
        <v>153474</v>
      </c>
      <c r="B858">
        <v>2</v>
      </c>
      <c r="C858">
        <v>2019</v>
      </c>
      <c r="D858">
        <v>10</v>
      </c>
      <c r="G858">
        <v>45</v>
      </c>
      <c r="H858" t="s">
        <v>31</v>
      </c>
      <c r="I858">
        <v>245</v>
      </c>
      <c r="J858">
        <v>32</v>
      </c>
      <c r="K858">
        <v>7.66</v>
      </c>
      <c r="L858">
        <v>9.4E-2</v>
      </c>
      <c r="M858" t="s">
        <v>10</v>
      </c>
      <c r="N858">
        <v>5</v>
      </c>
      <c r="O858">
        <f>VLOOKUP(M858,LU!$A$3:$B$12,2,FALSE)</f>
        <v>106</v>
      </c>
    </row>
    <row r="859" spans="1:15" hidden="1" x14ac:dyDescent="0.25">
      <c r="A859" s="1">
        <v>99314</v>
      </c>
      <c r="B859">
        <v>2</v>
      </c>
      <c r="C859">
        <v>2006</v>
      </c>
      <c r="D859">
        <v>10</v>
      </c>
      <c r="G859">
        <v>45</v>
      </c>
      <c r="H859" t="s">
        <v>32</v>
      </c>
      <c r="I859">
        <v>40</v>
      </c>
      <c r="J859">
        <v>40</v>
      </c>
      <c r="K859">
        <v>1</v>
      </c>
      <c r="L859">
        <v>0.375</v>
      </c>
      <c r="M859" t="s">
        <v>11</v>
      </c>
      <c r="N859">
        <v>5</v>
      </c>
      <c r="O859">
        <f>VLOOKUP(M859,LU!$A$3:$B$12,2,FALSE)</f>
        <v>115</v>
      </c>
    </row>
    <row r="860" spans="1:15" hidden="1" x14ac:dyDescent="0.25">
      <c r="A860" s="1">
        <v>1118740</v>
      </c>
      <c r="B860">
        <v>2</v>
      </c>
      <c r="C860">
        <v>2001</v>
      </c>
      <c r="D860">
        <v>10</v>
      </c>
      <c r="G860">
        <v>45</v>
      </c>
      <c r="H860" t="s">
        <v>32</v>
      </c>
      <c r="I860">
        <v>3290</v>
      </c>
      <c r="J860">
        <v>681</v>
      </c>
      <c r="K860">
        <v>4.83</v>
      </c>
      <c r="L860">
        <v>7.0999999999999994E-2</v>
      </c>
      <c r="M860" t="s">
        <v>11</v>
      </c>
      <c r="N860">
        <v>5</v>
      </c>
      <c r="O860">
        <f>VLOOKUP(M860,LU!$A$3:$B$12,2,FALSE)</f>
        <v>115</v>
      </c>
    </row>
    <row r="861" spans="1:15" hidden="1" x14ac:dyDescent="0.25">
      <c r="A861" s="1">
        <v>963322</v>
      </c>
      <c r="B861">
        <v>2</v>
      </c>
      <c r="C861">
        <v>2000</v>
      </c>
      <c r="D861">
        <v>10</v>
      </c>
      <c r="G861">
        <v>45</v>
      </c>
      <c r="H861" t="s">
        <v>32</v>
      </c>
      <c r="I861">
        <v>2582</v>
      </c>
      <c r="J861">
        <v>621</v>
      </c>
      <c r="K861">
        <v>4.16</v>
      </c>
      <c r="L861">
        <v>0.186</v>
      </c>
      <c r="M861" t="s">
        <v>11</v>
      </c>
      <c r="N861">
        <v>5</v>
      </c>
      <c r="O861">
        <f>VLOOKUP(M861,LU!$A$3:$B$12,2,FALSE)</f>
        <v>115</v>
      </c>
    </row>
    <row r="862" spans="1:15" hidden="1" x14ac:dyDescent="0.25">
      <c r="A862" s="1">
        <v>107125</v>
      </c>
      <c r="B862">
        <v>2</v>
      </c>
      <c r="C862">
        <v>2008</v>
      </c>
      <c r="D862">
        <v>10</v>
      </c>
      <c r="G862">
        <v>45</v>
      </c>
      <c r="H862" t="s">
        <v>32</v>
      </c>
      <c r="I862">
        <v>11</v>
      </c>
      <c r="J862">
        <v>6</v>
      </c>
      <c r="K862">
        <v>1.83</v>
      </c>
      <c r="L862">
        <v>0.33300000000000002</v>
      </c>
      <c r="M862" t="s">
        <v>11</v>
      </c>
      <c r="N862">
        <v>5</v>
      </c>
      <c r="O862">
        <f>VLOOKUP(M862,LU!$A$3:$B$12,2,FALSE)</f>
        <v>115</v>
      </c>
    </row>
    <row r="863" spans="1:15" hidden="1" x14ac:dyDescent="0.25">
      <c r="A863" s="1">
        <v>113545</v>
      </c>
      <c r="B863">
        <v>2</v>
      </c>
      <c r="C863">
        <v>2010</v>
      </c>
      <c r="D863">
        <v>10</v>
      </c>
      <c r="G863">
        <v>45</v>
      </c>
      <c r="H863" t="s">
        <v>32</v>
      </c>
      <c r="I863">
        <v>93</v>
      </c>
      <c r="J863">
        <v>36</v>
      </c>
      <c r="K863">
        <v>2.58</v>
      </c>
      <c r="L863">
        <v>5.6000000000000001E-2</v>
      </c>
      <c r="M863" t="s">
        <v>11</v>
      </c>
      <c r="N863">
        <v>5</v>
      </c>
      <c r="O863">
        <f>VLOOKUP(M863,LU!$A$3:$B$12,2,FALSE)</f>
        <v>115</v>
      </c>
    </row>
    <row r="864" spans="1:15" hidden="1" x14ac:dyDescent="0.25">
      <c r="A864" s="1">
        <v>110777</v>
      </c>
      <c r="B864">
        <v>2</v>
      </c>
      <c r="C864">
        <v>2009</v>
      </c>
      <c r="D864">
        <v>10</v>
      </c>
      <c r="G864">
        <v>45</v>
      </c>
      <c r="H864" t="s">
        <v>32</v>
      </c>
      <c r="I864">
        <v>645</v>
      </c>
      <c r="J864">
        <v>64</v>
      </c>
      <c r="K864">
        <v>10.08</v>
      </c>
      <c r="L864">
        <v>0.219</v>
      </c>
      <c r="M864" t="s">
        <v>11</v>
      </c>
      <c r="N864">
        <v>5</v>
      </c>
      <c r="O864">
        <f>VLOOKUP(M864,LU!$A$3:$B$12,2,FALSE)</f>
        <v>115</v>
      </c>
    </row>
    <row r="865" spans="1:15" hidden="1" x14ac:dyDescent="0.25">
      <c r="A865" s="1">
        <v>133909</v>
      </c>
      <c r="B865">
        <v>2</v>
      </c>
      <c r="C865">
        <v>2014</v>
      </c>
      <c r="D865">
        <v>10</v>
      </c>
      <c r="G865">
        <v>45</v>
      </c>
      <c r="H865" t="s">
        <v>32</v>
      </c>
      <c r="I865">
        <v>2115</v>
      </c>
      <c r="J865">
        <v>337</v>
      </c>
      <c r="K865">
        <v>6.28</v>
      </c>
      <c r="L865">
        <v>0.33200000000000002</v>
      </c>
      <c r="M865" t="s">
        <v>11</v>
      </c>
      <c r="N865">
        <v>5</v>
      </c>
      <c r="O865">
        <f>VLOOKUP(M865,LU!$A$3:$B$12,2,FALSE)</f>
        <v>115</v>
      </c>
    </row>
    <row r="866" spans="1:15" hidden="1" x14ac:dyDescent="0.25">
      <c r="A866" s="1">
        <v>137622</v>
      </c>
      <c r="B866">
        <v>2</v>
      </c>
      <c r="C866">
        <v>2015</v>
      </c>
      <c r="D866">
        <v>10</v>
      </c>
      <c r="G866">
        <v>45</v>
      </c>
      <c r="H866" t="s">
        <v>32</v>
      </c>
      <c r="I866">
        <v>1840</v>
      </c>
      <c r="J866">
        <v>385</v>
      </c>
      <c r="K866">
        <v>4.78</v>
      </c>
      <c r="L866">
        <v>0.221</v>
      </c>
      <c r="M866" t="s">
        <v>11</v>
      </c>
      <c r="N866">
        <v>5</v>
      </c>
      <c r="O866">
        <f>VLOOKUP(M866,LU!$A$3:$B$12,2,FALSE)</f>
        <v>115</v>
      </c>
    </row>
    <row r="867" spans="1:15" hidden="1" x14ac:dyDescent="0.25">
      <c r="A867" s="1">
        <v>104872</v>
      </c>
      <c r="B867">
        <v>2</v>
      </c>
      <c r="C867">
        <v>2007</v>
      </c>
      <c r="D867">
        <v>10</v>
      </c>
      <c r="G867">
        <v>45</v>
      </c>
      <c r="H867" t="s">
        <v>32</v>
      </c>
      <c r="J867">
        <v>1</v>
      </c>
      <c r="L867">
        <v>0</v>
      </c>
      <c r="M867" t="s">
        <v>11</v>
      </c>
      <c r="N867">
        <v>5</v>
      </c>
      <c r="O867">
        <f>VLOOKUP(M867,LU!$A$3:$B$12,2,FALSE)</f>
        <v>115</v>
      </c>
    </row>
    <row r="868" spans="1:15" hidden="1" x14ac:dyDescent="0.25">
      <c r="A868" s="1">
        <v>94788</v>
      </c>
      <c r="B868">
        <v>2</v>
      </c>
      <c r="C868">
        <v>2004</v>
      </c>
      <c r="D868">
        <v>10</v>
      </c>
      <c r="G868">
        <v>45</v>
      </c>
      <c r="H868" t="s">
        <v>32</v>
      </c>
      <c r="I868">
        <v>800</v>
      </c>
      <c r="J868">
        <v>151</v>
      </c>
      <c r="K868">
        <v>5.3</v>
      </c>
      <c r="L868">
        <v>0.13900000000000001</v>
      </c>
      <c r="M868" t="s">
        <v>11</v>
      </c>
      <c r="N868">
        <v>5</v>
      </c>
      <c r="O868">
        <f>VLOOKUP(M868,LU!$A$3:$B$12,2,FALSE)</f>
        <v>115</v>
      </c>
    </row>
    <row r="869" spans="1:15" hidden="1" x14ac:dyDescent="0.25">
      <c r="A869" s="1">
        <v>1271720</v>
      </c>
      <c r="B869">
        <v>2</v>
      </c>
      <c r="C869">
        <v>2002</v>
      </c>
      <c r="D869">
        <v>10</v>
      </c>
      <c r="G869">
        <v>45</v>
      </c>
      <c r="H869" t="s">
        <v>32</v>
      </c>
      <c r="I869">
        <v>1709</v>
      </c>
      <c r="J869">
        <v>241</v>
      </c>
      <c r="K869">
        <v>7.09</v>
      </c>
      <c r="L869">
        <v>0.17199999999999999</v>
      </c>
      <c r="M869" t="s">
        <v>11</v>
      </c>
      <c r="N869">
        <v>5</v>
      </c>
      <c r="O869">
        <f>VLOOKUP(M869,LU!$A$3:$B$12,2,FALSE)</f>
        <v>115</v>
      </c>
    </row>
    <row r="870" spans="1:15" hidden="1" x14ac:dyDescent="0.25">
      <c r="A870" s="1">
        <v>1673147</v>
      </c>
      <c r="B870">
        <v>2</v>
      </c>
      <c r="C870">
        <v>2003</v>
      </c>
      <c r="D870">
        <v>10</v>
      </c>
      <c r="G870">
        <v>45</v>
      </c>
      <c r="H870" t="s">
        <v>32</v>
      </c>
      <c r="I870">
        <v>1397</v>
      </c>
      <c r="J870">
        <v>443</v>
      </c>
      <c r="K870">
        <v>3.15</v>
      </c>
      <c r="L870">
        <v>0.252</v>
      </c>
      <c r="M870" t="s">
        <v>11</v>
      </c>
      <c r="N870">
        <v>5</v>
      </c>
      <c r="O870">
        <f>VLOOKUP(M870,LU!$A$3:$B$12,2,FALSE)</f>
        <v>115</v>
      </c>
    </row>
    <row r="871" spans="1:15" hidden="1" x14ac:dyDescent="0.25">
      <c r="A871" s="1">
        <v>149979</v>
      </c>
      <c r="B871">
        <v>2</v>
      </c>
      <c r="C871">
        <v>2018</v>
      </c>
      <c r="D871">
        <v>10</v>
      </c>
      <c r="G871">
        <v>45</v>
      </c>
      <c r="H871" t="s">
        <v>32</v>
      </c>
      <c r="I871">
        <v>76</v>
      </c>
      <c r="J871">
        <v>0</v>
      </c>
      <c r="M871" t="s">
        <v>11</v>
      </c>
      <c r="N871">
        <v>5</v>
      </c>
      <c r="O871">
        <f>VLOOKUP(M871,LU!$A$3:$B$12,2,FALSE)</f>
        <v>115</v>
      </c>
    </row>
    <row r="872" spans="1:15" hidden="1" x14ac:dyDescent="0.25">
      <c r="A872" s="1">
        <v>98151</v>
      </c>
      <c r="B872">
        <v>2</v>
      </c>
      <c r="C872">
        <v>2005</v>
      </c>
      <c r="D872">
        <v>10</v>
      </c>
      <c r="G872">
        <v>45</v>
      </c>
      <c r="H872" t="s">
        <v>32</v>
      </c>
      <c r="I872">
        <v>598</v>
      </c>
      <c r="J872">
        <v>205</v>
      </c>
      <c r="K872">
        <v>2.92</v>
      </c>
      <c r="L872">
        <v>0.254</v>
      </c>
      <c r="M872" t="s">
        <v>11</v>
      </c>
      <c r="N872">
        <v>5</v>
      </c>
      <c r="O872">
        <f>VLOOKUP(M872,LU!$A$3:$B$12,2,FALSE)</f>
        <v>115</v>
      </c>
    </row>
    <row r="873" spans="1:15" hidden="1" x14ac:dyDescent="0.25">
      <c r="A873" s="1">
        <v>111504</v>
      </c>
      <c r="B873">
        <v>2</v>
      </c>
      <c r="C873">
        <v>2007</v>
      </c>
      <c r="D873">
        <v>10</v>
      </c>
      <c r="G873">
        <v>45</v>
      </c>
      <c r="H873" t="s">
        <v>32</v>
      </c>
      <c r="I873">
        <v>42</v>
      </c>
      <c r="J873">
        <v>0</v>
      </c>
      <c r="M873" t="s">
        <v>11</v>
      </c>
      <c r="N873">
        <v>5</v>
      </c>
      <c r="O873">
        <f>VLOOKUP(M873,LU!$A$3:$B$12,2,FALSE)</f>
        <v>115</v>
      </c>
    </row>
    <row r="874" spans="1:15" hidden="1" x14ac:dyDescent="0.25">
      <c r="A874" s="1">
        <v>127533</v>
      </c>
      <c r="B874">
        <v>2</v>
      </c>
      <c r="C874">
        <v>2013</v>
      </c>
      <c r="D874">
        <v>10</v>
      </c>
      <c r="G874">
        <v>45</v>
      </c>
      <c r="H874" t="s">
        <v>32</v>
      </c>
      <c r="I874">
        <v>2238</v>
      </c>
      <c r="J874">
        <v>785</v>
      </c>
      <c r="K874">
        <v>3.02</v>
      </c>
      <c r="L874">
        <v>0.16300000000000001</v>
      </c>
      <c r="M874" t="s">
        <v>11</v>
      </c>
      <c r="N874">
        <v>5</v>
      </c>
      <c r="O874">
        <f>VLOOKUP(M874,LU!$A$3:$B$12,2,FALSE)</f>
        <v>115</v>
      </c>
    </row>
    <row r="875" spans="1:15" hidden="1" x14ac:dyDescent="0.25">
      <c r="A875" s="1">
        <v>123031</v>
      </c>
      <c r="B875">
        <v>2</v>
      </c>
      <c r="C875">
        <v>2012</v>
      </c>
      <c r="D875">
        <v>10</v>
      </c>
      <c r="G875">
        <v>45</v>
      </c>
      <c r="H875" t="s">
        <v>32</v>
      </c>
      <c r="I875">
        <v>3492</v>
      </c>
      <c r="J875">
        <v>505</v>
      </c>
      <c r="K875">
        <v>6.91</v>
      </c>
      <c r="L875">
        <v>0.14899999999999999</v>
      </c>
      <c r="M875" t="s">
        <v>11</v>
      </c>
      <c r="N875">
        <v>5</v>
      </c>
      <c r="O875">
        <f>VLOOKUP(M875,LU!$A$3:$B$12,2,FALSE)</f>
        <v>115</v>
      </c>
    </row>
    <row r="876" spans="1:15" hidden="1" x14ac:dyDescent="0.25">
      <c r="A876" s="1">
        <v>119687</v>
      </c>
      <c r="B876">
        <v>2</v>
      </c>
      <c r="C876">
        <v>2011</v>
      </c>
      <c r="D876">
        <v>10</v>
      </c>
      <c r="G876">
        <v>45</v>
      </c>
      <c r="H876" t="s">
        <v>32</v>
      </c>
      <c r="I876">
        <v>1417</v>
      </c>
      <c r="J876">
        <v>625</v>
      </c>
      <c r="K876">
        <v>2.27</v>
      </c>
      <c r="L876">
        <v>0.155</v>
      </c>
      <c r="M876" t="s">
        <v>11</v>
      </c>
      <c r="N876">
        <v>5</v>
      </c>
      <c r="O876">
        <f>VLOOKUP(M876,LU!$A$3:$B$12,2,FALSE)</f>
        <v>115</v>
      </c>
    </row>
    <row r="877" spans="1:15" hidden="1" x14ac:dyDescent="0.25">
      <c r="A877" s="1">
        <v>153477</v>
      </c>
      <c r="B877">
        <v>2</v>
      </c>
      <c r="C877">
        <v>2019</v>
      </c>
      <c r="D877">
        <v>10</v>
      </c>
      <c r="G877">
        <v>45</v>
      </c>
      <c r="H877" t="s">
        <v>32</v>
      </c>
      <c r="I877">
        <v>9</v>
      </c>
      <c r="J877">
        <v>0</v>
      </c>
      <c r="M877" t="s">
        <v>11</v>
      </c>
      <c r="N877">
        <v>5</v>
      </c>
      <c r="O877">
        <f>VLOOKUP(M877,LU!$A$3:$B$12,2,FALSE)</f>
        <v>115</v>
      </c>
    </row>
    <row r="878" spans="1:15" hidden="1" x14ac:dyDescent="0.25">
      <c r="A878" s="1">
        <v>1271736</v>
      </c>
      <c r="B878">
        <v>2</v>
      </c>
      <c r="C878">
        <v>2002</v>
      </c>
      <c r="D878">
        <v>10</v>
      </c>
      <c r="G878">
        <v>45</v>
      </c>
      <c r="H878" t="s">
        <v>33</v>
      </c>
      <c r="I878">
        <v>973</v>
      </c>
      <c r="J878">
        <v>134</v>
      </c>
      <c r="K878">
        <v>9.08</v>
      </c>
      <c r="L878">
        <v>0.17899999999999999</v>
      </c>
      <c r="M878" t="s">
        <v>5</v>
      </c>
      <c r="N878">
        <v>5</v>
      </c>
      <c r="O878">
        <f>VLOOKUP(M878,LU!$A$3:$B$12,2,FALSE)</f>
        <v>107</v>
      </c>
    </row>
    <row r="879" spans="1:15" hidden="1" x14ac:dyDescent="0.25">
      <c r="A879" s="1">
        <v>1118762</v>
      </c>
      <c r="B879">
        <v>2</v>
      </c>
      <c r="C879">
        <v>2001</v>
      </c>
      <c r="D879">
        <v>10</v>
      </c>
      <c r="G879">
        <v>45</v>
      </c>
      <c r="H879" t="s">
        <v>33</v>
      </c>
      <c r="I879">
        <v>7711</v>
      </c>
      <c r="J879">
        <v>508</v>
      </c>
      <c r="K879">
        <v>15.18</v>
      </c>
      <c r="L879">
        <v>0.14299999999999999</v>
      </c>
      <c r="M879" t="s">
        <v>5</v>
      </c>
      <c r="N879">
        <v>5</v>
      </c>
      <c r="O879">
        <f>VLOOKUP(M879,LU!$A$3:$B$12,2,FALSE)</f>
        <v>107</v>
      </c>
    </row>
    <row r="880" spans="1:15" hidden="1" x14ac:dyDescent="0.25">
      <c r="A880" s="1">
        <v>107131</v>
      </c>
      <c r="B880">
        <v>2</v>
      </c>
      <c r="C880">
        <v>2008</v>
      </c>
      <c r="D880">
        <v>10</v>
      </c>
      <c r="G880">
        <v>45</v>
      </c>
      <c r="H880" t="s">
        <v>33</v>
      </c>
      <c r="I880">
        <v>96</v>
      </c>
      <c r="J880">
        <v>14</v>
      </c>
      <c r="K880">
        <v>6.86</v>
      </c>
      <c r="L880">
        <v>0.214</v>
      </c>
      <c r="M880" t="s">
        <v>5</v>
      </c>
      <c r="N880">
        <v>5</v>
      </c>
      <c r="O880">
        <f>VLOOKUP(M880,LU!$A$3:$B$12,2,FALSE)</f>
        <v>107</v>
      </c>
    </row>
    <row r="881" spans="1:15" hidden="1" x14ac:dyDescent="0.25">
      <c r="A881" s="1">
        <v>113550</v>
      </c>
      <c r="B881">
        <v>2</v>
      </c>
      <c r="C881">
        <v>2010</v>
      </c>
      <c r="D881">
        <v>10</v>
      </c>
      <c r="G881">
        <v>45</v>
      </c>
      <c r="H881" t="s">
        <v>33</v>
      </c>
      <c r="I881">
        <v>377</v>
      </c>
      <c r="J881">
        <v>54</v>
      </c>
      <c r="K881">
        <v>6.98</v>
      </c>
      <c r="L881">
        <v>0.111</v>
      </c>
      <c r="M881" t="s">
        <v>5</v>
      </c>
      <c r="N881">
        <v>5</v>
      </c>
      <c r="O881">
        <f>VLOOKUP(M881,LU!$A$3:$B$12,2,FALSE)</f>
        <v>107</v>
      </c>
    </row>
    <row r="882" spans="1:15" hidden="1" x14ac:dyDescent="0.25">
      <c r="A882" s="1">
        <v>110783</v>
      </c>
      <c r="B882">
        <v>2</v>
      </c>
      <c r="C882">
        <v>2009</v>
      </c>
      <c r="D882">
        <v>10</v>
      </c>
      <c r="G882">
        <v>45</v>
      </c>
      <c r="H882" t="s">
        <v>33</v>
      </c>
      <c r="I882">
        <v>1264</v>
      </c>
      <c r="J882">
        <v>70</v>
      </c>
      <c r="K882">
        <v>18.059999999999999</v>
      </c>
      <c r="L882">
        <v>0.24299999999999999</v>
      </c>
      <c r="M882" t="s">
        <v>5</v>
      </c>
      <c r="N882">
        <v>5</v>
      </c>
      <c r="O882">
        <f>VLOOKUP(M882,LU!$A$3:$B$12,2,FALSE)</f>
        <v>107</v>
      </c>
    </row>
    <row r="883" spans="1:15" hidden="1" x14ac:dyDescent="0.25">
      <c r="A883" s="1">
        <v>133915</v>
      </c>
      <c r="B883">
        <v>2</v>
      </c>
      <c r="C883">
        <v>2014</v>
      </c>
      <c r="D883">
        <v>10</v>
      </c>
      <c r="G883">
        <v>45</v>
      </c>
      <c r="H883" t="s">
        <v>33</v>
      </c>
      <c r="I883">
        <v>5751</v>
      </c>
      <c r="J883">
        <v>410</v>
      </c>
      <c r="K883">
        <v>14.03</v>
      </c>
      <c r="L883">
        <v>0.38700000000000001</v>
      </c>
      <c r="M883" t="s">
        <v>5</v>
      </c>
      <c r="N883">
        <v>5</v>
      </c>
      <c r="O883">
        <f>VLOOKUP(M883,LU!$A$3:$B$12,2,FALSE)</f>
        <v>107</v>
      </c>
    </row>
    <row r="884" spans="1:15" hidden="1" x14ac:dyDescent="0.25">
      <c r="A884" s="1">
        <v>137630</v>
      </c>
      <c r="B884">
        <v>2</v>
      </c>
      <c r="C884">
        <v>2015</v>
      </c>
      <c r="D884">
        <v>10</v>
      </c>
      <c r="G884">
        <v>45</v>
      </c>
      <c r="H884" t="s">
        <v>33</v>
      </c>
      <c r="I884">
        <v>8584</v>
      </c>
      <c r="J884">
        <v>805</v>
      </c>
      <c r="K884">
        <v>10.66</v>
      </c>
      <c r="L884">
        <v>0.23</v>
      </c>
      <c r="M884" t="s">
        <v>5</v>
      </c>
      <c r="N884">
        <v>5</v>
      </c>
      <c r="O884">
        <f>VLOOKUP(M884,LU!$A$3:$B$12,2,FALSE)</f>
        <v>107</v>
      </c>
    </row>
    <row r="885" spans="1:15" hidden="1" x14ac:dyDescent="0.25">
      <c r="A885" s="1">
        <v>104878</v>
      </c>
      <c r="B885">
        <v>2</v>
      </c>
      <c r="C885">
        <v>2007</v>
      </c>
      <c r="D885">
        <v>10</v>
      </c>
      <c r="G885">
        <v>45</v>
      </c>
      <c r="H885" t="s">
        <v>33</v>
      </c>
      <c r="I885">
        <v>1422</v>
      </c>
      <c r="J885">
        <v>148</v>
      </c>
      <c r="K885">
        <v>9.61</v>
      </c>
      <c r="L885">
        <v>0.182</v>
      </c>
      <c r="M885" t="s">
        <v>5</v>
      </c>
      <c r="N885">
        <v>5</v>
      </c>
      <c r="O885">
        <f>VLOOKUP(M885,LU!$A$3:$B$12,2,FALSE)</f>
        <v>107</v>
      </c>
    </row>
    <row r="886" spans="1:15" hidden="1" x14ac:dyDescent="0.25">
      <c r="A886" s="1">
        <v>963325</v>
      </c>
      <c r="B886">
        <v>2</v>
      </c>
      <c r="C886">
        <v>2000</v>
      </c>
      <c r="D886">
        <v>10</v>
      </c>
      <c r="G886">
        <v>45</v>
      </c>
      <c r="H886" t="s">
        <v>33</v>
      </c>
      <c r="I886">
        <v>1840</v>
      </c>
      <c r="J886">
        <v>197</v>
      </c>
      <c r="K886">
        <v>9.34</v>
      </c>
      <c r="L886">
        <v>0.36499999999999999</v>
      </c>
      <c r="M886" t="s">
        <v>5</v>
      </c>
      <c r="N886">
        <v>5</v>
      </c>
      <c r="O886">
        <f>VLOOKUP(M886,LU!$A$3:$B$12,2,FALSE)</f>
        <v>107</v>
      </c>
    </row>
    <row r="887" spans="1:15" hidden="1" x14ac:dyDescent="0.25">
      <c r="A887" s="1">
        <v>94793</v>
      </c>
      <c r="B887">
        <v>2</v>
      </c>
      <c r="C887">
        <v>2004</v>
      </c>
      <c r="D887">
        <v>10</v>
      </c>
      <c r="G887">
        <v>45</v>
      </c>
      <c r="H887" t="s">
        <v>33</v>
      </c>
      <c r="I887">
        <v>2108</v>
      </c>
      <c r="J887">
        <v>275</v>
      </c>
      <c r="K887">
        <v>7.67</v>
      </c>
      <c r="L887">
        <v>0.17499999999999999</v>
      </c>
      <c r="M887" t="s">
        <v>5</v>
      </c>
      <c r="N887">
        <v>5</v>
      </c>
      <c r="O887">
        <f>VLOOKUP(M887,LU!$A$3:$B$12,2,FALSE)</f>
        <v>107</v>
      </c>
    </row>
    <row r="888" spans="1:15" hidden="1" x14ac:dyDescent="0.25">
      <c r="A888" s="1">
        <v>1673149</v>
      </c>
      <c r="B888">
        <v>2</v>
      </c>
      <c r="C888">
        <v>2003</v>
      </c>
      <c r="D888">
        <v>10</v>
      </c>
      <c r="G888">
        <v>45</v>
      </c>
      <c r="H888" t="s">
        <v>33</v>
      </c>
      <c r="I888">
        <v>2957</v>
      </c>
      <c r="J888">
        <v>442</v>
      </c>
      <c r="K888">
        <v>6.9</v>
      </c>
      <c r="L888">
        <v>0.309</v>
      </c>
      <c r="M888" t="s">
        <v>5</v>
      </c>
      <c r="N888">
        <v>5</v>
      </c>
      <c r="O888">
        <f>VLOOKUP(M888,LU!$A$3:$B$12,2,FALSE)</f>
        <v>107</v>
      </c>
    </row>
    <row r="889" spans="1:15" hidden="1" x14ac:dyDescent="0.25">
      <c r="A889" s="1">
        <v>149988</v>
      </c>
      <c r="B889">
        <v>2</v>
      </c>
      <c r="C889">
        <v>2018</v>
      </c>
      <c r="D889">
        <v>10</v>
      </c>
      <c r="G889">
        <v>45</v>
      </c>
      <c r="H889" t="s">
        <v>33</v>
      </c>
      <c r="I889">
        <v>8</v>
      </c>
      <c r="J889">
        <v>0</v>
      </c>
      <c r="M889" t="s">
        <v>5</v>
      </c>
      <c r="N889">
        <v>5</v>
      </c>
      <c r="O889">
        <f>VLOOKUP(M889,LU!$A$3:$B$12,2,FALSE)</f>
        <v>107</v>
      </c>
    </row>
    <row r="890" spans="1:15" hidden="1" x14ac:dyDescent="0.25">
      <c r="A890" s="1">
        <v>98155</v>
      </c>
      <c r="B890">
        <v>2</v>
      </c>
      <c r="C890">
        <v>2005</v>
      </c>
      <c r="D890">
        <v>10</v>
      </c>
      <c r="G890">
        <v>45</v>
      </c>
      <c r="H890" t="s">
        <v>33</v>
      </c>
      <c r="I890">
        <v>2124</v>
      </c>
      <c r="J890">
        <v>228</v>
      </c>
      <c r="K890">
        <v>9.32</v>
      </c>
      <c r="L890">
        <v>0.27100000000000002</v>
      </c>
      <c r="M890" t="s">
        <v>5</v>
      </c>
      <c r="N890">
        <v>5</v>
      </c>
      <c r="O890">
        <f>VLOOKUP(M890,LU!$A$3:$B$12,2,FALSE)</f>
        <v>107</v>
      </c>
    </row>
    <row r="891" spans="1:15" hidden="1" x14ac:dyDescent="0.25">
      <c r="A891" s="1">
        <v>99592</v>
      </c>
      <c r="B891">
        <v>2</v>
      </c>
      <c r="C891">
        <v>2006</v>
      </c>
      <c r="D891">
        <v>10</v>
      </c>
      <c r="G891">
        <v>45</v>
      </c>
      <c r="H891" t="s">
        <v>33</v>
      </c>
      <c r="I891">
        <v>222</v>
      </c>
      <c r="J891">
        <v>25</v>
      </c>
      <c r="K891">
        <v>8.8800000000000008</v>
      </c>
      <c r="L891">
        <v>0.32</v>
      </c>
      <c r="M891" t="s">
        <v>5</v>
      </c>
      <c r="N891">
        <v>5</v>
      </c>
      <c r="O891">
        <f>VLOOKUP(M891,LU!$A$3:$B$12,2,FALSE)</f>
        <v>107</v>
      </c>
    </row>
    <row r="892" spans="1:15" hidden="1" x14ac:dyDescent="0.25">
      <c r="A892" s="1">
        <v>127543</v>
      </c>
      <c r="B892">
        <v>2</v>
      </c>
      <c r="C892">
        <v>2013</v>
      </c>
      <c r="D892">
        <v>10</v>
      </c>
      <c r="G892">
        <v>45</v>
      </c>
      <c r="H892" t="s">
        <v>33</v>
      </c>
      <c r="I892">
        <v>5867</v>
      </c>
      <c r="J892">
        <v>918</v>
      </c>
      <c r="K892">
        <v>6.39</v>
      </c>
      <c r="L892">
        <v>0.13800000000000001</v>
      </c>
      <c r="M892" t="s">
        <v>5</v>
      </c>
      <c r="N892">
        <v>5</v>
      </c>
      <c r="O892">
        <f>VLOOKUP(M892,LU!$A$3:$B$12,2,FALSE)</f>
        <v>107</v>
      </c>
    </row>
    <row r="893" spans="1:15" hidden="1" x14ac:dyDescent="0.25">
      <c r="A893" s="1">
        <v>123037</v>
      </c>
      <c r="B893">
        <v>2</v>
      </c>
      <c r="C893">
        <v>2012</v>
      </c>
      <c r="D893">
        <v>10</v>
      </c>
      <c r="G893">
        <v>45</v>
      </c>
      <c r="H893" t="s">
        <v>33</v>
      </c>
      <c r="I893">
        <v>9353</v>
      </c>
      <c r="J893">
        <v>676</v>
      </c>
      <c r="K893">
        <v>13.84</v>
      </c>
      <c r="L893">
        <v>0.19800000000000001</v>
      </c>
      <c r="M893" t="s">
        <v>5</v>
      </c>
      <c r="N893">
        <v>5</v>
      </c>
      <c r="O893">
        <f>VLOOKUP(M893,LU!$A$3:$B$12,2,FALSE)</f>
        <v>107</v>
      </c>
    </row>
    <row r="894" spans="1:15" hidden="1" x14ac:dyDescent="0.25">
      <c r="A894" s="1">
        <v>119691</v>
      </c>
      <c r="B894">
        <v>2</v>
      </c>
      <c r="C894">
        <v>2011</v>
      </c>
      <c r="D894">
        <v>10</v>
      </c>
      <c r="G894">
        <v>45</v>
      </c>
      <c r="H894" t="s">
        <v>33</v>
      </c>
      <c r="I894">
        <v>3198</v>
      </c>
      <c r="J894">
        <v>523</v>
      </c>
      <c r="K894">
        <v>6.88</v>
      </c>
      <c r="L894">
        <v>0.18</v>
      </c>
      <c r="M894" t="s">
        <v>5</v>
      </c>
      <c r="N894">
        <v>5</v>
      </c>
      <c r="O894">
        <f>VLOOKUP(M894,LU!$A$3:$B$12,2,FALSE)</f>
        <v>107</v>
      </c>
    </row>
    <row r="895" spans="1:15" hidden="1" x14ac:dyDescent="0.25">
      <c r="A895" s="1">
        <v>157139</v>
      </c>
      <c r="B895">
        <v>2</v>
      </c>
      <c r="C895">
        <v>2020</v>
      </c>
      <c r="D895">
        <v>10</v>
      </c>
      <c r="G895">
        <v>45</v>
      </c>
      <c r="H895" t="s">
        <v>33</v>
      </c>
      <c r="I895">
        <v>249</v>
      </c>
      <c r="J895">
        <v>1</v>
      </c>
      <c r="K895">
        <v>249</v>
      </c>
      <c r="L895">
        <v>1</v>
      </c>
      <c r="M895" t="s">
        <v>5</v>
      </c>
      <c r="N895">
        <v>5</v>
      </c>
      <c r="O895">
        <f>VLOOKUP(M895,LU!$A$3:$B$12,2,FALSE)</f>
        <v>107</v>
      </c>
    </row>
    <row r="896" spans="1:15" hidden="1" x14ac:dyDescent="0.25">
      <c r="A896" s="1">
        <v>144909</v>
      </c>
      <c r="B896">
        <v>2</v>
      </c>
      <c r="C896">
        <v>2017</v>
      </c>
      <c r="D896">
        <v>10</v>
      </c>
      <c r="G896">
        <v>45</v>
      </c>
      <c r="H896" t="s">
        <v>33</v>
      </c>
      <c r="I896">
        <v>34</v>
      </c>
      <c r="J896">
        <v>0</v>
      </c>
      <c r="M896" t="s">
        <v>5</v>
      </c>
      <c r="N896">
        <v>5</v>
      </c>
      <c r="O896">
        <f>VLOOKUP(M896,LU!$A$3:$B$12,2,FALSE)</f>
        <v>107</v>
      </c>
    </row>
    <row r="897" spans="1:15" hidden="1" x14ac:dyDescent="0.25">
      <c r="A897" s="1">
        <v>153482</v>
      </c>
      <c r="B897">
        <v>2</v>
      </c>
      <c r="C897">
        <v>2019</v>
      </c>
      <c r="D897">
        <v>10</v>
      </c>
      <c r="G897">
        <v>45</v>
      </c>
      <c r="H897" t="s">
        <v>33</v>
      </c>
      <c r="I897">
        <v>55</v>
      </c>
      <c r="J897">
        <v>6</v>
      </c>
      <c r="K897">
        <v>9.17</v>
      </c>
      <c r="L897">
        <v>0.83299999999999996</v>
      </c>
      <c r="M897" t="s">
        <v>5</v>
      </c>
      <c r="N897">
        <v>5</v>
      </c>
      <c r="O897">
        <f>VLOOKUP(M897,LU!$A$3:$B$12,2,FALSE)</f>
        <v>107</v>
      </c>
    </row>
    <row r="898" spans="1:15" hidden="1" x14ac:dyDescent="0.25">
      <c r="A898" s="1">
        <v>1118786</v>
      </c>
      <c r="B898">
        <v>2</v>
      </c>
      <c r="C898">
        <v>2001</v>
      </c>
      <c r="D898">
        <v>10</v>
      </c>
      <c r="G898">
        <v>45</v>
      </c>
      <c r="H898" t="s">
        <v>34</v>
      </c>
      <c r="I898">
        <v>2303</v>
      </c>
      <c r="J898">
        <v>399</v>
      </c>
      <c r="K898">
        <v>5.77</v>
      </c>
      <c r="L898">
        <v>0.35</v>
      </c>
      <c r="M898" t="s">
        <v>6</v>
      </c>
      <c r="N898">
        <v>5</v>
      </c>
      <c r="O898">
        <f>VLOOKUP(M898,LU!$A$3:$B$12,2,FALSE)</f>
        <v>118</v>
      </c>
    </row>
    <row r="899" spans="1:15" hidden="1" x14ac:dyDescent="0.25">
      <c r="A899" s="1">
        <v>963330</v>
      </c>
      <c r="B899">
        <v>2</v>
      </c>
      <c r="C899">
        <v>2000</v>
      </c>
      <c r="D899">
        <v>10</v>
      </c>
      <c r="G899">
        <v>45</v>
      </c>
      <c r="H899" t="s">
        <v>34</v>
      </c>
      <c r="I899">
        <v>1497</v>
      </c>
      <c r="J899">
        <v>121</v>
      </c>
      <c r="K899">
        <v>12.37</v>
      </c>
      <c r="L899">
        <v>0.65200000000000002</v>
      </c>
      <c r="M899" t="s">
        <v>6</v>
      </c>
      <c r="N899">
        <v>5</v>
      </c>
      <c r="O899">
        <f>VLOOKUP(M899,LU!$A$3:$B$12,2,FALSE)</f>
        <v>118</v>
      </c>
    </row>
    <row r="900" spans="1:15" hidden="1" x14ac:dyDescent="0.25">
      <c r="A900" s="1">
        <v>107139</v>
      </c>
      <c r="B900">
        <v>2</v>
      </c>
      <c r="C900">
        <v>2008</v>
      </c>
      <c r="D900">
        <v>10</v>
      </c>
      <c r="G900">
        <v>45</v>
      </c>
      <c r="H900" t="s">
        <v>34</v>
      </c>
      <c r="I900">
        <v>166</v>
      </c>
      <c r="J900">
        <v>19</v>
      </c>
      <c r="K900">
        <v>8.74</v>
      </c>
      <c r="L900">
        <v>0.63200000000000001</v>
      </c>
      <c r="M900" t="s">
        <v>6</v>
      </c>
      <c r="N900">
        <v>5</v>
      </c>
      <c r="O900">
        <f>VLOOKUP(M900,LU!$A$3:$B$12,2,FALSE)</f>
        <v>118</v>
      </c>
    </row>
    <row r="901" spans="1:15" hidden="1" x14ac:dyDescent="0.25">
      <c r="A901" s="1">
        <v>141627</v>
      </c>
      <c r="B901">
        <v>2</v>
      </c>
      <c r="C901">
        <v>2016</v>
      </c>
      <c r="D901">
        <v>10</v>
      </c>
      <c r="G901">
        <v>45</v>
      </c>
      <c r="H901" t="s">
        <v>34</v>
      </c>
      <c r="I901">
        <v>8</v>
      </c>
      <c r="J901">
        <v>0</v>
      </c>
      <c r="M901" t="s">
        <v>6</v>
      </c>
      <c r="N901">
        <v>5</v>
      </c>
      <c r="O901">
        <f>VLOOKUP(M901,LU!$A$3:$B$12,2,FALSE)</f>
        <v>118</v>
      </c>
    </row>
    <row r="902" spans="1:15" hidden="1" x14ac:dyDescent="0.25">
      <c r="A902" s="1">
        <v>113555</v>
      </c>
      <c r="B902">
        <v>2</v>
      </c>
      <c r="C902">
        <v>2010</v>
      </c>
      <c r="D902">
        <v>10</v>
      </c>
      <c r="G902">
        <v>45</v>
      </c>
      <c r="H902" t="s">
        <v>34</v>
      </c>
      <c r="I902">
        <v>229</v>
      </c>
      <c r="J902">
        <v>37</v>
      </c>
      <c r="K902">
        <v>6.19</v>
      </c>
      <c r="L902">
        <v>0.16200000000000001</v>
      </c>
      <c r="M902" t="s">
        <v>6</v>
      </c>
      <c r="N902">
        <v>5</v>
      </c>
      <c r="O902">
        <f>VLOOKUP(M902,LU!$A$3:$B$12,2,FALSE)</f>
        <v>118</v>
      </c>
    </row>
    <row r="903" spans="1:15" hidden="1" x14ac:dyDescent="0.25">
      <c r="A903" s="1">
        <v>110790</v>
      </c>
      <c r="B903">
        <v>2</v>
      </c>
      <c r="C903">
        <v>2009</v>
      </c>
      <c r="D903">
        <v>10</v>
      </c>
      <c r="G903">
        <v>45</v>
      </c>
      <c r="H903" t="s">
        <v>34</v>
      </c>
      <c r="I903">
        <v>320</v>
      </c>
      <c r="J903">
        <v>134</v>
      </c>
      <c r="K903">
        <v>2.39</v>
      </c>
      <c r="L903">
        <v>0.46899999999999997</v>
      </c>
      <c r="M903" t="s">
        <v>6</v>
      </c>
      <c r="N903">
        <v>5</v>
      </c>
      <c r="O903">
        <f>VLOOKUP(M903,LU!$A$3:$B$12,2,FALSE)</f>
        <v>118</v>
      </c>
    </row>
    <row r="904" spans="1:15" hidden="1" x14ac:dyDescent="0.25">
      <c r="A904" s="1">
        <v>133922</v>
      </c>
      <c r="B904">
        <v>2</v>
      </c>
      <c r="C904">
        <v>2014</v>
      </c>
      <c r="D904">
        <v>10</v>
      </c>
      <c r="G904">
        <v>45</v>
      </c>
      <c r="H904" t="s">
        <v>34</v>
      </c>
      <c r="I904">
        <v>2152</v>
      </c>
      <c r="J904">
        <v>458</v>
      </c>
      <c r="K904">
        <v>4.7</v>
      </c>
      <c r="L904">
        <v>0.69799999999999995</v>
      </c>
      <c r="M904" t="s">
        <v>6</v>
      </c>
      <c r="N904">
        <v>5</v>
      </c>
      <c r="O904">
        <f>VLOOKUP(M904,LU!$A$3:$B$12,2,FALSE)</f>
        <v>118</v>
      </c>
    </row>
    <row r="905" spans="1:15" hidden="1" x14ac:dyDescent="0.25">
      <c r="A905" s="1">
        <v>137637</v>
      </c>
      <c r="B905">
        <v>2</v>
      </c>
      <c r="C905">
        <v>2015</v>
      </c>
      <c r="D905">
        <v>10</v>
      </c>
      <c r="G905">
        <v>45</v>
      </c>
      <c r="H905" t="s">
        <v>34</v>
      </c>
      <c r="I905">
        <v>1945</v>
      </c>
      <c r="J905">
        <v>481</v>
      </c>
      <c r="K905">
        <v>4.04</v>
      </c>
      <c r="L905">
        <v>0.52800000000000002</v>
      </c>
      <c r="M905" t="s">
        <v>6</v>
      </c>
      <c r="N905">
        <v>5</v>
      </c>
      <c r="O905">
        <f>VLOOKUP(M905,LU!$A$3:$B$12,2,FALSE)</f>
        <v>118</v>
      </c>
    </row>
    <row r="906" spans="1:15" hidden="1" x14ac:dyDescent="0.25">
      <c r="A906" s="1">
        <v>1271752</v>
      </c>
      <c r="B906">
        <v>2</v>
      </c>
      <c r="C906">
        <v>2002</v>
      </c>
      <c r="D906">
        <v>10</v>
      </c>
      <c r="G906">
        <v>45</v>
      </c>
      <c r="H906" t="s">
        <v>34</v>
      </c>
      <c r="I906">
        <v>673</v>
      </c>
      <c r="J906">
        <v>184</v>
      </c>
      <c r="K906">
        <v>3.66</v>
      </c>
      <c r="L906">
        <v>0.69699999999999995</v>
      </c>
      <c r="M906" t="s">
        <v>6</v>
      </c>
      <c r="N906">
        <v>5</v>
      </c>
      <c r="O906">
        <f>VLOOKUP(M906,LU!$A$3:$B$12,2,FALSE)</f>
        <v>118</v>
      </c>
    </row>
    <row r="907" spans="1:15" hidden="1" x14ac:dyDescent="0.25">
      <c r="A907" s="1">
        <v>94800</v>
      </c>
      <c r="B907">
        <v>2</v>
      </c>
      <c r="C907">
        <v>2004</v>
      </c>
      <c r="D907">
        <v>10</v>
      </c>
      <c r="G907">
        <v>45</v>
      </c>
      <c r="H907" t="s">
        <v>34</v>
      </c>
      <c r="I907">
        <v>916</v>
      </c>
      <c r="J907">
        <v>266</v>
      </c>
      <c r="K907">
        <v>3.44</v>
      </c>
      <c r="L907">
        <v>0.39100000000000001</v>
      </c>
      <c r="M907" t="s">
        <v>6</v>
      </c>
      <c r="N907">
        <v>5</v>
      </c>
      <c r="O907">
        <f>VLOOKUP(M907,LU!$A$3:$B$12,2,FALSE)</f>
        <v>118</v>
      </c>
    </row>
    <row r="908" spans="1:15" hidden="1" x14ac:dyDescent="0.25">
      <c r="A908" s="1">
        <v>1673092</v>
      </c>
      <c r="B908">
        <v>2</v>
      </c>
      <c r="C908">
        <v>2003</v>
      </c>
      <c r="D908">
        <v>10</v>
      </c>
      <c r="G908">
        <v>45</v>
      </c>
      <c r="H908" t="s">
        <v>34</v>
      </c>
      <c r="I908">
        <v>1108</v>
      </c>
      <c r="J908">
        <v>286</v>
      </c>
      <c r="K908">
        <v>3.87</v>
      </c>
      <c r="L908">
        <v>0.60099999999999998</v>
      </c>
      <c r="M908" t="s">
        <v>6</v>
      </c>
      <c r="N908">
        <v>5</v>
      </c>
      <c r="O908">
        <f>VLOOKUP(M908,LU!$A$3:$B$12,2,FALSE)</f>
        <v>118</v>
      </c>
    </row>
    <row r="909" spans="1:15" hidden="1" x14ac:dyDescent="0.25">
      <c r="A909" s="1">
        <v>149995</v>
      </c>
      <c r="B909">
        <v>2</v>
      </c>
      <c r="C909">
        <v>2018</v>
      </c>
      <c r="D909">
        <v>10</v>
      </c>
      <c r="G909">
        <v>45</v>
      </c>
      <c r="H909" t="s">
        <v>34</v>
      </c>
      <c r="I909">
        <v>754</v>
      </c>
      <c r="J909">
        <v>90</v>
      </c>
      <c r="K909">
        <v>8.3800000000000008</v>
      </c>
      <c r="L909">
        <v>0.38200000000000001</v>
      </c>
      <c r="M909" t="s">
        <v>6</v>
      </c>
      <c r="N909">
        <v>5</v>
      </c>
      <c r="O909">
        <f>VLOOKUP(M909,LU!$A$3:$B$12,2,FALSE)</f>
        <v>118</v>
      </c>
    </row>
    <row r="910" spans="1:15" hidden="1" x14ac:dyDescent="0.25">
      <c r="A910" s="1">
        <v>95915</v>
      </c>
      <c r="B910">
        <v>2</v>
      </c>
      <c r="C910">
        <v>2005</v>
      </c>
      <c r="D910">
        <v>10</v>
      </c>
      <c r="G910">
        <v>45</v>
      </c>
      <c r="H910" t="s">
        <v>34</v>
      </c>
      <c r="I910">
        <v>1063</v>
      </c>
      <c r="J910">
        <v>386</v>
      </c>
      <c r="K910">
        <v>2.8</v>
      </c>
      <c r="L910">
        <v>0.52600000000000002</v>
      </c>
      <c r="M910" t="s">
        <v>6</v>
      </c>
      <c r="N910">
        <v>5</v>
      </c>
      <c r="O910">
        <f>VLOOKUP(M910,LU!$A$3:$B$12,2,FALSE)</f>
        <v>118</v>
      </c>
    </row>
    <row r="911" spans="1:15" hidden="1" x14ac:dyDescent="0.25">
      <c r="A911" s="1">
        <v>104886</v>
      </c>
      <c r="B911">
        <v>2</v>
      </c>
      <c r="C911">
        <v>2007</v>
      </c>
      <c r="D911">
        <v>10</v>
      </c>
      <c r="G911">
        <v>45</v>
      </c>
      <c r="H911" t="s">
        <v>34</v>
      </c>
      <c r="I911">
        <v>557</v>
      </c>
      <c r="J911">
        <v>67</v>
      </c>
      <c r="K911">
        <v>8.31</v>
      </c>
      <c r="L911">
        <v>0.23899999999999999</v>
      </c>
      <c r="M911" t="s">
        <v>6</v>
      </c>
      <c r="N911">
        <v>5</v>
      </c>
      <c r="O911">
        <f>VLOOKUP(M911,LU!$A$3:$B$12,2,FALSE)</f>
        <v>118</v>
      </c>
    </row>
    <row r="912" spans="1:15" hidden="1" x14ac:dyDescent="0.25">
      <c r="A912" s="1">
        <v>99599</v>
      </c>
      <c r="B912">
        <v>2</v>
      </c>
      <c r="C912">
        <v>2006</v>
      </c>
      <c r="D912">
        <v>10</v>
      </c>
      <c r="G912">
        <v>45</v>
      </c>
      <c r="H912" t="s">
        <v>34</v>
      </c>
      <c r="I912">
        <v>446</v>
      </c>
      <c r="J912">
        <v>35</v>
      </c>
      <c r="K912">
        <v>12.74</v>
      </c>
      <c r="L912">
        <v>0.48599999999999999</v>
      </c>
      <c r="M912" t="s">
        <v>6</v>
      </c>
      <c r="N912">
        <v>5</v>
      </c>
      <c r="O912">
        <f>VLOOKUP(M912,LU!$A$3:$B$12,2,FALSE)</f>
        <v>118</v>
      </c>
    </row>
    <row r="913" spans="1:15" hidden="1" x14ac:dyDescent="0.25">
      <c r="A913" s="1">
        <v>127551</v>
      </c>
      <c r="B913">
        <v>2</v>
      </c>
      <c r="C913">
        <v>2013</v>
      </c>
      <c r="D913">
        <v>10</v>
      </c>
      <c r="G913">
        <v>45</v>
      </c>
      <c r="H913" t="s">
        <v>34</v>
      </c>
      <c r="I913">
        <v>1998</v>
      </c>
      <c r="J913">
        <v>550</v>
      </c>
      <c r="K913">
        <v>3.63</v>
      </c>
      <c r="L913">
        <v>0.28499999999999998</v>
      </c>
      <c r="M913" t="s">
        <v>6</v>
      </c>
      <c r="N913">
        <v>5</v>
      </c>
      <c r="O913">
        <f>VLOOKUP(M913,LU!$A$3:$B$12,2,FALSE)</f>
        <v>118</v>
      </c>
    </row>
    <row r="914" spans="1:15" hidden="1" x14ac:dyDescent="0.25">
      <c r="A914" s="1">
        <v>123043</v>
      </c>
      <c r="B914">
        <v>2</v>
      </c>
      <c r="C914">
        <v>2012</v>
      </c>
      <c r="D914">
        <v>10</v>
      </c>
      <c r="G914">
        <v>45</v>
      </c>
      <c r="H914" t="s">
        <v>34</v>
      </c>
      <c r="I914">
        <v>3958</v>
      </c>
      <c r="J914">
        <v>551</v>
      </c>
      <c r="K914">
        <v>7.18</v>
      </c>
      <c r="L914">
        <v>0.46500000000000002</v>
      </c>
      <c r="M914" t="s">
        <v>6</v>
      </c>
      <c r="N914">
        <v>5</v>
      </c>
      <c r="O914">
        <f>VLOOKUP(M914,LU!$A$3:$B$12,2,FALSE)</f>
        <v>118</v>
      </c>
    </row>
    <row r="915" spans="1:15" hidden="1" x14ac:dyDescent="0.25">
      <c r="A915" s="1">
        <v>119697</v>
      </c>
      <c r="B915">
        <v>2</v>
      </c>
      <c r="C915">
        <v>2011</v>
      </c>
      <c r="D915">
        <v>10</v>
      </c>
      <c r="G915">
        <v>45</v>
      </c>
      <c r="H915" t="s">
        <v>34</v>
      </c>
      <c r="I915">
        <v>1179</v>
      </c>
      <c r="J915">
        <v>267</v>
      </c>
      <c r="K915">
        <v>4.42</v>
      </c>
      <c r="L915">
        <v>0.54700000000000004</v>
      </c>
      <c r="M915" t="s">
        <v>6</v>
      </c>
      <c r="N915">
        <v>5</v>
      </c>
      <c r="O915">
        <f>VLOOKUP(M915,LU!$A$3:$B$12,2,FALSE)</f>
        <v>118</v>
      </c>
    </row>
    <row r="916" spans="1:15" hidden="1" x14ac:dyDescent="0.25">
      <c r="A916" s="1">
        <v>157146</v>
      </c>
      <c r="B916">
        <v>2</v>
      </c>
      <c r="C916">
        <v>2020</v>
      </c>
      <c r="D916">
        <v>10</v>
      </c>
      <c r="G916">
        <v>45</v>
      </c>
      <c r="H916" t="s">
        <v>34</v>
      </c>
      <c r="I916">
        <v>952</v>
      </c>
      <c r="J916">
        <v>136</v>
      </c>
      <c r="K916">
        <v>8.17</v>
      </c>
      <c r="L916">
        <v>0.42599999999999999</v>
      </c>
      <c r="M916" t="s">
        <v>6</v>
      </c>
      <c r="N916">
        <v>5</v>
      </c>
      <c r="O916">
        <f>VLOOKUP(M916,LU!$A$3:$B$12,2,FALSE)</f>
        <v>118</v>
      </c>
    </row>
    <row r="917" spans="1:15" hidden="1" x14ac:dyDescent="0.25">
      <c r="A917" s="1">
        <v>144916</v>
      </c>
      <c r="B917">
        <v>2</v>
      </c>
      <c r="C917">
        <v>2017</v>
      </c>
      <c r="D917">
        <v>10</v>
      </c>
      <c r="G917">
        <v>45</v>
      </c>
      <c r="H917" t="s">
        <v>34</v>
      </c>
      <c r="I917">
        <v>1441</v>
      </c>
      <c r="J917">
        <v>439</v>
      </c>
      <c r="K917">
        <v>3.28</v>
      </c>
      <c r="L917">
        <v>0.99099999999999999</v>
      </c>
      <c r="M917" t="s">
        <v>6</v>
      </c>
      <c r="N917">
        <v>5</v>
      </c>
      <c r="O917">
        <f>VLOOKUP(M917,LU!$A$3:$B$12,2,FALSE)</f>
        <v>118</v>
      </c>
    </row>
    <row r="918" spans="1:15" hidden="1" x14ac:dyDescent="0.25">
      <c r="A918" s="1">
        <v>153492</v>
      </c>
      <c r="B918">
        <v>2</v>
      </c>
      <c r="C918">
        <v>2019</v>
      </c>
      <c r="D918">
        <v>10</v>
      </c>
      <c r="G918">
        <v>45</v>
      </c>
      <c r="H918" t="s">
        <v>34</v>
      </c>
      <c r="I918">
        <v>733</v>
      </c>
      <c r="J918">
        <v>64</v>
      </c>
      <c r="K918">
        <v>11.45</v>
      </c>
      <c r="L918">
        <v>0.53100000000000003</v>
      </c>
      <c r="M918" t="s">
        <v>6</v>
      </c>
      <c r="N918">
        <v>5</v>
      </c>
      <c r="O918">
        <f>VLOOKUP(M918,LU!$A$3:$B$12,2,FALSE)</f>
        <v>118</v>
      </c>
    </row>
    <row r="919" spans="1:15" hidden="1" x14ac:dyDescent="0.25">
      <c r="A919" s="1">
        <v>1271769</v>
      </c>
      <c r="B919">
        <v>2</v>
      </c>
      <c r="C919">
        <v>2002</v>
      </c>
      <c r="D919">
        <v>10</v>
      </c>
      <c r="G919">
        <v>45</v>
      </c>
      <c r="H919" t="s">
        <v>35</v>
      </c>
      <c r="I919">
        <v>122</v>
      </c>
      <c r="J919">
        <v>29</v>
      </c>
      <c r="K919">
        <v>4.21</v>
      </c>
      <c r="L919">
        <v>0.58599999999999997</v>
      </c>
      <c r="M919" t="s">
        <v>7</v>
      </c>
      <c r="N919">
        <v>5</v>
      </c>
      <c r="O919">
        <f>VLOOKUP(M919,LU!$A$3:$B$12,2,FALSE)</f>
        <v>129</v>
      </c>
    </row>
    <row r="920" spans="1:15" hidden="1" x14ac:dyDescent="0.25">
      <c r="A920" s="1">
        <v>102746</v>
      </c>
      <c r="B920">
        <v>2</v>
      </c>
      <c r="C920">
        <v>2007</v>
      </c>
      <c r="D920">
        <v>10</v>
      </c>
      <c r="G920">
        <v>45</v>
      </c>
      <c r="H920" t="s">
        <v>35</v>
      </c>
      <c r="I920">
        <v>252</v>
      </c>
      <c r="J920">
        <v>49</v>
      </c>
      <c r="K920">
        <v>5.14</v>
      </c>
      <c r="L920">
        <v>0.40799999999999997</v>
      </c>
      <c r="M920" t="s">
        <v>7</v>
      </c>
      <c r="N920">
        <v>5</v>
      </c>
      <c r="O920">
        <f>VLOOKUP(M920,LU!$A$3:$B$12,2,FALSE)</f>
        <v>129</v>
      </c>
    </row>
    <row r="921" spans="1:15" hidden="1" x14ac:dyDescent="0.25">
      <c r="A921" s="1">
        <v>963354</v>
      </c>
      <c r="B921">
        <v>2</v>
      </c>
      <c r="C921">
        <v>2000</v>
      </c>
      <c r="D921">
        <v>10</v>
      </c>
      <c r="G921">
        <v>45</v>
      </c>
      <c r="H921" t="s">
        <v>35</v>
      </c>
      <c r="I921">
        <v>822</v>
      </c>
      <c r="J921">
        <v>131</v>
      </c>
      <c r="K921">
        <v>6.27</v>
      </c>
      <c r="L921">
        <v>0.70899999999999996</v>
      </c>
      <c r="M921" t="s">
        <v>7</v>
      </c>
      <c r="N921">
        <v>5</v>
      </c>
      <c r="O921">
        <f>VLOOKUP(M921,LU!$A$3:$B$12,2,FALSE)</f>
        <v>129</v>
      </c>
    </row>
    <row r="922" spans="1:15" hidden="1" x14ac:dyDescent="0.25">
      <c r="A922" s="1">
        <v>107148</v>
      </c>
      <c r="B922">
        <v>2</v>
      </c>
      <c r="C922">
        <v>2008</v>
      </c>
      <c r="D922">
        <v>10</v>
      </c>
      <c r="G922">
        <v>45</v>
      </c>
      <c r="H922" t="s">
        <v>35</v>
      </c>
      <c r="I922">
        <v>21</v>
      </c>
      <c r="J922">
        <v>6</v>
      </c>
      <c r="K922">
        <v>3.5</v>
      </c>
      <c r="L922">
        <v>1</v>
      </c>
      <c r="M922" t="s">
        <v>7</v>
      </c>
      <c r="N922">
        <v>5</v>
      </c>
      <c r="O922">
        <f>VLOOKUP(M922,LU!$A$3:$B$12,2,FALSE)</f>
        <v>129</v>
      </c>
    </row>
    <row r="923" spans="1:15" hidden="1" x14ac:dyDescent="0.25">
      <c r="A923" s="1">
        <v>113560</v>
      </c>
      <c r="B923">
        <v>2</v>
      </c>
      <c r="C923">
        <v>2010</v>
      </c>
      <c r="D923">
        <v>10</v>
      </c>
      <c r="G923">
        <v>45</v>
      </c>
      <c r="H923" t="s">
        <v>35</v>
      </c>
      <c r="I923">
        <v>18</v>
      </c>
      <c r="J923">
        <v>9</v>
      </c>
      <c r="K923">
        <v>2</v>
      </c>
      <c r="L923">
        <v>0.33300000000000002</v>
      </c>
      <c r="M923" t="s">
        <v>7</v>
      </c>
      <c r="N923">
        <v>5</v>
      </c>
      <c r="O923">
        <f>VLOOKUP(M923,LU!$A$3:$B$12,2,FALSE)</f>
        <v>129</v>
      </c>
    </row>
    <row r="924" spans="1:15" hidden="1" x14ac:dyDescent="0.25">
      <c r="A924" s="1">
        <v>110796</v>
      </c>
      <c r="B924">
        <v>2</v>
      </c>
      <c r="C924">
        <v>2009</v>
      </c>
      <c r="D924">
        <v>10</v>
      </c>
      <c r="G924">
        <v>45</v>
      </c>
      <c r="H924" t="s">
        <v>35</v>
      </c>
      <c r="I924">
        <v>308</v>
      </c>
      <c r="J924">
        <v>49</v>
      </c>
      <c r="K924">
        <v>6.29</v>
      </c>
      <c r="L924">
        <v>0.53100000000000003</v>
      </c>
      <c r="M924" t="s">
        <v>7</v>
      </c>
      <c r="N924">
        <v>5</v>
      </c>
      <c r="O924">
        <f>VLOOKUP(M924,LU!$A$3:$B$12,2,FALSE)</f>
        <v>129</v>
      </c>
    </row>
    <row r="925" spans="1:15" hidden="1" x14ac:dyDescent="0.25">
      <c r="A925" s="1">
        <v>133927</v>
      </c>
      <c r="B925">
        <v>2</v>
      </c>
      <c r="C925">
        <v>2014</v>
      </c>
      <c r="D925">
        <v>10</v>
      </c>
      <c r="G925">
        <v>45</v>
      </c>
      <c r="H925" t="s">
        <v>35</v>
      </c>
      <c r="I925">
        <v>285</v>
      </c>
      <c r="J925">
        <v>29</v>
      </c>
      <c r="K925">
        <v>9.83</v>
      </c>
      <c r="L925">
        <v>0.44800000000000001</v>
      </c>
      <c r="M925" t="s">
        <v>7</v>
      </c>
      <c r="N925">
        <v>5</v>
      </c>
      <c r="O925">
        <f>VLOOKUP(M925,LU!$A$3:$B$12,2,FALSE)</f>
        <v>129</v>
      </c>
    </row>
    <row r="926" spans="1:15" hidden="1" x14ac:dyDescent="0.25">
      <c r="A926" s="1">
        <v>137643</v>
      </c>
      <c r="B926">
        <v>2</v>
      </c>
      <c r="C926">
        <v>2015</v>
      </c>
      <c r="D926">
        <v>10</v>
      </c>
      <c r="G926">
        <v>45</v>
      </c>
      <c r="H926" t="s">
        <v>35</v>
      </c>
      <c r="I926">
        <v>330</v>
      </c>
      <c r="J926">
        <v>159</v>
      </c>
      <c r="K926">
        <v>2.08</v>
      </c>
      <c r="L926">
        <v>0.56599999999999995</v>
      </c>
      <c r="M926" t="s">
        <v>7</v>
      </c>
      <c r="N926">
        <v>5</v>
      </c>
      <c r="O926">
        <f>VLOOKUP(M926,LU!$A$3:$B$12,2,FALSE)</f>
        <v>129</v>
      </c>
    </row>
    <row r="927" spans="1:15" hidden="1" x14ac:dyDescent="0.25">
      <c r="A927" s="1">
        <v>150005</v>
      </c>
      <c r="B927">
        <v>2</v>
      </c>
      <c r="C927">
        <v>2018</v>
      </c>
      <c r="D927">
        <v>10</v>
      </c>
      <c r="G927">
        <v>45</v>
      </c>
      <c r="H927" t="s">
        <v>35</v>
      </c>
      <c r="I927">
        <v>38</v>
      </c>
      <c r="J927">
        <v>13</v>
      </c>
      <c r="K927">
        <v>2.92</v>
      </c>
      <c r="L927">
        <v>7.6999999999999999E-2</v>
      </c>
      <c r="M927" t="s">
        <v>7</v>
      </c>
      <c r="N927">
        <v>5</v>
      </c>
      <c r="O927">
        <f>VLOOKUP(M927,LU!$A$3:$B$12,2,FALSE)</f>
        <v>129</v>
      </c>
    </row>
    <row r="928" spans="1:15" hidden="1" x14ac:dyDescent="0.25">
      <c r="A928" s="1">
        <v>1118810</v>
      </c>
      <c r="B928">
        <v>2</v>
      </c>
      <c r="C928">
        <v>2001</v>
      </c>
      <c r="D928">
        <v>10</v>
      </c>
      <c r="G928">
        <v>45</v>
      </c>
      <c r="H928" t="s">
        <v>35</v>
      </c>
      <c r="I928">
        <v>567</v>
      </c>
      <c r="J928">
        <v>92</v>
      </c>
      <c r="K928">
        <v>6.16</v>
      </c>
      <c r="L928">
        <v>0.54300000000000004</v>
      </c>
      <c r="M928" t="s">
        <v>7</v>
      </c>
      <c r="N928">
        <v>5</v>
      </c>
      <c r="O928">
        <f>VLOOKUP(M928,LU!$A$3:$B$12,2,FALSE)</f>
        <v>129</v>
      </c>
    </row>
    <row r="929" spans="1:15" hidden="1" x14ac:dyDescent="0.25">
      <c r="A929" s="1">
        <v>91916</v>
      </c>
      <c r="B929">
        <v>2</v>
      </c>
      <c r="C929">
        <v>2004</v>
      </c>
      <c r="D929">
        <v>10</v>
      </c>
      <c r="G929">
        <v>45</v>
      </c>
      <c r="H929" t="s">
        <v>35</v>
      </c>
      <c r="I929">
        <v>273</v>
      </c>
      <c r="J929">
        <v>73</v>
      </c>
      <c r="K929">
        <v>3.74</v>
      </c>
      <c r="L929">
        <v>0.49299999999999999</v>
      </c>
      <c r="M929" t="s">
        <v>7</v>
      </c>
      <c r="N929">
        <v>5</v>
      </c>
      <c r="O929">
        <f>VLOOKUP(M929,LU!$A$3:$B$12,2,FALSE)</f>
        <v>129</v>
      </c>
    </row>
    <row r="930" spans="1:15" hidden="1" x14ac:dyDescent="0.25">
      <c r="A930" s="1">
        <v>95923</v>
      </c>
      <c r="B930">
        <v>2</v>
      </c>
      <c r="C930">
        <v>2005</v>
      </c>
      <c r="D930">
        <v>10</v>
      </c>
      <c r="G930">
        <v>45</v>
      </c>
      <c r="H930" t="s">
        <v>35</v>
      </c>
      <c r="I930">
        <v>382</v>
      </c>
      <c r="J930">
        <v>71</v>
      </c>
      <c r="K930">
        <v>5.38</v>
      </c>
      <c r="L930">
        <v>0.69</v>
      </c>
      <c r="M930" t="s">
        <v>7</v>
      </c>
      <c r="N930">
        <v>5</v>
      </c>
      <c r="O930">
        <f>VLOOKUP(M930,LU!$A$3:$B$12,2,FALSE)</f>
        <v>129</v>
      </c>
    </row>
    <row r="931" spans="1:15" hidden="1" x14ac:dyDescent="0.25">
      <c r="A931" s="1">
        <v>1673105</v>
      </c>
      <c r="B931">
        <v>2</v>
      </c>
      <c r="C931">
        <v>2003</v>
      </c>
      <c r="D931">
        <v>10</v>
      </c>
      <c r="G931">
        <v>45</v>
      </c>
      <c r="H931" t="s">
        <v>35</v>
      </c>
      <c r="I931">
        <v>441</v>
      </c>
      <c r="J931">
        <v>113</v>
      </c>
      <c r="K931">
        <v>3.9</v>
      </c>
      <c r="L931">
        <v>0.628</v>
      </c>
      <c r="M931" t="s">
        <v>7</v>
      </c>
      <c r="N931">
        <v>5</v>
      </c>
      <c r="O931">
        <f>VLOOKUP(M931,LU!$A$3:$B$12,2,FALSE)</f>
        <v>129</v>
      </c>
    </row>
    <row r="932" spans="1:15" hidden="1" x14ac:dyDescent="0.25">
      <c r="A932" s="1">
        <v>99606</v>
      </c>
      <c r="B932">
        <v>2</v>
      </c>
      <c r="C932">
        <v>2006</v>
      </c>
      <c r="D932">
        <v>10</v>
      </c>
      <c r="G932">
        <v>45</v>
      </c>
      <c r="H932" t="s">
        <v>35</v>
      </c>
      <c r="I932">
        <v>89</v>
      </c>
      <c r="J932">
        <v>7</v>
      </c>
      <c r="K932">
        <v>12.71</v>
      </c>
      <c r="L932">
        <v>0.42899999999999999</v>
      </c>
      <c r="M932" t="s">
        <v>7</v>
      </c>
      <c r="N932">
        <v>5</v>
      </c>
      <c r="O932">
        <f>VLOOKUP(M932,LU!$A$3:$B$12,2,FALSE)</f>
        <v>129</v>
      </c>
    </row>
    <row r="933" spans="1:15" hidden="1" x14ac:dyDescent="0.25">
      <c r="A933" s="1">
        <v>127556</v>
      </c>
      <c r="B933">
        <v>2</v>
      </c>
      <c r="C933">
        <v>2013</v>
      </c>
      <c r="D933">
        <v>10</v>
      </c>
      <c r="G933">
        <v>45</v>
      </c>
      <c r="H933" t="s">
        <v>35</v>
      </c>
      <c r="I933">
        <v>244</v>
      </c>
      <c r="J933">
        <v>22</v>
      </c>
      <c r="K933">
        <v>11.09</v>
      </c>
      <c r="L933">
        <v>0.318</v>
      </c>
      <c r="M933" t="s">
        <v>7</v>
      </c>
      <c r="N933">
        <v>5</v>
      </c>
      <c r="O933">
        <f>VLOOKUP(M933,LU!$A$3:$B$12,2,FALSE)</f>
        <v>129</v>
      </c>
    </row>
    <row r="934" spans="1:15" hidden="1" x14ac:dyDescent="0.25">
      <c r="A934" s="1">
        <v>123052</v>
      </c>
      <c r="B934">
        <v>2</v>
      </c>
      <c r="C934">
        <v>2012</v>
      </c>
      <c r="D934">
        <v>10</v>
      </c>
      <c r="G934">
        <v>45</v>
      </c>
      <c r="H934" t="s">
        <v>35</v>
      </c>
      <c r="I934">
        <v>1500</v>
      </c>
      <c r="J934">
        <v>272</v>
      </c>
      <c r="K934">
        <v>5.51</v>
      </c>
      <c r="L934">
        <v>0.39700000000000002</v>
      </c>
      <c r="M934" t="s">
        <v>7</v>
      </c>
      <c r="N934">
        <v>5</v>
      </c>
      <c r="O934">
        <f>VLOOKUP(M934,LU!$A$3:$B$12,2,FALSE)</f>
        <v>129</v>
      </c>
    </row>
    <row r="935" spans="1:15" hidden="1" x14ac:dyDescent="0.25">
      <c r="A935" s="1">
        <v>119704</v>
      </c>
      <c r="B935">
        <v>2</v>
      </c>
      <c r="C935">
        <v>2011</v>
      </c>
      <c r="D935">
        <v>10</v>
      </c>
      <c r="G935">
        <v>45</v>
      </c>
      <c r="H935" t="s">
        <v>35</v>
      </c>
      <c r="I935">
        <v>496</v>
      </c>
      <c r="J935">
        <v>27</v>
      </c>
      <c r="K935">
        <v>18.37</v>
      </c>
      <c r="L935">
        <v>0.44400000000000001</v>
      </c>
      <c r="M935" t="s">
        <v>7</v>
      </c>
      <c r="N935">
        <v>5</v>
      </c>
      <c r="O935">
        <f>VLOOKUP(M935,LU!$A$3:$B$12,2,FALSE)</f>
        <v>129</v>
      </c>
    </row>
    <row r="936" spans="1:15" hidden="1" x14ac:dyDescent="0.25">
      <c r="A936" s="1">
        <v>157151</v>
      </c>
      <c r="B936">
        <v>2</v>
      </c>
      <c r="C936">
        <v>2020</v>
      </c>
      <c r="D936">
        <v>10</v>
      </c>
      <c r="G936">
        <v>45</v>
      </c>
      <c r="H936" t="s">
        <v>35</v>
      </c>
      <c r="I936">
        <v>273</v>
      </c>
      <c r="J936">
        <v>42</v>
      </c>
      <c r="K936">
        <v>6.5</v>
      </c>
      <c r="L936">
        <v>0.83299999999999996</v>
      </c>
      <c r="M936" t="s">
        <v>7</v>
      </c>
      <c r="N936">
        <v>5</v>
      </c>
      <c r="O936">
        <f>VLOOKUP(M936,LU!$A$3:$B$12,2,FALSE)</f>
        <v>129</v>
      </c>
    </row>
    <row r="937" spans="1:15" hidden="1" x14ac:dyDescent="0.25">
      <c r="A937" s="1">
        <v>144924</v>
      </c>
      <c r="B937">
        <v>2</v>
      </c>
      <c r="C937">
        <v>2017</v>
      </c>
      <c r="D937">
        <v>10</v>
      </c>
      <c r="G937">
        <v>45</v>
      </c>
      <c r="H937" t="s">
        <v>35</v>
      </c>
      <c r="I937">
        <v>247</v>
      </c>
      <c r="J937">
        <v>108</v>
      </c>
      <c r="K937">
        <v>2.29</v>
      </c>
      <c r="L937">
        <v>0.73099999999999998</v>
      </c>
      <c r="M937" t="s">
        <v>7</v>
      </c>
      <c r="N937">
        <v>5</v>
      </c>
      <c r="O937">
        <f>VLOOKUP(M937,LU!$A$3:$B$12,2,FALSE)</f>
        <v>129</v>
      </c>
    </row>
    <row r="938" spans="1:15" hidden="1" x14ac:dyDescent="0.25">
      <c r="A938" s="1">
        <v>153500</v>
      </c>
      <c r="B938">
        <v>2</v>
      </c>
      <c r="C938">
        <v>2019</v>
      </c>
      <c r="D938">
        <v>10</v>
      </c>
      <c r="G938">
        <v>45</v>
      </c>
      <c r="H938" t="s">
        <v>35</v>
      </c>
      <c r="I938">
        <v>99</v>
      </c>
      <c r="J938">
        <v>2</v>
      </c>
      <c r="K938">
        <v>49.5</v>
      </c>
      <c r="L938">
        <v>0.5</v>
      </c>
      <c r="M938" t="s">
        <v>7</v>
      </c>
      <c r="N938">
        <v>5</v>
      </c>
      <c r="O938">
        <f>VLOOKUP(M938,LU!$A$3:$B$12,2,FALSE)</f>
        <v>129</v>
      </c>
    </row>
    <row r="939" spans="1:15" hidden="1" x14ac:dyDescent="0.25">
      <c r="A939" s="1">
        <v>963340</v>
      </c>
      <c r="B939">
        <v>2</v>
      </c>
      <c r="C939">
        <v>2000</v>
      </c>
      <c r="D939">
        <v>10</v>
      </c>
      <c r="G939">
        <v>45</v>
      </c>
      <c r="H939" t="s">
        <v>36</v>
      </c>
      <c r="I939">
        <v>579</v>
      </c>
      <c r="J939">
        <v>113</v>
      </c>
      <c r="K939">
        <v>5.12</v>
      </c>
      <c r="L939">
        <v>0.95499999999999996</v>
      </c>
      <c r="M939" t="s">
        <v>9</v>
      </c>
      <c r="N939">
        <v>5</v>
      </c>
      <c r="O939">
        <f>VLOOKUP(M939,LU!$A$3:$B$12,2,FALSE)</f>
        <v>136</v>
      </c>
    </row>
    <row r="940" spans="1:15" hidden="1" x14ac:dyDescent="0.25">
      <c r="A940" s="1">
        <v>1118834</v>
      </c>
      <c r="B940">
        <v>2</v>
      </c>
      <c r="C940">
        <v>2001</v>
      </c>
      <c r="D940">
        <v>10</v>
      </c>
      <c r="G940">
        <v>45</v>
      </c>
      <c r="H940" t="s">
        <v>36</v>
      </c>
      <c r="I940">
        <v>390</v>
      </c>
      <c r="J940">
        <v>53</v>
      </c>
      <c r="K940">
        <v>7.36</v>
      </c>
      <c r="L940">
        <v>0.92400000000000004</v>
      </c>
      <c r="M940" t="s">
        <v>9</v>
      </c>
      <c r="N940">
        <v>5</v>
      </c>
      <c r="O940">
        <f>VLOOKUP(M940,LU!$A$3:$B$12,2,FALSE)</f>
        <v>136</v>
      </c>
    </row>
    <row r="941" spans="1:15" hidden="1" x14ac:dyDescent="0.25">
      <c r="A941" s="1">
        <v>102756</v>
      </c>
      <c r="B941">
        <v>2</v>
      </c>
      <c r="C941">
        <v>2007</v>
      </c>
      <c r="D941">
        <v>10</v>
      </c>
      <c r="G941">
        <v>45</v>
      </c>
      <c r="H941" t="s">
        <v>36</v>
      </c>
      <c r="I941">
        <v>13</v>
      </c>
      <c r="J941">
        <v>4</v>
      </c>
      <c r="K941">
        <v>3.25</v>
      </c>
      <c r="L941">
        <v>0.75</v>
      </c>
      <c r="M941" t="s">
        <v>9</v>
      </c>
      <c r="N941">
        <v>5</v>
      </c>
      <c r="O941">
        <f>VLOOKUP(M941,LU!$A$3:$B$12,2,FALSE)</f>
        <v>136</v>
      </c>
    </row>
    <row r="942" spans="1:15" hidden="1" x14ac:dyDescent="0.25">
      <c r="A942" s="1">
        <v>107152</v>
      </c>
      <c r="B942">
        <v>2</v>
      </c>
      <c r="C942">
        <v>2008</v>
      </c>
      <c r="D942">
        <v>10</v>
      </c>
      <c r="G942">
        <v>45</v>
      </c>
      <c r="H942" t="s">
        <v>36</v>
      </c>
      <c r="I942">
        <v>110</v>
      </c>
      <c r="J942">
        <v>10</v>
      </c>
      <c r="K942">
        <v>11</v>
      </c>
      <c r="L942">
        <v>0.9</v>
      </c>
      <c r="M942" t="s">
        <v>9</v>
      </c>
      <c r="N942">
        <v>5</v>
      </c>
      <c r="O942">
        <f>VLOOKUP(M942,LU!$A$3:$B$12,2,FALSE)</f>
        <v>136</v>
      </c>
    </row>
    <row r="943" spans="1:15" hidden="1" x14ac:dyDescent="0.25">
      <c r="A943" s="1">
        <v>141641</v>
      </c>
      <c r="B943">
        <v>2</v>
      </c>
      <c r="C943">
        <v>2016</v>
      </c>
      <c r="D943">
        <v>10</v>
      </c>
      <c r="G943">
        <v>45</v>
      </c>
      <c r="H943" t="s">
        <v>36</v>
      </c>
      <c r="I943">
        <v>538</v>
      </c>
      <c r="J943">
        <v>102</v>
      </c>
      <c r="K943">
        <v>5.27</v>
      </c>
      <c r="L943">
        <v>1</v>
      </c>
      <c r="M943" t="s">
        <v>9</v>
      </c>
      <c r="N943">
        <v>5</v>
      </c>
      <c r="O943">
        <f>VLOOKUP(M943,LU!$A$3:$B$12,2,FALSE)</f>
        <v>136</v>
      </c>
    </row>
    <row r="944" spans="1:15" hidden="1" x14ac:dyDescent="0.25">
      <c r="A944" s="1">
        <v>113563</v>
      </c>
      <c r="B944">
        <v>2</v>
      </c>
      <c r="C944">
        <v>2010</v>
      </c>
      <c r="D944">
        <v>10</v>
      </c>
      <c r="G944">
        <v>45</v>
      </c>
      <c r="H944" t="s">
        <v>36</v>
      </c>
      <c r="I944">
        <v>76</v>
      </c>
      <c r="J944">
        <v>10</v>
      </c>
      <c r="K944">
        <v>7.6</v>
      </c>
      <c r="L944">
        <v>0.6</v>
      </c>
      <c r="M944" t="s">
        <v>9</v>
      </c>
      <c r="N944">
        <v>5</v>
      </c>
      <c r="O944">
        <f>VLOOKUP(M944,LU!$A$3:$B$12,2,FALSE)</f>
        <v>136</v>
      </c>
    </row>
    <row r="945" spans="1:15" hidden="1" x14ac:dyDescent="0.25">
      <c r="A945" s="1">
        <v>110802</v>
      </c>
      <c r="B945">
        <v>2</v>
      </c>
      <c r="C945">
        <v>2009</v>
      </c>
      <c r="D945">
        <v>10</v>
      </c>
      <c r="G945">
        <v>45</v>
      </c>
      <c r="H945" t="s">
        <v>36</v>
      </c>
      <c r="I945">
        <v>104</v>
      </c>
      <c r="J945">
        <v>19</v>
      </c>
      <c r="K945">
        <v>5.47</v>
      </c>
      <c r="L945">
        <v>0.78900000000000003</v>
      </c>
      <c r="M945" t="s">
        <v>9</v>
      </c>
      <c r="N945">
        <v>5</v>
      </c>
      <c r="O945">
        <f>VLOOKUP(M945,LU!$A$3:$B$12,2,FALSE)</f>
        <v>136</v>
      </c>
    </row>
    <row r="946" spans="1:15" hidden="1" x14ac:dyDescent="0.25">
      <c r="A946" s="1">
        <v>133930</v>
      </c>
      <c r="B946">
        <v>2</v>
      </c>
      <c r="C946">
        <v>2014</v>
      </c>
      <c r="D946">
        <v>10</v>
      </c>
      <c r="G946">
        <v>45</v>
      </c>
      <c r="H946" t="s">
        <v>36</v>
      </c>
      <c r="I946">
        <v>14</v>
      </c>
      <c r="J946">
        <v>5</v>
      </c>
      <c r="K946">
        <v>2.8</v>
      </c>
      <c r="L946">
        <v>0.6</v>
      </c>
      <c r="M946" t="s">
        <v>9</v>
      </c>
      <c r="N946">
        <v>5</v>
      </c>
      <c r="O946">
        <f>VLOOKUP(M946,LU!$A$3:$B$12,2,FALSE)</f>
        <v>136</v>
      </c>
    </row>
    <row r="947" spans="1:15" hidden="1" x14ac:dyDescent="0.25">
      <c r="A947" s="1">
        <v>137646</v>
      </c>
      <c r="B947">
        <v>2</v>
      </c>
      <c r="C947">
        <v>2015</v>
      </c>
      <c r="D947">
        <v>10</v>
      </c>
      <c r="G947">
        <v>45</v>
      </c>
      <c r="H947" t="s">
        <v>36</v>
      </c>
      <c r="I947">
        <v>59</v>
      </c>
      <c r="J947">
        <v>26</v>
      </c>
      <c r="K947">
        <v>2.27</v>
      </c>
      <c r="L947">
        <v>0.80800000000000005</v>
      </c>
      <c r="M947" t="s">
        <v>9</v>
      </c>
      <c r="N947">
        <v>5</v>
      </c>
      <c r="O947">
        <f>VLOOKUP(M947,LU!$A$3:$B$12,2,FALSE)</f>
        <v>136</v>
      </c>
    </row>
    <row r="948" spans="1:15" hidden="1" x14ac:dyDescent="0.25">
      <c r="A948" s="1">
        <v>150014</v>
      </c>
      <c r="B948">
        <v>2</v>
      </c>
      <c r="C948">
        <v>2018</v>
      </c>
      <c r="D948">
        <v>10</v>
      </c>
      <c r="G948">
        <v>45</v>
      </c>
      <c r="H948" t="s">
        <v>36</v>
      </c>
      <c r="I948">
        <v>45</v>
      </c>
      <c r="J948">
        <v>13</v>
      </c>
      <c r="K948">
        <v>3.46</v>
      </c>
      <c r="L948">
        <v>1</v>
      </c>
      <c r="M948" t="s">
        <v>9</v>
      </c>
      <c r="N948">
        <v>5</v>
      </c>
      <c r="O948">
        <f>VLOOKUP(M948,LU!$A$3:$B$12,2,FALSE)</f>
        <v>136</v>
      </c>
    </row>
    <row r="949" spans="1:15" hidden="1" x14ac:dyDescent="0.25">
      <c r="A949" s="1">
        <v>91923</v>
      </c>
      <c r="B949">
        <v>2</v>
      </c>
      <c r="C949">
        <v>2004</v>
      </c>
      <c r="D949">
        <v>10</v>
      </c>
      <c r="G949">
        <v>45</v>
      </c>
      <c r="H949" t="s">
        <v>36</v>
      </c>
      <c r="I949">
        <v>509</v>
      </c>
      <c r="J949">
        <v>75</v>
      </c>
      <c r="K949">
        <v>6.79</v>
      </c>
      <c r="L949">
        <v>0.90700000000000003</v>
      </c>
      <c r="M949" t="s">
        <v>9</v>
      </c>
      <c r="N949">
        <v>5</v>
      </c>
      <c r="O949">
        <f>VLOOKUP(M949,LU!$A$3:$B$12,2,FALSE)</f>
        <v>136</v>
      </c>
    </row>
    <row r="950" spans="1:15" hidden="1" x14ac:dyDescent="0.25">
      <c r="A950" s="1">
        <v>1271795</v>
      </c>
      <c r="B950">
        <v>2</v>
      </c>
      <c r="C950">
        <v>2002</v>
      </c>
      <c r="D950">
        <v>10</v>
      </c>
      <c r="G950">
        <v>45</v>
      </c>
      <c r="H950" t="s">
        <v>36</v>
      </c>
      <c r="I950">
        <v>46</v>
      </c>
      <c r="J950">
        <v>6</v>
      </c>
      <c r="K950">
        <v>7.67</v>
      </c>
      <c r="L950">
        <v>0.66600000000000004</v>
      </c>
      <c r="M950" t="s">
        <v>9</v>
      </c>
      <c r="N950">
        <v>5</v>
      </c>
      <c r="O950">
        <f>VLOOKUP(M950,LU!$A$3:$B$12,2,FALSE)</f>
        <v>136</v>
      </c>
    </row>
    <row r="951" spans="1:15" hidden="1" x14ac:dyDescent="0.25">
      <c r="A951" s="1">
        <v>95931</v>
      </c>
      <c r="B951">
        <v>2</v>
      </c>
      <c r="C951">
        <v>2005</v>
      </c>
      <c r="D951">
        <v>10</v>
      </c>
      <c r="G951">
        <v>45</v>
      </c>
      <c r="H951" t="s">
        <v>36</v>
      </c>
      <c r="I951">
        <v>489</v>
      </c>
      <c r="J951">
        <v>94</v>
      </c>
      <c r="K951">
        <v>5.2</v>
      </c>
      <c r="L951">
        <v>0.94699999999999995</v>
      </c>
      <c r="M951" t="s">
        <v>9</v>
      </c>
      <c r="N951">
        <v>5</v>
      </c>
      <c r="O951">
        <f>VLOOKUP(M951,LU!$A$3:$B$12,2,FALSE)</f>
        <v>136</v>
      </c>
    </row>
    <row r="952" spans="1:15" hidden="1" x14ac:dyDescent="0.25">
      <c r="A952" s="1">
        <v>1673125</v>
      </c>
      <c r="B952">
        <v>2</v>
      </c>
      <c r="C952">
        <v>2003</v>
      </c>
      <c r="D952">
        <v>10</v>
      </c>
      <c r="G952">
        <v>45</v>
      </c>
      <c r="H952" t="s">
        <v>36</v>
      </c>
      <c r="I952">
        <v>271</v>
      </c>
      <c r="J952">
        <v>35</v>
      </c>
      <c r="K952">
        <v>7.74</v>
      </c>
      <c r="L952">
        <v>0.94199999999999995</v>
      </c>
      <c r="M952" t="s">
        <v>9</v>
      </c>
      <c r="N952">
        <v>5</v>
      </c>
      <c r="O952">
        <f>VLOOKUP(M952,LU!$A$3:$B$12,2,FALSE)</f>
        <v>136</v>
      </c>
    </row>
    <row r="953" spans="1:15" hidden="1" x14ac:dyDescent="0.25">
      <c r="A953" s="1">
        <v>100488</v>
      </c>
      <c r="B953">
        <v>2</v>
      </c>
      <c r="C953">
        <v>2006</v>
      </c>
      <c r="D953">
        <v>10</v>
      </c>
      <c r="G953">
        <v>45</v>
      </c>
      <c r="H953" t="s">
        <v>36</v>
      </c>
      <c r="I953">
        <v>184</v>
      </c>
      <c r="J953">
        <v>25</v>
      </c>
      <c r="K953">
        <v>7.36</v>
      </c>
      <c r="L953">
        <v>1</v>
      </c>
      <c r="M953" t="s">
        <v>9</v>
      </c>
      <c r="N953">
        <v>5</v>
      </c>
      <c r="O953">
        <f>VLOOKUP(M953,LU!$A$3:$B$12,2,FALSE)</f>
        <v>136</v>
      </c>
    </row>
    <row r="954" spans="1:15" hidden="1" x14ac:dyDescent="0.25">
      <c r="A954" s="1">
        <v>127563</v>
      </c>
      <c r="B954">
        <v>2</v>
      </c>
      <c r="C954">
        <v>2013</v>
      </c>
      <c r="D954">
        <v>10</v>
      </c>
      <c r="G954">
        <v>45</v>
      </c>
      <c r="H954" t="s">
        <v>36</v>
      </c>
      <c r="I954">
        <v>72</v>
      </c>
      <c r="J954">
        <v>9</v>
      </c>
      <c r="K954">
        <v>8</v>
      </c>
      <c r="L954">
        <v>1</v>
      </c>
      <c r="M954" t="s">
        <v>9</v>
      </c>
      <c r="N954">
        <v>5</v>
      </c>
      <c r="O954">
        <f>VLOOKUP(M954,LU!$A$3:$B$12,2,FALSE)</f>
        <v>136</v>
      </c>
    </row>
    <row r="955" spans="1:15" hidden="1" x14ac:dyDescent="0.25">
      <c r="A955" s="1">
        <v>123056</v>
      </c>
      <c r="B955">
        <v>2</v>
      </c>
      <c r="C955">
        <v>2012</v>
      </c>
      <c r="D955">
        <v>10</v>
      </c>
      <c r="G955">
        <v>45</v>
      </c>
      <c r="H955" t="s">
        <v>36</v>
      </c>
      <c r="I955">
        <v>329</v>
      </c>
      <c r="J955">
        <v>46</v>
      </c>
      <c r="K955">
        <v>7.15</v>
      </c>
      <c r="L955">
        <v>1</v>
      </c>
      <c r="M955" t="s">
        <v>9</v>
      </c>
      <c r="N955">
        <v>5</v>
      </c>
      <c r="O955">
        <f>VLOOKUP(M955,LU!$A$3:$B$12,2,FALSE)</f>
        <v>136</v>
      </c>
    </row>
    <row r="956" spans="1:15" hidden="1" x14ac:dyDescent="0.25">
      <c r="A956" s="1">
        <v>119709</v>
      </c>
      <c r="B956">
        <v>2</v>
      </c>
      <c r="C956">
        <v>2011</v>
      </c>
      <c r="D956">
        <v>10</v>
      </c>
      <c r="G956">
        <v>45</v>
      </c>
      <c r="H956" t="s">
        <v>36</v>
      </c>
      <c r="I956">
        <v>43</v>
      </c>
      <c r="J956">
        <v>2</v>
      </c>
      <c r="K956">
        <v>21.5</v>
      </c>
      <c r="L956">
        <v>1</v>
      </c>
      <c r="M956" t="s">
        <v>9</v>
      </c>
      <c r="N956">
        <v>5</v>
      </c>
      <c r="O956">
        <f>VLOOKUP(M956,LU!$A$3:$B$12,2,FALSE)</f>
        <v>136</v>
      </c>
    </row>
    <row r="957" spans="1:15" hidden="1" x14ac:dyDescent="0.25">
      <c r="A957" s="1">
        <v>157158</v>
      </c>
      <c r="B957">
        <v>2</v>
      </c>
      <c r="C957">
        <v>2020</v>
      </c>
      <c r="D957">
        <v>10</v>
      </c>
      <c r="G957">
        <v>45</v>
      </c>
      <c r="H957" t="s">
        <v>36</v>
      </c>
      <c r="I957">
        <v>66</v>
      </c>
      <c r="J957">
        <v>2</v>
      </c>
      <c r="K957">
        <v>33</v>
      </c>
      <c r="L957">
        <v>1</v>
      </c>
      <c r="M957" t="s">
        <v>9</v>
      </c>
      <c r="N957">
        <v>5</v>
      </c>
      <c r="O957">
        <f>VLOOKUP(M957,LU!$A$3:$B$12,2,FALSE)</f>
        <v>136</v>
      </c>
    </row>
    <row r="958" spans="1:15" hidden="1" x14ac:dyDescent="0.25">
      <c r="A958" s="1">
        <v>144933</v>
      </c>
      <c r="B958">
        <v>2</v>
      </c>
      <c r="C958">
        <v>2017</v>
      </c>
      <c r="D958">
        <v>10</v>
      </c>
      <c r="G958">
        <v>45</v>
      </c>
      <c r="H958" t="s">
        <v>36</v>
      </c>
      <c r="I958">
        <v>44</v>
      </c>
      <c r="J958">
        <v>4</v>
      </c>
      <c r="K958">
        <v>11</v>
      </c>
      <c r="L958">
        <v>1</v>
      </c>
      <c r="M958" t="s">
        <v>9</v>
      </c>
      <c r="N958">
        <v>5</v>
      </c>
      <c r="O958">
        <f>VLOOKUP(M958,LU!$A$3:$B$12,2,FALSE)</f>
        <v>136</v>
      </c>
    </row>
    <row r="959" spans="1:15" hidden="1" x14ac:dyDescent="0.25">
      <c r="A959" s="1">
        <v>153507</v>
      </c>
      <c r="B959">
        <v>2</v>
      </c>
      <c r="C959">
        <v>2019</v>
      </c>
      <c r="D959">
        <v>10</v>
      </c>
      <c r="G959">
        <v>45</v>
      </c>
      <c r="H959" t="s">
        <v>36</v>
      </c>
      <c r="I959">
        <v>101</v>
      </c>
      <c r="J959">
        <v>6</v>
      </c>
      <c r="K959">
        <v>16.829999999999998</v>
      </c>
      <c r="L959">
        <v>0.83299999999999996</v>
      </c>
      <c r="M959" t="s">
        <v>9</v>
      </c>
      <c r="N959">
        <v>5</v>
      </c>
      <c r="O959">
        <f>VLOOKUP(M959,LU!$A$3:$B$12,2,FALSE)</f>
        <v>136</v>
      </c>
    </row>
    <row r="960" spans="1:15" hidden="1" x14ac:dyDescent="0.25">
      <c r="A960" s="1">
        <v>133933</v>
      </c>
      <c r="B960">
        <v>2</v>
      </c>
      <c r="C960">
        <v>2014</v>
      </c>
      <c r="D960">
        <v>10</v>
      </c>
      <c r="G960">
        <v>45</v>
      </c>
      <c r="H960" t="s">
        <v>37</v>
      </c>
      <c r="I960">
        <v>175</v>
      </c>
      <c r="J960">
        <v>9</v>
      </c>
      <c r="K960">
        <v>19.440000000000001</v>
      </c>
      <c r="L960">
        <v>0</v>
      </c>
      <c r="M960" t="s">
        <v>8</v>
      </c>
      <c r="N960">
        <v>5</v>
      </c>
      <c r="O960">
        <f>VLOOKUP(M960,LU!$A$3:$B$12,2,FALSE)</f>
        <v>152</v>
      </c>
    </row>
    <row r="961" spans="1:15" hidden="1" x14ac:dyDescent="0.25">
      <c r="A961" s="1">
        <v>963342</v>
      </c>
      <c r="B961">
        <v>2</v>
      </c>
      <c r="C961">
        <v>2000</v>
      </c>
      <c r="D961">
        <v>10</v>
      </c>
      <c r="G961">
        <v>45</v>
      </c>
      <c r="H961" t="s">
        <v>37</v>
      </c>
      <c r="I961">
        <v>567</v>
      </c>
      <c r="J961">
        <v>35</v>
      </c>
      <c r="K961">
        <v>16.2</v>
      </c>
      <c r="L961">
        <v>0.17100000000000001</v>
      </c>
      <c r="M961" t="s">
        <v>8</v>
      </c>
      <c r="N961">
        <v>5</v>
      </c>
      <c r="O961">
        <f>VLOOKUP(M961,LU!$A$3:$B$12,2,FALSE)</f>
        <v>152</v>
      </c>
    </row>
    <row r="962" spans="1:15" hidden="1" x14ac:dyDescent="0.25">
      <c r="A962" s="1">
        <v>102761</v>
      </c>
      <c r="B962">
        <v>2</v>
      </c>
      <c r="C962">
        <v>2007</v>
      </c>
      <c r="D962">
        <v>10</v>
      </c>
      <c r="G962">
        <v>45</v>
      </c>
      <c r="H962" t="s">
        <v>37</v>
      </c>
      <c r="I962">
        <v>346</v>
      </c>
      <c r="J962">
        <v>49</v>
      </c>
      <c r="K962">
        <v>7.06</v>
      </c>
      <c r="L962">
        <v>0.02</v>
      </c>
      <c r="M962" t="s">
        <v>8</v>
      </c>
      <c r="N962">
        <v>5</v>
      </c>
      <c r="O962">
        <f>VLOOKUP(M962,LU!$A$3:$B$12,2,FALSE)</f>
        <v>152</v>
      </c>
    </row>
    <row r="963" spans="1:15" hidden="1" x14ac:dyDescent="0.25">
      <c r="A963" s="1">
        <v>107157</v>
      </c>
      <c r="B963">
        <v>2</v>
      </c>
      <c r="C963">
        <v>2008</v>
      </c>
      <c r="D963">
        <v>10</v>
      </c>
      <c r="G963">
        <v>45</v>
      </c>
      <c r="H963" t="s">
        <v>37</v>
      </c>
      <c r="I963">
        <v>182</v>
      </c>
      <c r="J963">
        <v>16</v>
      </c>
      <c r="K963">
        <v>11.38</v>
      </c>
      <c r="L963">
        <v>0.625</v>
      </c>
      <c r="M963" t="s">
        <v>8</v>
      </c>
      <c r="N963">
        <v>5</v>
      </c>
      <c r="O963">
        <f>VLOOKUP(M963,LU!$A$3:$B$12,2,FALSE)</f>
        <v>152</v>
      </c>
    </row>
    <row r="964" spans="1:15" hidden="1" x14ac:dyDescent="0.25">
      <c r="A964" s="1">
        <v>141646</v>
      </c>
      <c r="B964">
        <v>2</v>
      </c>
      <c r="C964">
        <v>2016</v>
      </c>
      <c r="D964">
        <v>10</v>
      </c>
      <c r="G964">
        <v>45</v>
      </c>
      <c r="H964" t="s">
        <v>37</v>
      </c>
      <c r="I964">
        <v>419</v>
      </c>
      <c r="J964">
        <v>53</v>
      </c>
      <c r="K964">
        <v>15.81</v>
      </c>
      <c r="L964">
        <v>0.17</v>
      </c>
      <c r="M964" t="s">
        <v>8</v>
      </c>
      <c r="N964">
        <v>5</v>
      </c>
      <c r="O964">
        <f>VLOOKUP(M964,LU!$A$3:$B$12,2,FALSE)</f>
        <v>152</v>
      </c>
    </row>
    <row r="965" spans="1:15" hidden="1" x14ac:dyDescent="0.25">
      <c r="A965" s="1">
        <v>113568</v>
      </c>
      <c r="B965">
        <v>2</v>
      </c>
      <c r="C965">
        <v>2010</v>
      </c>
      <c r="D965">
        <v>10</v>
      </c>
      <c r="G965">
        <v>45</v>
      </c>
      <c r="H965" t="s">
        <v>37</v>
      </c>
      <c r="I965">
        <v>48</v>
      </c>
      <c r="J965">
        <v>2</v>
      </c>
      <c r="K965">
        <v>24</v>
      </c>
      <c r="L965">
        <v>0</v>
      </c>
      <c r="M965" t="s">
        <v>8</v>
      </c>
      <c r="N965">
        <v>5</v>
      </c>
      <c r="O965">
        <f>VLOOKUP(M965,LU!$A$3:$B$12,2,FALSE)</f>
        <v>152</v>
      </c>
    </row>
    <row r="966" spans="1:15" hidden="1" x14ac:dyDescent="0.25">
      <c r="A966" s="1">
        <v>110806</v>
      </c>
      <c r="B966">
        <v>2</v>
      </c>
      <c r="C966">
        <v>2009</v>
      </c>
      <c r="D966">
        <v>10</v>
      </c>
      <c r="G966">
        <v>45</v>
      </c>
      <c r="H966" t="s">
        <v>37</v>
      </c>
      <c r="I966">
        <v>246</v>
      </c>
      <c r="J966">
        <v>8</v>
      </c>
      <c r="K966">
        <v>30.75</v>
      </c>
      <c r="L966">
        <v>0</v>
      </c>
      <c r="M966" t="s">
        <v>8</v>
      </c>
      <c r="N966">
        <v>5</v>
      </c>
      <c r="O966">
        <f>VLOOKUP(M966,LU!$A$3:$B$12,2,FALSE)</f>
        <v>152</v>
      </c>
    </row>
    <row r="967" spans="1:15" hidden="1" x14ac:dyDescent="0.25">
      <c r="A967" s="1">
        <v>137650</v>
      </c>
      <c r="B967">
        <v>2</v>
      </c>
      <c r="C967">
        <v>2015</v>
      </c>
      <c r="D967">
        <v>10</v>
      </c>
      <c r="G967">
        <v>45</v>
      </c>
      <c r="H967" t="s">
        <v>37</v>
      </c>
      <c r="I967">
        <v>257</v>
      </c>
      <c r="J967">
        <v>22</v>
      </c>
      <c r="K967">
        <v>11.68</v>
      </c>
      <c r="L967">
        <v>0.36399999999999999</v>
      </c>
      <c r="M967" t="s">
        <v>8</v>
      </c>
      <c r="N967">
        <v>5</v>
      </c>
      <c r="O967">
        <f>VLOOKUP(M967,LU!$A$3:$B$12,2,FALSE)</f>
        <v>152</v>
      </c>
    </row>
    <row r="968" spans="1:15" hidden="1" x14ac:dyDescent="0.25">
      <c r="A968" s="1">
        <v>1118858</v>
      </c>
      <c r="B968">
        <v>2</v>
      </c>
      <c r="C968">
        <v>2001</v>
      </c>
      <c r="D968">
        <v>10</v>
      </c>
      <c r="G968">
        <v>45</v>
      </c>
      <c r="H968" t="s">
        <v>37</v>
      </c>
      <c r="I968">
        <v>945</v>
      </c>
      <c r="J968">
        <v>52</v>
      </c>
      <c r="K968">
        <v>18.170000000000002</v>
      </c>
      <c r="L968">
        <v>0.13400000000000001</v>
      </c>
      <c r="M968" t="s">
        <v>8</v>
      </c>
      <c r="N968">
        <v>5</v>
      </c>
      <c r="O968">
        <f>VLOOKUP(M968,LU!$A$3:$B$12,2,FALSE)</f>
        <v>152</v>
      </c>
    </row>
    <row r="969" spans="1:15" hidden="1" x14ac:dyDescent="0.25">
      <c r="A969" s="1">
        <v>91927</v>
      </c>
      <c r="B969">
        <v>2</v>
      </c>
      <c r="C969">
        <v>2004</v>
      </c>
      <c r="D969">
        <v>10</v>
      </c>
      <c r="G969">
        <v>45</v>
      </c>
      <c r="H969" t="s">
        <v>37</v>
      </c>
      <c r="I969">
        <v>1087</v>
      </c>
      <c r="J969">
        <v>109</v>
      </c>
      <c r="K969">
        <v>9.9700000000000006</v>
      </c>
      <c r="L969">
        <v>3.6999999999999998E-2</v>
      </c>
      <c r="M969" t="s">
        <v>8</v>
      </c>
      <c r="N969">
        <v>5</v>
      </c>
      <c r="O969">
        <f>VLOOKUP(M969,LU!$A$3:$B$12,2,FALSE)</f>
        <v>152</v>
      </c>
    </row>
    <row r="970" spans="1:15" hidden="1" x14ac:dyDescent="0.25">
      <c r="A970" s="1">
        <v>1271780</v>
      </c>
      <c r="B970">
        <v>2</v>
      </c>
      <c r="C970">
        <v>2002</v>
      </c>
      <c r="D970">
        <v>10</v>
      </c>
      <c r="G970">
        <v>45</v>
      </c>
      <c r="H970" t="s">
        <v>37</v>
      </c>
      <c r="I970">
        <v>422</v>
      </c>
      <c r="J970">
        <v>64</v>
      </c>
      <c r="K970">
        <v>6.59</v>
      </c>
      <c r="L970">
        <v>4.5999999999999999E-2</v>
      </c>
      <c r="M970" t="s">
        <v>8</v>
      </c>
      <c r="N970">
        <v>5</v>
      </c>
      <c r="O970">
        <f>VLOOKUP(M970,LU!$A$3:$B$12,2,FALSE)</f>
        <v>152</v>
      </c>
    </row>
    <row r="971" spans="1:15" hidden="1" x14ac:dyDescent="0.25">
      <c r="A971" s="1">
        <v>1673117</v>
      </c>
      <c r="B971">
        <v>2</v>
      </c>
      <c r="C971">
        <v>2003</v>
      </c>
      <c r="D971">
        <v>10</v>
      </c>
      <c r="G971">
        <v>45</v>
      </c>
      <c r="H971" t="s">
        <v>37</v>
      </c>
      <c r="I971">
        <v>582</v>
      </c>
      <c r="J971">
        <v>88</v>
      </c>
      <c r="K971">
        <v>7.16</v>
      </c>
      <c r="L971">
        <v>0.23799999999999999</v>
      </c>
      <c r="M971" t="s">
        <v>8</v>
      </c>
      <c r="N971">
        <v>5</v>
      </c>
      <c r="O971">
        <f>VLOOKUP(M971,LU!$A$3:$B$12,2,FALSE)</f>
        <v>152</v>
      </c>
    </row>
    <row r="972" spans="1:15" hidden="1" x14ac:dyDescent="0.25">
      <c r="A972" s="1">
        <v>100493</v>
      </c>
      <c r="B972">
        <v>2</v>
      </c>
      <c r="C972">
        <v>2006</v>
      </c>
      <c r="D972">
        <v>10</v>
      </c>
      <c r="G972">
        <v>45</v>
      </c>
      <c r="H972" t="s">
        <v>37</v>
      </c>
      <c r="I972">
        <v>1500</v>
      </c>
      <c r="J972">
        <v>82</v>
      </c>
      <c r="K972">
        <v>22.87</v>
      </c>
      <c r="L972">
        <v>0.20699999999999999</v>
      </c>
      <c r="M972" t="s">
        <v>8</v>
      </c>
      <c r="N972">
        <v>5</v>
      </c>
      <c r="O972">
        <f>VLOOKUP(M972,LU!$A$3:$B$12,2,FALSE)</f>
        <v>152</v>
      </c>
    </row>
    <row r="973" spans="1:15" hidden="1" x14ac:dyDescent="0.25">
      <c r="A973" s="1">
        <v>96233</v>
      </c>
      <c r="B973">
        <v>2</v>
      </c>
      <c r="C973">
        <v>2005</v>
      </c>
      <c r="D973">
        <v>10</v>
      </c>
      <c r="G973">
        <v>45</v>
      </c>
      <c r="H973" t="s">
        <v>37</v>
      </c>
      <c r="I973">
        <v>417</v>
      </c>
      <c r="J973">
        <v>75</v>
      </c>
      <c r="K973">
        <v>5.56</v>
      </c>
      <c r="L973">
        <v>6.7000000000000004E-2</v>
      </c>
      <c r="M973" t="s">
        <v>8</v>
      </c>
      <c r="N973">
        <v>5</v>
      </c>
      <c r="O973">
        <f>VLOOKUP(M973,LU!$A$3:$B$12,2,FALSE)</f>
        <v>152</v>
      </c>
    </row>
    <row r="974" spans="1:15" hidden="1" x14ac:dyDescent="0.25">
      <c r="A974" s="1">
        <v>127566</v>
      </c>
      <c r="B974">
        <v>2</v>
      </c>
      <c r="C974">
        <v>2013</v>
      </c>
      <c r="D974">
        <v>10</v>
      </c>
      <c r="G974">
        <v>45</v>
      </c>
      <c r="H974" t="s">
        <v>37</v>
      </c>
      <c r="I974">
        <v>64</v>
      </c>
      <c r="J974">
        <v>22</v>
      </c>
      <c r="K974">
        <v>2.91</v>
      </c>
      <c r="L974">
        <v>0</v>
      </c>
      <c r="M974" t="s">
        <v>8</v>
      </c>
      <c r="N974">
        <v>5</v>
      </c>
      <c r="O974">
        <f>VLOOKUP(M974,LU!$A$3:$B$12,2,FALSE)</f>
        <v>152</v>
      </c>
    </row>
    <row r="975" spans="1:15" hidden="1" x14ac:dyDescent="0.25">
      <c r="A975" s="1">
        <v>123060</v>
      </c>
      <c r="B975">
        <v>2</v>
      </c>
      <c r="C975">
        <v>2012</v>
      </c>
      <c r="D975">
        <v>10</v>
      </c>
      <c r="G975">
        <v>45</v>
      </c>
      <c r="H975" t="s">
        <v>37</v>
      </c>
      <c r="J975">
        <v>24</v>
      </c>
      <c r="L975">
        <v>8.3000000000000004E-2</v>
      </c>
      <c r="M975" t="s">
        <v>8</v>
      </c>
      <c r="N975">
        <v>5</v>
      </c>
      <c r="O975">
        <f>VLOOKUP(M975,LU!$A$3:$B$12,2,FALSE)</f>
        <v>152</v>
      </c>
    </row>
    <row r="976" spans="1:15" hidden="1" x14ac:dyDescent="0.25">
      <c r="A976" s="1">
        <v>123097</v>
      </c>
      <c r="B976">
        <v>2</v>
      </c>
      <c r="C976">
        <v>2012</v>
      </c>
      <c r="D976">
        <v>10</v>
      </c>
      <c r="G976">
        <v>45</v>
      </c>
      <c r="H976" t="s">
        <v>37</v>
      </c>
      <c r="I976">
        <v>723</v>
      </c>
      <c r="J976">
        <v>0</v>
      </c>
      <c r="M976" t="s">
        <v>8</v>
      </c>
      <c r="N976">
        <v>5</v>
      </c>
      <c r="O976">
        <f>VLOOKUP(M976,LU!$A$3:$B$12,2,FALSE)</f>
        <v>152</v>
      </c>
    </row>
    <row r="977" spans="1:15" hidden="1" x14ac:dyDescent="0.25">
      <c r="A977" s="1">
        <v>119713</v>
      </c>
      <c r="B977">
        <v>2</v>
      </c>
      <c r="C977">
        <v>2011</v>
      </c>
      <c r="D977">
        <v>10</v>
      </c>
      <c r="G977">
        <v>45</v>
      </c>
      <c r="H977" t="s">
        <v>37</v>
      </c>
      <c r="J977">
        <v>2</v>
      </c>
      <c r="L977">
        <v>0.5</v>
      </c>
      <c r="M977" t="s">
        <v>8</v>
      </c>
      <c r="N977">
        <v>5</v>
      </c>
      <c r="O977">
        <f>VLOOKUP(M977,LU!$A$3:$B$12,2,FALSE)</f>
        <v>152</v>
      </c>
    </row>
    <row r="978" spans="1:15" hidden="1" x14ac:dyDescent="0.25">
      <c r="A978" s="1">
        <v>119715</v>
      </c>
      <c r="B978">
        <v>2</v>
      </c>
      <c r="C978">
        <v>2011</v>
      </c>
      <c r="D978">
        <v>10</v>
      </c>
      <c r="G978">
        <v>45</v>
      </c>
      <c r="H978" t="s">
        <v>37</v>
      </c>
      <c r="I978">
        <v>379</v>
      </c>
      <c r="J978">
        <v>0</v>
      </c>
      <c r="M978" t="s">
        <v>8</v>
      </c>
      <c r="N978">
        <v>5</v>
      </c>
      <c r="O978">
        <f>VLOOKUP(M978,LU!$A$3:$B$12,2,FALSE)</f>
        <v>152</v>
      </c>
    </row>
    <row r="979" spans="1:15" hidden="1" x14ac:dyDescent="0.25">
      <c r="A979" s="1">
        <v>157162</v>
      </c>
      <c r="B979">
        <v>2</v>
      </c>
      <c r="C979">
        <v>2020</v>
      </c>
      <c r="D979">
        <v>10</v>
      </c>
      <c r="G979">
        <v>45</v>
      </c>
      <c r="H979" t="s">
        <v>37</v>
      </c>
      <c r="I979">
        <v>80</v>
      </c>
      <c r="J979">
        <v>50</v>
      </c>
      <c r="K979">
        <v>1.6</v>
      </c>
      <c r="L979">
        <v>0.02</v>
      </c>
      <c r="M979" t="s">
        <v>8</v>
      </c>
      <c r="N979">
        <v>5</v>
      </c>
      <c r="O979">
        <f>VLOOKUP(M979,LU!$A$3:$B$12,2,FALSE)</f>
        <v>152</v>
      </c>
    </row>
    <row r="980" spans="1:15" hidden="1" x14ac:dyDescent="0.25">
      <c r="A980" s="1">
        <v>144937</v>
      </c>
      <c r="B980">
        <v>2</v>
      </c>
      <c r="C980">
        <v>2017</v>
      </c>
      <c r="D980">
        <v>10</v>
      </c>
      <c r="G980">
        <v>45</v>
      </c>
      <c r="H980" t="s">
        <v>37</v>
      </c>
      <c r="I980">
        <v>11</v>
      </c>
      <c r="J980">
        <v>4</v>
      </c>
      <c r="K980">
        <v>2.75</v>
      </c>
      <c r="L980">
        <v>0.25</v>
      </c>
      <c r="M980" t="s">
        <v>8</v>
      </c>
      <c r="N980">
        <v>5</v>
      </c>
      <c r="O980">
        <f>VLOOKUP(M980,LU!$A$3:$B$12,2,FALSE)</f>
        <v>152</v>
      </c>
    </row>
    <row r="981" spans="1:15" hidden="1" x14ac:dyDescent="0.25">
      <c r="A981" s="1">
        <v>153512</v>
      </c>
      <c r="B981">
        <v>2</v>
      </c>
      <c r="C981">
        <v>2019</v>
      </c>
      <c r="D981">
        <v>10</v>
      </c>
      <c r="G981">
        <v>45</v>
      </c>
      <c r="H981" t="s">
        <v>37</v>
      </c>
      <c r="I981">
        <v>386</v>
      </c>
      <c r="J981">
        <v>127</v>
      </c>
      <c r="K981">
        <v>3.04</v>
      </c>
      <c r="L981">
        <v>1.6E-2</v>
      </c>
      <c r="M981" t="s">
        <v>8</v>
      </c>
      <c r="N981">
        <v>5</v>
      </c>
      <c r="O981">
        <f>VLOOKUP(M981,LU!$A$3:$B$12,2,FALSE)</f>
        <v>152</v>
      </c>
    </row>
    <row r="982" spans="1:15" hidden="1" x14ac:dyDescent="0.25">
      <c r="A982" s="1">
        <v>1118656</v>
      </c>
      <c r="B982">
        <v>2</v>
      </c>
      <c r="C982">
        <v>2001</v>
      </c>
      <c r="D982">
        <v>11</v>
      </c>
      <c r="G982">
        <v>45</v>
      </c>
      <c r="H982" t="s">
        <v>38</v>
      </c>
      <c r="I982">
        <v>143</v>
      </c>
      <c r="J982">
        <v>0</v>
      </c>
      <c r="M982" t="s">
        <v>2</v>
      </c>
      <c r="N982">
        <v>5</v>
      </c>
      <c r="O982">
        <f>VLOOKUP(M982,LU!$A$3:$B$12,2,FALSE)</f>
        <v>91</v>
      </c>
    </row>
    <row r="983" spans="1:15" hidden="1" x14ac:dyDescent="0.25">
      <c r="A983" s="1">
        <v>137601</v>
      </c>
      <c r="B983">
        <v>2</v>
      </c>
      <c r="C983">
        <v>2015</v>
      </c>
      <c r="D983">
        <v>11</v>
      </c>
      <c r="G983">
        <v>45</v>
      </c>
      <c r="H983" t="s">
        <v>38</v>
      </c>
      <c r="I983">
        <v>22</v>
      </c>
      <c r="J983">
        <v>0</v>
      </c>
      <c r="M983" t="s">
        <v>2</v>
      </c>
      <c r="N983">
        <v>5</v>
      </c>
      <c r="O983">
        <f>VLOOKUP(M983,LU!$A$3:$B$12,2,FALSE)</f>
        <v>91</v>
      </c>
    </row>
    <row r="984" spans="1:15" hidden="1" x14ac:dyDescent="0.25">
      <c r="A984" s="1">
        <v>93952</v>
      </c>
      <c r="B984">
        <v>2</v>
      </c>
      <c r="C984">
        <v>2004</v>
      </c>
      <c r="D984">
        <v>11</v>
      </c>
      <c r="G984">
        <v>45</v>
      </c>
      <c r="H984" t="s">
        <v>38</v>
      </c>
      <c r="I984">
        <v>16</v>
      </c>
      <c r="J984">
        <v>3</v>
      </c>
      <c r="K984">
        <v>5.33</v>
      </c>
      <c r="L984">
        <v>0.33300000000000002</v>
      </c>
      <c r="M984" t="s">
        <v>2</v>
      </c>
      <c r="N984">
        <v>5</v>
      </c>
      <c r="O984">
        <f>VLOOKUP(M984,LU!$A$3:$B$12,2,FALSE)</f>
        <v>91</v>
      </c>
    </row>
    <row r="985" spans="1:15" hidden="1" x14ac:dyDescent="0.25">
      <c r="A985" s="1">
        <v>1673025</v>
      </c>
      <c r="B985">
        <v>2</v>
      </c>
      <c r="C985">
        <v>2003</v>
      </c>
      <c r="D985">
        <v>11</v>
      </c>
      <c r="G985">
        <v>45</v>
      </c>
      <c r="H985" t="s">
        <v>38</v>
      </c>
      <c r="I985">
        <v>19</v>
      </c>
      <c r="J985">
        <v>0</v>
      </c>
      <c r="M985" t="s">
        <v>2</v>
      </c>
      <c r="N985">
        <v>5</v>
      </c>
      <c r="O985">
        <f>VLOOKUP(M985,LU!$A$3:$B$12,2,FALSE)</f>
        <v>91</v>
      </c>
    </row>
    <row r="986" spans="1:15" hidden="1" x14ac:dyDescent="0.25">
      <c r="A986" s="1">
        <v>127512</v>
      </c>
      <c r="B986">
        <v>2</v>
      </c>
      <c r="C986">
        <v>2013</v>
      </c>
      <c r="D986">
        <v>11</v>
      </c>
      <c r="G986">
        <v>45</v>
      </c>
      <c r="H986" t="s">
        <v>38</v>
      </c>
      <c r="I986">
        <v>15</v>
      </c>
      <c r="J986">
        <v>0</v>
      </c>
      <c r="M986" t="s">
        <v>2</v>
      </c>
      <c r="N986">
        <v>5</v>
      </c>
      <c r="O986">
        <f>VLOOKUP(M986,LU!$A$3:$B$12,2,FALSE)</f>
        <v>91</v>
      </c>
    </row>
    <row r="987" spans="1:15" hidden="1" x14ac:dyDescent="0.25">
      <c r="A987" s="1">
        <v>119671</v>
      </c>
      <c r="B987">
        <v>2</v>
      </c>
      <c r="C987">
        <v>2011</v>
      </c>
      <c r="D987">
        <v>11</v>
      </c>
      <c r="G987">
        <v>45</v>
      </c>
      <c r="H987" t="s">
        <v>38</v>
      </c>
      <c r="J987">
        <v>2</v>
      </c>
      <c r="L987">
        <v>0</v>
      </c>
      <c r="M987" t="s">
        <v>2</v>
      </c>
      <c r="N987">
        <v>5</v>
      </c>
      <c r="O987">
        <f>VLOOKUP(M987,LU!$A$3:$B$12,2,FALSE)</f>
        <v>91</v>
      </c>
    </row>
    <row r="988" spans="1:15" hidden="1" x14ac:dyDescent="0.25">
      <c r="A988" s="1">
        <v>123012</v>
      </c>
      <c r="B988">
        <v>2</v>
      </c>
      <c r="C988">
        <v>2012</v>
      </c>
      <c r="D988">
        <v>11</v>
      </c>
      <c r="G988">
        <v>45</v>
      </c>
      <c r="H988" t="s">
        <v>38</v>
      </c>
      <c r="I988">
        <v>29</v>
      </c>
      <c r="J988">
        <v>0</v>
      </c>
      <c r="M988" t="s">
        <v>2</v>
      </c>
      <c r="N988">
        <v>5</v>
      </c>
      <c r="O988">
        <f>VLOOKUP(M988,LU!$A$3:$B$12,2,FALSE)</f>
        <v>91</v>
      </c>
    </row>
    <row r="989" spans="1:15" hidden="1" x14ac:dyDescent="0.25">
      <c r="A989" s="1">
        <v>1118675</v>
      </c>
      <c r="B989">
        <v>2</v>
      </c>
      <c r="C989">
        <v>2001</v>
      </c>
      <c r="D989">
        <v>11</v>
      </c>
      <c r="G989">
        <v>45</v>
      </c>
      <c r="H989" t="s">
        <v>39</v>
      </c>
      <c r="I989">
        <v>8</v>
      </c>
      <c r="J989">
        <v>1</v>
      </c>
      <c r="K989">
        <v>8</v>
      </c>
      <c r="L989">
        <v>0</v>
      </c>
      <c r="M989" t="s">
        <v>3</v>
      </c>
      <c r="N989">
        <v>5</v>
      </c>
      <c r="O989">
        <f>VLOOKUP(M989,LU!$A$3:$B$12,2,FALSE)</f>
        <v>92</v>
      </c>
    </row>
    <row r="990" spans="1:15" hidden="1" x14ac:dyDescent="0.25">
      <c r="A990" s="1">
        <v>963378</v>
      </c>
      <c r="B990">
        <v>2</v>
      </c>
      <c r="C990">
        <v>2000</v>
      </c>
      <c r="D990">
        <v>11</v>
      </c>
      <c r="G990">
        <v>45</v>
      </c>
      <c r="H990" t="s">
        <v>39</v>
      </c>
      <c r="I990">
        <v>245</v>
      </c>
      <c r="J990">
        <v>0</v>
      </c>
      <c r="M990" t="s">
        <v>3</v>
      </c>
      <c r="N990">
        <v>5</v>
      </c>
      <c r="O990">
        <f>VLOOKUP(M990,LU!$A$3:$B$12,2,FALSE)</f>
        <v>92</v>
      </c>
    </row>
    <row r="991" spans="1:15" hidden="1" x14ac:dyDescent="0.25">
      <c r="A991" s="1">
        <v>107114</v>
      </c>
      <c r="B991">
        <v>2</v>
      </c>
      <c r="C991">
        <v>2008</v>
      </c>
      <c r="D991">
        <v>11</v>
      </c>
      <c r="G991">
        <v>45</v>
      </c>
      <c r="H991" t="s">
        <v>39</v>
      </c>
      <c r="I991">
        <v>5</v>
      </c>
      <c r="J991">
        <v>0</v>
      </c>
      <c r="M991" t="s">
        <v>3</v>
      </c>
      <c r="N991">
        <v>5</v>
      </c>
      <c r="O991">
        <f>VLOOKUP(M991,LU!$A$3:$B$12,2,FALSE)</f>
        <v>92</v>
      </c>
    </row>
    <row r="992" spans="1:15" hidden="1" x14ac:dyDescent="0.25">
      <c r="A992" s="1">
        <v>136473</v>
      </c>
      <c r="B992">
        <v>2</v>
      </c>
      <c r="C992">
        <v>2014</v>
      </c>
      <c r="D992">
        <v>11</v>
      </c>
      <c r="G992">
        <v>45</v>
      </c>
      <c r="H992" t="s">
        <v>39</v>
      </c>
      <c r="I992">
        <v>7</v>
      </c>
      <c r="J992">
        <v>0</v>
      </c>
      <c r="M992" t="s">
        <v>3</v>
      </c>
      <c r="N992">
        <v>5</v>
      </c>
      <c r="O992">
        <f>VLOOKUP(M992,LU!$A$3:$B$12,2,FALSE)</f>
        <v>92</v>
      </c>
    </row>
    <row r="993" spans="1:15" hidden="1" x14ac:dyDescent="0.25">
      <c r="A993" s="1">
        <v>137606</v>
      </c>
      <c r="B993">
        <v>2</v>
      </c>
      <c r="C993">
        <v>2015</v>
      </c>
      <c r="D993">
        <v>11</v>
      </c>
      <c r="G993">
        <v>45</v>
      </c>
      <c r="H993" t="s">
        <v>39</v>
      </c>
      <c r="I993">
        <v>38</v>
      </c>
      <c r="J993">
        <v>0</v>
      </c>
      <c r="M993" t="s">
        <v>3</v>
      </c>
      <c r="N993">
        <v>5</v>
      </c>
      <c r="O993">
        <f>VLOOKUP(M993,LU!$A$3:$B$12,2,FALSE)</f>
        <v>92</v>
      </c>
    </row>
    <row r="994" spans="1:15" hidden="1" x14ac:dyDescent="0.25">
      <c r="A994" s="1">
        <v>127518</v>
      </c>
      <c r="B994">
        <v>2</v>
      </c>
      <c r="C994">
        <v>2013</v>
      </c>
      <c r="D994">
        <v>11</v>
      </c>
      <c r="G994">
        <v>45</v>
      </c>
      <c r="H994" t="s">
        <v>39</v>
      </c>
      <c r="I994">
        <v>5</v>
      </c>
      <c r="J994">
        <v>0</v>
      </c>
      <c r="M994" t="s">
        <v>3</v>
      </c>
      <c r="N994">
        <v>5</v>
      </c>
      <c r="O994">
        <f>VLOOKUP(M994,LU!$A$3:$B$12,2,FALSE)</f>
        <v>92</v>
      </c>
    </row>
    <row r="995" spans="1:15" hidden="1" x14ac:dyDescent="0.25">
      <c r="A995" s="1">
        <v>119676</v>
      </c>
      <c r="B995">
        <v>2</v>
      </c>
      <c r="C995">
        <v>2011</v>
      </c>
      <c r="D995">
        <v>11</v>
      </c>
      <c r="G995">
        <v>45</v>
      </c>
      <c r="H995" t="s">
        <v>39</v>
      </c>
      <c r="I995">
        <v>31</v>
      </c>
      <c r="J995">
        <v>0</v>
      </c>
      <c r="M995" t="s">
        <v>3</v>
      </c>
      <c r="N995">
        <v>5</v>
      </c>
      <c r="O995">
        <f>VLOOKUP(M995,LU!$A$3:$B$12,2,FALSE)</f>
        <v>92</v>
      </c>
    </row>
    <row r="996" spans="1:15" hidden="1" x14ac:dyDescent="0.25">
      <c r="A996" s="1">
        <v>153467</v>
      </c>
      <c r="B996">
        <v>2</v>
      </c>
      <c r="C996">
        <v>2019</v>
      </c>
      <c r="D996">
        <v>11</v>
      </c>
      <c r="G996">
        <v>45</v>
      </c>
      <c r="H996" t="s">
        <v>39</v>
      </c>
      <c r="I996">
        <v>9</v>
      </c>
      <c r="J996">
        <v>0</v>
      </c>
      <c r="M996" t="s">
        <v>3</v>
      </c>
      <c r="N996">
        <v>5</v>
      </c>
      <c r="O996">
        <f>VLOOKUP(M996,LU!$A$3:$B$12,2,FALSE)</f>
        <v>92</v>
      </c>
    </row>
    <row r="997" spans="1:15" hidden="1" x14ac:dyDescent="0.25">
      <c r="A997" s="1">
        <v>137612</v>
      </c>
      <c r="B997">
        <v>2</v>
      </c>
      <c r="C997">
        <v>2015</v>
      </c>
      <c r="D997">
        <v>11</v>
      </c>
      <c r="G997">
        <v>45</v>
      </c>
      <c r="H997" t="s">
        <v>40</v>
      </c>
      <c r="I997">
        <v>7</v>
      </c>
      <c r="J997">
        <v>0</v>
      </c>
      <c r="M997" t="s">
        <v>4</v>
      </c>
      <c r="N997">
        <v>5</v>
      </c>
      <c r="O997">
        <f>VLOOKUP(M997,LU!$A$3:$B$12,2,FALSE)</f>
        <v>93</v>
      </c>
    </row>
    <row r="998" spans="1:15" hidden="1" x14ac:dyDescent="0.25">
      <c r="A998" s="1">
        <v>157131</v>
      </c>
      <c r="B998">
        <v>2</v>
      </c>
      <c r="C998">
        <v>2020</v>
      </c>
      <c r="D998">
        <v>11</v>
      </c>
      <c r="G998">
        <v>45</v>
      </c>
      <c r="H998" t="s">
        <v>40</v>
      </c>
      <c r="I998">
        <v>11</v>
      </c>
      <c r="J998">
        <v>0</v>
      </c>
      <c r="M998" t="s">
        <v>4</v>
      </c>
      <c r="N998">
        <v>5</v>
      </c>
      <c r="O998">
        <f>VLOOKUP(M998,LU!$A$3:$B$12,2,FALSE)</f>
        <v>93</v>
      </c>
    </row>
    <row r="999" spans="1:15" hidden="1" x14ac:dyDescent="0.25">
      <c r="A999" s="1">
        <v>99308</v>
      </c>
      <c r="B999">
        <v>2</v>
      </c>
      <c r="C999">
        <v>2006</v>
      </c>
      <c r="D999">
        <v>11</v>
      </c>
      <c r="G999">
        <v>45</v>
      </c>
      <c r="H999" t="s">
        <v>31</v>
      </c>
      <c r="I999">
        <v>2</v>
      </c>
      <c r="J999">
        <v>2</v>
      </c>
      <c r="K999">
        <v>1</v>
      </c>
      <c r="L999">
        <v>1</v>
      </c>
      <c r="M999" t="s">
        <v>10</v>
      </c>
      <c r="N999">
        <v>5</v>
      </c>
      <c r="O999">
        <f>VLOOKUP(M999,LU!$A$3:$B$12,2,FALSE)</f>
        <v>106</v>
      </c>
    </row>
    <row r="1000" spans="1:15" hidden="1" x14ac:dyDescent="0.25">
      <c r="A1000" s="1">
        <v>963317</v>
      </c>
      <c r="B1000">
        <v>2</v>
      </c>
      <c r="C1000">
        <v>2000</v>
      </c>
      <c r="D1000">
        <v>11</v>
      </c>
      <c r="G1000">
        <v>45</v>
      </c>
      <c r="H1000" t="s">
        <v>31</v>
      </c>
      <c r="I1000">
        <v>14</v>
      </c>
      <c r="J1000">
        <v>3</v>
      </c>
      <c r="K1000">
        <v>9.33</v>
      </c>
      <c r="L1000">
        <v>1</v>
      </c>
      <c r="M1000" t="s">
        <v>10</v>
      </c>
      <c r="N1000">
        <v>5</v>
      </c>
      <c r="O1000">
        <f>VLOOKUP(M1000,LU!$A$3:$B$12,2,FALSE)</f>
        <v>106</v>
      </c>
    </row>
    <row r="1001" spans="1:15" hidden="1" x14ac:dyDescent="0.25">
      <c r="A1001" s="1">
        <v>94782</v>
      </c>
      <c r="B1001">
        <v>2</v>
      </c>
      <c r="C1001">
        <v>2004</v>
      </c>
      <c r="D1001">
        <v>11</v>
      </c>
      <c r="G1001">
        <v>45</v>
      </c>
      <c r="H1001" t="s">
        <v>31</v>
      </c>
      <c r="I1001">
        <v>33</v>
      </c>
      <c r="J1001">
        <v>4</v>
      </c>
      <c r="K1001">
        <v>8.25</v>
      </c>
      <c r="L1001">
        <v>1</v>
      </c>
      <c r="M1001" t="s">
        <v>10</v>
      </c>
      <c r="N1001">
        <v>5</v>
      </c>
      <c r="O1001">
        <f>VLOOKUP(M1001,LU!$A$3:$B$12,2,FALSE)</f>
        <v>106</v>
      </c>
    </row>
    <row r="1002" spans="1:15" hidden="1" x14ac:dyDescent="0.25">
      <c r="A1002" s="1">
        <v>1673056</v>
      </c>
      <c r="B1002">
        <v>2</v>
      </c>
      <c r="C1002">
        <v>2003</v>
      </c>
      <c r="D1002">
        <v>11</v>
      </c>
      <c r="G1002">
        <v>45</v>
      </c>
      <c r="H1002" t="s">
        <v>31</v>
      </c>
      <c r="I1002">
        <v>45</v>
      </c>
      <c r="J1002">
        <v>5</v>
      </c>
      <c r="K1002">
        <v>9</v>
      </c>
      <c r="L1002">
        <v>0.8</v>
      </c>
      <c r="M1002" t="s">
        <v>10</v>
      </c>
      <c r="N1002">
        <v>5</v>
      </c>
      <c r="O1002">
        <f>VLOOKUP(M1002,LU!$A$3:$B$12,2,FALSE)</f>
        <v>106</v>
      </c>
    </row>
    <row r="1003" spans="1:15" hidden="1" x14ac:dyDescent="0.25">
      <c r="A1003" s="1">
        <v>123026</v>
      </c>
      <c r="B1003">
        <v>2</v>
      </c>
      <c r="C1003">
        <v>2012</v>
      </c>
      <c r="D1003">
        <v>11</v>
      </c>
      <c r="G1003">
        <v>45</v>
      </c>
      <c r="H1003" t="s">
        <v>31</v>
      </c>
      <c r="I1003">
        <v>1</v>
      </c>
      <c r="J1003">
        <v>1</v>
      </c>
      <c r="K1003">
        <v>1</v>
      </c>
      <c r="L1003">
        <v>1</v>
      </c>
      <c r="M1003" t="s">
        <v>10</v>
      </c>
      <c r="N1003">
        <v>5</v>
      </c>
      <c r="O1003">
        <f>VLOOKUP(M1003,LU!$A$3:$B$12,2,FALSE)</f>
        <v>106</v>
      </c>
    </row>
    <row r="1004" spans="1:15" hidden="1" x14ac:dyDescent="0.25">
      <c r="A1004" s="1">
        <v>136475</v>
      </c>
      <c r="B1004">
        <v>2</v>
      </c>
      <c r="C1004">
        <v>2014</v>
      </c>
      <c r="D1004">
        <v>11</v>
      </c>
      <c r="G1004">
        <v>45</v>
      </c>
      <c r="H1004" t="s">
        <v>32</v>
      </c>
      <c r="I1004">
        <v>4</v>
      </c>
      <c r="J1004">
        <v>0</v>
      </c>
      <c r="M1004" t="s">
        <v>11</v>
      </c>
      <c r="N1004">
        <v>5</v>
      </c>
      <c r="O1004">
        <f>VLOOKUP(M1004,LU!$A$3:$B$12,2,FALSE)</f>
        <v>115</v>
      </c>
    </row>
    <row r="1005" spans="1:15" hidden="1" x14ac:dyDescent="0.25">
      <c r="A1005" s="1">
        <v>137623</v>
      </c>
      <c r="B1005">
        <v>2</v>
      </c>
      <c r="C1005">
        <v>2015</v>
      </c>
      <c r="D1005">
        <v>11</v>
      </c>
      <c r="G1005">
        <v>45</v>
      </c>
      <c r="H1005" t="s">
        <v>32</v>
      </c>
      <c r="I1005">
        <v>5</v>
      </c>
      <c r="J1005">
        <v>1</v>
      </c>
      <c r="K1005">
        <v>5</v>
      </c>
      <c r="L1005">
        <v>0</v>
      </c>
      <c r="M1005" t="s">
        <v>11</v>
      </c>
      <c r="N1005">
        <v>5</v>
      </c>
      <c r="O1005">
        <f>VLOOKUP(M1005,LU!$A$3:$B$12,2,FALSE)</f>
        <v>115</v>
      </c>
    </row>
    <row r="1006" spans="1:15" hidden="1" x14ac:dyDescent="0.25">
      <c r="A1006" s="1">
        <v>94789</v>
      </c>
      <c r="B1006">
        <v>2</v>
      </c>
      <c r="C1006">
        <v>2004</v>
      </c>
      <c r="D1006">
        <v>11</v>
      </c>
      <c r="G1006">
        <v>45</v>
      </c>
      <c r="H1006" t="s">
        <v>32</v>
      </c>
      <c r="I1006">
        <v>9</v>
      </c>
      <c r="J1006">
        <v>4</v>
      </c>
      <c r="K1006">
        <v>2.25</v>
      </c>
      <c r="L1006">
        <v>0.5</v>
      </c>
      <c r="M1006" t="s">
        <v>11</v>
      </c>
      <c r="N1006">
        <v>5</v>
      </c>
      <c r="O1006">
        <f>VLOOKUP(M1006,LU!$A$3:$B$12,2,FALSE)</f>
        <v>115</v>
      </c>
    </row>
    <row r="1007" spans="1:15" hidden="1" x14ac:dyDescent="0.25">
      <c r="A1007" s="1">
        <v>1673068</v>
      </c>
      <c r="B1007">
        <v>2</v>
      </c>
      <c r="C1007">
        <v>2003</v>
      </c>
      <c r="D1007">
        <v>11</v>
      </c>
      <c r="G1007">
        <v>45</v>
      </c>
      <c r="H1007" t="s">
        <v>32</v>
      </c>
      <c r="I1007">
        <v>7</v>
      </c>
      <c r="J1007">
        <v>2</v>
      </c>
      <c r="K1007">
        <v>3.5</v>
      </c>
      <c r="L1007">
        <v>0</v>
      </c>
      <c r="M1007" t="s">
        <v>11</v>
      </c>
      <c r="N1007">
        <v>5</v>
      </c>
      <c r="O1007">
        <f>VLOOKUP(M1007,LU!$A$3:$B$12,2,FALSE)</f>
        <v>115</v>
      </c>
    </row>
    <row r="1008" spans="1:15" hidden="1" x14ac:dyDescent="0.25">
      <c r="A1008" s="1">
        <v>127534</v>
      </c>
      <c r="B1008">
        <v>2</v>
      </c>
      <c r="C1008">
        <v>2013</v>
      </c>
      <c r="D1008">
        <v>11</v>
      </c>
      <c r="G1008">
        <v>45</v>
      </c>
      <c r="H1008" t="s">
        <v>32</v>
      </c>
      <c r="I1008">
        <v>5</v>
      </c>
      <c r="J1008">
        <v>1</v>
      </c>
      <c r="K1008">
        <v>5</v>
      </c>
      <c r="L1008">
        <v>0</v>
      </c>
      <c r="M1008" t="s">
        <v>11</v>
      </c>
      <c r="N1008">
        <v>5</v>
      </c>
      <c r="O1008">
        <f>VLOOKUP(M1008,LU!$A$3:$B$12,2,FALSE)</f>
        <v>115</v>
      </c>
    </row>
    <row r="1009" spans="1:15" hidden="1" x14ac:dyDescent="0.25">
      <c r="A1009" s="1">
        <v>123032</v>
      </c>
      <c r="B1009">
        <v>2</v>
      </c>
      <c r="C1009">
        <v>2012</v>
      </c>
      <c r="D1009">
        <v>11</v>
      </c>
      <c r="G1009">
        <v>45</v>
      </c>
      <c r="H1009" t="s">
        <v>32</v>
      </c>
      <c r="I1009">
        <v>3</v>
      </c>
      <c r="J1009">
        <v>2</v>
      </c>
      <c r="K1009">
        <v>1.5</v>
      </c>
      <c r="L1009">
        <v>0</v>
      </c>
      <c r="M1009" t="s">
        <v>11</v>
      </c>
      <c r="N1009">
        <v>5</v>
      </c>
      <c r="O1009">
        <f>VLOOKUP(M1009,LU!$A$3:$B$12,2,FALSE)</f>
        <v>115</v>
      </c>
    </row>
    <row r="1010" spans="1:15" hidden="1" x14ac:dyDescent="0.25">
      <c r="A1010" s="1">
        <v>1271737</v>
      </c>
      <c r="B1010">
        <v>2</v>
      </c>
      <c r="C1010">
        <v>2002</v>
      </c>
      <c r="D1010">
        <v>11</v>
      </c>
      <c r="G1010">
        <v>45</v>
      </c>
      <c r="H1010" t="s">
        <v>33</v>
      </c>
      <c r="I1010">
        <v>6</v>
      </c>
      <c r="J1010">
        <v>1</v>
      </c>
      <c r="K1010">
        <v>6</v>
      </c>
      <c r="L1010">
        <v>0</v>
      </c>
      <c r="M1010" t="s">
        <v>5</v>
      </c>
      <c r="N1010">
        <v>5</v>
      </c>
      <c r="O1010">
        <f>VLOOKUP(M1010,LU!$A$3:$B$12,2,FALSE)</f>
        <v>107</v>
      </c>
    </row>
    <row r="1011" spans="1:15" hidden="1" x14ac:dyDescent="0.25">
      <c r="A1011" s="1">
        <v>963384</v>
      </c>
      <c r="B1011">
        <v>2</v>
      </c>
      <c r="C1011">
        <v>2000</v>
      </c>
      <c r="D1011">
        <v>11</v>
      </c>
      <c r="G1011">
        <v>45</v>
      </c>
      <c r="H1011" t="s">
        <v>33</v>
      </c>
      <c r="I1011">
        <v>9</v>
      </c>
      <c r="J1011">
        <v>1</v>
      </c>
      <c r="K1011">
        <v>9</v>
      </c>
      <c r="L1011">
        <v>0</v>
      </c>
      <c r="M1011" t="s">
        <v>5</v>
      </c>
      <c r="N1011">
        <v>5</v>
      </c>
      <c r="O1011">
        <f>VLOOKUP(M1011,LU!$A$3:$B$12,2,FALSE)</f>
        <v>107</v>
      </c>
    </row>
    <row r="1012" spans="1:15" hidden="1" x14ac:dyDescent="0.25">
      <c r="A1012" s="1">
        <v>107132</v>
      </c>
      <c r="B1012">
        <v>2</v>
      </c>
      <c r="C1012">
        <v>2008</v>
      </c>
      <c r="D1012">
        <v>11</v>
      </c>
      <c r="G1012">
        <v>45</v>
      </c>
      <c r="H1012" t="s">
        <v>33</v>
      </c>
      <c r="I1012">
        <v>2</v>
      </c>
      <c r="J1012">
        <v>0</v>
      </c>
      <c r="M1012" t="s">
        <v>5</v>
      </c>
      <c r="N1012">
        <v>5</v>
      </c>
      <c r="O1012">
        <f>VLOOKUP(M1012,LU!$A$3:$B$12,2,FALSE)</f>
        <v>107</v>
      </c>
    </row>
    <row r="1013" spans="1:15" hidden="1" x14ac:dyDescent="0.25">
      <c r="A1013" s="1">
        <v>110784</v>
      </c>
      <c r="B1013">
        <v>2</v>
      </c>
      <c r="C1013">
        <v>2009</v>
      </c>
      <c r="D1013">
        <v>11</v>
      </c>
      <c r="G1013">
        <v>45</v>
      </c>
      <c r="H1013" t="s">
        <v>33</v>
      </c>
      <c r="I1013">
        <v>4</v>
      </c>
      <c r="J1013">
        <v>1</v>
      </c>
      <c r="K1013">
        <v>4</v>
      </c>
      <c r="L1013">
        <v>0</v>
      </c>
      <c r="M1013" t="s">
        <v>5</v>
      </c>
      <c r="N1013">
        <v>5</v>
      </c>
      <c r="O1013">
        <f>VLOOKUP(M1013,LU!$A$3:$B$12,2,FALSE)</f>
        <v>107</v>
      </c>
    </row>
    <row r="1014" spans="1:15" hidden="1" x14ac:dyDescent="0.25">
      <c r="A1014" s="1">
        <v>133917</v>
      </c>
      <c r="B1014">
        <v>2</v>
      </c>
      <c r="C1014">
        <v>2014</v>
      </c>
      <c r="D1014">
        <v>11</v>
      </c>
      <c r="G1014">
        <v>45</v>
      </c>
      <c r="H1014" t="s">
        <v>33</v>
      </c>
      <c r="I1014">
        <v>50</v>
      </c>
      <c r="J1014">
        <v>2</v>
      </c>
      <c r="K1014">
        <v>25</v>
      </c>
      <c r="L1014">
        <v>0.5</v>
      </c>
      <c r="M1014" t="s">
        <v>5</v>
      </c>
      <c r="N1014">
        <v>5</v>
      </c>
      <c r="O1014">
        <f>VLOOKUP(M1014,LU!$A$3:$B$12,2,FALSE)</f>
        <v>107</v>
      </c>
    </row>
    <row r="1015" spans="1:15" hidden="1" x14ac:dyDescent="0.25">
      <c r="A1015" s="1">
        <v>139484</v>
      </c>
      <c r="B1015">
        <v>2</v>
      </c>
      <c r="C1015">
        <v>2015</v>
      </c>
      <c r="D1015">
        <v>11</v>
      </c>
      <c r="G1015">
        <v>45</v>
      </c>
      <c r="H1015" t="s">
        <v>33</v>
      </c>
      <c r="I1015">
        <v>158</v>
      </c>
      <c r="J1015">
        <v>0</v>
      </c>
      <c r="M1015" t="s">
        <v>5</v>
      </c>
      <c r="N1015">
        <v>5</v>
      </c>
      <c r="O1015">
        <f>VLOOKUP(M1015,LU!$A$3:$B$12,2,FALSE)</f>
        <v>107</v>
      </c>
    </row>
    <row r="1016" spans="1:15" hidden="1" x14ac:dyDescent="0.25">
      <c r="A1016" s="1">
        <v>137631</v>
      </c>
      <c r="B1016">
        <v>2</v>
      </c>
      <c r="C1016">
        <v>2015</v>
      </c>
      <c r="D1016">
        <v>11</v>
      </c>
      <c r="G1016">
        <v>45</v>
      </c>
      <c r="H1016" t="s">
        <v>33</v>
      </c>
      <c r="J1016">
        <v>2</v>
      </c>
      <c r="L1016">
        <v>0</v>
      </c>
      <c r="M1016" t="s">
        <v>5</v>
      </c>
      <c r="N1016">
        <v>5</v>
      </c>
      <c r="O1016">
        <f>VLOOKUP(M1016,LU!$A$3:$B$12,2,FALSE)</f>
        <v>107</v>
      </c>
    </row>
    <row r="1017" spans="1:15" hidden="1" x14ac:dyDescent="0.25">
      <c r="A1017" s="1">
        <v>104879</v>
      </c>
      <c r="B1017">
        <v>2</v>
      </c>
      <c r="C1017">
        <v>2007</v>
      </c>
      <c r="D1017">
        <v>11</v>
      </c>
      <c r="G1017">
        <v>45</v>
      </c>
      <c r="H1017" t="s">
        <v>33</v>
      </c>
      <c r="I1017">
        <v>35</v>
      </c>
      <c r="J1017">
        <v>1</v>
      </c>
      <c r="K1017">
        <v>35</v>
      </c>
      <c r="L1017">
        <v>0</v>
      </c>
      <c r="M1017" t="s">
        <v>5</v>
      </c>
      <c r="N1017">
        <v>5</v>
      </c>
      <c r="O1017">
        <f>VLOOKUP(M1017,LU!$A$3:$B$12,2,FALSE)</f>
        <v>107</v>
      </c>
    </row>
    <row r="1018" spans="1:15" hidden="1" x14ac:dyDescent="0.25">
      <c r="A1018" s="1">
        <v>1118763</v>
      </c>
      <c r="B1018">
        <v>2</v>
      </c>
      <c r="C1018">
        <v>2001</v>
      </c>
      <c r="D1018">
        <v>11</v>
      </c>
      <c r="G1018">
        <v>45</v>
      </c>
      <c r="H1018" t="s">
        <v>33</v>
      </c>
      <c r="I1018">
        <v>47</v>
      </c>
      <c r="J1018">
        <v>4</v>
      </c>
      <c r="K1018">
        <v>11.75</v>
      </c>
      <c r="L1018">
        <v>0.25</v>
      </c>
      <c r="M1018" t="s">
        <v>5</v>
      </c>
      <c r="N1018">
        <v>5</v>
      </c>
      <c r="O1018">
        <f>VLOOKUP(M1018,LU!$A$3:$B$12,2,FALSE)</f>
        <v>107</v>
      </c>
    </row>
    <row r="1019" spans="1:15" hidden="1" x14ac:dyDescent="0.25">
      <c r="A1019" s="1">
        <v>94794</v>
      </c>
      <c r="B1019">
        <v>2</v>
      </c>
      <c r="C1019">
        <v>2004</v>
      </c>
      <c r="D1019">
        <v>11</v>
      </c>
      <c r="G1019">
        <v>45</v>
      </c>
      <c r="H1019" t="s">
        <v>33</v>
      </c>
      <c r="I1019">
        <v>25</v>
      </c>
      <c r="J1019">
        <v>8</v>
      </c>
      <c r="K1019">
        <v>3.13</v>
      </c>
      <c r="L1019">
        <v>0</v>
      </c>
      <c r="M1019" t="s">
        <v>5</v>
      </c>
      <c r="N1019">
        <v>5</v>
      </c>
      <c r="O1019">
        <f>VLOOKUP(M1019,LU!$A$3:$B$12,2,FALSE)</f>
        <v>107</v>
      </c>
    </row>
    <row r="1020" spans="1:15" hidden="1" x14ac:dyDescent="0.25">
      <c r="A1020" s="1">
        <v>1673080</v>
      </c>
      <c r="B1020">
        <v>2</v>
      </c>
      <c r="C1020">
        <v>2003</v>
      </c>
      <c r="D1020">
        <v>11</v>
      </c>
      <c r="G1020">
        <v>45</v>
      </c>
      <c r="H1020" t="s">
        <v>33</v>
      </c>
      <c r="I1020">
        <v>33</v>
      </c>
      <c r="J1020">
        <v>8</v>
      </c>
      <c r="K1020">
        <v>4.13</v>
      </c>
      <c r="L1020">
        <v>0</v>
      </c>
      <c r="M1020" t="s">
        <v>5</v>
      </c>
      <c r="N1020">
        <v>5</v>
      </c>
      <c r="O1020">
        <f>VLOOKUP(M1020,LU!$A$3:$B$12,2,FALSE)</f>
        <v>107</v>
      </c>
    </row>
    <row r="1021" spans="1:15" hidden="1" x14ac:dyDescent="0.25">
      <c r="A1021" s="1">
        <v>98156</v>
      </c>
      <c r="B1021">
        <v>2</v>
      </c>
      <c r="C1021">
        <v>2005</v>
      </c>
      <c r="D1021">
        <v>11</v>
      </c>
      <c r="G1021">
        <v>45</v>
      </c>
      <c r="H1021" t="s">
        <v>33</v>
      </c>
      <c r="I1021">
        <v>14</v>
      </c>
      <c r="J1021">
        <v>0</v>
      </c>
      <c r="M1021" t="s">
        <v>5</v>
      </c>
      <c r="N1021">
        <v>5</v>
      </c>
      <c r="O1021">
        <f>VLOOKUP(M1021,LU!$A$3:$B$12,2,FALSE)</f>
        <v>107</v>
      </c>
    </row>
    <row r="1022" spans="1:15" hidden="1" x14ac:dyDescent="0.25">
      <c r="A1022" s="1">
        <v>127544</v>
      </c>
      <c r="B1022">
        <v>2</v>
      </c>
      <c r="C1022">
        <v>2013</v>
      </c>
      <c r="D1022">
        <v>11</v>
      </c>
      <c r="G1022">
        <v>45</v>
      </c>
      <c r="H1022" t="s">
        <v>33</v>
      </c>
      <c r="I1022">
        <v>86</v>
      </c>
      <c r="J1022">
        <v>13</v>
      </c>
      <c r="K1022">
        <v>6.62</v>
      </c>
      <c r="L1022">
        <v>7.6999999999999999E-2</v>
      </c>
      <c r="M1022" t="s">
        <v>5</v>
      </c>
      <c r="N1022">
        <v>5</v>
      </c>
      <c r="O1022">
        <f>VLOOKUP(M1022,LU!$A$3:$B$12,2,FALSE)</f>
        <v>107</v>
      </c>
    </row>
    <row r="1023" spans="1:15" hidden="1" x14ac:dyDescent="0.25">
      <c r="A1023" s="1">
        <v>123038</v>
      </c>
      <c r="B1023">
        <v>2</v>
      </c>
      <c r="C1023">
        <v>2012</v>
      </c>
      <c r="D1023">
        <v>11</v>
      </c>
      <c r="G1023">
        <v>45</v>
      </c>
      <c r="H1023" t="s">
        <v>33</v>
      </c>
      <c r="J1023">
        <v>1</v>
      </c>
      <c r="L1023">
        <v>0</v>
      </c>
      <c r="M1023" t="s">
        <v>5</v>
      </c>
      <c r="N1023">
        <v>5</v>
      </c>
      <c r="O1023">
        <f>VLOOKUP(M1023,LU!$A$3:$B$12,2,FALSE)</f>
        <v>107</v>
      </c>
    </row>
    <row r="1024" spans="1:15" hidden="1" x14ac:dyDescent="0.25">
      <c r="A1024" s="1">
        <v>119692</v>
      </c>
      <c r="B1024">
        <v>2</v>
      </c>
      <c r="C1024">
        <v>2011</v>
      </c>
      <c r="D1024">
        <v>11</v>
      </c>
      <c r="G1024">
        <v>45</v>
      </c>
      <c r="H1024" t="s">
        <v>33</v>
      </c>
      <c r="I1024">
        <v>13</v>
      </c>
      <c r="J1024">
        <v>3</v>
      </c>
      <c r="K1024">
        <v>4.33</v>
      </c>
      <c r="L1024">
        <v>0.33300000000000002</v>
      </c>
      <c r="M1024" t="s">
        <v>5</v>
      </c>
      <c r="N1024">
        <v>5</v>
      </c>
      <c r="O1024">
        <f>VLOOKUP(M1024,LU!$A$3:$B$12,2,FALSE)</f>
        <v>107</v>
      </c>
    </row>
    <row r="1025" spans="1:15" hidden="1" x14ac:dyDescent="0.25">
      <c r="A1025" s="1">
        <v>963331</v>
      </c>
      <c r="B1025">
        <v>2</v>
      </c>
      <c r="C1025">
        <v>2000</v>
      </c>
      <c r="D1025">
        <v>11</v>
      </c>
      <c r="G1025">
        <v>45</v>
      </c>
      <c r="H1025" t="s">
        <v>34</v>
      </c>
      <c r="I1025">
        <v>52</v>
      </c>
      <c r="J1025">
        <v>4</v>
      </c>
      <c r="K1025">
        <v>13</v>
      </c>
      <c r="L1025">
        <v>0.25</v>
      </c>
      <c r="M1025" t="s">
        <v>6</v>
      </c>
      <c r="N1025">
        <v>5</v>
      </c>
      <c r="O1025">
        <f>VLOOKUP(M1025,LU!$A$3:$B$12,2,FALSE)</f>
        <v>118</v>
      </c>
    </row>
    <row r="1026" spans="1:15" hidden="1" x14ac:dyDescent="0.25">
      <c r="A1026" s="1">
        <v>1271753</v>
      </c>
      <c r="B1026">
        <v>2</v>
      </c>
      <c r="C1026">
        <v>2002</v>
      </c>
      <c r="D1026">
        <v>11</v>
      </c>
      <c r="G1026">
        <v>45</v>
      </c>
      <c r="H1026" t="s">
        <v>34</v>
      </c>
      <c r="I1026">
        <v>9</v>
      </c>
      <c r="J1026">
        <v>1</v>
      </c>
      <c r="K1026">
        <v>9</v>
      </c>
      <c r="L1026">
        <v>0</v>
      </c>
      <c r="M1026" t="s">
        <v>6</v>
      </c>
      <c r="N1026">
        <v>5</v>
      </c>
      <c r="O1026">
        <f>VLOOKUP(M1026,LU!$A$3:$B$12,2,FALSE)</f>
        <v>118</v>
      </c>
    </row>
    <row r="1027" spans="1:15" hidden="1" x14ac:dyDescent="0.25">
      <c r="A1027" s="1">
        <v>107140</v>
      </c>
      <c r="B1027">
        <v>2</v>
      </c>
      <c r="C1027">
        <v>2008</v>
      </c>
      <c r="D1027">
        <v>11</v>
      </c>
      <c r="G1027">
        <v>45</v>
      </c>
      <c r="H1027" t="s">
        <v>34</v>
      </c>
      <c r="I1027">
        <v>58</v>
      </c>
      <c r="J1027">
        <v>17</v>
      </c>
      <c r="K1027">
        <v>3.41</v>
      </c>
      <c r="L1027">
        <v>0.64700000000000002</v>
      </c>
      <c r="M1027" t="s">
        <v>6</v>
      </c>
      <c r="N1027">
        <v>5</v>
      </c>
      <c r="O1027">
        <f>VLOOKUP(M1027,LU!$A$3:$B$12,2,FALSE)</f>
        <v>118</v>
      </c>
    </row>
    <row r="1028" spans="1:15" hidden="1" x14ac:dyDescent="0.25">
      <c r="A1028" s="1">
        <v>113556</v>
      </c>
      <c r="B1028">
        <v>2</v>
      </c>
      <c r="C1028">
        <v>2010</v>
      </c>
      <c r="D1028">
        <v>11</v>
      </c>
      <c r="G1028">
        <v>45</v>
      </c>
      <c r="H1028" t="s">
        <v>34</v>
      </c>
      <c r="I1028">
        <v>10</v>
      </c>
      <c r="J1028">
        <v>1</v>
      </c>
      <c r="K1028">
        <v>10</v>
      </c>
      <c r="L1028">
        <v>0</v>
      </c>
      <c r="M1028" t="s">
        <v>6</v>
      </c>
      <c r="N1028">
        <v>5</v>
      </c>
      <c r="O1028">
        <f>VLOOKUP(M1028,LU!$A$3:$B$12,2,FALSE)</f>
        <v>118</v>
      </c>
    </row>
    <row r="1029" spans="1:15" hidden="1" x14ac:dyDescent="0.25">
      <c r="A1029" s="1">
        <v>136476</v>
      </c>
      <c r="B1029">
        <v>2</v>
      </c>
      <c r="C1029">
        <v>2014</v>
      </c>
      <c r="D1029">
        <v>11</v>
      </c>
      <c r="G1029">
        <v>45</v>
      </c>
      <c r="H1029" t="s">
        <v>34</v>
      </c>
      <c r="I1029">
        <v>30</v>
      </c>
      <c r="J1029">
        <v>0</v>
      </c>
      <c r="M1029" t="s">
        <v>6</v>
      </c>
      <c r="N1029">
        <v>5</v>
      </c>
      <c r="O1029">
        <f>VLOOKUP(M1029,LU!$A$3:$B$12,2,FALSE)</f>
        <v>118</v>
      </c>
    </row>
    <row r="1030" spans="1:15" hidden="1" x14ac:dyDescent="0.25">
      <c r="A1030" s="1">
        <v>1118787</v>
      </c>
      <c r="B1030">
        <v>2</v>
      </c>
      <c r="C1030">
        <v>2001</v>
      </c>
      <c r="D1030">
        <v>11</v>
      </c>
      <c r="G1030">
        <v>45</v>
      </c>
      <c r="H1030" t="s">
        <v>34</v>
      </c>
      <c r="I1030">
        <v>140</v>
      </c>
      <c r="J1030">
        <v>2</v>
      </c>
      <c r="K1030">
        <v>70</v>
      </c>
      <c r="L1030">
        <v>0</v>
      </c>
      <c r="M1030" t="s">
        <v>6</v>
      </c>
      <c r="N1030">
        <v>5</v>
      </c>
      <c r="O1030">
        <f>VLOOKUP(M1030,LU!$A$3:$B$12,2,FALSE)</f>
        <v>118</v>
      </c>
    </row>
    <row r="1031" spans="1:15" hidden="1" x14ac:dyDescent="0.25">
      <c r="A1031" s="1">
        <v>94801</v>
      </c>
      <c r="B1031">
        <v>2</v>
      </c>
      <c r="C1031">
        <v>2004</v>
      </c>
      <c r="D1031">
        <v>11</v>
      </c>
      <c r="G1031">
        <v>45</v>
      </c>
      <c r="H1031" t="s">
        <v>34</v>
      </c>
      <c r="I1031">
        <v>30</v>
      </c>
      <c r="J1031">
        <v>5</v>
      </c>
      <c r="K1031">
        <v>6</v>
      </c>
      <c r="L1031">
        <v>0.6</v>
      </c>
      <c r="M1031" t="s">
        <v>6</v>
      </c>
      <c r="N1031">
        <v>5</v>
      </c>
      <c r="O1031">
        <f>VLOOKUP(M1031,LU!$A$3:$B$12,2,FALSE)</f>
        <v>118</v>
      </c>
    </row>
    <row r="1032" spans="1:15" hidden="1" x14ac:dyDescent="0.25">
      <c r="A1032" s="1">
        <v>1673094</v>
      </c>
      <c r="B1032">
        <v>2</v>
      </c>
      <c r="C1032">
        <v>2003</v>
      </c>
      <c r="D1032">
        <v>11</v>
      </c>
      <c r="G1032">
        <v>45</v>
      </c>
      <c r="H1032" t="s">
        <v>34</v>
      </c>
      <c r="I1032">
        <v>88</v>
      </c>
      <c r="J1032">
        <v>3</v>
      </c>
      <c r="K1032">
        <v>29.33</v>
      </c>
      <c r="L1032">
        <v>0</v>
      </c>
      <c r="M1032" t="s">
        <v>6</v>
      </c>
      <c r="N1032">
        <v>5</v>
      </c>
      <c r="O1032">
        <f>VLOOKUP(M1032,LU!$A$3:$B$12,2,FALSE)</f>
        <v>118</v>
      </c>
    </row>
    <row r="1033" spans="1:15" hidden="1" x14ac:dyDescent="0.25">
      <c r="A1033" s="1">
        <v>95916</v>
      </c>
      <c r="B1033">
        <v>2</v>
      </c>
      <c r="C1033">
        <v>2005</v>
      </c>
      <c r="D1033">
        <v>11</v>
      </c>
      <c r="G1033">
        <v>45</v>
      </c>
      <c r="H1033" t="s">
        <v>34</v>
      </c>
      <c r="I1033">
        <v>6</v>
      </c>
      <c r="J1033">
        <v>1</v>
      </c>
      <c r="K1033">
        <v>6</v>
      </c>
      <c r="L1033">
        <v>0</v>
      </c>
      <c r="M1033" t="s">
        <v>6</v>
      </c>
      <c r="N1033">
        <v>5</v>
      </c>
      <c r="O1033">
        <f>VLOOKUP(M1033,LU!$A$3:$B$12,2,FALSE)</f>
        <v>118</v>
      </c>
    </row>
    <row r="1034" spans="1:15" hidden="1" x14ac:dyDescent="0.25">
      <c r="A1034" s="1">
        <v>104887</v>
      </c>
      <c r="B1034">
        <v>2</v>
      </c>
      <c r="C1034">
        <v>2007</v>
      </c>
      <c r="D1034">
        <v>11</v>
      </c>
      <c r="G1034">
        <v>45</v>
      </c>
      <c r="H1034" t="s">
        <v>34</v>
      </c>
      <c r="I1034">
        <v>34</v>
      </c>
      <c r="J1034">
        <v>3</v>
      </c>
      <c r="K1034">
        <v>11.33</v>
      </c>
      <c r="L1034">
        <v>0</v>
      </c>
      <c r="M1034" t="s">
        <v>6</v>
      </c>
      <c r="N1034">
        <v>5</v>
      </c>
      <c r="O1034">
        <f>VLOOKUP(M1034,LU!$A$3:$B$12,2,FALSE)</f>
        <v>118</v>
      </c>
    </row>
    <row r="1035" spans="1:15" hidden="1" x14ac:dyDescent="0.25">
      <c r="A1035" s="1">
        <v>99600</v>
      </c>
      <c r="B1035">
        <v>2</v>
      </c>
      <c r="C1035">
        <v>2006</v>
      </c>
      <c r="D1035">
        <v>11</v>
      </c>
      <c r="G1035">
        <v>45</v>
      </c>
      <c r="H1035" t="s">
        <v>34</v>
      </c>
      <c r="I1035">
        <v>47</v>
      </c>
      <c r="J1035">
        <v>5</v>
      </c>
      <c r="K1035">
        <v>9.4</v>
      </c>
      <c r="L1035">
        <v>0.4</v>
      </c>
      <c r="M1035" t="s">
        <v>6</v>
      </c>
      <c r="N1035">
        <v>5</v>
      </c>
      <c r="O1035">
        <f>VLOOKUP(M1035,LU!$A$3:$B$12,2,FALSE)</f>
        <v>118</v>
      </c>
    </row>
    <row r="1036" spans="1:15" hidden="1" x14ac:dyDescent="0.25">
      <c r="A1036" s="1">
        <v>123044</v>
      </c>
      <c r="B1036">
        <v>2</v>
      </c>
      <c r="C1036">
        <v>2012</v>
      </c>
      <c r="D1036">
        <v>11</v>
      </c>
      <c r="G1036">
        <v>45</v>
      </c>
      <c r="H1036" t="s">
        <v>34</v>
      </c>
      <c r="J1036">
        <v>5</v>
      </c>
      <c r="L1036">
        <v>0.2</v>
      </c>
      <c r="M1036" t="s">
        <v>6</v>
      </c>
      <c r="N1036">
        <v>5</v>
      </c>
      <c r="O1036">
        <f>VLOOKUP(M1036,LU!$A$3:$B$12,2,FALSE)</f>
        <v>118</v>
      </c>
    </row>
    <row r="1037" spans="1:15" hidden="1" x14ac:dyDescent="0.25">
      <c r="A1037" s="1">
        <v>123095</v>
      </c>
      <c r="B1037">
        <v>2</v>
      </c>
      <c r="C1037">
        <v>2012</v>
      </c>
      <c r="D1037">
        <v>11</v>
      </c>
      <c r="G1037">
        <v>45</v>
      </c>
      <c r="H1037" t="s">
        <v>34</v>
      </c>
      <c r="I1037">
        <v>196</v>
      </c>
      <c r="J1037">
        <v>0</v>
      </c>
      <c r="M1037" t="s">
        <v>6</v>
      </c>
      <c r="N1037">
        <v>5</v>
      </c>
      <c r="O1037">
        <f>VLOOKUP(M1037,LU!$A$3:$B$12,2,FALSE)</f>
        <v>118</v>
      </c>
    </row>
    <row r="1038" spans="1:15" hidden="1" x14ac:dyDescent="0.25">
      <c r="A1038" s="1">
        <v>122800</v>
      </c>
      <c r="B1038">
        <v>2</v>
      </c>
      <c r="C1038">
        <v>2011</v>
      </c>
      <c r="D1038">
        <v>11</v>
      </c>
      <c r="G1038">
        <v>45</v>
      </c>
      <c r="H1038" t="s">
        <v>34</v>
      </c>
      <c r="I1038">
        <v>43</v>
      </c>
      <c r="J1038">
        <v>0</v>
      </c>
      <c r="M1038" t="s">
        <v>6</v>
      </c>
      <c r="N1038">
        <v>5</v>
      </c>
      <c r="O1038">
        <f>VLOOKUP(M1038,LU!$A$3:$B$12,2,FALSE)</f>
        <v>118</v>
      </c>
    </row>
    <row r="1039" spans="1:15" hidden="1" x14ac:dyDescent="0.25">
      <c r="A1039" s="1">
        <v>119698</v>
      </c>
      <c r="B1039">
        <v>2</v>
      </c>
      <c r="C1039">
        <v>2011</v>
      </c>
      <c r="D1039">
        <v>11</v>
      </c>
      <c r="G1039">
        <v>45</v>
      </c>
      <c r="H1039" t="s">
        <v>34</v>
      </c>
      <c r="J1039">
        <v>1</v>
      </c>
      <c r="L1039">
        <v>1</v>
      </c>
      <c r="M1039" t="s">
        <v>6</v>
      </c>
      <c r="N1039">
        <v>5</v>
      </c>
      <c r="O1039">
        <f>VLOOKUP(M1039,LU!$A$3:$B$12,2,FALSE)</f>
        <v>118</v>
      </c>
    </row>
    <row r="1040" spans="1:15" hidden="1" x14ac:dyDescent="0.25">
      <c r="A1040" s="1">
        <v>157147</v>
      </c>
      <c r="B1040">
        <v>2</v>
      </c>
      <c r="C1040">
        <v>2020</v>
      </c>
      <c r="D1040">
        <v>11</v>
      </c>
      <c r="G1040">
        <v>45</v>
      </c>
      <c r="H1040" t="s">
        <v>34</v>
      </c>
      <c r="I1040">
        <v>1</v>
      </c>
      <c r="J1040">
        <v>1</v>
      </c>
      <c r="K1040">
        <v>1</v>
      </c>
      <c r="L1040">
        <v>1</v>
      </c>
      <c r="M1040" t="s">
        <v>6</v>
      </c>
      <c r="N1040">
        <v>5</v>
      </c>
      <c r="O1040">
        <f>VLOOKUP(M1040,LU!$A$3:$B$12,2,FALSE)</f>
        <v>118</v>
      </c>
    </row>
    <row r="1041" spans="1:15" hidden="1" x14ac:dyDescent="0.25">
      <c r="A1041" s="1">
        <v>144917</v>
      </c>
      <c r="B1041">
        <v>2</v>
      </c>
      <c r="C1041">
        <v>2017</v>
      </c>
      <c r="D1041">
        <v>11</v>
      </c>
      <c r="G1041">
        <v>45</v>
      </c>
      <c r="H1041" t="s">
        <v>34</v>
      </c>
      <c r="I1041">
        <v>17</v>
      </c>
      <c r="J1041">
        <v>0</v>
      </c>
      <c r="M1041" t="s">
        <v>6</v>
      </c>
      <c r="N1041">
        <v>5</v>
      </c>
      <c r="O1041">
        <f>VLOOKUP(M1041,LU!$A$3:$B$12,2,FALSE)</f>
        <v>118</v>
      </c>
    </row>
    <row r="1042" spans="1:15" hidden="1" x14ac:dyDescent="0.25">
      <c r="A1042" s="1">
        <v>133928</v>
      </c>
      <c r="B1042">
        <v>2</v>
      </c>
      <c r="C1042">
        <v>2014</v>
      </c>
      <c r="D1042">
        <v>11</v>
      </c>
      <c r="G1042">
        <v>45</v>
      </c>
      <c r="H1042" t="s">
        <v>35</v>
      </c>
      <c r="I1042">
        <v>20</v>
      </c>
      <c r="J1042">
        <v>2</v>
      </c>
      <c r="K1042">
        <v>10</v>
      </c>
      <c r="L1042">
        <v>0</v>
      </c>
      <c r="M1042" t="s">
        <v>7</v>
      </c>
      <c r="N1042">
        <v>5</v>
      </c>
      <c r="O1042">
        <f>VLOOKUP(M1042,LU!$A$3:$B$12,2,FALSE)</f>
        <v>129</v>
      </c>
    </row>
    <row r="1043" spans="1:15" hidden="1" x14ac:dyDescent="0.25">
      <c r="A1043" s="1">
        <v>150006</v>
      </c>
      <c r="B1043">
        <v>2</v>
      </c>
      <c r="C1043">
        <v>2018</v>
      </c>
      <c r="D1043">
        <v>11</v>
      </c>
      <c r="G1043">
        <v>45</v>
      </c>
      <c r="H1043" t="s">
        <v>35</v>
      </c>
      <c r="I1043">
        <v>1</v>
      </c>
      <c r="J1043">
        <v>1</v>
      </c>
      <c r="K1043">
        <v>1</v>
      </c>
      <c r="L1043">
        <v>0</v>
      </c>
      <c r="M1043" t="s">
        <v>7</v>
      </c>
      <c r="N1043">
        <v>5</v>
      </c>
      <c r="O1043">
        <f>VLOOKUP(M1043,LU!$A$3:$B$12,2,FALSE)</f>
        <v>129</v>
      </c>
    </row>
    <row r="1044" spans="1:15" hidden="1" x14ac:dyDescent="0.25">
      <c r="A1044" s="1">
        <v>1118811</v>
      </c>
      <c r="B1044">
        <v>2</v>
      </c>
      <c r="C1044">
        <v>2001</v>
      </c>
      <c r="D1044">
        <v>11</v>
      </c>
      <c r="G1044">
        <v>45</v>
      </c>
      <c r="H1044" t="s">
        <v>35</v>
      </c>
      <c r="I1044">
        <v>12</v>
      </c>
      <c r="J1044">
        <v>0</v>
      </c>
      <c r="M1044" t="s">
        <v>7</v>
      </c>
      <c r="N1044">
        <v>5</v>
      </c>
      <c r="O1044">
        <f>VLOOKUP(M1044,LU!$A$3:$B$12,2,FALSE)</f>
        <v>129</v>
      </c>
    </row>
    <row r="1045" spans="1:15" hidden="1" x14ac:dyDescent="0.25">
      <c r="A1045" s="1">
        <v>91917</v>
      </c>
      <c r="B1045">
        <v>2</v>
      </c>
      <c r="C1045">
        <v>2004</v>
      </c>
      <c r="D1045">
        <v>11</v>
      </c>
      <c r="G1045">
        <v>45</v>
      </c>
      <c r="H1045" t="s">
        <v>35</v>
      </c>
      <c r="I1045">
        <v>4</v>
      </c>
      <c r="J1045">
        <v>1</v>
      </c>
      <c r="K1045">
        <v>4</v>
      </c>
      <c r="L1045">
        <v>0</v>
      </c>
      <c r="M1045" t="s">
        <v>7</v>
      </c>
      <c r="N1045">
        <v>5</v>
      </c>
      <c r="O1045">
        <f>VLOOKUP(M1045,LU!$A$3:$B$12,2,FALSE)</f>
        <v>129</v>
      </c>
    </row>
    <row r="1046" spans="1:15" hidden="1" x14ac:dyDescent="0.25">
      <c r="A1046" s="1">
        <v>99607</v>
      </c>
      <c r="B1046">
        <v>2</v>
      </c>
      <c r="C1046">
        <v>2006</v>
      </c>
      <c r="D1046">
        <v>11</v>
      </c>
      <c r="G1046">
        <v>45</v>
      </c>
      <c r="H1046" t="s">
        <v>35</v>
      </c>
      <c r="I1046">
        <v>14</v>
      </c>
      <c r="J1046">
        <v>3</v>
      </c>
      <c r="K1046">
        <v>4.67</v>
      </c>
      <c r="L1046">
        <v>0</v>
      </c>
      <c r="M1046" t="s">
        <v>7</v>
      </c>
      <c r="N1046">
        <v>5</v>
      </c>
      <c r="O1046">
        <f>VLOOKUP(M1046,LU!$A$3:$B$12,2,FALSE)</f>
        <v>129</v>
      </c>
    </row>
    <row r="1047" spans="1:15" hidden="1" x14ac:dyDescent="0.25">
      <c r="A1047" s="1">
        <v>127557</v>
      </c>
      <c r="B1047">
        <v>2</v>
      </c>
      <c r="C1047">
        <v>2013</v>
      </c>
      <c r="D1047">
        <v>11</v>
      </c>
      <c r="G1047">
        <v>45</v>
      </c>
      <c r="H1047" t="s">
        <v>35</v>
      </c>
      <c r="I1047">
        <v>6</v>
      </c>
      <c r="J1047">
        <v>1</v>
      </c>
      <c r="K1047">
        <v>6</v>
      </c>
      <c r="L1047">
        <v>0</v>
      </c>
      <c r="M1047" t="s">
        <v>7</v>
      </c>
      <c r="N1047">
        <v>5</v>
      </c>
      <c r="O1047">
        <f>VLOOKUP(M1047,LU!$A$3:$B$12,2,FALSE)</f>
        <v>129</v>
      </c>
    </row>
    <row r="1048" spans="1:15" hidden="1" x14ac:dyDescent="0.25">
      <c r="A1048" s="1">
        <v>157152</v>
      </c>
      <c r="B1048">
        <v>2</v>
      </c>
      <c r="C1048">
        <v>2020</v>
      </c>
      <c r="D1048">
        <v>11</v>
      </c>
      <c r="G1048">
        <v>45</v>
      </c>
      <c r="H1048" t="s">
        <v>35</v>
      </c>
      <c r="I1048">
        <v>10</v>
      </c>
      <c r="J1048">
        <v>0</v>
      </c>
      <c r="M1048" t="s">
        <v>7</v>
      </c>
      <c r="N1048">
        <v>5</v>
      </c>
      <c r="O1048">
        <f>VLOOKUP(M1048,LU!$A$3:$B$12,2,FALSE)</f>
        <v>129</v>
      </c>
    </row>
    <row r="1049" spans="1:15" hidden="1" x14ac:dyDescent="0.25">
      <c r="A1049" s="1">
        <v>144925</v>
      </c>
      <c r="B1049">
        <v>2</v>
      </c>
      <c r="C1049">
        <v>2017</v>
      </c>
      <c r="D1049">
        <v>11</v>
      </c>
      <c r="G1049">
        <v>45</v>
      </c>
      <c r="H1049" t="s">
        <v>35</v>
      </c>
      <c r="I1049">
        <v>4</v>
      </c>
      <c r="J1049">
        <v>2</v>
      </c>
      <c r="K1049">
        <v>2</v>
      </c>
      <c r="L1049">
        <v>1</v>
      </c>
      <c r="M1049" t="s">
        <v>7</v>
      </c>
      <c r="N1049">
        <v>5</v>
      </c>
      <c r="O1049">
        <f>VLOOKUP(M1049,LU!$A$3:$B$12,2,FALSE)</f>
        <v>129</v>
      </c>
    </row>
    <row r="1050" spans="1:15" hidden="1" x14ac:dyDescent="0.25">
      <c r="A1050" s="1">
        <v>150015</v>
      </c>
      <c r="B1050">
        <v>2</v>
      </c>
      <c r="C1050">
        <v>2018</v>
      </c>
      <c r="D1050">
        <v>11</v>
      </c>
      <c r="G1050">
        <v>45</v>
      </c>
      <c r="H1050" t="s">
        <v>36</v>
      </c>
      <c r="I1050">
        <v>23</v>
      </c>
      <c r="J1050">
        <v>2</v>
      </c>
      <c r="K1050">
        <v>11.5</v>
      </c>
      <c r="L1050">
        <v>1</v>
      </c>
      <c r="M1050" t="s">
        <v>9</v>
      </c>
      <c r="N1050">
        <v>5</v>
      </c>
      <c r="O1050">
        <f>VLOOKUP(M1050,LU!$A$3:$B$12,2,FALSE)</f>
        <v>136</v>
      </c>
    </row>
    <row r="1051" spans="1:15" hidden="1" x14ac:dyDescent="0.25">
      <c r="A1051" s="1">
        <v>963386</v>
      </c>
      <c r="B1051">
        <v>2</v>
      </c>
      <c r="C1051">
        <v>2000</v>
      </c>
      <c r="D1051">
        <v>11</v>
      </c>
      <c r="G1051">
        <v>45</v>
      </c>
      <c r="H1051" t="s">
        <v>37</v>
      </c>
      <c r="I1051">
        <v>73</v>
      </c>
      <c r="J1051">
        <v>5</v>
      </c>
      <c r="K1051">
        <v>14.6</v>
      </c>
      <c r="L1051">
        <v>0</v>
      </c>
      <c r="M1051" t="s">
        <v>8</v>
      </c>
      <c r="N1051">
        <v>5</v>
      </c>
      <c r="O1051">
        <f>VLOOKUP(M1051,LU!$A$3:$B$12,2,FALSE)</f>
        <v>152</v>
      </c>
    </row>
    <row r="1052" spans="1:15" hidden="1" x14ac:dyDescent="0.25">
      <c r="A1052" s="1">
        <v>102762</v>
      </c>
      <c r="B1052">
        <v>2</v>
      </c>
      <c r="C1052">
        <v>2007</v>
      </c>
      <c r="D1052">
        <v>11</v>
      </c>
      <c r="G1052">
        <v>45</v>
      </c>
      <c r="H1052" t="s">
        <v>37</v>
      </c>
      <c r="I1052">
        <v>15</v>
      </c>
      <c r="J1052">
        <v>1</v>
      </c>
      <c r="K1052">
        <v>15</v>
      </c>
      <c r="L1052">
        <v>0</v>
      </c>
      <c r="M1052" t="s">
        <v>8</v>
      </c>
      <c r="N1052">
        <v>5</v>
      </c>
      <c r="O1052">
        <f>VLOOKUP(M1052,LU!$A$3:$B$12,2,FALSE)</f>
        <v>152</v>
      </c>
    </row>
    <row r="1053" spans="1:15" hidden="1" x14ac:dyDescent="0.25">
      <c r="A1053" s="1">
        <v>107158</v>
      </c>
      <c r="B1053">
        <v>2</v>
      </c>
      <c r="C1053">
        <v>2008</v>
      </c>
      <c r="D1053">
        <v>11</v>
      </c>
      <c r="G1053">
        <v>45</v>
      </c>
      <c r="H1053" t="s">
        <v>37</v>
      </c>
      <c r="I1053">
        <v>4</v>
      </c>
      <c r="J1053">
        <v>1</v>
      </c>
      <c r="K1053">
        <v>4</v>
      </c>
      <c r="L1053">
        <v>0</v>
      </c>
      <c r="M1053" t="s">
        <v>8</v>
      </c>
      <c r="N1053">
        <v>5</v>
      </c>
      <c r="O1053">
        <f>VLOOKUP(M1053,LU!$A$3:$B$12,2,FALSE)</f>
        <v>152</v>
      </c>
    </row>
    <row r="1054" spans="1:15" hidden="1" x14ac:dyDescent="0.25">
      <c r="A1054" s="1">
        <v>91928</v>
      </c>
      <c r="B1054">
        <v>2</v>
      </c>
      <c r="C1054">
        <v>2004</v>
      </c>
      <c r="D1054">
        <v>11</v>
      </c>
      <c r="G1054">
        <v>45</v>
      </c>
      <c r="H1054" t="s">
        <v>37</v>
      </c>
      <c r="I1054">
        <v>198</v>
      </c>
      <c r="J1054">
        <v>18</v>
      </c>
      <c r="K1054">
        <v>11</v>
      </c>
      <c r="L1054">
        <v>5.6000000000000001E-2</v>
      </c>
      <c r="M1054" t="s">
        <v>8</v>
      </c>
      <c r="N1054">
        <v>5</v>
      </c>
      <c r="O1054">
        <f>VLOOKUP(M1054,LU!$A$3:$B$12,2,FALSE)</f>
        <v>152</v>
      </c>
    </row>
    <row r="1055" spans="1:15" hidden="1" x14ac:dyDescent="0.25">
      <c r="A1055" s="1">
        <v>1673156</v>
      </c>
      <c r="B1055">
        <v>2</v>
      </c>
      <c r="C1055">
        <v>2003</v>
      </c>
      <c r="D1055">
        <v>11</v>
      </c>
      <c r="G1055">
        <v>45</v>
      </c>
      <c r="H1055" t="s">
        <v>37</v>
      </c>
      <c r="I1055">
        <v>253</v>
      </c>
      <c r="J1055">
        <v>33</v>
      </c>
      <c r="K1055">
        <v>7.67</v>
      </c>
      <c r="L1055">
        <v>0</v>
      </c>
      <c r="M1055" t="s">
        <v>8</v>
      </c>
      <c r="N1055">
        <v>5</v>
      </c>
      <c r="O1055">
        <f>VLOOKUP(M1055,LU!$A$3:$B$12,2,FALSE)</f>
        <v>152</v>
      </c>
    </row>
    <row r="1056" spans="1:15" hidden="1" x14ac:dyDescent="0.25">
      <c r="A1056" s="1">
        <v>100494</v>
      </c>
      <c r="B1056">
        <v>2</v>
      </c>
      <c r="C1056">
        <v>2006</v>
      </c>
      <c r="D1056">
        <v>11</v>
      </c>
      <c r="G1056">
        <v>45</v>
      </c>
      <c r="H1056" t="s">
        <v>37</v>
      </c>
      <c r="I1056">
        <v>18</v>
      </c>
      <c r="J1056">
        <v>3</v>
      </c>
      <c r="K1056">
        <v>6</v>
      </c>
      <c r="L1056">
        <v>0</v>
      </c>
      <c r="M1056" t="s">
        <v>8</v>
      </c>
      <c r="N1056">
        <v>5</v>
      </c>
      <c r="O1056">
        <f>VLOOKUP(M1056,LU!$A$3:$B$12,2,FALSE)</f>
        <v>152</v>
      </c>
    </row>
    <row r="1057" spans="1:15" hidden="1" x14ac:dyDescent="0.25">
      <c r="A1057" s="1">
        <v>96234</v>
      </c>
      <c r="B1057">
        <v>2</v>
      </c>
      <c r="C1057">
        <v>2005</v>
      </c>
      <c r="D1057">
        <v>11</v>
      </c>
      <c r="G1057">
        <v>45</v>
      </c>
      <c r="H1057" t="s">
        <v>37</v>
      </c>
      <c r="I1057">
        <v>4</v>
      </c>
      <c r="J1057">
        <v>1</v>
      </c>
      <c r="K1057">
        <v>4</v>
      </c>
      <c r="L1057">
        <v>0</v>
      </c>
      <c r="M1057" t="s">
        <v>8</v>
      </c>
      <c r="N1057">
        <v>5</v>
      </c>
      <c r="O1057">
        <f>VLOOKUP(M1057,LU!$A$3:$B$12,2,FALSE)</f>
        <v>152</v>
      </c>
    </row>
    <row r="1058" spans="1:15" hidden="1" x14ac:dyDescent="0.25">
      <c r="A1058" s="1">
        <v>153513</v>
      </c>
      <c r="B1058">
        <v>2</v>
      </c>
      <c r="C1058">
        <v>2019</v>
      </c>
      <c r="D1058">
        <v>11</v>
      </c>
      <c r="G1058">
        <v>45</v>
      </c>
      <c r="H1058" t="s">
        <v>37</v>
      </c>
      <c r="I1058">
        <v>42</v>
      </c>
      <c r="J1058">
        <v>5</v>
      </c>
      <c r="K1058">
        <v>8.4</v>
      </c>
      <c r="L1058">
        <v>0</v>
      </c>
      <c r="M1058" t="s">
        <v>8</v>
      </c>
      <c r="N1058">
        <v>5</v>
      </c>
      <c r="O1058">
        <f>VLOOKUP(M1058,LU!$A$3:$B$12,2,FALSE)</f>
        <v>152</v>
      </c>
    </row>
    <row r="1059" spans="1:15" hidden="1" x14ac:dyDescent="0.25">
      <c r="A1059" s="1">
        <v>123013</v>
      </c>
      <c r="B1059">
        <v>2</v>
      </c>
      <c r="C1059">
        <v>2012</v>
      </c>
      <c r="D1059">
        <v>12</v>
      </c>
      <c r="G1059">
        <v>45</v>
      </c>
      <c r="H1059" t="s">
        <v>38</v>
      </c>
      <c r="I1059">
        <v>10</v>
      </c>
      <c r="J1059">
        <v>0</v>
      </c>
      <c r="M1059" t="s">
        <v>2</v>
      </c>
      <c r="N1059">
        <v>5</v>
      </c>
      <c r="O1059">
        <f>VLOOKUP(M1059,LU!$A$3:$B$12,2,FALSE)</f>
        <v>91</v>
      </c>
    </row>
    <row r="1060" spans="1:15" hidden="1" x14ac:dyDescent="0.25">
      <c r="A1060" s="1">
        <v>127519</v>
      </c>
      <c r="B1060">
        <v>2</v>
      </c>
      <c r="C1060">
        <v>2013</v>
      </c>
      <c r="D1060">
        <v>12</v>
      </c>
      <c r="G1060">
        <v>45</v>
      </c>
      <c r="H1060" t="s">
        <v>39</v>
      </c>
      <c r="I1060">
        <v>6</v>
      </c>
      <c r="J1060">
        <v>4</v>
      </c>
      <c r="K1060">
        <v>1.5</v>
      </c>
      <c r="L1060">
        <v>0.25</v>
      </c>
      <c r="M1060" t="s">
        <v>3</v>
      </c>
      <c r="N1060">
        <v>5</v>
      </c>
      <c r="O1060">
        <f>VLOOKUP(M1060,LU!$A$3:$B$12,2,FALSE)</f>
        <v>92</v>
      </c>
    </row>
    <row r="1061" spans="1:15" hidden="1" x14ac:dyDescent="0.25">
      <c r="A1061" s="1">
        <v>963316</v>
      </c>
      <c r="B1061">
        <v>2</v>
      </c>
      <c r="C1061">
        <v>2000</v>
      </c>
      <c r="D1061">
        <v>12</v>
      </c>
      <c r="G1061">
        <v>45</v>
      </c>
      <c r="H1061" t="s">
        <v>31</v>
      </c>
      <c r="I1061">
        <v>1</v>
      </c>
      <c r="J1061">
        <v>0</v>
      </c>
      <c r="M1061" t="s">
        <v>10</v>
      </c>
      <c r="N1061">
        <v>5</v>
      </c>
      <c r="O1061">
        <f>VLOOKUP(M1061,LU!$A$3:$B$12,2,FALSE)</f>
        <v>106</v>
      </c>
    </row>
    <row r="1062" spans="1:15" hidden="1" x14ac:dyDescent="0.25">
      <c r="A1062" s="1">
        <v>94783</v>
      </c>
      <c r="B1062">
        <v>2</v>
      </c>
      <c r="C1062">
        <v>2004</v>
      </c>
      <c r="D1062">
        <v>12</v>
      </c>
      <c r="G1062">
        <v>45</v>
      </c>
      <c r="H1062" t="s">
        <v>31</v>
      </c>
      <c r="I1062">
        <v>8</v>
      </c>
      <c r="J1062">
        <v>0</v>
      </c>
      <c r="M1062" t="s">
        <v>10</v>
      </c>
      <c r="N1062">
        <v>5</v>
      </c>
      <c r="O1062">
        <f>VLOOKUP(M1062,LU!$A$3:$B$12,2,FALSE)</f>
        <v>106</v>
      </c>
    </row>
    <row r="1063" spans="1:15" hidden="1" x14ac:dyDescent="0.25">
      <c r="A1063" s="1">
        <v>98145</v>
      </c>
      <c r="B1063">
        <v>2</v>
      </c>
      <c r="C1063">
        <v>2005</v>
      </c>
      <c r="D1063">
        <v>12</v>
      </c>
      <c r="G1063">
        <v>45</v>
      </c>
      <c r="H1063" t="s">
        <v>31</v>
      </c>
      <c r="I1063">
        <v>5</v>
      </c>
      <c r="J1063">
        <v>1</v>
      </c>
      <c r="K1063">
        <v>5</v>
      </c>
      <c r="L1063">
        <v>1</v>
      </c>
      <c r="M1063" t="s">
        <v>10</v>
      </c>
      <c r="N1063">
        <v>5</v>
      </c>
      <c r="O1063">
        <f>VLOOKUP(M1063,LU!$A$3:$B$12,2,FALSE)</f>
        <v>106</v>
      </c>
    </row>
    <row r="1064" spans="1:15" hidden="1" x14ac:dyDescent="0.25">
      <c r="A1064" s="1">
        <v>963323</v>
      </c>
      <c r="B1064">
        <v>2</v>
      </c>
      <c r="C1064">
        <v>2000</v>
      </c>
      <c r="D1064">
        <v>12</v>
      </c>
      <c r="G1064">
        <v>45</v>
      </c>
      <c r="H1064" t="s">
        <v>33</v>
      </c>
      <c r="I1064">
        <v>1</v>
      </c>
      <c r="J1064">
        <v>0</v>
      </c>
      <c r="M1064" t="s">
        <v>5</v>
      </c>
      <c r="N1064">
        <v>5</v>
      </c>
      <c r="O1064">
        <f>VLOOKUP(M1064,LU!$A$3:$B$12,2,FALSE)</f>
        <v>107</v>
      </c>
    </row>
    <row r="1065" spans="1:15" hidden="1" x14ac:dyDescent="0.25">
      <c r="A1065" s="1">
        <v>107133</v>
      </c>
      <c r="B1065">
        <v>2</v>
      </c>
      <c r="C1065">
        <v>2008</v>
      </c>
      <c r="D1065">
        <v>12</v>
      </c>
      <c r="G1065">
        <v>45</v>
      </c>
      <c r="H1065" t="s">
        <v>33</v>
      </c>
      <c r="I1065">
        <v>5</v>
      </c>
      <c r="J1065">
        <v>0</v>
      </c>
      <c r="M1065" t="s">
        <v>5</v>
      </c>
      <c r="N1065">
        <v>5</v>
      </c>
      <c r="O1065">
        <f>VLOOKUP(M1065,LU!$A$3:$B$12,2,FALSE)</f>
        <v>107</v>
      </c>
    </row>
    <row r="1066" spans="1:15" hidden="1" x14ac:dyDescent="0.25">
      <c r="A1066" s="1">
        <v>122014</v>
      </c>
      <c r="B1066">
        <v>2</v>
      </c>
      <c r="C1066">
        <v>2009</v>
      </c>
      <c r="D1066">
        <v>12</v>
      </c>
      <c r="G1066">
        <v>45</v>
      </c>
      <c r="H1066" t="s">
        <v>33</v>
      </c>
      <c r="I1066">
        <v>3</v>
      </c>
      <c r="J1066">
        <v>0</v>
      </c>
      <c r="M1066" t="s">
        <v>5</v>
      </c>
      <c r="N1066">
        <v>5</v>
      </c>
      <c r="O1066">
        <f>VLOOKUP(M1066,LU!$A$3:$B$12,2,FALSE)</f>
        <v>107</v>
      </c>
    </row>
    <row r="1067" spans="1:15" hidden="1" x14ac:dyDescent="0.25">
      <c r="A1067" s="1">
        <v>1118764</v>
      </c>
      <c r="B1067">
        <v>2</v>
      </c>
      <c r="C1067">
        <v>2001</v>
      </c>
      <c r="D1067">
        <v>12</v>
      </c>
      <c r="G1067">
        <v>45</v>
      </c>
      <c r="H1067" t="s">
        <v>33</v>
      </c>
      <c r="I1067">
        <v>42</v>
      </c>
      <c r="J1067">
        <v>0</v>
      </c>
      <c r="M1067" t="s">
        <v>5</v>
      </c>
      <c r="N1067">
        <v>5</v>
      </c>
      <c r="O1067">
        <f>VLOOKUP(M1067,LU!$A$3:$B$12,2,FALSE)</f>
        <v>107</v>
      </c>
    </row>
    <row r="1068" spans="1:15" hidden="1" x14ac:dyDescent="0.25">
      <c r="A1068" s="1">
        <v>95352</v>
      </c>
      <c r="B1068">
        <v>2</v>
      </c>
      <c r="C1068">
        <v>2005</v>
      </c>
      <c r="D1068">
        <v>12</v>
      </c>
      <c r="G1068">
        <v>45</v>
      </c>
      <c r="H1068" t="s">
        <v>33</v>
      </c>
      <c r="I1068">
        <v>2</v>
      </c>
      <c r="J1068">
        <v>0</v>
      </c>
      <c r="M1068" t="s">
        <v>5</v>
      </c>
      <c r="N1068">
        <v>5</v>
      </c>
      <c r="O1068">
        <f>VLOOKUP(M1068,LU!$A$3:$B$12,2,FALSE)</f>
        <v>107</v>
      </c>
    </row>
    <row r="1069" spans="1:15" hidden="1" x14ac:dyDescent="0.25">
      <c r="A1069" s="1">
        <v>127545</v>
      </c>
      <c r="B1069">
        <v>2</v>
      </c>
      <c r="C1069">
        <v>2013</v>
      </c>
      <c r="D1069">
        <v>12</v>
      </c>
      <c r="G1069">
        <v>45</v>
      </c>
      <c r="H1069" t="s">
        <v>33</v>
      </c>
      <c r="I1069">
        <v>5</v>
      </c>
      <c r="J1069">
        <v>0</v>
      </c>
      <c r="M1069" t="s">
        <v>5</v>
      </c>
      <c r="N1069">
        <v>5</v>
      </c>
      <c r="O1069">
        <f>VLOOKUP(M1069,LU!$A$3:$B$12,2,FALSE)</f>
        <v>107</v>
      </c>
    </row>
    <row r="1070" spans="1:15" hidden="1" x14ac:dyDescent="0.25">
      <c r="A1070" s="1">
        <v>153483</v>
      </c>
      <c r="B1070">
        <v>2</v>
      </c>
      <c r="C1070">
        <v>2019</v>
      </c>
      <c r="D1070">
        <v>12</v>
      </c>
      <c r="G1070">
        <v>45</v>
      </c>
      <c r="H1070" t="s">
        <v>33</v>
      </c>
      <c r="I1070">
        <v>9</v>
      </c>
      <c r="J1070">
        <v>0</v>
      </c>
      <c r="M1070" t="s">
        <v>5</v>
      </c>
      <c r="N1070">
        <v>5</v>
      </c>
      <c r="O1070">
        <f>VLOOKUP(M1070,LU!$A$3:$B$12,2,FALSE)</f>
        <v>107</v>
      </c>
    </row>
    <row r="1071" spans="1:15" hidden="1" x14ac:dyDescent="0.25">
      <c r="A1071" s="1">
        <v>1271754</v>
      </c>
      <c r="B1071">
        <v>2</v>
      </c>
      <c r="C1071">
        <v>2002</v>
      </c>
      <c r="D1071">
        <v>12</v>
      </c>
      <c r="G1071">
        <v>45</v>
      </c>
      <c r="H1071" t="s">
        <v>34</v>
      </c>
      <c r="I1071">
        <v>12</v>
      </c>
      <c r="J1071">
        <v>2</v>
      </c>
      <c r="K1071">
        <v>6</v>
      </c>
      <c r="L1071">
        <v>0</v>
      </c>
      <c r="M1071" t="s">
        <v>6</v>
      </c>
      <c r="N1071">
        <v>5</v>
      </c>
      <c r="O1071">
        <f>VLOOKUP(M1071,LU!$A$3:$B$12,2,FALSE)</f>
        <v>118</v>
      </c>
    </row>
    <row r="1072" spans="1:15" hidden="1" x14ac:dyDescent="0.25">
      <c r="A1072" s="1">
        <v>963387</v>
      </c>
      <c r="B1072">
        <v>2</v>
      </c>
      <c r="C1072">
        <v>2000</v>
      </c>
      <c r="D1072">
        <v>12</v>
      </c>
      <c r="G1072">
        <v>45</v>
      </c>
      <c r="H1072" t="s">
        <v>34</v>
      </c>
      <c r="I1072">
        <v>5</v>
      </c>
      <c r="J1072">
        <v>0</v>
      </c>
      <c r="M1072" t="s">
        <v>6</v>
      </c>
      <c r="N1072">
        <v>5</v>
      </c>
      <c r="O1072">
        <f>VLOOKUP(M1072,LU!$A$3:$B$12,2,FALSE)</f>
        <v>118</v>
      </c>
    </row>
    <row r="1073" spans="1:15" hidden="1" x14ac:dyDescent="0.25">
      <c r="A1073" s="1">
        <v>107141</v>
      </c>
      <c r="B1073">
        <v>2</v>
      </c>
      <c r="C1073">
        <v>2008</v>
      </c>
      <c r="D1073">
        <v>12</v>
      </c>
      <c r="G1073">
        <v>45</v>
      </c>
      <c r="H1073" t="s">
        <v>34</v>
      </c>
      <c r="I1073">
        <v>5</v>
      </c>
      <c r="J1073">
        <v>2</v>
      </c>
      <c r="K1073">
        <v>2.5</v>
      </c>
      <c r="L1073">
        <v>0</v>
      </c>
      <c r="M1073" t="s">
        <v>6</v>
      </c>
      <c r="N1073">
        <v>5</v>
      </c>
      <c r="O1073">
        <f>VLOOKUP(M1073,LU!$A$3:$B$12,2,FALSE)</f>
        <v>118</v>
      </c>
    </row>
    <row r="1074" spans="1:15" hidden="1" x14ac:dyDescent="0.25">
      <c r="A1074" s="1">
        <v>110791</v>
      </c>
      <c r="B1074">
        <v>2</v>
      </c>
      <c r="C1074">
        <v>2009</v>
      </c>
      <c r="D1074">
        <v>12</v>
      </c>
      <c r="G1074">
        <v>45</v>
      </c>
      <c r="H1074" t="s">
        <v>34</v>
      </c>
      <c r="I1074">
        <v>3</v>
      </c>
      <c r="J1074">
        <v>1</v>
      </c>
      <c r="K1074">
        <v>3</v>
      </c>
      <c r="L1074">
        <v>1</v>
      </c>
      <c r="M1074" t="s">
        <v>6</v>
      </c>
      <c r="N1074">
        <v>5</v>
      </c>
      <c r="O1074">
        <f>VLOOKUP(M1074,LU!$A$3:$B$12,2,FALSE)</f>
        <v>118</v>
      </c>
    </row>
    <row r="1075" spans="1:15" hidden="1" x14ac:dyDescent="0.25">
      <c r="A1075" s="1">
        <v>133923</v>
      </c>
      <c r="B1075">
        <v>2</v>
      </c>
      <c r="C1075">
        <v>2014</v>
      </c>
      <c r="D1075">
        <v>12</v>
      </c>
      <c r="G1075">
        <v>45</v>
      </c>
      <c r="H1075" t="s">
        <v>34</v>
      </c>
      <c r="I1075">
        <v>14</v>
      </c>
      <c r="J1075">
        <v>1</v>
      </c>
      <c r="K1075">
        <v>14</v>
      </c>
      <c r="L1075">
        <v>1</v>
      </c>
      <c r="M1075" t="s">
        <v>6</v>
      </c>
      <c r="N1075">
        <v>5</v>
      </c>
      <c r="O1075">
        <f>VLOOKUP(M1075,LU!$A$3:$B$12,2,FALSE)</f>
        <v>118</v>
      </c>
    </row>
    <row r="1076" spans="1:15" hidden="1" x14ac:dyDescent="0.25">
      <c r="A1076" s="1">
        <v>1673152</v>
      </c>
      <c r="B1076">
        <v>2</v>
      </c>
      <c r="C1076">
        <v>2003</v>
      </c>
      <c r="D1076">
        <v>12</v>
      </c>
      <c r="G1076">
        <v>45</v>
      </c>
      <c r="H1076" t="s">
        <v>34</v>
      </c>
      <c r="I1076">
        <v>9</v>
      </c>
      <c r="J1076">
        <v>1</v>
      </c>
      <c r="K1076">
        <v>9</v>
      </c>
      <c r="L1076">
        <v>0</v>
      </c>
      <c r="M1076" t="s">
        <v>6</v>
      </c>
      <c r="N1076">
        <v>5</v>
      </c>
      <c r="O1076">
        <f>VLOOKUP(M1076,LU!$A$3:$B$12,2,FALSE)</f>
        <v>118</v>
      </c>
    </row>
    <row r="1077" spans="1:15" hidden="1" x14ac:dyDescent="0.25">
      <c r="A1077" s="1">
        <v>94802</v>
      </c>
      <c r="B1077">
        <v>2</v>
      </c>
      <c r="C1077">
        <v>2004</v>
      </c>
      <c r="D1077">
        <v>12</v>
      </c>
      <c r="G1077">
        <v>45</v>
      </c>
      <c r="H1077" t="s">
        <v>34</v>
      </c>
      <c r="I1077">
        <v>4</v>
      </c>
      <c r="J1077">
        <v>0</v>
      </c>
      <c r="M1077" t="s">
        <v>6</v>
      </c>
      <c r="N1077">
        <v>5</v>
      </c>
      <c r="O1077">
        <f>VLOOKUP(M1077,LU!$A$3:$B$12,2,FALSE)</f>
        <v>118</v>
      </c>
    </row>
    <row r="1078" spans="1:15" hidden="1" x14ac:dyDescent="0.25">
      <c r="A1078" s="1">
        <v>99601</v>
      </c>
      <c r="B1078">
        <v>2</v>
      </c>
      <c r="C1078">
        <v>2006</v>
      </c>
      <c r="D1078">
        <v>12</v>
      </c>
      <c r="G1078">
        <v>45</v>
      </c>
      <c r="H1078" t="s">
        <v>34</v>
      </c>
      <c r="I1078">
        <v>25</v>
      </c>
      <c r="J1078">
        <v>3</v>
      </c>
      <c r="K1078">
        <v>8.33</v>
      </c>
      <c r="L1078">
        <v>0.66700000000000004</v>
      </c>
      <c r="M1078" t="s">
        <v>6</v>
      </c>
      <c r="N1078">
        <v>5</v>
      </c>
      <c r="O1078">
        <f>VLOOKUP(M1078,LU!$A$3:$B$12,2,FALSE)</f>
        <v>118</v>
      </c>
    </row>
    <row r="1079" spans="1:15" hidden="1" x14ac:dyDescent="0.25">
      <c r="A1079" s="1">
        <v>123045</v>
      </c>
      <c r="B1079">
        <v>2</v>
      </c>
      <c r="C1079">
        <v>2012</v>
      </c>
      <c r="D1079">
        <v>12</v>
      </c>
      <c r="G1079">
        <v>45</v>
      </c>
      <c r="H1079" t="s">
        <v>34</v>
      </c>
      <c r="I1079">
        <v>2</v>
      </c>
      <c r="J1079">
        <v>1</v>
      </c>
      <c r="K1079">
        <v>2</v>
      </c>
      <c r="L1079">
        <v>0</v>
      </c>
      <c r="M1079" t="s">
        <v>6</v>
      </c>
      <c r="N1079">
        <v>5</v>
      </c>
      <c r="O1079">
        <f>VLOOKUP(M1079,LU!$A$3:$B$12,2,FALSE)</f>
        <v>118</v>
      </c>
    </row>
    <row r="1080" spans="1:15" hidden="1" x14ac:dyDescent="0.25">
      <c r="A1080" s="1">
        <v>119699</v>
      </c>
      <c r="B1080">
        <v>2</v>
      </c>
      <c r="C1080">
        <v>2011</v>
      </c>
      <c r="D1080">
        <v>12</v>
      </c>
      <c r="G1080">
        <v>45</v>
      </c>
      <c r="H1080" t="s">
        <v>34</v>
      </c>
      <c r="I1080">
        <v>7</v>
      </c>
      <c r="J1080">
        <v>1</v>
      </c>
      <c r="K1080">
        <v>7</v>
      </c>
      <c r="L1080">
        <v>0</v>
      </c>
      <c r="M1080" t="s">
        <v>6</v>
      </c>
      <c r="N1080">
        <v>5</v>
      </c>
      <c r="O1080">
        <f>VLOOKUP(M1080,LU!$A$3:$B$12,2,FALSE)</f>
        <v>118</v>
      </c>
    </row>
    <row r="1081" spans="1:15" hidden="1" x14ac:dyDescent="0.25">
      <c r="A1081" s="1">
        <v>153493</v>
      </c>
      <c r="B1081">
        <v>2</v>
      </c>
      <c r="C1081">
        <v>2019</v>
      </c>
      <c r="D1081">
        <v>12</v>
      </c>
      <c r="G1081">
        <v>45</v>
      </c>
      <c r="H1081" t="s">
        <v>34</v>
      </c>
      <c r="I1081">
        <v>9</v>
      </c>
      <c r="J1081">
        <v>0</v>
      </c>
      <c r="M1081" t="s">
        <v>6</v>
      </c>
      <c r="N1081">
        <v>5</v>
      </c>
      <c r="O1081">
        <f>VLOOKUP(M1081,LU!$A$3:$B$12,2,FALSE)</f>
        <v>118</v>
      </c>
    </row>
    <row r="1082" spans="1:15" hidden="1" x14ac:dyDescent="0.25">
      <c r="A1082" s="1">
        <v>1118812</v>
      </c>
      <c r="B1082">
        <v>2</v>
      </c>
      <c r="C1082">
        <v>2001</v>
      </c>
      <c r="D1082">
        <v>12</v>
      </c>
      <c r="G1082">
        <v>45</v>
      </c>
      <c r="H1082" t="s">
        <v>35</v>
      </c>
      <c r="I1082">
        <v>7</v>
      </c>
      <c r="J1082">
        <v>2</v>
      </c>
      <c r="K1082">
        <v>3.5</v>
      </c>
      <c r="L1082">
        <v>0.5</v>
      </c>
      <c r="M1082" t="s">
        <v>7</v>
      </c>
      <c r="N1082">
        <v>5</v>
      </c>
      <c r="O1082">
        <f>VLOOKUP(M1082,LU!$A$3:$B$12,2,FALSE)</f>
        <v>129</v>
      </c>
    </row>
    <row r="1083" spans="1:15" hidden="1" x14ac:dyDescent="0.25">
      <c r="A1083" s="1">
        <v>107153</v>
      </c>
      <c r="B1083">
        <v>2</v>
      </c>
      <c r="C1083">
        <v>2008</v>
      </c>
      <c r="D1083">
        <v>12</v>
      </c>
      <c r="G1083">
        <v>45</v>
      </c>
      <c r="H1083" t="s">
        <v>36</v>
      </c>
      <c r="I1083">
        <v>18</v>
      </c>
      <c r="J1083">
        <v>4</v>
      </c>
      <c r="K1083">
        <v>4.5</v>
      </c>
      <c r="L1083">
        <v>0.5</v>
      </c>
      <c r="M1083" t="s">
        <v>9</v>
      </c>
      <c r="N1083">
        <v>5</v>
      </c>
      <c r="O1083">
        <f>VLOOKUP(M1083,LU!$A$3:$B$12,2,FALSE)</f>
        <v>136</v>
      </c>
    </row>
    <row r="1084" spans="1:15" hidden="1" x14ac:dyDescent="0.25">
      <c r="A1084" s="1">
        <v>113564</v>
      </c>
      <c r="B1084">
        <v>2</v>
      </c>
      <c r="C1084">
        <v>2010</v>
      </c>
      <c r="D1084">
        <v>12</v>
      </c>
      <c r="G1084">
        <v>45</v>
      </c>
      <c r="H1084" t="s">
        <v>36</v>
      </c>
      <c r="J1084">
        <v>1</v>
      </c>
      <c r="L1084">
        <v>1</v>
      </c>
      <c r="M1084" t="s">
        <v>9</v>
      </c>
      <c r="N1084">
        <v>5</v>
      </c>
      <c r="O1084">
        <f>VLOOKUP(M1084,LU!$A$3:$B$12,2,FALSE)</f>
        <v>136</v>
      </c>
    </row>
    <row r="1085" spans="1:15" hidden="1" x14ac:dyDescent="0.25">
      <c r="A1085" s="1">
        <v>150016</v>
      </c>
      <c r="B1085">
        <v>2</v>
      </c>
      <c r="C1085">
        <v>2018</v>
      </c>
      <c r="D1085">
        <v>12</v>
      </c>
      <c r="G1085">
        <v>45</v>
      </c>
      <c r="H1085" t="s">
        <v>36</v>
      </c>
      <c r="I1085">
        <v>6</v>
      </c>
      <c r="J1085">
        <v>3</v>
      </c>
      <c r="K1085">
        <v>2</v>
      </c>
      <c r="L1085">
        <v>1</v>
      </c>
      <c r="M1085" t="s">
        <v>9</v>
      </c>
      <c r="N1085">
        <v>5</v>
      </c>
      <c r="O1085">
        <f>VLOOKUP(M1085,LU!$A$3:$B$12,2,FALSE)</f>
        <v>136</v>
      </c>
    </row>
    <row r="1086" spans="1:15" hidden="1" x14ac:dyDescent="0.25">
      <c r="A1086" s="1">
        <v>91924</v>
      </c>
      <c r="B1086">
        <v>2</v>
      </c>
      <c r="C1086">
        <v>2004</v>
      </c>
      <c r="D1086">
        <v>12</v>
      </c>
      <c r="G1086">
        <v>45</v>
      </c>
      <c r="H1086" t="s">
        <v>36</v>
      </c>
      <c r="I1086">
        <v>122</v>
      </c>
      <c r="J1086">
        <v>26</v>
      </c>
      <c r="K1086">
        <v>4.6900000000000004</v>
      </c>
      <c r="L1086">
        <v>0.80800000000000005</v>
      </c>
      <c r="M1086" t="s">
        <v>9</v>
      </c>
      <c r="N1086">
        <v>5</v>
      </c>
      <c r="O1086">
        <f>VLOOKUP(M1086,LU!$A$3:$B$12,2,FALSE)</f>
        <v>136</v>
      </c>
    </row>
    <row r="1087" spans="1:15" hidden="1" x14ac:dyDescent="0.25">
      <c r="A1087" s="1">
        <v>1673127</v>
      </c>
      <c r="B1087">
        <v>2</v>
      </c>
      <c r="C1087">
        <v>2003</v>
      </c>
      <c r="D1087">
        <v>12</v>
      </c>
      <c r="G1087">
        <v>45</v>
      </c>
      <c r="H1087" t="s">
        <v>36</v>
      </c>
      <c r="I1087">
        <v>31</v>
      </c>
      <c r="J1087">
        <v>4</v>
      </c>
      <c r="K1087">
        <v>7.75</v>
      </c>
      <c r="L1087">
        <v>0.25</v>
      </c>
      <c r="M1087" t="s">
        <v>9</v>
      </c>
      <c r="N1087">
        <v>5</v>
      </c>
      <c r="O1087">
        <f>VLOOKUP(M1087,LU!$A$3:$B$12,2,FALSE)</f>
        <v>136</v>
      </c>
    </row>
    <row r="1088" spans="1:15" hidden="1" x14ac:dyDescent="0.25">
      <c r="A1088" s="1">
        <v>95932</v>
      </c>
      <c r="B1088">
        <v>2</v>
      </c>
      <c r="C1088">
        <v>2005</v>
      </c>
      <c r="D1088">
        <v>12</v>
      </c>
      <c r="G1088">
        <v>45</v>
      </c>
      <c r="H1088" t="s">
        <v>36</v>
      </c>
      <c r="I1088">
        <v>53</v>
      </c>
      <c r="J1088">
        <v>2</v>
      </c>
      <c r="K1088">
        <v>26.5</v>
      </c>
      <c r="L1088">
        <v>1</v>
      </c>
      <c r="M1088" t="s">
        <v>9</v>
      </c>
      <c r="N1088">
        <v>5</v>
      </c>
      <c r="O1088">
        <f>VLOOKUP(M1088,LU!$A$3:$B$12,2,FALSE)</f>
        <v>136</v>
      </c>
    </row>
    <row r="1089" spans="1:15" hidden="1" x14ac:dyDescent="0.25">
      <c r="A1089" s="1">
        <v>100489</v>
      </c>
      <c r="B1089">
        <v>2</v>
      </c>
      <c r="C1089">
        <v>2006</v>
      </c>
      <c r="D1089">
        <v>12</v>
      </c>
      <c r="G1089">
        <v>45</v>
      </c>
      <c r="H1089" t="s">
        <v>36</v>
      </c>
      <c r="I1089">
        <v>47</v>
      </c>
      <c r="J1089">
        <v>2</v>
      </c>
      <c r="K1089">
        <v>23.5</v>
      </c>
      <c r="L1089">
        <v>1</v>
      </c>
      <c r="M1089" t="s">
        <v>9</v>
      </c>
      <c r="N1089">
        <v>5</v>
      </c>
      <c r="O1089">
        <f>VLOOKUP(M1089,LU!$A$3:$B$12,2,FALSE)</f>
        <v>136</v>
      </c>
    </row>
    <row r="1090" spans="1:15" hidden="1" x14ac:dyDescent="0.25">
      <c r="A1090" s="1">
        <v>1271796</v>
      </c>
      <c r="B1090">
        <v>2</v>
      </c>
      <c r="C1090">
        <v>2002</v>
      </c>
      <c r="D1090">
        <v>12</v>
      </c>
      <c r="G1090">
        <v>45</v>
      </c>
      <c r="H1090" t="s">
        <v>36</v>
      </c>
      <c r="I1090">
        <v>93</v>
      </c>
      <c r="J1090">
        <v>2</v>
      </c>
      <c r="K1090">
        <v>46.5</v>
      </c>
      <c r="L1090">
        <v>1</v>
      </c>
      <c r="M1090" t="s">
        <v>9</v>
      </c>
      <c r="N1090">
        <v>5</v>
      </c>
      <c r="O1090">
        <f>VLOOKUP(M1090,LU!$A$3:$B$12,2,FALSE)</f>
        <v>136</v>
      </c>
    </row>
    <row r="1091" spans="1:15" hidden="1" x14ac:dyDescent="0.25">
      <c r="A1091" s="1">
        <v>123057</v>
      </c>
      <c r="B1091">
        <v>2</v>
      </c>
      <c r="C1091">
        <v>2012</v>
      </c>
      <c r="D1091">
        <v>12</v>
      </c>
      <c r="G1091">
        <v>45</v>
      </c>
      <c r="H1091" t="s">
        <v>36</v>
      </c>
      <c r="I1091">
        <v>45</v>
      </c>
      <c r="J1091">
        <v>2</v>
      </c>
      <c r="K1091">
        <v>22.5</v>
      </c>
      <c r="L1091">
        <v>1</v>
      </c>
      <c r="M1091" t="s">
        <v>9</v>
      </c>
      <c r="N1091">
        <v>5</v>
      </c>
      <c r="O1091">
        <f>VLOOKUP(M1091,LU!$A$3:$B$12,2,FALSE)</f>
        <v>136</v>
      </c>
    </row>
    <row r="1092" spans="1:15" hidden="1" x14ac:dyDescent="0.25">
      <c r="A1092" s="1">
        <v>119710</v>
      </c>
      <c r="B1092">
        <v>2</v>
      </c>
      <c r="C1092">
        <v>2011</v>
      </c>
      <c r="D1092">
        <v>12</v>
      </c>
      <c r="G1092">
        <v>45</v>
      </c>
      <c r="H1092" t="s">
        <v>36</v>
      </c>
      <c r="I1092">
        <v>37</v>
      </c>
      <c r="J1092">
        <v>2</v>
      </c>
      <c r="K1092">
        <v>18.5</v>
      </c>
      <c r="L1092">
        <v>1</v>
      </c>
      <c r="M1092" t="s">
        <v>9</v>
      </c>
      <c r="N1092">
        <v>5</v>
      </c>
      <c r="O1092">
        <f>VLOOKUP(M1092,LU!$A$3:$B$12,2,FALSE)</f>
        <v>136</v>
      </c>
    </row>
    <row r="1093" spans="1:15" hidden="1" x14ac:dyDescent="0.25">
      <c r="A1093" s="1">
        <v>157159</v>
      </c>
      <c r="B1093">
        <v>2</v>
      </c>
      <c r="C1093">
        <v>2020</v>
      </c>
      <c r="D1093">
        <v>12</v>
      </c>
      <c r="G1093">
        <v>45</v>
      </c>
      <c r="H1093" t="s">
        <v>36</v>
      </c>
      <c r="I1093">
        <v>5</v>
      </c>
      <c r="J1093">
        <v>5</v>
      </c>
      <c r="K1093">
        <v>1</v>
      </c>
      <c r="L1093">
        <v>1</v>
      </c>
      <c r="M1093" t="s">
        <v>9</v>
      </c>
      <c r="N1093">
        <v>5</v>
      </c>
      <c r="O1093">
        <f>VLOOKUP(M1093,LU!$A$3:$B$12,2,FALSE)</f>
        <v>136</v>
      </c>
    </row>
    <row r="1094" spans="1:15" hidden="1" x14ac:dyDescent="0.25">
      <c r="A1094" s="1">
        <v>144934</v>
      </c>
      <c r="B1094">
        <v>2</v>
      </c>
      <c r="C1094">
        <v>2017</v>
      </c>
      <c r="D1094">
        <v>12</v>
      </c>
      <c r="G1094">
        <v>45</v>
      </c>
      <c r="H1094" t="s">
        <v>36</v>
      </c>
      <c r="I1094">
        <v>8</v>
      </c>
      <c r="J1094">
        <v>0</v>
      </c>
      <c r="M1094" t="s">
        <v>9</v>
      </c>
      <c r="N1094">
        <v>5</v>
      </c>
      <c r="O1094">
        <f>VLOOKUP(M1094,LU!$A$3:$B$12,2,FALSE)</f>
        <v>136</v>
      </c>
    </row>
    <row r="1095" spans="1:15" hidden="1" x14ac:dyDescent="0.25">
      <c r="A1095" s="1">
        <v>153508</v>
      </c>
      <c r="B1095">
        <v>2</v>
      </c>
      <c r="C1095">
        <v>2019</v>
      </c>
      <c r="D1095">
        <v>12</v>
      </c>
      <c r="G1095">
        <v>45</v>
      </c>
      <c r="H1095" t="s">
        <v>36</v>
      </c>
      <c r="I1095">
        <v>6</v>
      </c>
      <c r="J1095">
        <v>2</v>
      </c>
      <c r="K1095">
        <v>3</v>
      </c>
      <c r="L1095">
        <v>1</v>
      </c>
      <c r="M1095" t="s">
        <v>9</v>
      </c>
      <c r="N1095">
        <v>5</v>
      </c>
      <c r="O1095">
        <f>VLOOKUP(M1095,LU!$A$3:$B$12,2,FALSE)</f>
        <v>136</v>
      </c>
    </row>
    <row r="1096" spans="1:15" hidden="1" x14ac:dyDescent="0.25">
      <c r="A1096" s="1">
        <v>963341</v>
      </c>
      <c r="B1096">
        <v>2</v>
      </c>
      <c r="C1096">
        <v>2000</v>
      </c>
      <c r="D1096">
        <v>12</v>
      </c>
      <c r="G1096">
        <v>45</v>
      </c>
      <c r="H1096" t="s">
        <v>37</v>
      </c>
      <c r="I1096">
        <v>12</v>
      </c>
      <c r="J1096">
        <v>0</v>
      </c>
      <c r="M1096" t="s">
        <v>8</v>
      </c>
      <c r="N1096">
        <v>5</v>
      </c>
      <c r="O1096">
        <f>VLOOKUP(M1096,LU!$A$3:$B$12,2,FALSE)</f>
        <v>152</v>
      </c>
    </row>
    <row r="1097" spans="1:15" hidden="1" x14ac:dyDescent="0.25">
      <c r="A1097" s="1">
        <v>1271781</v>
      </c>
      <c r="B1097">
        <v>2</v>
      </c>
      <c r="C1097">
        <v>2002</v>
      </c>
      <c r="D1097">
        <v>12</v>
      </c>
      <c r="G1097">
        <v>45</v>
      </c>
      <c r="H1097" t="s">
        <v>37</v>
      </c>
      <c r="I1097">
        <v>8</v>
      </c>
      <c r="J1097">
        <v>1</v>
      </c>
      <c r="K1097">
        <v>8</v>
      </c>
      <c r="L1097">
        <v>0</v>
      </c>
      <c r="M1097" t="s">
        <v>8</v>
      </c>
      <c r="N1097">
        <v>5</v>
      </c>
      <c r="O1097">
        <f>VLOOKUP(M1097,LU!$A$3:$B$12,2,FALSE)</f>
        <v>152</v>
      </c>
    </row>
  </sheetData>
  <autoFilter ref="A1:O1097" xr:uid="{5CC29E9A-2925-4C19-A872-B746DB0BA277}">
    <filterColumn colId="2">
      <filters>
        <filter val="2014"/>
        <filter val="2018"/>
        <filter val="2019"/>
        <filter val="2020"/>
      </filters>
    </filterColumn>
    <filterColumn colId="3">
      <filters>
        <filter val="9"/>
      </filters>
    </filterColumn>
    <filterColumn colId="12">
      <filters>
        <filter val="MARINE SPORT AREA  6"/>
      </filters>
    </filterColumn>
  </autoFilter>
  <sortState xmlns:xlrd2="http://schemas.microsoft.com/office/spreadsheetml/2017/richdata2" ref="A2:N1097">
    <sortCondition ref="D2:D109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7E7-56F1-4AE7-9781-852F2A0E56D5}">
  <dimension ref="A3:A24"/>
  <sheetViews>
    <sheetView workbookViewId="0">
      <selection activeCell="A3" sqref="A3"/>
    </sheetView>
  </sheetViews>
  <sheetFormatPr defaultRowHeight="15" x14ac:dyDescent="0.25"/>
  <cols>
    <col min="1" max="1" width="23.7109375" bestFit="1" customWidth="1"/>
  </cols>
  <sheetData>
    <row r="3" spans="1:1" x14ac:dyDescent="0.25">
      <c r="A3" s="2" t="s">
        <v>555</v>
      </c>
    </row>
    <row r="4" spans="1:1" x14ac:dyDescent="0.25">
      <c r="A4" s="8" t="s">
        <v>2</v>
      </c>
    </row>
    <row r="5" spans="1:1" x14ac:dyDescent="0.25">
      <c r="A5" s="14">
        <v>5</v>
      </c>
    </row>
    <row r="6" spans="1:1" x14ac:dyDescent="0.25">
      <c r="A6" s="8" t="s">
        <v>3</v>
      </c>
    </row>
    <row r="7" spans="1:1" x14ac:dyDescent="0.25">
      <c r="A7" s="14">
        <v>6</v>
      </c>
    </row>
    <row r="8" spans="1:1" x14ac:dyDescent="0.25">
      <c r="A8" s="8" t="s">
        <v>4</v>
      </c>
    </row>
    <row r="9" spans="1:1" x14ac:dyDescent="0.25">
      <c r="A9" s="14">
        <v>7</v>
      </c>
    </row>
    <row r="10" spans="1:1" x14ac:dyDescent="0.25">
      <c r="A10" s="8" t="s">
        <v>5</v>
      </c>
    </row>
    <row r="11" spans="1:1" x14ac:dyDescent="0.25">
      <c r="A11" s="14">
        <v>9</v>
      </c>
    </row>
    <row r="12" spans="1:1" x14ac:dyDescent="0.25">
      <c r="A12" s="8" t="s">
        <v>6</v>
      </c>
    </row>
    <row r="13" spans="1:1" x14ac:dyDescent="0.25">
      <c r="A13" s="14">
        <v>10</v>
      </c>
    </row>
    <row r="14" spans="1:1" x14ac:dyDescent="0.25">
      <c r="A14" s="8" t="s">
        <v>7</v>
      </c>
    </row>
    <row r="15" spans="1:1" x14ac:dyDescent="0.25">
      <c r="A15" s="14">
        <v>11</v>
      </c>
    </row>
    <row r="16" spans="1:1" x14ac:dyDescent="0.25">
      <c r="A16" s="8" t="s">
        <v>8</v>
      </c>
    </row>
    <row r="17" spans="1:1" x14ac:dyDescent="0.25">
      <c r="A17" s="14">
        <v>12</v>
      </c>
    </row>
    <row r="18" spans="1:1" x14ac:dyDescent="0.25">
      <c r="A18" s="8" t="s">
        <v>9</v>
      </c>
    </row>
    <row r="19" spans="1:1" x14ac:dyDescent="0.25">
      <c r="A19" s="14">
        <v>13</v>
      </c>
    </row>
    <row r="20" spans="1:1" x14ac:dyDescent="0.25">
      <c r="A20" s="8" t="s">
        <v>10</v>
      </c>
    </row>
    <row r="21" spans="1:1" x14ac:dyDescent="0.25">
      <c r="A21" s="14">
        <v>81</v>
      </c>
    </row>
    <row r="22" spans="1:1" x14ac:dyDescent="0.25">
      <c r="A22" s="8" t="s">
        <v>11</v>
      </c>
    </row>
    <row r="23" spans="1:1" x14ac:dyDescent="0.25">
      <c r="A23" s="14">
        <v>82</v>
      </c>
    </row>
    <row r="24" spans="1:1" x14ac:dyDescent="0.25">
      <c r="A24" s="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848-937C-41AB-8CE9-E1FBF8DFFEA0}">
  <sheetPr filterMode="1">
    <tabColor theme="5" tint="0.39997558519241921"/>
  </sheetPr>
  <dimension ref="A1:O859"/>
  <sheetViews>
    <sheetView tabSelected="1" topLeftCell="A73" workbookViewId="0">
      <selection activeCell="B87" sqref="B87"/>
    </sheetView>
  </sheetViews>
  <sheetFormatPr defaultRowHeight="15" x14ac:dyDescent="0.25"/>
  <cols>
    <col min="1" max="1" width="10.85546875" bestFit="1" customWidth="1"/>
    <col min="2" max="2" width="21.5703125" bestFit="1" customWidth="1"/>
    <col min="3" max="3" width="12.28515625" bestFit="1" customWidth="1"/>
    <col min="4" max="4" width="5.140625" bestFit="1" customWidth="1"/>
    <col min="5" max="5" width="23.140625" bestFit="1" customWidth="1"/>
    <col min="6" max="6" width="24.7109375" bestFit="1" customWidth="1"/>
    <col min="7" max="7" width="12.140625" bestFit="1" customWidth="1"/>
    <col min="8" max="8" width="12.140625" customWidth="1"/>
  </cols>
  <sheetData>
    <row r="1" spans="1:14" ht="17.45" customHeight="1" x14ac:dyDescent="0.25">
      <c r="A1" t="s">
        <v>559</v>
      </c>
      <c r="B1" t="s">
        <v>13</v>
      </c>
      <c r="C1" t="s">
        <v>554</v>
      </c>
      <c r="D1" t="s">
        <v>560</v>
      </c>
      <c r="E1" t="s">
        <v>561</v>
      </c>
      <c r="F1" t="s">
        <v>562</v>
      </c>
      <c r="G1" t="s">
        <v>564</v>
      </c>
      <c r="H1" t="s">
        <v>565</v>
      </c>
      <c r="I1" t="s">
        <v>567</v>
      </c>
      <c r="J1" t="s">
        <v>606</v>
      </c>
      <c r="K1" t="s">
        <v>604</v>
      </c>
      <c r="L1" t="s">
        <v>607</v>
      </c>
      <c r="M1" t="s">
        <v>608</v>
      </c>
      <c r="N1" t="s">
        <v>609</v>
      </c>
    </row>
    <row r="2" spans="1:14" x14ac:dyDescent="0.25">
      <c r="A2">
        <v>91</v>
      </c>
      <c r="B2" t="s">
        <v>2</v>
      </c>
      <c r="C2">
        <v>2000</v>
      </c>
      <c r="D2">
        <v>1</v>
      </c>
      <c r="E2">
        <v>2</v>
      </c>
      <c r="F2">
        <v>0</v>
      </c>
      <c r="G2" s="15">
        <v>0</v>
      </c>
      <c r="H2" s="15"/>
      <c r="J2">
        <v>5</v>
      </c>
      <c r="K2" t="str">
        <f>J2&amp;"-"&amp;C2&amp;"-"&amp;D2</f>
        <v>5-2000-1</v>
      </c>
      <c r="L2" t="e">
        <f>VLOOKUP($K2,pivot!$A$4:$G$116,5,FALSE)</f>
        <v>#N/A</v>
      </c>
      <c r="M2" t="e">
        <f>VLOOKUP($K2,pivot!$A$4:$G$116,6,FALSE)</f>
        <v>#N/A</v>
      </c>
      <c r="N2" s="15" t="e">
        <f>VLOOKUP($K2,pivot!$A$4:$G$116,7,FALSE)</f>
        <v>#N/A</v>
      </c>
    </row>
    <row r="3" spans="1:14" x14ac:dyDescent="0.25">
      <c r="A3">
        <v>91</v>
      </c>
      <c r="B3" t="s">
        <v>2</v>
      </c>
      <c r="C3">
        <v>2000</v>
      </c>
      <c r="D3">
        <v>3</v>
      </c>
      <c r="E3">
        <v>5906</v>
      </c>
      <c r="F3">
        <v>1059</v>
      </c>
      <c r="G3" s="15">
        <v>0.17930917710802574</v>
      </c>
      <c r="H3" s="15"/>
      <c r="J3">
        <v>5</v>
      </c>
      <c r="K3" t="str">
        <f t="shared" ref="K3:K66" si="0">J3&amp;"-"&amp;C3&amp;"-"&amp;D3</f>
        <v>5-2000-3</v>
      </c>
      <c r="L3" t="e">
        <f>VLOOKUP($K3,pivot!$A$4:$G$116,5,FALSE)</f>
        <v>#N/A</v>
      </c>
      <c r="M3" t="e">
        <f>VLOOKUP($K3,pivot!$A$4:$G$116,6,FALSE)</f>
        <v>#N/A</v>
      </c>
      <c r="N3" s="15" t="e">
        <f>VLOOKUP($K3,pivot!$A$4:$G$116,7,FALSE)</f>
        <v>#N/A</v>
      </c>
    </row>
    <row r="4" spans="1:14" x14ac:dyDescent="0.25">
      <c r="A4">
        <v>91</v>
      </c>
      <c r="B4" t="s">
        <v>2</v>
      </c>
      <c r="C4">
        <v>2000</v>
      </c>
      <c r="D4">
        <v>4</v>
      </c>
      <c r="E4">
        <v>21958</v>
      </c>
      <c r="F4">
        <v>3769</v>
      </c>
      <c r="G4" s="15">
        <v>0.17164586938701157</v>
      </c>
      <c r="H4" s="15"/>
      <c r="J4">
        <v>5</v>
      </c>
      <c r="K4" t="str">
        <f t="shared" si="0"/>
        <v>5-2000-4</v>
      </c>
      <c r="L4" t="e">
        <f>VLOOKUP($K4,pivot!$A$4:$G$116,5,FALSE)</f>
        <v>#N/A</v>
      </c>
      <c r="M4" t="e">
        <f>VLOOKUP($K4,pivot!$A$4:$G$116,6,FALSE)</f>
        <v>#N/A</v>
      </c>
      <c r="N4" s="15" t="e">
        <f>VLOOKUP($K4,pivot!$A$4:$G$116,7,FALSE)</f>
        <v>#N/A</v>
      </c>
    </row>
    <row r="5" spans="1:14" x14ac:dyDescent="0.25">
      <c r="A5">
        <v>91</v>
      </c>
      <c r="B5" t="s">
        <v>2</v>
      </c>
      <c r="C5">
        <v>2000</v>
      </c>
      <c r="D5">
        <v>5</v>
      </c>
      <c r="E5">
        <v>1539</v>
      </c>
      <c r="F5">
        <v>345</v>
      </c>
      <c r="G5" s="15">
        <v>0.22417153996101363</v>
      </c>
      <c r="H5" s="15"/>
      <c r="J5">
        <v>5</v>
      </c>
      <c r="K5" t="str">
        <f t="shared" si="0"/>
        <v>5-2000-5</v>
      </c>
      <c r="L5" t="e">
        <f>VLOOKUP($K5,pivot!$A$4:$G$116,5,FALSE)</f>
        <v>#N/A</v>
      </c>
      <c r="M5" t="e">
        <f>VLOOKUP($K5,pivot!$A$4:$G$116,6,FALSE)</f>
        <v>#N/A</v>
      </c>
      <c r="N5" s="15" t="e">
        <f>VLOOKUP($K5,pivot!$A$4:$G$116,7,FALSE)</f>
        <v>#N/A</v>
      </c>
    </row>
    <row r="6" spans="1:14" x14ac:dyDescent="0.25">
      <c r="A6">
        <v>91</v>
      </c>
      <c r="B6" t="s">
        <v>2</v>
      </c>
      <c r="C6">
        <v>2001</v>
      </c>
      <c r="D6">
        <v>1</v>
      </c>
      <c r="E6">
        <v>546</v>
      </c>
      <c r="F6">
        <v>129</v>
      </c>
      <c r="G6" s="15">
        <v>0.23626373626373626</v>
      </c>
      <c r="H6" s="15"/>
      <c r="J6">
        <v>5</v>
      </c>
      <c r="K6" t="str">
        <f t="shared" si="0"/>
        <v>5-2001-1</v>
      </c>
      <c r="L6" t="e">
        <f>VLOOKUP($K6,pivot!$A$4:$G$116,5,FALSE)</f>
        <v>#N/A</v>
      </c>
      <c r="M6" t="e">
        <f>VLOOKUP($K6,pivot!$A$4:$G$116,6,FALSE)</f>
        <v>#N/A</v>
      </c>
      <c r="N6" s="15" t="e">
        <f>VLOOKUP($K6,pivot!$A$4:$G$116,7,FALSE)</f>
        <v>#N/A</v>
      </c>
    </row>
    <row r="7" spans="1:14" x14ac:dyDescent="0.25">
      <c r="A7">
        <v>91</v>
      </c>
      <c r="B7" t="s">
        <v>2</v>
      </c>
      <c r="C7">
        <v>2001</v>
      </c>
      <c r="D7">
        <v>2</v>
      </c>
      <c r="E7">
        <v>10925</v>
      </c>
      <c r="F7">
        <v>2595</v>
      </c>
      <c r="G7" s="15">
        <v>0.23752860411899313</v>
      </c>
      <c r="H7" s="15"/>
      <c r="J7">
        <v>5</v>
      </c>
      <c r="K7" t="str">
        <f t="shared" si="0"/>
        <v>5-2001-2</v>
      </c>
      <c r="L7" t="e">
        <f>VLOOKUP($K7,pivot!$A$4:$G$116,5,FALSE)</f>
        <v>#N/A</v>
      </c>
      <c r="M7" t="e">
        <f>VLOOKUP($K7,pivot!$A$4:$G$116,6,FALSE)</f>
        <v>#N/A</v>
      </c>
      <c r="N7" s="15" t="e">
        <f>VLOOKUP($K7,pivot!$A$4:$G$116,7,FALSE)</f>
        <v>#N/A</v>
      </c>
    </row>
    <row r="8" spans="1:14" x14ac:dyDescent="0.25">
      <c r="A8">
        <v>91</v>
      </c>
      <c r="B8" t="s">
        <v>2</v>
      </c>
      <c r="C8">
        <v>2001</v>
      </c>
      <c r="D8">
        <v>3</v>
      </c>
      <c r="E8">
        <v>17439</v>
      </c>
      <c r="F8">
        <v>3436</v>
      </c>
      <c r="G8" s="15">
        <v>0.19702964619530935</v>
      </c>
      <c r="H8" s="15"/>
      <c r="J8">
        <v>5</v>
      </c>
      <c r="K8" t="str">
        <f t="shared" si="0"/>
        <v>5-2001-3</v>
      </c>
      <c r="L8" t="e">
        <f>VLOOKUP($K8,pivot!$A$4:$G$116,5,FALSE)</f>
        <v>#N/A</v>
      </c>
      <c r="M8" t="e">
        <f>VLOOKUP($K8,pivot!$A$4:$G$116,6,FALSE)</f>
        <v>#N/A</v>
      </c>
      <c r="N8" s="15" t="e">
        <f>VLOOKUP($K8,pivot!$A$4:$G$116,7,FALSE)</f>
        <v>#N/A</v>
      </c>
    </row>
    <row r="9" spans="1:14" x14ac:dyDescent="0.25">
      <c r="A9">
        <v>91</v>
      </c>
      <c r="B9" t="s">
        <v>2</v>
      </c>
      <c r="C9">
        <v>2001</v>
      </c>
      <c r="D9">
        <v>4</v>
      </c>
      <c r="E9">
        <v>38112</v>
      </c>
      <c r="F9">
        <v>8472</v>
      </c>
      <c r="G9" s="15">
        <v>0.22229219143576825</v>
      </c>
      <c r="H9" s="15"/>
      <c r="J9">
        <v>5</v>
      </c>
      <c r="K9" t="str">
        <f t="shared" si="0"/>
        <v>5-2001-4</v>
      </c>
      <c r="L9" t="e">
        <f>VLOOKUP($K9,pivot!$A$4:$G$116,5,FALSE)</f>
        <v>#N/A</v>
      </c>
      <c r="M9" t="e">
        <f>VLOOKUP($K9,pivot!$A$4:$G$116,6,FALSE)</f>
        <v>#N/A</v>
      </c>
      <c r="N9" s="15" t="e">
        <f>VLOOKUP($K9,pivot!$A$4:$G$116,7,FALSE)</f>
        <v>#N/A</v>
      </c>
    </row>
    <row r="10" spans="1:14" x14ac:dyDescent="0.25">
      <c r="A10">
        <v>91</v>
      </c>
      <c r="B10" t="s">
        <v>2</v>
      </c>
      <c r="C10">
        <v>2001</v>
      </c>
      <c r="D10">
        <v>5</v>
      </c>
      <c r="E10">
        <v>217</v>
      </c>
      <c r="F10">
        <v>0</v>
      </c>
      <c r="G10" s="15">
        <v>0</v>
      </c>
      <c r="H10" s="15"/>
      <c r="J10">
        <v>5</v>
      </c>
      <c r="K10" t="str">
        <f t="shared" si="0"/>
        <v>5-2001-5</v>
      </c>
      <c r="L10" t="e">
        <f>VLOOKUP($K10,pivot!$A$4:$G$116,5,FALSE)</f>
        <v>#N/A</v>
      </c>
      <c r="M10" t="e">
        <f>VLOOKUP($K10,pivot!$A$4:$G$116,6,FALSE)</f>
        <v>#N/A</v>
      </c>
      <c r="N10" s="15" t="e">
        <f>VLOOKUP($K10,pivot!$A$4:$G$116,7,FALSE)</f>
        <v>#N/A</v>
      </c>
    </row>
    <row r="11" spans="1:14" x14ac:dyDescent="0.25">
      <c r="A11">
        <v>91</v>
      </c>
      <c r="B11" t="s">
        <v>2</v>
      </c>
      <c r="C11">
        <v>2002</v>
      </c>
      <c r="D11">
        <v>2</v>
      </c>
      <c r="E11">
        <v>2023</v>
      </c>
      <c r="F11">
        <v>506</v>
      </c>
      <c r="G11" s="15">
        <v>0.25012357884330205</v>
      </c>
      <c r="H11" s="15"/>
      <c r="J11">
        <v>5</v>
      </c>
      <c r="K11" t="str">
        <f t="shared" si="0"/>
        <v>5-2002-2</v>
      </c>
      <c r="L11" t="e">
        <f>VLOOKUP($K11,pivot!$A$4:$G$116,5,FALSE)</f>
        <v>#N/A</v>
      </c>
      <c r="M11" t="e">
        <f>VLOOKUP($K11,pivot!$A$4:$G$116,6,FALSE)</f>
        <v>#N/A</v>
      </c>
      <c r="N11" s="15" t="e">
        <f>VLOOKUP($K11,pivot!$A$4:$G$116,7,FALSE)</f>
        <v>#N/A</v>
      </c>
    </row>
    <row r="12" spans="1:14" x14ac:dyDescent="0.25">
      <c r="A12">
        <v>91</v>
      </c>
      <c r="B12" t="s">
        <v>2</v>
      </c>
      <c r="C12">
        <v>2002</v>
      </c>
      <c r="D12">
        <v>3</v>
      </c>
      <c r="E12">
        <v>11796</v>
      </c>
      <c r="F12">
        <v>2716</v>
      </c>
      <c r="G12" s="15">
        <v>0.23024754153950491</v>
      </c>
      <c r="H12" s="15"/>
      <c r="J12">
        <v>5</v>
      </c>
      <c r="K12" t="str">
        <f t="shared" si="0"/>
        <v>5-2002-3</v>
      </c>
      <c r="L12" t="e">
        <f>VLOOKUP($K12,pivot!$A$4:$G$116,5,FALSE)</f>
        <v>#N/A</v>
      </c>
      <c r="M12" t="e">
        <f>VLOOKUP($K12,pivot!$A$4:$G$116,6,FALSE)</f>
        <v>#N/A</v>
      </c>
      <c r="N12" s="15" t="e">
        <f>VLOOKUP($K12,pivot!$A$4:$G$116,7,FALSE)</f>
        <v>#N/A</v>
      </c>
    </row>
    <row r="13" spans="1:14" x14ac:dyDescent="0.25">
      <c r="A13">
        <v>91</v>
      </c>
      <c r="B13" t="s">
        <v>2</v>
      </c>
      <c r="C13">
        <v>2002</v>
      </c>
      <c r="D13">
        <v>4</v>
      </c>
      <c r="E13">
        <v>13651</v>
      </c>
      <c r="F13">
        <v>4347</v>
      </c>
      <c r="G13" s="15">
        <v>0.31843820965497033</v>
      </c>
      <c r="H13" s="15"/>
      <c r="J13">
        <v>5</v>
      </c>
      <c r="K13" t="str">
        <f t="shared" si="0"/>
        <v>5-2002-4</v>
      </c>
      <c r="L13" t="e">
        <f>VLOOKUP($K13,pivot!$A$4:$G$116,5,FALSE)</f>
        <v>#N/A</v>
      </c>
      <c r="M13" t="e">
        <f>VLOOKUP($K13,pivot!$A$4:$G$116,6,FALSE)</f>
        <v>#N/A</v>
      </c>
      <c r="N13" s="15" t="e">
        <f>VLOOKUP($K13,pivot!$A$4:$G$116,7,FALSE)</f>
        <v>#N/A</v>
      </c>
    </row>
    <row r="14" spans="1:14" x14ac:dyDescent="0.25">
      <c r="A14">
        <v>91</v>
      </c>
      <c r="B14" t="s">
        <v>2</v>
      </c>
      <c r="C14">
        <v>2002</v>
      </c>
      <c r="D14">
        <v>5</v>
      </c>
      <c r="E14">
        <v>186</v>
      </c>
      <c r="F14">
        <v>0</v>
      </c>
      <c r="G14" s="15">
        <v>0</v>
      </c>
      <c r="H14" s="15"/>
      <c r="J14">
        <v>5</v>
      </c>
      <c r="K14" t="str">
        <f t="shared" si="0"/>
        <v>5-2002-5</v>
      </c>
      <c r="L14" t="e">
        <f>VLOOKUP($K14,pivot!$A$4:$G$116,5,FALSE)</f>
        <v>#N/A</v>
      </c>
      <c r="M14" t="e">
        <f>VLOOKUP($K14,pivot!$A$4:$G$116,6,FALSE)</f>
        <v>#N/A</v>
      </c>
      <c r="N14" s="15" t="e">
        <f>VLOOKUP($K14,pivot!$A$4:$G$116,7,FALSE)</f>
        <v>#N/A</v>
      </c>
    </row>
    <row r="15" spans="1:14" x14ac:dyDescent="0.25">
      <c r="A15">
        <v>91</v>
      </c>
      <c r="B15" t="s">
        <v>2</v>
      </c>
      <c r="C15">
        <v>2003</v>
      </c>
      <c r="D15">
        <v>2</v>
      </c>
      <c r="E15">
        <v>5565</v>
      </c>
      <c r="F15">
        <v>1387</v>
      </c>
      <c r="G15" s="15">
        <v>0.24923629829290206</v>
      </c>
      <c r="H15" s="15"/>
      <c r="J15">
        <v>5</v>
      </c>
      <c r="K15" t="str">
        <f t="shared" si="0"/>
        <v>5-2003-2</v>
      </c>
      <c r="L15" t="e">
        <f>VLOOKUP($K15,pivot!$A$4:$G$116,5,FALSE)</f>
        <v>#N/A</v>
      </c>
      <c r="M15" t="e">
        <f>VLOOKUP($K15,pivot!$A$4:$G$116,6,FALSE)</f>
        <v>#N/A</v>
      </c>
      <c r="N15" s="15" t="e">
        <f>VLOOKUP($K15,pivot!$A$4:$G$116,7,FALSE)</f>
        <v>#N/A</v>
      </c>
    </row>
    <row r="16" spans="1:14" x14ac:dyDescent="0.25">
      <c r="A16">
        <v>91</v>
      </c>
      <c r="B16" t="s">
        <v>2</v>
      </c>
      <c r="C16">
        <v>2003</v>
      </c>
      <c r="D16">
        <v>3</v>
      </c>
      <c r="E16">
        <v>9685</v>
      </c>
      <c r="F16">
        <v>1991</v>
      </c>
      <c r="G16" s="15">
        <v>0.20557563242127</v>
      </c>
      <c r="H16" s="15"/>
      <c r="J16">
        <v>5</v>
      </c>
      <c r="K16" t="str">
        <f t="shared" si="0"/>
        <v>5-2003-3</v>
      </c>
      <c r="L16" t="e">
        <f>VLOOKUP($K16,pivot!$A$4:$G$116,5,FALSE)</f>
        <v>#N/A</v>
      </c>
      <c r="M16" t="e">
        <f>VLOOKUP($K16,pivot!$A$4:$G$116,6,FALSE)</f>
        <v>#N/A</v>
      </c>
      <c r="N16" s="15" t="e">
        <f>VLOOKUP($K16,pivot!$A$4:$G$116,7,FALSE)</f>
        <v>#N/A</v>
      </c>
    </row>
    <row r="17" spans="1:14" x14ac:dyDescent="0.25">
      <c r="A17">
        <v>91</v>
      </c>
      <c r="B17" t="s">
        <v>2</v>
      </c>
      <c r="C17">
        <v>2003</v>
      </c>
      <c r="D17">
        <v>4</v>
      </c>
      <c r="E17">
        <v>22567</v>
      </c>
      <c r="F17">
        <v>4891</v>
      </c>
      <c r="G17" s="15">
        <v>0.21673239686267559</v>
      </c>
      <c r="H17" s="15"/>
      <c r="J17">
        <v>5</v>
      </c>
      <c r="K17" t="str">
        <f t="shared" si="0"/>
        <v>5-2003-4</v>
      </c>
      <c r="L17" t="e">
        <f>VLOOKUP($K17,pivot!$A$4:$G$116,5,FALSE)</f>
        <v>#N/A</v>
      </c>
      <c r="M17" t="e">
        <f>VLOOKUP($K17,pivot!$A$4:$G$116,6,FALSE)</f>
        <v>#N/A</v>
      </c>
      <c r="N17" s="15" t="e">
        <f>VLOOKUP($K17,pivot!$A$4:$G$116,7,FALSE)</f>
        <v>#N/A</v>
      </c>
    </row>
    <row r="18" spans="1:14" x14ac:dyDescent="0.25">
      <c r="A18">
        <v>91</v>
      </c>
      <c r="B18" t="s">
        <v>2</v>
      </c>
      <c r="C18">
        <v>2003</v>
      </c>
      <c r="D18">
        <v>5</v>
      </c>
      <c r="E18">
        <v>872</v>
      </c>
      <c r="F18">
        <v>138</v>
      </c>
      <c r="G18" s="15">
        <v>0.15825688073394495</v>
      </c>
      <c r="H18" s="15"/>
      <c r="J18">
        <v>5</v>
      </c>
      <c r="K18" t="str">
        <f t="shared" si="0"/>
        <v>5-2003-5</v>
      </c>
      <c r="L18" t="e">
        <f>VLOOKUP($K18,pivot!$A$4:$G$116,5,FALSE)</f>
        <v>#N/A</v>
      </c>
      <c r="M18" t="e">
        <f>VLOOKUP($K18,pivot!$A$4:$G$116,6,FALSE)</f>
        <v>#N/A</v>
      </c>
      <c r="N18" s="15" t="e">
        <f>VLOOKUP($K18,pivot!$A$4:$G$116,7,FALSE)</f>
        <v>#N/A</v>
      </c>
    </row>
    <row r="19" spans="1:14" x14ac:dyDescent="0.25">
      <c r="A19">
        <v>91</v>
      </c>
      <c r="B19" t="s">
        <v>2</v>
      </c>
      <c r="C19">
        <v>2004</v>
      </c>
      <c r="D19">
        <v>2</v>
      </c>
      <c r="E19">
        <v>6018</v>
      </c>
      <c r="F19">
        <v>1583</v>
      </c>
      <c r="G19" s="15">
        <v>0.26304420073113993</v>
      </c>
      <c r="H19" s="15"/>
      <c r="J19">
        <v>5</v>
      </c>
      <c r="K19" t="str">
        <f t="shared" si="0"/>
        <v>5-2004-2</v>
      </c>
      <c r="L19" t="e">
        <f>VLOOKUP($K19,pivot!$A$4:$G$116,5,FALSE)</f>
        <v>#N/A</v>
      </c>
      <c r="M19" t="e">
        <f>VLOOKUP($K19,pivot!$A$4:$G$116,6,FALSE)</f>
        <v>#N/A</v>
      </c>
      <c r="N19" s="15" t="e">
        <f>VLOOKUP($K19,pivot!$A$4:$G$116,7,FALSE)</f>
        <v>#N/A</v>
      </c>
    </row>
    <row r="20" spans="1:14" x14ac:dyDescent="0.25">
      <c r="A20">
        <v>91</v>
      </c>
      <c r="B20" t="s">
        <v>2</v>
      </c>
      <c r="C20">
        <v>2004</v>
      </c>
      <c r="D20">
        <v>3</v>
      </c>
      <c r="E20">
        <v>12183</v>
      </c>
      <c r="F20">
        <v>2924</v>
      </c>
      <c r="G20" s="15">
        <v>0.24000656652712796</v>
      </c>
      <c r="H20" s="15"/>
      <c r="J20">
        <v>5</v>
      </c>
      <c r="K20" t="str">
        <f t="shared" si="0"/>
        <v>5-2004-3</v>
      </c>
      <c r="L20" t="e">
        <f>VLOOKUP($K20,pivot!$A$4:$G$116,5,FALSE)</f>
        <v>#N/A</v>
      </c>
      <c r="M20" t="e">
        <f>VLOOKUP($K20,pivot!$A$4:$G$116,6,FALSE)</f>
        <v>#N/A</v>
      </c>
      <c r="N20" s="15" t="e">
        <f>VLOOKUP($K20,pivot!$A$4:$G$116,7,FALSE)</f>
        <v>#N/A</v>
      </c>
    </row>
    <row r="21" spans="1:14" x14ac:dyDescent="0.25">
      <c r="A21">
        <v>91</v>
      </c>
      <c r="B21" t="s">
        <v>2</v>
      </c>
      <c r="C21">
        <v>2004</v>
      </c>
      <c r="D21">
        <v>4</v>
      </c>
      <c r="E21">
        <v>22890</v>
      </c>
      <c r="F21">
        <v>5010</v>
      </c>
      <c r="G21" s="15">
        <v>0.21887287024901703</v>
      </c>
      <c r="H21" s="15"/>
      <c r="J21">
        <v>5</v>
      </c>
      <c r="K21" t="str">
        <f t="shared" si="0"/>
        <v>5-2004-4</v>
      </c>
      <c r="L21" t="e">
        <f>VLOOKUP($K21,pivot!$A$4:$G$116,5,FALSE)</f>
        <v>#N/A</v>
      </c>
      <c r="M21" t="e">
        <f>VLOOKUP($K21,pivot!$A$4:$G$116,6,FALSE)</f>
        <v>#N/A</v>
      </c>
      <c r="N21" s="15" t="e">
        <f>VLOOKUP($K21,pivot!$A$4:$G$116,7,FALSE)</f>
        <v>#N/A</v>
      </c>
    </row>
    <row r="22" spans="1:14" x14ac:dyDescent="0.25">
      <c r="A22">
        <v>91</v>
      </c>
      <c r="B22" t="s">
        <v>2</v>
      </c>
      <c r="C22">
        <v>2004</v>
      </c>
      <c r="D22">
        <v>5</v>
      </c>
      <c r="E22">
        <v>495</v>
      </c>
      <c r="F22">
        <v>89</v>
      </c>
      <c r="G22" s="15">
        <v>0.17979797979797979</v>
      </c>
      <c r="H22" s="15"/>
      <c r="J22">
        <v>5</v>
      </c>
      <c r="K22" t="str">
        <f t="shared" si="0"/>
        <v>5-2004-5</v>
      </c>
      <c r="L22" t="e">
        <f>VLOOKUP($K22,pivot!$A$4:$G$116,5,FALSE)</f>
        <v>#N/A</v>
      </c>
      <c r="M22" t="e">
        <f>VLOOKUP($K22,pivot!$A$4:$G$116,6,FALSE)</f>
        <v>#N/A</v>
      </c>
      <c r="N22" s="15" t="e">
        <f>VLOOKUP($K22,pivot!$A$4:$G$116,7,FALSE)</f>
        <v>#N/A</v>
      </c>
    </row>
    <row r="23" spans="1:14" x14ac:dyDescent="0.25">
      <c r="A23">
        <v>91</v>
      </c>
      <c r="B23" t="s">
        <v>2</v>
      </c>
      <c r="C23">
        <v>2005</v>
      </c>
      <c r="D23">
        <v>2</v>
      </c>
      <c r="E23">
        <v>3434</v>
      </c>
      <c r="F23">
        <v>949</v>
      </c>
      <c r="G23" s="15">
        <v>0.2763541059988352</v>
      </c>
      <c r="H23" s="15"/>
      <c r="J23">
        <v>5</v>
      </c>
      <c r="K23" t="str">
        <f t="shared" si="0"/>
        <v>5-2005-2</v>
      </c>
      <c r="L23" t="e">
        <f>VLOOKUP($K23,pivot!$A$4:$G$116,5,FALSE)</f>
        <v>#N/A</v>
      </c>
      <c r="M23" t="e">
        <f>VLOOKUP($K23,pivot!$A$4:$G$116,6,FALSE)</f>
        <v>#N/A</v>
      </c>
      <c r="N23" s="15" t="e">
        <f>VLOOKUP($K23,pivot!$A$4:$G$116,7,FALSE)</f>
        <v>#N/A</v>
      </c>
    </row>
    <row r="24" spans="1:14" x14ac:dyDescent="0.25">
      <c r="A24">
        <v>91</v>
      </c>
      <c r="B24" t="s">
        <v>2</v>
      </c>
      <c r="C24">
        <v>2005</v>
      </c>
      <c r="D24">
        <v>3</v>
      </c>
      <c r="E24">
        <v>7082</v>
      </c>
      <c r="F24">
        <v>1864</v>
      </c>
      <c r="G24" s="15">
        <v>0.26320248517367978</v>
      </c>
      <c r="H24" s="15"/>
      <c r="J24">
        <v>5</v>
      </c>
      <c r="K24" t="str">
        <f t="shared" si="0"/>
        <v>5-2005-3</v>
      </c>
      <c r="L24" t="e">
        <f>VLOOKUP($K24,pivot!$A$4:$G$116,5,FALSE)</f>
        <v>#N/A</v>
      </c>
      <c r="M24" t="e">
        <f>VLOOKUP($K24,pivot!$A$4:$G$116,6,FALSE)</f>
        <v>#N/A</v>
      </c>
      <c r="N24" s="15" t="e">
        <f>VLOOKUP($K24,pivot!$A$4:$G$116,7,FALSE)</f>
        <v>#N/A</v>
      </c>
    </row>
    <row r="25" spans="1:14" x14ac:dyDescent="0.25">
      <c r="A25">
        <v>91</v>
      </c>
      <c r="B25" t="s">
        <v>2</v>
      </c>
      <c r="C25">
        <v>2005</v>
      </c>
      <c r="D25">
        <v>4</v>
      </c>
      <c r="E25">
        <v>14837</v>
      </c>
      <c r="F25">
        <v>4110</v>
      </c>
      <c r="G25" s="15">
        <v>0.27701017725955379</v>
      </c>
      <c r="H25" s="15"/>
      <c r="J25">
        <v>5</v>
      </c>
      <c r="K25" t="str">
        <f t="shared" si="0"/>
        <v>5-2005-4</v>
      </c>
      <c r="L25" t="e">
        <f>VLOOKUP($K25,pivot!$A$4:$G$116,5,FALSE)</f>
        <v>#N/A</v>
      </c>
      <c r="M25" t="e">
        <f>VLOOKUP($K25,pivot!$A$4:$G$116,6,FALSE)</f>
        <v>#N/A</v>
      </c>
      <c r="N25" s="15" t="e">
        <f>VLOOKUP($K25,pivot!$A$4:$G$116,7,FALSE)</f>
        <v>#N/A</v>
      </c>
    </row>
    <row r="26" spans="1:14" x14ac:dyDescent="0.25">
      <c r="A26">
        <v>91</v>
      </c>
      <c r="B26" t="s">
        <v>2</v>
      </c>
      <c r="C26">
        <v>2005</v>
      </c>
      <c r="D26">
        <v>5</v>
      </c>
      <c r="E26">
        <v>929</v>
      </c>
      <c r="F26">
        <v>157</v>
      </c>
      <c r="G26" s="15">
        <v>0.16899892357373519</v>
      </c>
      <c r="H26" s="15"/>
      <c r="J26">
        <v>5</v>
      </c>
      <c r="K26" t="str">
        <f t="shared" si="0"/>
        <v>5-2005-5</v>
      </c>
      <c r="L26" t="e">
        <f>VLOOKUP($K26,pivot!$A$4:$G$116,5,FALSE)</f>
        <v>#N/A</v>
      </c>
      <c r="M26" t="e">
        <f>VLOOKUP($K26,pivot!$A$4:$G$116,6,FALSE)</f>
        <v>#N/A</v>
      </c>
      <c r="N26" s="15" t="e">
        <f>VLOOKUP($K26,pivot!$A$4:$G$116,7,FALSE)</f>
        <v>#N/A</v>
      </c>
    </row>
    <row r="27" spans="1:14" x14ac:dyDescent="0.25">
      <c r="A27">
        <v>91</v>
      </c>
      <c r="B27" t="s">
        <v>2</v>
      </c>
      <c r="C27">
        <v>2006</v>
      </c>
      <c r="D27">
        <v>2</v>
      </c>
      <c r="E27">
        <v>887</v>
      </c>
      <c r="F27">
        <v>227</v>
      </c>
      <c r="G27" s="15">
        <v>0.25591882750845546</v>
      </c>
      <c r="H27" s="15"/>
      <c r="J27">
        <v>5</v>
      </c>
      <c r="K27" t="str">
        <f t="shared" si="0"/>
        <v>5-2006-2</v>
      </c>
      <c r="L27" t="e">
        <f>VLOOKUP($K27,pivot!$A$4:$G$116,5,FALSE)</f>
        <v>#N/A</v>
      </c>
      <c r="M27" t="e">
        <f>VLOOKUP($K27,pivot!$A$4:$G$116,6,FALSE)</f>
        <v>#N/A</v>
      </c>
      <c r="N27" s="15" t="e">
        <f>VLOOKUP($K27,pivot!$A$4:$G$116,7,FALSE)</f>
        <v>#N/A</v>
      </c>
    </row>
    <row r="28" spans="1:14" x14ac:dyDescent="0.25">
      <c r="A28">
        <v>91</v>
      </c>
      <c r="B28" t="s">
        <v>2</v>
      </c>
      <c r="C28">
        <v>2006</v>
      </c>
      <c r="D28">
        <v>3</v>
      </c>
      <c r="E28">
        <v>336</v>
      </c>
      <c r="F28">
        <v>113</v>
      </c>
      <c r="G28" s="15">
        <v>0.33630952380952384</v>
      </c>
      <c r="H28" s="15"/>
      <c r="J28">
        <v>5</v>
      </c>
      <c r="K28" t="str">
        <f t="shared" si="0"/>
        <v>5-2006-3</v>
      </c>
      <c r="L28" t="e">
        <f>VLOOKUP($K28,pivot!$A$4:$G$116,5,FALSE)</f>
        <v>#N/A</v>
      </c>
      <c r="M28" t="e">
        <f>VLOOKUP($K28,pivot!$A$4:$G$116,6,FALSE)</f>
        <v>#N/A</v>
      </c>
      <c r="N28" s="15" t="e">
        <f>VLOOKUP($K28,pivot!$A$4:$G$116,7,FALSE)</f>
        <v>#N/A</v>
      </c>
    </row>
    <row r="29" spans="1:14" x14ac:dyDescent="0.25">
      <c r="A29">
        <v>91</v>
      </c>
      <c r="B29" t="s">
        <v>2</v>
      </c>
      <c r="C29">
        <v>2006</v>
      </c>
      <c r="D29">
        <v>4</v>
      </c>
      <c r="E29">
        <v>8138</v>
      </c>
      <c r="F29">
        <v>1927</v>
      </c>
      <c r="G29" s="15">
        <v>0.23679036618333743</v>
      </c>
      <c r="H29" s="15"/>
      <c r="J29">
        <v>5</v>
      </c>
      <c r="K29" t="str">
        <f t="shared" si="0"/>
        <v>5-2006-4</v>
      </c>
      <c r="L29" t="e">
        <f>VLOOKUP($K29,pivot!$A$4:$G$116,5,FALSE)</f>
        <v>#N/A</v>
      </c>
      <c r="M29" t="e">
        <f>VLOOKUP($K29,pivot!$A$4:$G$116,6,FALSE)</f>
        <v>#N/A</v>
      </c>
      <c r="N29" s="15" t="e">
        <f>VLOOKUP($K29,pivot!$A$4:$G$116,7,FALSE)</f>
        <v>#N/A</v>
      </c>
    </row>
    <row r="30" spans="1:14" x14ac:dyDescent="0.25">
      <c r="A30">
        <v>91</v>
      </c>
      <c r="B30" t="s">
        <v>2</v>
      </c>
      <c r="C30">
        <v>2006</v>
      </c>
      <c r="D30">
        <v>5</v>
      </c>
      <c r="E30">
        <v>117</v>
      </c>
      <c r="F30">
        <v>30</v>
      </c>
      <c r="G30" s="15">
        <v>0.25641025641025639</v>
      </c>
      <c r="H30" s="15"/>
      <c r="J30">
        <v>5</v>
      </c>
      <c r="K30" t="str">
        <f t="shared" si="0"/>
        <v>5-2006-5</v>
      </c>
      <c r="L30" t="e">
        <f>VLOOKUP($K30,pivot!$A$4:$G$116,5,FALSE)</f>
        <v>#N/A</v>
      </c>
      <c r="M30" t="e">
        <f>VLOOKUP($K30,pivot!$A$4:$G$116,6,FALSE)</f>
        <v>#N/A</v>
      </c>
      <c r="N30" s="15" t="e">
        <f>VLOOKUP($K30,pivot!$A$4:$G$116,7,FALSE)</f>
        <v>#N/A</v>
      </c>
    </row>
    <row r="31" spans="1:14" x14ac:dyDescent="0.25">
      <c r="A31">
        <v>91</v>
      </c>
      <c r="B31" t="s">
        <v>2</v>
      </c>
      <c r="C31">
        <v>2007</v>
      </c>
      <c r="D31">
        <v>1</v>
      </c>
      <c r="E31">
        <v>78</v>
      </c>
      <c r="F31">
        <v>45</v>
      </c>
      <c r="G31" s="15">
        <v>0.57692307692307687</v>
      </c>
      <c r="H31" s="15"/>
      <c r="J31">
        <v>5</v>
      </c>
      <c r="K31" t="str">
        <f t="shared" si="0"/>
        <v>5-2007-1</v>
      </c>
      <c r="L31" t="e">
        <f>VLOOKUP($K31,pivot!$A$4:$G$116,5,FALSE)</f>
        <v>#N/A</v>
      </c>
      <c r="M31" t="e">
        <f>VLOOKUP($K31,pivot!$A$4:$G$116,6,FALSE)</f>
        <v>#N/A</v>
      </c>
      <c r="N31" s="15" t="e">
        <f>VLOOKUP($K31,pivot!$A$4:$G$116,7,FALSE)</f>
        <v>#N/A</v>
      </c>
    </row>
    <row r="32" spans="1:14" x14ac:dyDescent="0.25">
      <c r="A32">
        <v>91</v>
      </c>
      <c r="B32" t="s">
        <v>2</v>
      </c>
      <c r="C32">
        <v>2007</v>
      </c>
      <c r="D32">
        <v>2</v>
      </c>
      <c r="E32">
        <v>2607</v>
      </c>
      <c r="F32">
        <v>716</v>
      </c>
      <c r="G32" s="15">
        <v>0.27464518603759108</v>
      </c>
      <c r="H32" s="15"/>
      <c r="J32">
        <v>5</v>
      </c>
      <c r="K32" t="str">
        <f t="shared" si="0"/>
        <v>5-2007-2</v>
      </c>
      <c r="L32" t="e">
        <f>VLOOKUP($K32,pivot!$A$4:$G$116,5,FALSE)</f>
        <v>#N/A</v>
      </c>
      <c r="M32" t="e">
        <f>VLOOKUP($K32,pivot!$A$4:$G$116,6,FALSE)</f>
        <v>#N/A</v>
      </c>
      <c r="N32" s="15" t="e">
        <f>VLOOKUP($K32,pivot!$A$4:$G$116,7,FALSE)</f>
        <v>#N/A</v>
      </c>
    </row>
    <row r="33" spans="1:14" x14ac:dyDescent="0.25">
      <c r="A33">
        <v>91</v>
      </c>
      <c r="B33" t="s">
        <v>2</v>
      </c>
      <c r="C33">
        <v>2007</v>
      </c>
      <c r="D33">
        <v>3</v>
      </c>
      <c r="E33">
        <v>6770</v>
      </c>
      <c r="F33">
        <v>1606</v>
      </c>
      <c r="G33" s="15">
        <v>0.23722304283604137</v>
      </c>
      <c r="H33" s="15"/>
      <c r="J33">
        <v>5</v>
      </c>
      <c r="K33" t="str">
        <f t="shared" si="0"/>
        <v>5-2007-3</v>
      </c>
      <c r="L33" t="e">
        <f>VLOOKUP($K33,pivot!$A$4:$G$116,5,FALSE)</f>
        <v>#N/A</v>
      </c>
      <c r="M33" t="e">
        <f>VLOOKUP($K33,pivot!$A$4:$G$116,6,FALSE)</f>
        <v>#N/A</v>
      </c>
      <c r="N33" s="15" t="e">
        <f>VLOOKUP($K33,pivot!$A$4:$G$116,7,FALSE)</f>
        <v>#N/A</v>
      </c>
    </row>
    <row r="34" spans="1:14" x14ac:dyDescent="0.25">
      <c r="A34">
        <v>91</v>
      </c>
      <c r="B34" t="s">
        <v>2</v>
      </c>
      <c r="C34">
        <v>2007</v>
      </c>
      <c r="D34">
        <v>4</v>
      </c>
      <c r="E34">
        <v>23186</v>
      </c>
      <c r="F34">
        <v>7297</v>
      </c>
      <c r="G34" s="15">
        <v>0.31471577676183904</v>
      </c>
      <c r="H34" s="15"/>
      <c r="J34">
        <v>5</v>
      </c>
      <c r="K34" t="str">
        <f t="shared" si="0"/>
        <v>5-2007-4</v>
      </c>
      <c r="L34" t="e">
        <f>VLOOKUP($K34,pivot!$A$4:$G$116,5,FALSE)</f>
        <v>#N/A</v>
      </c>
      <c r="M34" t="e">
        <f>VLOOKUP($K34,pivot!$A$4:$G$116,6,FALSE)</f>
        <v>#N/A</v>
      </c>
      <c r="N34" s="15" t="e">
        <f>VLOOKUP($K34,pivot!$A$4:$G$116,7,FALSE)</f>
        <v>#N/A</v>
      </c>
    </row>
    <row r="35" spans="1:14" x14ac:dyDescent="0.25">
      <c r="A35">
        <v>91</v>
      </c>
      <c r="B35" t="s">
        <v>2</v>
      </c>
      <c r="C35">
        <v>2007</v>
      </c>
      <c r="D35">
        <v>5</v>
      </c>
      <c r="E35">
        <v>15</v>
      </c>
      <c r="F35">
        <v>0</v>
      </c>
      <c r="G35" s="15">
        <v>0</v>
      </c>
      <c r="H35" s="15"/>
      <c r="J35">
        <v>5</v>
      </c>
      <c r="K35" t="str">
        <f t="shared" si="0"/>
        <v>5-2007-5</v>
      </c>
      <c r="L35" t="e">
        <f>VLOOKUP($K35,pivot!$A$4:$G$116,5,FALSE)</f>
        <v>#N/A</v>
      </c>
      <c r="M35" t="e">
        <f>VLOOKUP($K35,pivot!$A$4:$G$116,6,FALSE)</f>
        <v>#N/A</v>
      </c>
      <c r="N35" s="15" t="e">
        <f>VLOOKUP($K35,pivot!$A$4:$G$116,7,FALSE)</f>
        <v>#N/A</v>
      </c>
    </row>
    <row r="36" spans="1:14" x14ac:dyDescent="0.25">
      <c r="A36">
        <v>91</v>
      </c>
      <c r="B36" t="s">
        <v>2</v>
      </c>
      <c r="C36">
        <v>2008</v>
      </c>
      <c r="D36">
        <v>2</v>
      </c>
      <c r="E36">
        <v>4</v>
      </c>
      <c r="F36">
        <v>1</v>
      </c>
      <c r="G36" s="15">
        <v>0.25</v>
      </c>
      <c r="H36" s="15"/>
      <c r="J36">
        <v>5</v>
      </c>
      <c r="K36" t="str">
        <f t="shared" si="0"/>
        <v>5-2008-2</v>
      </c>
      <c r="L36" t="e">
        <f>VLOOKUP($K36,pivot!$A$4:$G$116,5,FALSE)</f>
        <v>#N/A</v>
      </c>
      <c r="M36" t="e">
        <f>VLOOKUP($K36,pivot!$A$4:$G$116,6,FALSE)</f>
        <v>#N/A</v>
      </c>
      <c r="N36" s="15" t="e">
        <f>VLOOKUP($K36,pivot!$A$4:$G$116,7,FALSE)</f>
        <v>#N/A</v>
      </c>
    </row>
    <row r="37" spans="1:14" x14ac:dyDescent="0.25">
      <c r="A37">
        <v>91</v>
      </c>
      <c r="B37" t="s">
        <v>2</v>
      </c>
      <c r="C37">
        <v>2008</v>
      </c>
      <c r="D37">
        <v>3</v>
      </c>
      <c r="E37">
        <v>4467</v>
      </c>
      <c r="F37">
        <v>1220</v>
      </c>
      <c r="G37" s="15">
        <v>0.27311394672039402</v>
      </c>
      <c r="H37" s="15"/>
      <c r="J37">
        <v>5</v>
      </c>
      <c r="K37" t="str">
        <f t="shared" si="0"/>
        <v>5-2008-3</v>
      </c>
      <c r="L37" t="e">
        <f>VLOOKUP($K37,pivot!$A$4:$G$116,5,FALSE)</f>
        <v>#N/A</v>
      </c>
      <c r="M37" t="e">
        <f>VLOOKUP($K37,pivot!$A$4:$G$116,6,FALSE)</f>
        <v>#N/A</v>
      </c>
      <c r="N37" s="15" t="e">
        <f>VLOOKUP($K37,pivot!$A$4:$G$116,7,FALSE)</f>
        <v>#N/A</v>
      </c>
    </row>
    <row r="38" spans="1:14" x14ac:dyDescent="0.25">
      <c r="A38">
        <v>91</v>
      </c>
      <c r="B38" t="s">
        <v>2</v>
      </c>
      <c r="C38">
        <v>2008</v>
      </c>
      <c r="D38">
        <v>4</v>
      </c>
      <c r="E38">
        <v>6192</v>
      </c>
      <c r="F38">
        <v>1845</v>
      </c>
      <c r="G38" s="15">
        <v>0.29796511627906974</v>
      </c>
      <c r="H38" s="15"/>
      <c r="J38">
        <v>5</v>
      </c>
      <c r="K38" t="str">
        <f t="shared" si="0"/>
        <v>5-2008-4</v>
      </c>
      <c r="L38" t="e">
        <f>VLOOKUP($K38,pivot!$A$4:$G$116,5,FALSE)</f>
        <v>#N/A</v>
      </c>
      <c r="M38" t="e">
        <f>VLOOKUP($K38,pivot!$A$4:$G$116,6,FALSE)</f>
        <v>#N/A</v>
      </c>
      <c r="N38" s="15" t="e">
        <f>VLOOKUP($K38,pivot!$A$4:$G$116,7,FALSE)</f>
        <v>#N/A</v>
      </c>
    </row>
    <row r="39" spans="1:14" x14ac:dyDescent="0.25">
      <c r="A39">
        <v>91</v>
      </c>
      <c r="B39" t="s">
        <v>2</v>
      </c>
      <c r="C39">
        <v>2008</v>
      </c>
      <c r="D39">
        <v>5</v>
      </c>
      <c r="E39">
        <v>553</v>
      </c>
      <c r="F39">
        <v>2</v>
      </c>
      <c r="G39" s="15">
        <v>3.616636528028933E-3</v>
      </c>
      <c r="H39" s="15"/>
      <c r="J39">
        <v>5</v>
      </c>
      <c r="K39" t="str">
        <f t="shared" si="0"/>
        <v>5-2008-5</v>
      </c>
      <c r="L39" t="e">
        <f>VLOOKUP($K39,pivot!$A$4:$G$116,5,FALSE)</f>
        <v>#N/A</v>
      </c>
      <c r="M39" t="e">
        <f>VLOOKUP($K39,pivot!$A$4:$G$116,6,FALSE)</f>
        <v>#N/A</v>
      </c>
      <c r="N39" s="15" t="e">
        <f>VLOOKUP($K39,pivot!$A$4:$G$116,7,FALSE)</f>
        <v>#N/A</v>
      </c>
    </row>
    <row r="40" spans="1:14" x14ac:dyDescent="0.25">
      <c r="A40">
        <v>91</v>
      </c>
      <c r="B40" t="s">
        <v>2</v>
      </c>
      <c r="C40">
        <v>2009</v>
      </c>
      <c r="D40">
        <v>2</v>
      </c>
      <c r="E40">
        <v>5695</v>
      </c>
      <c r="F40">
        <v>2368</v>
      </c>
      <c r="G40" s="15">
        <v>0.41580333625987709</v>
      </c>
      <c r="H40" s="15"/>
      <c r="J40">
        <v>5</v>
      </c>
      <c r="K40" t="str">
        <f t="shared" si="0"/>
        <v>5-2009-2</v>
      </c>
      <c r="L40" t="e">
        <f>VLOOKUP($K40,pivot!$A$4:$G$116,5,FALSE)</f>
        <v>#N/A</v>
      </c>
      <c r="M40" t="e">
        <f>VLOOKUP($K40,pivot!$A$4:$G$116,6,FALSE)</f>
        <v>#N/A</v>
      </c>
      <c r="N40" s="15" t="e">
        <f>VLOOKUP($K40,pivot!$A$4:$G$116,7,FALSE)</f>
        <v>#N/A</v>
      </c>
    </row>
    <row r="41" spans="1:14" x14ac:dyDescent="0.25">
      <c r="A41">
        <v>91</v>
      </c>
      <c r="B41" t="s">
        <v>2</v>
      </c>
      <c r="C41">
        <v>2009</v>
      </c>
      <c r="D41">
        <v>3</v>
      </c>
      <c r="E41">
        <v>8306</v>
      </c>
      <c r="F41">
        <v>2920</v>
      </c>
      <c r="G41" s="15">
        <v>0.35155309414880809</v>
      </c>
      <c r="H41" s="15"/>
      <c r="J41">
        <v>5</v>
      </c>
      <c r="K41" t="str">
        <f t="shared" si="0"/>
        <v>5-2009-3</v>
      </c>
      <c r="L41" t="e">
        <f>VLOOKUP($K41,pivot!$A$4:$G$116,5,FALSE)</f>
        <v>#N/A</v>
      </c>
      <c r="M41" t="e">
        <f>VLOOKUP($K41,pivot!$A$4:$G$116,6,FALSE)</f>
        <v>#N/A</v>
      </c>
      <c r="N41" s="15" t="e">
        <f>VLOOKUP($K41,pivot!$A$4:$G$116,7,FALSE)</f>
        <v>#N/A</v>
      </c>
    </row>
    <row r="42" spans="1:14" x14ac:dyDescent="0.25">
      <c r="A42">
        <v>91</v>
      </c>
      <c r="B42" t="s">
        <v>2</v>
      </c>
      <c r="C42">
        <v>2009</v>
      </c>
      <c r="D42">
        <v>4</v>
      </c>
      <c r="E42">
        <v>12297</v>
      </c>
      <c r="F42">
        <v>4337</v>
      </c>
      <c r="G42" s="15">
        <v>0.35268764739367325</v>
      </c>
      <c r="H42" s="15"/>
      <c r="J42">
        <v>5</v>
      </c>
      <c r="K42" t="str">
        <f t="shared" si="0"/>
        <v>5-2009-4</v>
      </c>
      <c r="L42" t="e">
        <f>VLOOKUP($K42,pivot!$A$4:$G$116,5,FALSE)</f>
        <v>#N/A</v>
      </c>
      <c r="M42" t="e">
        <f>VLOOKUP($K42,pivot!$A$4:$G$116,6,FALSE)</f>
        <v>#N/A</v>
      </c>
      <c r="N42" s="15" t="e">
        <f>VLOOKUP($K42,pivot!$A$4:$G$116,7,FALSE)</f>
        <v>#N/A</v>
      </c>
    </row>
    <row r="43" spans="1:14" x14ac:dyDescent="0.25">
      <c r="A43">
        <v>91</v>
      </c>
      <c r="B43" t="s">
        <v>2</v>
      </c>
      <c r="C43">
        <v>2009</v>
      </c>
      <c r="D43">
        <v>5</v>
      </c>
      <c r="E43">
        <v>2985</v>
      </c>
      <c r="F43">
        <v>481</v>
      </c>
      <c r="G43" s="15">
        <v>0.1611390284757119</v>
      </c>
      <c r="H43" s="15"/>
      <c r="J43">
        <v>5</v>
      </c>
      <c r="K43" t="str">
        <f t="shared" si="0"/>
        <v>5-2009-5</v>
      </c>
      <c r="L43" t="e">
        <f>VLOOKUP($K43,pivot!$A$4:$G$116,5,FALSE)</f>
        <v>#N/A</v>
      </c>
      <c r="M43" t="e">
        <f>VLOOKUP($K43,pivot!$A$4:$G$116,6,FALSE)</f>
        <v>#N/A</v>
      </c>
      <c r="N43" s="15" t="e">
        <f>VLOOKUP($K43,pivot!$A$4:$G$116,7,FALSE)</f>
        <v>#N/A</v>
      </c>
    </row>
    <row r="44" spans="1:14" x14ac:dyDescent="0.25">
      <c r="A44">
        <v>91</v>
      </c>
      <c r="B44" t="s">
        <v>2</v>
      </c>
      <c r="C44">
        <v>2010</v>
      </c>
      <c r="D44">
        <v>2</v>
      </c>
      <c r="E44">
        <v>245</v>
      </c>
      <c r="F44">
        <v>91</v>
      </c>
      <c r="G44" s="15">
        <v>0.37142857142857144</v>
      </c>
      <c r="H44" s="15"/>
      <c r="J44">
        <v>5</v>
      </c>
      <c r="K44" t="str">
        <f t="shared" si="0"/>
        <v>5-2010-2</v>
      </c>
      <c r="L44" t="e">
        <f>VLOOKUP($K44,pivot!$A$4:$G$116,5,FALSE)</f>
        <v>#N/A</v>
      </c>
      <c r="M44" t="e">
        <f>VLOOKUP($K44,pivot!$A$4:$G$116,6,FALSE)</f>
        <v>#N/A</v>
      </c>
      <c r="N44" s="15" t="e">
        <f>VLOOKUP($K44,pivot!$A$4:$G$116,7,FALSE)</f>
        <v>#N/A</v>
      </c>
    </row>
    <row r="45" spans="1:14" x14ac:dyDescent="0.25">
      <c r="A45">
        <v>91</v>
      </c>
      <c r="B45" t="s">
        <v>2</v>
      </c>
      <c r="C45">
        <v>2010</v>
      </c>
      <c r="D45">
        <v>3</v>
      </c>
      <c r="E45">
        <v>934</v>
      </c>
      <c r="F45">
        <v>436</v>
      </c>
      <c r="G45" s="15">
        <v>0.46680942184154178</v>
      </c>
      <c r="H45" s="15"/>
      <c r="J45">
        <v>5</v>
      </c>
      <c r="K45" t="str">
        <f t="shared" si="0"/>
        <v>5-2010-3</v>
      </c>
      <c r="L45" t="e">
        <f>VLOOKUP($K45,pivot!$A$4:$G$116,5,FALSE)</f>
        <v>#N/A</v>
      </c>
      <c r="M45" t="e">
        <f>VLOOKUP($K45,pivot!$A$4:$G$116,6,FALSE)</f>
        <v>#N/A</v>
      </c>
      <c r="N45" s="15" t="e">
        <f>VLOOKUP($K45,pivot!$A$4:$G$116,7,FALSE)</f>
        <v>#N/A</v>
      </c>
    </row>
    <row r="46" spans="1:14" x14ac:dyDescent="0.25">
      <c r="A46">
        <v>91</v>
      </c>
      <c r="B46" t="s">
        <v>2</v>
      </c>
      <c r="C46">
        <v>2010</v>
      </c>
      <c r="D46">
        <v>4</v>
      </c>
      <c r="E46">
        <v>9698</v>
      </c>
      <c r="F46">
        <v>2789</v>
      </c>
      <c r="G46" s="15">
        <v>0.28758506908640957</v>
      </c>
      <c r="H46" s="15"/>
      <c r="J46">
        <v>5</v>
      </c>
      <c r="K46" t="str">
        <f t="shared" si="0"/>
        <v>5-2010-4</v>
      </c>
      <c r="L46" t="e">
        <f>VLOOKUP($K46,pivot!$A$4:$G$116,5,FALSE)</f>
        <v>#N/A</v>
      </c>
      <c r="M46" t="e">
        <f>VLOOKUP($K46,pivot!$A$4:$G$116,6,FALSE)</f>
        <v>#N/A</v>
      </c>
      <c r="N46" s="15" t="e">
        <f>VLOOKUP($K46,pivot!$A$4:$G$116,7,FALSE)</f>
        <v>#N/A</v>
      </c>
    </row>
    <row r="47" spans="1:14" x14ac:dyDescent="0.25">
      <c r="A47">
        <v>91</v>
      </c>
      <c r="B47" t="s">
        <v>2</v>
      </c>
      <c r="C47">
        <v>2010</v>
      </c>
      <c r="D47">
        <v>5</v>
      </c>
      <c r="E47">
        <v>2082</v>
      </c>
      <c r="F47">
        <v>181</v>
      </c>
      <c r="G47" s="15">
        <v>8.6935638808837659E-2</v>
      </c>
      <c r="H47" s="15"/>
      <c r="J47">
        <v>5</v>
      </c>
      <c r="K47" t="str">
        <f t="shared" si="0"/>
        <v>5-2010-5</v>
      </c>
      <c r="L47" t="e">
        <f>VLOOKUP($K47,pivot!$A$4:$G$116,5,FALSE)</f>
        <v>#N/A</v>
      </c>
      <c r="M47" t="e">
        <f>VLOOKUP($K47,pivot!$A$4:$G$116,6,FALSE)</f>
        <v>#N/A</v>
      </c>
      <c r="N47" s="15" t="e">
        <f>VLOOKUP($K47,pivot!$A$4:$G$116,7,FALSE)</f>
        <v>#N/A</v>
      </c>
    </row>
    <row r="48" spans="1:14" x14ac:dyDescent="0.25">
      <c r="A48">
        <v>91</v>
      </c>
      <c r="B48" t="s">
        <v>2</v>
      </c>
      <c r="C48">
        <v>2011</v>
      </c>
      <c r="D48">
        <v>2</v>
      </c>
      <c r="E48">
        <v>2208</v>
      </c>
      <c r="F48">
        <v>626</v>
      </c>
      <c r="G48" s="15">
        <v>0.28351449275362317</v>
      </c>
      <c r="H48" s="15"/>
      <c r="J48">
        <v>5</v>
      </c>
      <c r="K48" t="str">
        <f t="shared" si="0"/>
        <v>5-2011-2</v>
      </c>
      <c r="L48" t="e">
        <f>VLOOKUP($K48,pivot!$A$4:$G$116,5,FALSE)</f>
        <v>#N/A</v>
      </c>
      <c r="M48" t="e">
        <f>VLOOKUP($K48,pivot!$A$4:$G$116,6,FALSE)</f>
        <v>#N/A</v>
      </c>
      <c r="N48" s="15" t="e">
        <f>VLOOKUP($K48,pivot!$A$4:$G$116,7,FALSE)</f>
        <v>#N/A</v>
      </c>
    </row>
    <row r="49" spans="1:14" x14ac:dyDescent="0.25">
      <c r="A49">
        <v>91</v>
      </c>
      <c r="B49" t="s">
        <v>2</v>
      </c>
      <c r="C49">
        <v>2011</v>
      </c>
      <c r="D49">
        <v>3</v>
      </c>
      <c r="E49">
        <v>4248</v>
      </c>
      <c r="F49">
        <v>1196</v>
      </c>
      <c r="G49" s="15">
        <v>0.2815442561205273</v>
      </c>
      <c r="H49" s="15"/>
      <c r="J49">
        <v>5</v>
      </c>
      <c r="K49" t="str">
        <f t="shared" si="0"/>
        <v>5-2011-3</v>
      </c>
      <c r="L49" t="e">
        <f>VLOOKUP($K49,pivot!$A$4:$G$116,5,FALSE)</f>
        <v>#N/A</v>
      </c>
      <c r="M49" t="e">
        <f>VLOOKUP($K49,pivot!$A$4:$G$116,6,FALSE)</f>
        <v>#N/A</v>
      </c>
      <c r="N49" s="15" t="e">
        <f>VLOOKUP($K49,pivot!$A$4:$G$116,7,FALSE)</f>
        <v>#N/A</v>
      </c>
    </row>
    <row r="50" spans="1:14" x14ac:dyDescent="0.25">
      <c r="A50">
        <v>91</v>
      </c>
      <c r="B50" t="s">
        <v>2</v>
      </c>
      <c r="C50">
        <v>2011</v>
      </c>
      <c r="D50">
        <v>4</v>
      </c>
      <c r="E50">
        <v>16912</v>
      </c>
      <c r="F50">
        <v>3581</v>
      </c>
      <c r="G50" s="15">
        <v>0.21174314096499527</v>
      </c>
      <c r="H50" s="15"/>
      <c r="J50">
        <v>5</v>
      </c>
      <c r="K50" t="str">
        <f t="shared" si="0"/>
        <v>5-2011-4</v>
      </c>
      <c r="L50" t="e">
        <f>VLOOKUP($K50,pivot!$A$4:$G$116,5,FALSE)</f>
        <v>#N/A</v>
      </c>
      <c r="M50" t="e">
        <f>VLOOKUP($K50,pivot!$A$4:$G$116,6,FALSE)</f>
        <v>#N/A</v>
      </c>
      <c r="N50" s="15" t="e">
        <f>VLOOKUP($K50,pivot!$A$4:$G$116,7,FALSE)</f>
        <v>#N/A</v>
      </c>
    </row>
    <row r="51" spans="1:14" x14ac:dyDescent="0.25">
      <c r="A51">
        <v>91</v>
      </c>
      <c r="B51" t="s">
        <v>2</v>
      </c>
      <c r="C51">
        <v>2011</v>
      </c>
      <c r="D51">
        <v>5</v>
      </c>
      <c r="E51">
        <v>5228</v>
      </c>
      <c r="F51">
        <v>929</v>
      </c>
      <c r="G51" s="15">
        <v>0.17769701606732977</v>
      </c>
      <c r="H51" s="15"/>
      <c r="J51">
        <v>5</v>
      </c>
      <c r="K51" t="str">
        <f t="shared" si="0"/>
        <v>5-2011-5</v>
      </c>
      <c r="L51" t="e">
        <f>VLOOKUP($K51,pivot!$A$4:$G$116,5,FALSE)</f>
        <v>#N/A</v>
      </c>
      <c r="M51" t="e">
        <f>VLOOKUP($K51,pivot!$A$4:$G$116,6,FALSE)</f>
        <v>#N/A</v>
      </c>
      <c r="N51" s="15" t="e">
        <f>VLOOKUP($K51,pivot!$A$4:$G$116,7,FALSE)</f>
        <v>#N/A</v>
      </c>
    </row>
    <row r="52" spans="1:14" x14ac:dyDescent="0.25">
      <c r="A52">
        <v>91</v>
      </c>
      <c r="B52" t="s">
        <v>2</v>
      </c>
      <c r="C52">
        <v>2012</v>
      </c>
      <c r="D52">
        <v>2</v>
      </c>
      <c r="E52">
        <v>6897</v>
      </c>
      <c r="F52">
        <v>1574</v>
      </c>
      <c r="G52" s="15">
        <v>0.22821516601420908</v>
      </c>
      <c r="H52" s="15"/>
      <c r="J52">
        <v>5</v>
      </c>
      <c r="K52" t="str">
        <f t="shared" si="0"/>
        <v>5-2012-2</v>
      </c>
      <c r="L52" t="e">
        <f>VLOOKUP($K52,pivot!$A$4:$G$116,5,FALSE)</f>
        <v>#N/A</v>
      </c>
      <c r="M52" t="e">
        <f>VLOOKUP($K52,pivot!$A$4:$G$116,6,FALSE)</f>
        <v>#N/A</v>
      </c>
      <c r="N52" s="15" t="e">
        <f>VLOOKUP($K52,pivot!$A$4:$G$116,7,FALSE)</f>
        <v>#N/A</v>
      </c>
    </row>
    <row r="53" spans="1:14" x14ac:dyDescent="0.25">
      <c r="A53">
        <v>91</v>
      </c>
      <c r="B53" t="s">
        <v>2</v>
      </c>
      <c r="C53">
        <v>2012</v>
      </c>
      <c r="D53">
        <v>3</v>
      </c>
      <c r="E53">
        <v>6846</v>
      </c>
      <c r="F53">
        <v>1925</v>
      </c>
      <c r="G53" s="15">
        <v>0.28118609406952966</v>
      </c>
      <c r="H53" s="15"/>
      <c r="J53">
        <v>5</v>
      </c>
      <c r="K53" t="str">
        <f t="shared" si="0"/>
        <v>5-2012-3</v>
      </c>
      <c r="L53" t="e">
        <f>VLOOKUP($K53,pivot!$A$4:$G$116,5,FALSE)</f>
        <v>#N/A</v>
      </c>
      <c r="M53" t="e">
        <f>VLOOKUP($K53,pivot!$A$4:$G$116,6,FALSE)</f>
        <v>#N/A</v>
      </c>
      <c r="N53" s="15" t="e">
        <f>VLOOKUP($K53,pivot!$A$4:$G$116,7,FALSE)</f>
        <v>#N/A</v>
      </c>
    </row>
    <row r="54" spans="1:14" x14ac:dyDescent="0.25">
      <c r="A54">
        <v>91</v>
      </c>
      <c r="B54" t="s">
        <v>2</v>
      </c>
      <c r="C54">
        <v>2012</v>
      </c>
      <c r="D54">
        <v>4</v>
      </c>
      <c r="E54">
        <v>54134</v>
      </c>
      <c r="F54">
        <v>8221</v>
      </c>
      <c r="G54" s="15">
        <v>0.15186389330180664</v>
      </c>
      <c r="H54" s="15"/>
      <c r="J54">
        <v>5</v>
      </c>
      <c r="K54" t="str">
        <f t="shared" si="0"/>
        <v>5-2012-4</v>
      </c>
      <c r="L54" t="e">
        <f>VLOOKUP($K54,pivot!$A$4:$G$116,5,FALSE)</f>
        <v>#N/A</v>
      </c>
      <c r="M54" t="e">
        <f>VLOOKUP($K54,pivot!$A$4:$G$116,6,FALSE)</f>
        <v>#N/A</v>
      </c>
      <c r="N54" s="15" t="e">
        <f>VLOOKUP($K54,pivot!$A$4:$G$116,7,FALSE)</f>
        <v>#N/A</v>
      </c>
    </row>
    <row r="55" spans="1:14" x14ac:dyDescent="0.25">
      <c r="A55">
        <v>91</v>
      </c>
      <c r="B55" t="s">
        <v>2</v>
      </c>
      <c r="C55">
        <v>2012</v>
      </c>
      <c r="D55">
        <v>5</v>
      </c>
      <c r="E55">
        <v>5286</v>
      </c>
      <c r="F55">
        <v>3897</v>
      </c>
      <c r="G55" s="15">
        <v>0.73723041997729855</v>
      </c>
      <c r="H55" s="15"/>
      <c r="J55">
        <v>5</v>
      </c>
      <c r="K55" t="str">
        <f t="shared" si="0"/>
        <v>5-2012-5</v>
      </c>
      <c r="L55" t="e">
        <f>VLOOKUP($K55,pivot!$A$4:$G$116,5,FALSE)</f>
        <v>#N/A</v>
      </c>
      <c r="M55" t="e">
        <f>VLOOKUP($K55,pivot!$A$4:$G$116,6,FALSE)</f>
        <v>#N/A</v>
      </c>
      <c r="N55" s="15" t="e">
        <f>VLOOKUP($K55,pivot!$A$4:$G$116,7,FALSE)</f>
        <v>#N/A</v>
      </c>
    </row>
    <row r="56" spans="1:14" x14ac:dyDescent="0.25">
      <c r="A56">
        <v>91</v>
      </c>
      <c r="B56" t="s">
        <v>2</v>
      </c>
      <c r="C56">
        <v>2013</v>
      </c>
      <c r="D56">
        <v>1</v>
      </c>
      <c r="E56">
        <v>22</v>
      </c>
      <c r="F56">
        <v>0</v>
      </c>
      <c r="G56" s="15">
        <v>0</v>
      </c>
      <c r="H56" s="15"/>
      <c r="J56">
        <v>5</v>
      </c>
      <c r="K56" t="str">
        <f t="shared" si="0"/>
        <v>5-2013-1</v>
      </c>
      <c r="L56" t="e">
        <f>VLOOKUP($K56,pivot!$A$4:$G$116,5,FALSE)</f>
        <v>#N/A</v>
      </c>
      <c r="M56" t="e">
        <f>VLOOKUP($K56,pivot!$A$4:$G$116,6,FALSE)</f>
        <v>#N/A</v>
      </c>
      <c r="N56" s="15" t="e">
        <f>VLOOKUP($K56,pivot!$A$4:$G$116,7,FALSE)</f>
        <v>#N/A</v>
      </c>
    </row>
    <row r="57" spans="1:14" x14ac:dyDescent="0.25">
      <c r="A57">
        <v>91</v>
      </c>
      <c r="B57" t="s">
        <v>2</v>
      </c>
      <c r="C57">
        <v>2013</v>
      </c>
      <c r="D57">
        <v>2</v>
      </c>
      <c r="E57">
        <v>3662</v>
      </c>
      <c r="F57">
        <v>1280</v>
      </c>
      <c r="G57" s="15">
        <v>0.34953577280174769</v>
      </c>
      <c r="H57" s="15"/>
      <c r="J57">
        <v>5</v>
      </c>
      <c r="K57" t="str">
        <f t="shared" si="0"/>
        <v>5-2013-2</v>
      </c>
      <c r="L57" t="e">
        <f>VLOOKUP($K57,pivot!$A$4:$G$116,5,FALSE)</f>
        <v>#N/A</v>
      </c>
      <c r="M57" t="e">
        <f>VLOOKUP($K57,pivot!$A$4:$G$116,6,FALSE)</f>
        <v>#N/A</v>
      </c>
      <c r="N57" s="15" t="e">
        <f>VLOOKUP($K57,pivot!$A$4:$G$116,7,FALSE)</f>
        <v>#N/A</v>
      </c>
    </row>
    <row r="58" spans="1:14" x14ac:dyDescent="0.25">
      <c r="A58">
        <v>91</v>
      </c>
      <c r="B58" t="s">
        <v>2</v>
      </c>
      <c r="C58">
        <v>2013</v>
      </c>
      <c r="D58">
        <v>3</v>
      </c>
      <c r="E58">
        <v>6942</v>
      </c>
      <c r="F58">
        <v>2074</v>
      </c>
      <c r="G58" s="15">
        <v>0.29876116392970326</v>
      </c>
      <c r="H58" s="15"/>
      <c r="J58">
        <v>5</v>
      </c>
      <c r="K58" t="str">
        <f t="shared" si="0"/>
        <v>5-2013-3</v>
      </c>
      <c r="L58" t="e">
        <f>VLOOKUP($K58,pivot!$A$4:$G$116,5,FALSE)</f>
        <v>#N/A</v>
      </c>
      <c r="M58" t="e">
        <f>VLOOKUP($K58,pivot!$A$4:$G$116,6,FALSE)</f>
        <v>#N/A</v>
      </c>
      <c r="N58" s="15" t="e">
        <f>VLOOKUP($K58,pivot!$A$4:$G$116,7,FALSE)</f>
        <v>#N/A</v>
      </c>
    </row>
    <row r="59" spans="1:14" x14ac:dyDescent="0.25">
      <c r="A59">
        <v>91</v>
      </c>
      <c r="B59" t="s">
        <v>2</v>
      </c>
      <c r="C59">
        <v>2013</v>
      </c>
      <c r="D59">
        <v>4</v>
      </c>
      <c r="E59">
        <v>28374</v>
      </c>
      <c r="F59">
        <v>6927</v>
      </c>
      <c r="G59" s="15">
        <v>0.2441319517868471</v>
      </c>
      <c r="H59" s="15"/>
      <c r="J59">
        <v>5</v>
      </c>
      <c r="K59" t="str">
        <f t="shared" si="0"/>
        <v>5-2013-4</v>
      </c>
      <c r="L59" t="e">
        <f>VLOOKUP($K59,pivot!$A$4:$G$116,5,FALSE)</f>
        <v>#N/A</v>
      </c>
      <c r="M59" t="e">
        <f>VLOOKUP($K59,pivot!$A$4:$G$116,6,FALSE)</f>
        <v>#N/A</v>
      </c>
      <c r="N59" s="15" t="e">
        <f>VLOOKUP($K59,pivot!$A$4:$G$116,7,FALSE)</f>
        <v>#N/A</v>
      </c>
    </row>
    <row r="60" spans="1:14" x14ac:dyDescent="0.25">
      <c r="A60">
        <v>91</v>
      </c>
      <c r="B60" t="s">
        <v>2</v>
      </c>
      <c r="C60">
        <v>2013</v>
      </c>
      <c r="D60">
        <v>5</v>
      </c>
      <c r="E60">
        <v>1394</v>
      </c>
      <c r="F60">
        <v>1219</v>
      </c>
      <c r="G60" s="15">
        <v>0.87446197991391683</v>
      </c>
      <c r="H60" s="15"/>
      <c r="J60">
        <v>5</v>
      </c>
      <c r="K60" t="str">
        <f t="shared" si="0"/>
        <v>5-2013-5</v>
      </c>
      <c r="L60" t="e">
        <f>VLOOKUP($K60,pivot!$A$4:$G$116,5,FALSE)</f>
        <v>#N/A</v>
      </c>
      <c r="M60" t="e">
        <f>VLOOKUP($K60,pivot!$A$4:$G$116,6,FALSE)</f>
        <v>#N/A</v>
      </c>
      <c r="N60" s="15" t="e">
        <f>VLOOKUP($K60,pivot!$A$4:$G$116,7,FALSE)</f>
        <v>#N/A</v>
      </c>
    </row>
    <row r="61" spans="1:14" x14ac:dyDescent="0.25">
      <c r="A61">
        <v>91</v>
      </c>
      <c r="B61" t="s">
        <v>2</v>
      </c>
      <c r="C61">
        <v>2014</v>
      </c>
      <c r="D61">
        <v>1</v>
      </c>
      <c r="E61">
        <v>11</v>
      </c>
      <c r="F61">
        <v>1</v>
      </c>
      <c r="G61" s="15">
        <v>9.0909090909090912E-2</v>
      </c>
      <c r="H61" s="15"/>
      <c r="J61">
        <v>5</v>
      </c>
      <c r="K61" t="str">
        <f t="shared" si="0"/>
        <v>5-2014-1</v>
      </c>
      <c r="L61" t="e">
        <f>VLOOKUP($K61,pivot!$A$4:$G$116,5,FALSE)</f>
        <v>#N/A</v>
      </c>
      <c r="M61" t="e">
        <f>VLOOKUP($K61,pivot!$A$4:$G$116,6,FALSE)</f>
        <v>#N/A</v>
      </c>
      <c r="N61" s="15" t="e">
        <f>VLOOKUP($K61,pivot!$A$4:$G$116,7,FALSE)</f>
        <v>#N/A</v>
      </c>
    </row>
    <row r="62" spans="1:14" x14ac:dyDescent="0.25">
      <c r="A62">
        <v>91</v>
      </c>
      <c r="B62" t="s">
        <v>2</v>
      </c>
      <c r="C62">
        <v>2014</v>
      </c>
      <c r="D62">
        <v>2</v>
      </c>
      <c r="E62">
        <v>4415</v>
      </c>
      <c r="F62">
        <v>1717</v>
      </c>
      <c r="G62" s="15">
        <v>0.38890147225368066</v>
      </c>
      <c r="H62" s="15"/>
      <c r="J62">
        <v>5</v>
      </c>
      <c r="K62" t="str">
        <f t="shared" si="0"/>
        <v>5-2014-2</v>
      </c>
      <c r="L62" t="e">
        <f>VLOOKUP($K62,pivot!$A$4:$G$116,5,FALSE)</f>
        <v>#N/A</v>
      </c>
      <c r="M62" t="e">
        <f>VLOOKUP($K62,pivot!$A$4:$G$116,6,FALSE)</f>
        <v>#N/A</v>
      </c>
      <c r="N62" s="15" t="e">
        <f>VLOOKUP($K62,pivot!$A$4:$G$116,7,FALSE)</f>
        <v>#N/A</v>
      </c>
    </row>
    <row r="63" spans="1:14" x14ac:dyDescent="0.25">
      <c r="A63">
        <v>91</v>
      </c>
      <c r="B63" t="s">
        <v>2</v>
      </c>
      <c r="C63">
        <v>2014</v>
      </c>
      <c r="D63">
        <v>3</v>
      </c>
      <c r="E63">
        <v>10517</v>
      </c>
      <c r="F63">
        <v>2934</v>
      </c>
      <c r="G63" s="15">
        <v>0.27897689455167823</v>
      </c>
      <c r="H63" s="15"/>
      <c r="J63">
        <v>5</v>
      </c>
      <c r="K63" t="str">
        <f t="shared" si="0"/>
        <v>5-2014-3</v>
      </c>
      <c r="L63" t="e">
        <f>VLOOKUP($K63,pivot!$A$4:$G$116,5,FALSE)</f>
        <v>#N/A</v>
      </c>
      <c r="M63" t="e">
        <f>VLOOKUP($K63,pivot!$A$4:$G$116,6,FALSE)</f>
        <v>#N/A</v>
      </c>
      <c r="N63" s="15" t="e">
        <f>VLOOKUP($K63,pivot!$A$4:$G$116,7,FALSE)</f>
        <v>#N/A</v>
      </c>
    </row>
    <row r="64" spans="1:14" x14ac:dyDescent="0.25">
      <c r="A64">
        <v>91</v>
      </c>
      <c r="B64" t="s">
        <v>2</v>
      </c>
      <c r="C64">
        <v>2014</v>
      </c>
      <c r="D64">
        <v>4</v>
      </c>
      <c r="E64">
        <v>31465</v>
      </c>
      <c r="F64">
        <v>4834</v>
      </c>
      <c r="G64" s="15">
        <v>0.15363101859208644</v>
      </c>
      <c r="H64" s="15"/>
      <c r="J64">
        <v>5</v>
      </c>
      <c r="K64" t="str">
        <f t="shared" si="0"/>
        <v>5-2014-4</v>
      </c>
      <c r="L64" t="e">
        <f>VLOOKUP($K64,pivot!$A$4:$G$116,5,FALSE)</f>
        <v>#N/A</v>
      </c>
      <c r="M64" t="e">
        <f>VLOOKUP($K64,pivot!$A$4:$G$116,6,FALSE)</f>
        <v>#N/A</v>
      </c>
      <c r="N64" s="15" t="e">
        <f>VLOOKUP($K64,pivot!$A$4:$G$116,7,FALSE)</f>
        <v>#N/A</v>
      </c>
    </row>
    <row r="65" spans="1:15" x14ac:dyDescent="0.25">
      <c r="A65">
        <v>91</v>
      </c>
      <c r="B65" t="s">
        <v>2</v>
      </c>
      <c r="C65">
        <v>2014</v>
      </c>
      <c r="D65">
        <v>5</v>
      </c>
      <c r="E65">
        <v>879</v>
      </c>
      <c r="F65">
        <v>184</v>
      </c>
      <c r="G65" s="15">
        <v>0.20932878270762229</v>
      </c>
      <c r="H65" s="15"/>
      <c r="J65">
        <v>5</v>
      </c>
      <c r="K65" t="str">
        <f t="shared" si="0"/>
        <v>5-2014-5</v>
      </c>
      <c r="L65" t="e">
        <f>VLOOKUP($K65,pivot!$A$4:$G$116,5,FALSE)</f>
        <v>#N/A</v>
      </c>
      <c r="M65" t="e">
        <f>VLOOKUP($K65,pivot!$A$4:$G$116,6,FALSE)</f>
        <v>#N/A</v>
      </c>
      <c r="N65" s="15" t="e">
        <f>VLOOKUP($K65,pivot!$A$4:$G$116,7,FALSE)</f>
        <v>#N/A</v>
      </c>
    </row>
    <row r="66" spans="1:15" x14ac:dyDescent="0.25">
      <c r="A66">
        <v>91</v>
      </c>
      <c r="B66" t="s">
        <v>2</v>
      </c>
      <c r="C66">
        <v>2015</v>
      </c>
      <c r="D66">
        <v>1</v>
      </c>
      <c r="E66">
        <v>100</v>
      </c>
      <c r="F66">
        <v>0</v>
      </c>
      <c r="G66" s="15">
        <v>0</v>
      </c>
      <c r="H66" s="15"/>
      <c r="J66">
        <v>5</v>
      </c>
      <c r="K66" t="str">
        <f t="shared" si="0"/>
        <v>5-2015-1</v>
      </c>
      <c r="L66" t="e">
        <f>VLOOKUP($K66,pivot!$A$4:$G$116,5,FALSE)</f>
        <v>#N/A</v>
      </c>
      <c r="M66" t="e">
        <f>VLOOKUP($K66,pivot!$A$4:$G$116,6,FALSE)</f>
        <v>#N/A</v>
      </c>
      <c r="N66" s="15" t="e">
        <f>VLOOKUP($K66,pivot!$A$4:$G$116,7,FALSE)</f>
        <v>#N/A</v>
      </c>
    </row>
    <row r="67" spans="1:15" ht="17.45" customHeight="1" x14ac:dyDescent="0.25">
      <c r="A67">
        <v>91</v>
      </c>
      <c r="B67" t="s">
        <v>2</v>
      </c>
      <c r="C67">
        <v>2015</v>
      </c>
      <c r="D67">
        <v>2</v>
      </c>
      <c r="E67" s="10">
        <v>2494</v>
      </c>
      <c r="F67">
        <v>611</v>
      </c>
      <c r="G67" s="15">
        <v>0.16808803301237965</v>
      </c>
      <c r="H67" s="15">
        <f>F67/E67</f>
        <v>0.24498797113071372</v>
      </c>
      <c r="I67" t="s">
        <v>563</v>
      </c>
      <c r="J67">
        <v>5</v>
      </c>
      <c r="K67" t="str">
        <f t="shared" ref="K67:K130" si="1">J67&amp;"-"&amp;C67&amp;"-"&amp;D67</f>
        <v>5-2015-2</v>
      </c>
      <c r="L67" s="16">
        <f>VLOOKUP($K67,pivot!$A$4:$G$116,5,FALSE)</f>
        <v>2494.4285714285716</v>
      </c>
      <c r="M67" s="16">
        <f>VLOOKUP($K67,pivot!$A$4:$G$116,6,FALSE)</f>
        <v>566.85714285714289</v>
      </c>
      <c r="N67" s="15">
        <f>VLOOKUP($K67,pivot!$A$4:$G$116,7,FALSE)</f>
        <v>0.22724929843651567</v>
      </c>
    </row>
    <row r="68" spans="1:15" x14ac:dyDescent="0.25">
      <c r="A68">
        <v>91</v>
      </c>
      <c r="B68" t="s">
        <v>2</v>
      </c>
      <c r="C68">
        <v>2015</v>
      </c>
      <c r="D68">
        <v>3</v>
      </c>
      <c r="E68" s="10">
        <v>9850</v>
      </c>
      <c r="F68">
        <v>2730</v>
      </c>
      <c r="G68" s="15">
        <v>0.1611475119532495</v>
      </c>
      <c r="H68" s="15">
        <f>F68/E68</f>
        <v>0.27715736040609135</v>
      </c>
      <c r="I68" t="s">
        <v>563</v>
      </c>
      <c r="J68">
        <v>5</v>
      </c>
      <c r="K68" t="str">
        <f t="shared" si="1"/>
        <v>5-2015-3</v>
      </c>
      <c r="L68" s="16">
        <f>VLOOKUP($K68,pivot!$A$4:$G$116,5,FALSE)</f>
        <v>10094.571428571428</v>
      </c>
      <c r="M68" s="16">
        <f>VLOOKUP($K68,pivot!$A$4:$G$116,6,FALSE)</f>
        <v>2765.1428571428569</v>
      </c>
      <c r="N68" s="15">
        <f>VLOOKUP($K68,pivot!$A$4:$G$116,7,FALSE)</f>
        <v>0.27392374968158273</v>
      </c>
    </row>
    <row r="69" spans="1:15" x14ac:dyDescent="0.25">
      <c r="A69">
        <v>91</v>
      </c>
      <c r="B69" t="s">
        <v>2</v>
      </c>
      <c r="C69">
        <v>2015</v>
      </c>
      <c r="D69">
        <v>4</v>
      </c>
      <c r="E69" s="10">
        <v>23221</v>
      </c>
      <c r="F69">
        <v>4632</v>
      </c>
      <c r="G69" s="15">
        <v>0.14980110604443583</v>
      </c>
      <c r="H69" s="15">
        <f>F69/E69</f>
        <v>0.19947461349640411</v>
      </c>
      <c r="I69" t="s">
        <v>563</v>
      </c>
      <c r="J69">
        <v>5</v>
      </c>
      <c r="K69" t="str">
        <f t="shared" si="1"/>
        <v>5-2015-4</v>
      </c>
      <c r="L69" s="17">
        <f>VLOOKUP($K69,pivot!$A$4:$G$116,5,FALSE)</f>
        <v>4804</v>
      </c>
      <c r="M69" s="17">
        <f>VLOOKUP($K69,pivot!$A$4:$G$116,6,FALSE)</f>
        <v>1521</v>
      </c>
      <c r="N69" s="18">
        <f>VLOOKUP($K69,pivot!$A$4:$G$116,7,FALSE)</f>
        <v>0.31661115736885931</v>
      </c>
      <c r="O69" t="s">
        <v>610</v>
      </c>
    </row>
    <row r="70" spans="1:15" x14ac:dyDescent="0.25">
      <c r="A70">
        <v>91</v>
      </c>
      <c r="B70" t="s">
        <v>2</v>
      </c>
      <c r="C70">
        <v>2015</v>
      </c>
      <c r="D70">
        <v>5</v>
      </c>
      <c r="E70">
        <v>4446</v>
      </c>
      <c r="F70">
        <v>1341</v>
      </c>
      <c r="G70" s="15">
        <v>0.30161943319838058</v>
      </c>
      <c r="H70" s="15"/>
      <c r="J70">
        <v>5</v>
      </c>
      <c r="K70" t="str">
        <f t="shared" si="1"/>
        <v>5-2015-5</v>
      </c>
      <c r="L70" t="e">
        <f>VLOOKUP($K70,pivot!$A$4:$G$116,5,FALSE)</f>
        <v>#N/A</v>
      </c>
      <c r="M70" t="e">
        <f>VLOOKUP($K70,pivot!$A$4:$G$116,6,FALSE)</f>
        <v>#N/A</v>
      </c>
      <c r="N70" s="15" t="e">
        <f>VLOOKUP($K70,pivot!$A$4:$G$116,7,FALSE)</f>
        <v>#N/A</v>
      </c>
    </row>
    <row r="71" spans="1:15" x14ac:dyDescent="0.25">
      <c r="A71">
        <v>91</v>
      </c>
      <c r="B71" t="s">
        <v>2</v>
      </c>
      <c r="C71">
        <v>2016</v>
      </c>
      <c r="D71">
        <v>1</v>
      </c>
      <c r="E71">
        <v>4</v>
      </c>
      <c r="F71">
        <v>1</v>
      </c>
      <c r="G71" s="15">
        <v>0.25</v>
      </c>
      <c r="H71" s="15"/>
      <c r="J71">
        <v>5</v>
      </c>
      <c r="K71" t="str">
        <f t="shared" si="1"/>
        <v>5-2016-1</v>
      </c>
      <c r="L71" t="e">
        <f>VLOOKUP($K71,pivot!$A$4:$G$116,5,FALSE)</f>
        <v>#N/A</v>
      </c>
      <c r="M71" t="e">
        <f>VLOOKUP($K71,pivot!$A$4:$G$116,6,FALSE)</f>
        <v>#N/A</v>
      </c>
      <c r="N71" s="15" t="e">
        <f>VLOOKUP($K71,pivot!$A$4:$G$116,7,FALSE)</f>
        <v>#N/A</v>
      </c>
    </row>
    <row r="72" spans="1:15" x14ac:dyDescent="0.25">
      <c r="A72">
        <v>91</v>
      </c>
      <c r="B72" t="s">
        <v>2</v>
      </c>
      <c r="C72">
        <v>2016</v>
      </c>
      <c r="D72">
        <v>2</v>
      </c>
      <c r="E72">
        <v>8</v>
      </c>
      <c r="F72">
        <v>8</v>
      </c>
      <c r="G72" s="15">
        <v>1</v>
      </c>
      <c r="H72" s="15"/>
      <c r="J72">
        <v>5</v>
      </c>
      <c r="K72" t="str">
        <f t="shared" si="1"/>
        <v>5-2016-2</v>
      </c>
      <c r="L72" t="e">
        <f>VLOOKUP($K72,pivot!$A$4:$G$116,5,FALSE)</f>
        <v>#N/A</v>
      </c>
      <c r="M72" t="e">
        <f>VLOOKUP($K72,pivot!$A$4:$G$116,6,FALSE)</f>
        <v>#N/A</v>
      </c>
      <c r="N72" s="15" t="e">
        <f>VLOOKUP($K72,pivot!$A$4:$G$116,7,FALSE)</f>
        <v>#N/A</v>
      </c>
    </row>
    <row r="73" spans="1:15" x14ac:dyDescent="0.25">
      <c r="A73">
        <v>91</v>
      </c>
      <c r="B73" t="s">
        <v>2</v>
      </c>
      <c r="C73">
        <v>2016</v>
      </c>
      <c r="D73">
        <v>3</v>
      </c>
      <c r="E73">
        <v>16</v>
      </c>
      <c r="F73">
        <v>6</v>
      </c>
      <c r="G73" s="15">
        <v>0.375</v>
      </c>
      <c r="H73" s="15"/>
      <c r="J73">
        <v>5</v>
      </c>
      <c r="K73" t="str">
        <f t="shared" si="1"/>
        <v>5-2016-3</v>
      </c>
      <c r="L73" t="e">
        <f>VLOOKUP($K73,pivot!$A$4:$G$116,5,FALSE)</f>
        <v>#N/A</v>
      </c>
      <c r="M73" t="e">
        <f>VLOOKUP($K73,pivot!$A$4:$G$116,6,FALSE)</f>
        <v>#N/A</v>
      </c>
      <c r="N73" s="15" t="e">
        <f>VLOOKUP($K73,pivot!$A$4:$G$116,7,FALSE)</f>
        <v>#N/A</v>
      </c>
    </row>
    <row r="74" spans="1:15" x14ac:dyDescent="0.25">
      <c r="A74">
        <v>91</v>
      </c>
      <c r="B74" t="s">
        <v>2</v>
      </c>
      <c r="C74">
        <v>2017</v>
      </c>
      <c r="D74">
        <v>1</v>
      </c>
      <c r="F74">
        <v>2</v>
      </c>
      <c r="G74" s="15" t="e">
        <v>#DIV/0!</v>
      </c>
      <c r="H74" s="15"/>
      <c r="J74">
        <v>5</v>
      </c>
      <c r="K74" t="str">
        <f t="shared" si="1"/>
        <v>5-2017-1</v>
      </c>
      <c r="L74" t="e">
        <f>VLOOKUP($K74,pivot!$A$4:$G$116,5,FALSE)</f>
        <v>#N/A</v>
      </c>
      <c r="M74" t="e">
        <f>VLOOKUP($K74,pivot!$A$4:$G$116,6,FALSE)</f>
        <v>#N/A</v>
      </c>
      <c r="N74" s="15" t="e">
        <f>VLOOKUP($K74,pivot!$A$4:$G$116,7,FALSE)</f>
        <v>#N/A</v>
      </c>
    </row>
    <row r="75" spans="1:15" x14ac:dyDescent="0.25">
      <c r="A75">
        <v>91</v>
      </c>
      <c r="B75" t="s">
        <v>2</v>
      </c>
      <c r="C75">
        <v>2017</v>
      </c>
      <c r="D75">
        <v>2</v>
      </c>
      <c r="E75">
        <v>252</v>
      </c>
      <c r="F75">
        <v>75</v>
      </c>
      <c r="G75" s="15">
        <v>0.29761904761904762</v>
      </c>
      <c r="H75" s="15"/>
      <c r="J75">
        <v>5</v>
      </c>
      <c r="K75" t="str">
        <f t="shared" si="1"/>
        <v>5-2017-2</v>
      </c>
      <c r="L75" s="16">
        <f>VLOOKUP($K75,pivot!$A$4:$G$116,5,FALSE)</f>
        <v>261</v>
      </c>
      <c r="M75" s="16">
        <f>VLOOKUP($K75,pivot!$A$4:$G$116,6,FALSE)</f>
        <v>77.571428571428569</v>
      </c>
      <c r="N75" s="15">
        <f>VLOOKUP($K75,pivot!$A$4:$G$116,7,FALSE)</f>
        <v>0.2972085385878489</v>
      </c>
    </row>
    <row r="76" spans="1:15" x14ac:dyDescent="0.25">
      <c r="A76">
        <v>91</v>
      </c>
      <c r="B76" t="s">
        <v>2</v>
      </c>
      <c r="C76">
        <v>2017</v>
      </c>
      <c r="D76">
        <v>3</v>
      </c>
      <c r="E76" s="10">
        <v>2448</v>
      </c>
      <c r="F76">
        <v>437</v>
      </c>
      <c r="G76" s="15">
        <v>9.8601083032490974E-2</v>
      </c>
      <c r="H76" s="15">
        <f>F76/E76</f>
        <v>0.17851307189542484</v>
      </c>
      <c r="I76" t="s">
        <v>563</v>
      </c>
      <c r="J76">
        <v>5</v>
      </c>
      <c r="K76" t="str">
        <f t="shared" si="1"/>
        <v>5-2017-3</v>
      </c>
      <c r="L76" s="17">
        <f>VLOOKUP($K76,pivot!$A$4:$G$116,5,FALSE)</f>
        <v>2439</v>
      </c>
      <c r="M76" s="17">
        <f>VLOOKUP($K76,pivot!$A$4:$G$116,6,FALSE)</f>
        <v>624.42857142857144</v>
      </c>
      <c r="N76" s="18">
        <f>VLOOKUP($K76,pivot!$A$4:$G$116,7,FALSE)</f>
        <v>0.25601827446845898</v>
      </c>
    </row>
    <row r="77" spans="1:15" x14ac:dyDescent="0.25">
      <c r="A77">
        <v>91</v>
      </c>
      <c r="B77" t="s">
        <v>2</v>
      </c>
      <c r="C77">
        <v>2017</v>
      </c>
      <c r="D77">
        <v>4</v>
      </c>
      <c r="E77" s="10">
        <v>0</v>
      </c>
      <c r="F77" s="10">
        <v>0</v>
      </c>
      <c r="G77" s="15">
        <v>1</v>
      </c>
      <c r="H77" s="15" t="e">
        <f>F77/E77</f>
        <v>#DIV/0!</v>
      </c>
      <c r="I77" t="s">
        <v>566</v>
      </c>
      <c r="J77">
        <v>5</v>
      </c>
      <c r="K77" t="str">
        <f t="shared" si="1"/>
        <v>5-2017-4</v>
      </c>
      <c r="L77" t="e">
        <f>VLOOKUP($K77,pivot!$A$4:$G$116,5,FALSE)</f>
        <v>#N/A</v>
      </c>
      <c r="M77" t="e">
        <f>VLOOKUP($K77,pivot!$A$4:$G$116,6,FALSE)</f>
        <v>#N/A</v>
      </c>
      <c r="N77" s="15" t="e">
        <f>VLOOKUP($K77,pivot!$A$4:$G$116,7,FALSE)</f>
        <v>#N/A</v>
      </c>
    </row>
    <row r="78" spans="1:15" x14ac:dyDescent="0.25">
      <c r="A78">
        <v>91</v>
      </c>
      <c r="B78" t="s">
        <v>2</v>
      </c>
      <c r="C78">
        <v>2018</v>
      </c>
      <c r="D78">
        <v>1</v>
      </c>
      <c r="F78">
        <v>8</v>
      </c>
      <c r="G78" s="15" t="e">
        <v>#DIV/0!</v>
      </c>
      <c r="H78" s="15"/>
      <c r="J78">
        <v>5</v>
      </c>
      <c r="K78" t="str">
        <f t="shared" si="1"/>
        <v>5-2018-1</v>
      </c>
      <c r="L78" t="e">
        <f>VLOOKUP($K78,pivot!$A$4:$G$116,5,FALSE)</f>
        <v>#N/A</v>
      </c>
      <c r="M78" t="e">
        <f>VLOOKUP($K78,pivot!$A$4:$G$116,6,FALSE)</f>
        <v>#N/A</v>
      </c>
      <c r="N78" s="15" t="e">
        <f>VLOOKUP($K78,pivot!$A$4:$G$116,7,FALSE)</f>
        <v>#N/A</v>
      </c>
    </row>
    <row r="79" spans="1:15" x14ac:dyDescent="0.25">
      <c r="A79">
        <v>91</v>
      </c>
      <c r="B79" t="s">
        <v>2</v>
      </c>
      <c r="C79">
        <v>2018</v>
      </c>
      <c r="D79">
        <v>2</v>
      </c>
      <c r="E79" s="10">
        <v>341</v>
      </c>
      <c r="F79">
        <v>200</v>
      </c>
      <c r="G79" s="15">
        <v>0.44642857142857145</v>
      </c>
      <c r="H79" s="15">
        <f>F79/E79</f>
        <v>0.5865102639296188</v>
      </c>
      <c r="I79" t="s">
        <v>563</v>
      </c>
      <c r="J79">
        <v>5</v>
      </c>
      <c r="K79" t="str">
        <f t="shared" si="1"/>
        <v>5-2018-2</v>
      </c>
      <c r="L79" s="17">
        <f>VLOOKUP($K79,pivot!$A$4:$G$116,5,FALSE)</f>
        <v>371.57142857142856</v>
      </c>
      <c r="M79" s="17">
        <f>VLOOKUP($K79,pivot!$A$4:$G$116,6,FALSE)</f>
        <v>151.57142857142856</v>
      </c>
      <c r="N79" s="18">
        <f>VLOOKUP($K79,pivot!$A$4:$G$116,7,FALSE)</f>
        <v>0.40792003075740096</v>
      </c>
    </row>
    <row r="80" spans="1:15" x14ac:dyDescent="0.25">
      <c r="A80">
        <v>91</v>
      </c>
      <c r="B80" t="s">
        <v>2</v>
      </c>
      <c r="C80">
        <v>2018</v>
      </c>
      <c r="D80">
        <v>3</v>
      </c>
      <c r="E80" s="10">
        <v>5157</v>
      </c>
      <c r="F80">
        <v>1772</v>
      </c>
      <c r="G80" s="15">
        <v>0.44511429289123333</v>
      </c>
      <c r="H80" s="15">
        <f>F80/E80</f>
        <v>0.34361062633313944</v>
      </c>
      <c r="I80" t="s">
        <v>563</v>
      </c>
      <c r="J80">
        <v>5</v>
      </c>
      <c r="K80" t="str">
        <f t="shared" si="1"/>
        <v>5-2018-3</v>
      </c>
      <c r="L80" s="17">
        <f>VLOOKUP($K80,pivot!$A$4:$G$116,5,FALSE)</f>
        <v>5126.1428571428569</v>
      </c>
      <c r="M80" s="17">
        <f>VLOOKUP($K80,pivot!$A$4:$G$116,6,FALSE)</f>
        <v>1383.7142857142858</v>
      </c>
      <c r="N80" s="18">
        <f>VLOOKUP($K80,pivot!$A$4:$G$116,7,FALSE)</f>
        <v>0.26993283727670486</v>
      </c>
    </row>
    <row r="81" spans="1:14" x14ac:dyDescent="0.25">
      <c r="A81">
        <v>91</v>
      </c>
      <c r="B81" t="s">
        <v>2</v>
      </c>
      <c r="C81">
        <v>2018</v>
      </c>
      <c r="D81">
        <v>4</v>
      </c>
      <c r="E81" s="10">
        <v>8805</v>
      </c>
      <c r="F81">
        <v>2214</v>
      </c>
      <c r="G81" s="15">
        <v>0.12006507592190889</v>
      </c>
      <c r="H81" s="15">
        <f>F81/E81</f>
        <v>0.25144804088586031</v>
      </c>
      <c r="I81" t="s">
        <v>563</v>
      </c>
      <c r="J81">
        <v>5</v>
      </c>
      <c r="K81" t="str">
        <f t="shared" si="1"/>
        <v>5-2018-4</v>
      </c>
      <c r="L81" s="17">
        <f>VLOOKUP($K81,pivot!$A$4:$G$116,5,FALSE)</f>
        <v>8805.2857142857138</v>
      </c>
      <c r="M81" s="17">
        <f>VLOOKUP($K81,pivot!$A$4:$G$116,6,FALSE)</f>
        <v>2540.7142857142858</v>
      </c>
      <c r="N81" s="18">
        <f>VLOOKUP($K81,pivot!$A$4:$G$116,7,FALSE)</f>
        <v>0.28854421857001478</v>
      </c>
    </row>
    <row r="82" spans="1:14" x14ac:dyDescent="0.25">
      <c r="A82">
        <v>91</v>
      </c>
      <c r="B82" t="s">
        <v>2</v>
      </c>
      <c r="C82">
        <v>2019</v>
      </c>
      <c r="D82">
        <v>1</v>
      </c>
      <c r="E82">
        <v>26</v>
      </c>
      <c r="F82">
        <v>4</v>
      </c>
      <c r="G82" s="15">
        <v>0.15384615384615385</v>
      </c>
      <c r="H82" s="15"/>
      <c r="J82">
        <v>5</v>
      </c>
      <c r="K82" t="str">
        <f t="shared" si="1"/>
        <v>5-2019-1</v>
      </c>
      <c r="L82" t="e">
        <f>VLOOKUP($K82,pivot!$A$4:$G$116,5,FALSE)</f>
        <v>#N/A</v>
      </c>
      <c r="M82" t="e">
        <f>VLOOKUP($K82,pivot!$A$4:$G$116,6,FALSE)</f>
        <v>#N/A</v>
      </c>
      <c r="N82" s="15" t="e">
        <f>VLOOKUP($K82,pivot!$A$4:$G$116,7,FALSE)</f>
        <v>#N/A</v>
      </c>
    </row>
    <row r="83" spans="1:14" x14ac:dyDescent="0.25">
      <c r="A83">
        <v>91</v>
      </c>
      <c r="B83" t="s">
        <v>2</v>
      </c>
      <c r="C83">
        <v>2019</v>
      </c>
      <c r="D83">
        <v>2</v>
      </c>
      <c r="E83" s="10">
        <v>712</v>
      </c>
      <c r="F83">
        <v>326</v>
      </c>
      <c r="G83" s="15">
        <v>0.24219910846953938</v>
      </c>
      <c r="H83" s="15">
        <f>F83/E83</f>
        <v>0.45786516853932585</v>
      </c>
      <c r="I83" t="s">
        <v>563</v>
      </c>
      <c r="J83">
        <v>5</v>
      </c>
      <c r="K83" t="str">
        <f t="shared" si="1"/>
        <v>5-2019-2</v>
      </c>
      <c r="L83" s="17">
        <f>VLOOKUP($K83,pivot!$A$4:$G$116,5,FALSE)</f>
        <v>754.85714285714289</v>
      </c>
      <c r="M83" s="17">
        <f>VLOOKUP($K83,pivot!$A$4:$G$116,6,FALSE)</f>
        <v>290.28571428571428</v>
      </c>
      <c r="N83" s="18">
        <f>VLOOKUP($K83,pivot!$A$4:$G$116,7,FALSE)</f>
        <v>0.38455715367146098</v>
      </c>
    </row>
    <row r="84" spans="1:14" x14ac:dyDescent="0.25">
      <c r="A84">
        <v>91</v>
      </c>
      <c r="B84" t="s">
        <v>2</v>
      </c>
      <c r="C84">
        <v>2019</v>
      </c>
      <c r="D84">
        <v>3</v>
      </c>
      <c r="E84" s="10">
        <v>4582</v>
      </c>
      <c r="F84">
        <v>1133</v>
      </c>
      <c r="G84" s="15">
        <v>0.22930580854078123</v>
      </c>
      <c r="H84" s="15">
        <f>F84/E84</f>
        <v>0.24727193365342645</v>
      </c>
      <c r="I84" t="s">
        <v>563</v>
      </c>
      <c r="J84">
        <v>5</v>
      </c>
      <c r="K84" t="str">
        <f t="shared" si="1"/>
        <v>5-2019-3</v>
      </c>
      <c r="L84" s="16">
        <f>VLOOKUP($K84,pivot!$A$4:$G$116,5,FALSE)</f>
        <v>4209.1428571428569</v>
      </c>
      <c r="M84" s="16">
        <f>VLOOKUP($K84,pivot!$A$4:$G$116,6,FALSE)</f>
        <v>1061.8571428571429</v>
      </c>
      <c r="N84" s="15">
        <f>VLOOKUP($K84,pivot!$A$4:$G$116,7,FALSE)</f>
        <v>0.25227396144447461</v>
      </c>
    </row>
    <row r="85" spans="1:14" x14ac:dyDescent="0.25">
      <c r="A85">
        <v>91</v>
      </c>
      <c r="B85" t="s">
        <v>2</v>
      </c>
      <c r="C85">
        <v>2019</v>
      </c>
      <c r="D85">
        <v>4</v>
      </c>
      <c r="E85" s="10">
        <v>6961</v>
      </c>
      <c r="F85">
        <v>2317</v>
      </c>
      <c r="G85" s="15">
        <v>0.11766797013864203</v>
      </c>
      <c r="H85" s="15">
        <f>F85/E85</f>
        <v>0.33285447493176268</v>
      </c>
      <c r="I85" t="s">
        <v>563</v>
      </c>
      <c r="J85">
        <v>5</v>
      </c>
      <c r="K85" t="str">
        <f t="shared" si="1"/>
        <v>5-2019-4</v>
      </c>
      <c r="L85" s="16">
        <f>VLOOKUP($K85,pivot!$A$4:$G$116,5,FALSE)</f>
        <v>7291</v>
      </c>
      <c r="M85" s="16">
        <f>VLOOKUP($K85,pivot!$A$4:$G$116,6,FALSE)</f>
        <v>2395.8571428571427</v>
      </c>
      <c r="N85" s="15">
        <f>VLOOKUP($K85,pivot!$A$4:$G$116,7,FALSE)</f>
        <v>0.32860473773928717</v>
      </c>
    </row>
    <row r="86" spans="1:14" x14ac:dyDescent="0.25">
      <c r="A86">
        <v>91</v>
      </c>
      <c r="B86" t="s">
        <v>2</v>
      </c>
      <c r="C86">
        <v>2019</v>
      </c>
      <c r="D86">
        <v>5</v>
      </c>
      <c r="E86">
        <v>53</v>
      </c>
      <c r="F86">
        <v>0</v>
      </c>
      <c r="G86" s="15">
        <v>0</v>
      </c>
      <c r="H86" s="15"/>
      <c r="J86">
        <v>5</v>
      </c>
      <c r="K86" t="str">
        <f t="shared" si="1"/>
        <v>5-2019-5</v>
      </c>
      <c r="L86" t="e">
        <f>VLOOKUP($K86,pivot!$A$4:$G$116,5,FALSE)</f>
        <v>#N/A</v>
      </c>
      <c r="M86" t="e">
        <f>VLOOKUP($K86,pivot!$A$4:$G$116,6,FALSE)</f>
        <v>#N/A</v>
      </c>
      <c r="N86" s="15" t="e">
        <f>VLOOKUP($K86,pivot!$A$4:$G$116,7,FALSE)</f>
        <v>#N/A</v>
      </c>
    </row>
    <row r="87" spans="1:14" x14ac:dyDescent="0.25">
      <c r="A87">
        <v>91</v>
      </c>
      <c r="B87" t="s">
        <v>2</v>
      </c>
      <c r="C87">
        <v>2020</v>
      </c>
      <c r="D87">
        <v>2</v>
      </c>
      <c r="E87" s="10">
        <v>1679</v>
      </c>
      <c r="F87">
        <v>488</v>
      </c>
      <c r="G87" s="15">
        <v>0.17585585585585586</v>
      </c>
      <c r="H87" s="15">
        <f>F87/E87</f>
        <v>0.29064919594997024</v>
      </c>
      <c r="I87" t="s">
        <v>563</v>
      </c>
      <c r="J87">
        <v>5</v>
      </c>
      <c r="K87" t="str">
        <f t="shared" si="1"/>
        <v>5-2020-2</v>
      </c>
      <c r="L87" s="17">
        <f>VLOOKUP($K87,pivot!$A$4:$G$116,5,FALSE)</f>
        <v>1814.7142857142858</v>
      </c>
      <c r="M87" s="17">
        <f>VLOOKUP($K87,pivot!$A$4:$G$116,6,FALSE)</f>
        <v>360.71428571428572</v>
      </c>
      <c r="N87" s="18">
        <f>VLOOKUP($K87,pivot!$A$4:$G$116,7,FALSE)</f>
        <v>0.19877194363536171</v>
      </c>
    </row>
    <row r="88" spans="1:14" x14ac:dyDescent="0.25">
      <c r="A88">
        <v>91</v>
      </c>
      <c r="B88" t="s">
        <v>2</v>
      </c>
      <c r="C88">
        <v>2020</v>
      </c>
      <c r="D88">
        <v>3</v>
      </c>
      <c r="E88" s="10">
        <v>5054</v>
      </c>
      <c r="F88">
        <v>1988</v>
      </c>
      <c r="G88" s="15">
        <v>0.2113544546034446</v>
      </c>
      <c r="H88" s="15">
        <f>F88/E88</f>
        <v>0.39335180055401664</v>
      </c>
      <c r="I88" t="s">
        <v>563</v>
      </c>
      <c r="J88">
        <v>5</v>
      </c>
      <c r="K88" t="str">
        <f t="shared" si="1"/>
        <v>5-2020-3</v>
      </c>
      <c r="L88" s="17">
        <f>VLOOKUP($K88,pivot!$A$4:$G$116,5,FALSE)</f>
        <v>5529.5714285714284</v>
      </c>
      <c r="M88" s="17">
        <f>VLOOKUP($K88,pivot!$A$4:$G$116,6,FALSE)</f>
        <v>1389</v>
      </c>
      <c r="N88" s="18">
        <f>VLOOKUP($K88,pivot!$A$4:$G$116,7,FALSE)</f>
        <v>0.25119487431213994</v>
      </c>
    </row>
    <row r="89" spans="1:14" x14ac:dyDescent="0.25">
      <c r="A89">
        <v>91</v>
      </c>
      <c r="B89" t="s">
        <v>2</v>
      </c>
      <c r="C89">
        <v>2020</v>
      </c>
      <c r="D89">
        <v>4</v>
      </c>
      <c r="E89" s="10">
        <v>10055</v>
      </c>
      <c r="F89">
        <v>3037</v>
      </c>
      <c r="G89" s="15">
        <v>0.12428892981379169</v>
      </c>
      <c r="H89" s="15">
        <f>F89/E89</f>
        <v>0.30203878667329687</v>
      </c>
      <c r="I89" t="s">
        <v>563</v>
      </c>
      <c r="J89">
        <v>5</v>
      </c>
      <c r="K89" t="str">
        <f t="shared" si="1"/>
        <v>5-2020-4</v>
      </c>
      <c r="L89" s="17">
        <f>VLOOKUP($K89,pivot!$A$4:$G$116,5,FALSE)</f>
        <v>9443.7142857142862</v>
      </c>
      <c r="M89" s="17">
        <f>VLOOKUP($K89,pivot!$A$4:$G$116,6,FALSE)</f>
        <v>2489.2857142857142</v>
      </c>
      <c r="N89" s="18">
        <f>VLOOKUP($K89,pivot!$A$4:$G$116,7,FALSE)</f>
        <v>0.26359180709769159</v>
      </c>
    </row>
    <row r="90" spans="1:14" x14ac:dyDescent="0.25">
      <c r="A90">
        <v>91</v>
      </c>
      <c r="B90" t="s">
        <v>2</v>
      </c>
      <c r="C90">
        <v>2020</v>
      </c>
      <c r="D90">
        <v>5</v>
      </c>
      <c r="E90">
        <v>611</v>
      </c>
      <c r="F90">
        <v>102</v>
      </c>
      <c r="G90" s="15">
        <v>0.16693944353518822</v>
      </c>
      <c r="H90" s="15"/>
      <c r="J90">
        <v>5</v>
      </c>
      <c r="K90" t="str">
        <f t="shared" si="1"/>
        <v>5-2020-5</v>
      </c>
      <c r="L90" t="e">
        <f>VLOOKUP($K90,pivot!$A$4:$G$116,5,FALSE)</f>
        <v>#N/A</v>
      </c>
      <c r="M90" t="e">
        <f>VLOOKUP($K90,pivot!$A$4:$G$116,6,FALSE)</f>
        <v>#N/A</v>
      </c>
      <c r="N90" s="15" t="e">
        <f>VLOOKUP($K90,pivot!$A$4:$G$116,7,FALSE)</f>
        <v>#N/A</v>
      </c>
    </row>
    <row r="91" spans="1:14" hidden="1" x14ac:dyDescent="0.25">
      <c r="A91">
        <v>92</v>
      </c>
      <c r="B91" t="s">
        <v>3</v>
      </c>
      <c r="C91">
        <v>2000</v>
      </c>
      <c r="D91">
        <v>2</v>
      </c>
      <c r="E91">
        <v>42</v>
      </c>
      <c r="F91">
        <v>0</v>
      </c>
      <c r="G91" s="15">
        <v>0</v>
      </c>
      <c r="H91" s="15"/>
      <c r="J91">
        <v>6</v>
      </c>
      <c r="K91" t="str">
        <f t="shared" si="1"/>
        <v>6-2000-2</v>
      </c>
      <c r="L91" t="e">
        <f>VLOOKUP($K91,pivot!$A$4:$G$116,5,FALSE)</f>
        <v>#N/A</v>
      </c>
      <c r="M91" t="e">
        <f>VLOOKUP($K91,pivot!$A$4:$G$116,6,FALSE)</f>
        <v>#N/A</v>
      </c>
      <c r="N91" s="15" t="e">
        <f>VLOOKUP($K91,pivot!$A$4:$G$116,7,FALSE)</f>
        <v>#N/A</v>
      </c>
    </row>
    <row r="92" spans="1:14" hidden="1" x14ac:dyDescent="0.25">
      <c r="A92">
        <v>92</v>
      </c>
      <c r="B92" t="s">
        <v>3</v>
      </c>
      <c r="C92">
        <v>2000</v>
      </c>
      <c r="D92">
        <v>3</v>
      </c>
      <c r="E92">
        <v>407</v>
      </c>
      <c r="F92">
        <v>5</v>
      </c>
      <c r="G92" s="15">
        <v>1.2285012285012284E-2</v>
      </c>
      <c r="H92" s="15"/>
      <c r="J92">
        <v>6</v>
      </c>
      <c r="K92" t="str">
        <f t="shared" si="1"/>
        <v>6-2000-3</v>
      </c>
      <c r="L92" t="e">
        <f>VLOOKUP($K92,pivot!$A$4:$G$116,5,FALSE)</f>
        <v>#N/A</v>
      </c>
      <c r="M92" t="e">
        <f>VLOOKUP($K92,pivot!$A$4:$G$116,6,FALSE)</f>
        <v>#N/A</v>
      </c>
      <c r="N92" s="15" t="e">
        <f>VLOOKUP($K92,pivot!$A$4:$G$116,7,FALSE)</f>
        <v>#N/A</v>
      </c>
    </row>
    <row r="93" spans="1:14" hidden="1" x14ac:dyDescent="0.25">
      <c r="A93">
        <v>92</v>
      </c>
      <c r="B93" t="s">
        <v>3</v>
      </c>
      <c r="C93">
        <v>2000</v>
      </c>
      <c r="D93">
        <v>4</v>
      </c>
      <c r="E93">
        <v>2147</v>
      </c>
      <c r="F93">
        <v>683</v>
      </c>
      <c r="G93" s="15">
        <v>0.31811830461108526</v>
      </c>
      <c r="H93" s="15"/>
      <c r="J93">
        <v>6</v>
      </c>
      <c r="K93" t="str">
        <f t="shared" si="1"/>
        <v>6-2000-4</v>
      </c>
      <c r="L93" t="e">
        <f>VLOOKUP($K93,pivot!$A$4:$G$116,5,FALSE)</f>
        <v>#N/A</v>
      </c>
      <c r="M93" t="e">
        <f>VLOOKUP($K93,pivot!$A$4:$G$116,6,FALSE)</f>
        <v>#N/A</v>
      </c>
      <c r="N93" s="15" t="e">
        <f>VLOOKUP($K93,pivot!$A$4:$G$116,7,FALSE)</f>
        <v>#N/A</v>
      </c>
    </row>
    <row r="94" spans="1:14" hidden="1" x14ac:dyDescent="0.25">
      <c r="A94">
        <v>92</v>
      </c>
      <c r="B94" t="s">
        <v>3</v>
      </c>
      <c r="C94">
        <v>2000</v>
      </c>
      <c r="D94">
        <v>5</v>
      </c>
      <c r="E94">
        <v>600</v>
      </c>
      <c r="F94">
        <v>73</v>
      </c>
      <c r="G94" s="15">
        <v>0.12166666666666667</v>
      </c>
      <c r="H94" s="15"/>
      <c r="J94">
        <v>6</v>
      </c>
      <c r="K94" t="str">
        <f t="shared" si="1"/>
        <v>6-2000-5</v>
      </c>
      <c r="L94" t="e">
        <f>VLOOKUP($K94,pivot!$A$4:$G$116,5,FALSE)</f>
        <v>#N/A</v>
      </c>
      <c r="M94" t="e">
        <f>VLOOKUP($K94,pivot!$A$4:$G$116,6,FALSE)</f>
        <v>#N/A</v>
      </c>
      <c r="N94" s="15" t="e">
        <f>VLOOKUP($K94,pivot!$A$4:$G$116,7,FALSE)</f>
        <v>#N/A</v>
      </c>
    </row>
    <row r="95" spans="1:14" hidden="1" x14ac:dyDescent="0.25">
      <c r="A95">
        <v>92</v>
      </c>
      <c r="B95" t="s">
        <v>3</v>
      </c>
      <c r="C95">
        <v>2001</v>
      </c>
      <c r="D95">
        <v>1</v>
      </c>
      <c r="E95">
        <v>255</v>
      </c>
      <c r="F95">
        <v>0</v>
      </c>
      <c r="G95" s="15">
        <v>0</v>
      </c>
      <c r="H95" s="15"/>
      <c r="J95">
        <v>6</v>
      </c>
      <c r="K95" t="str">
        <f t="shared" si="1"/>
        <v>6-2001-1</v>
      </c>
      <c r="L95" t="e">
        <f>VLOOKUP($K95,pivot!$A$4:$G$116,5,FALSE)</f>
        <v>#N/A</v>
      </c>
      <c r="M95" t="e">
        <f>VLOOKUP($K95,pivot!$A$4:$G$116,6,FALSE)</f>
        <v>#N/A</v>
      </c>
      <c r="N95" s="15" t="e">
        <f>VLOOKUP($K95,pivot!$A$4:$G$116,7,FALSE)</f>
        <v>#N/A</v>
      </c>
    </row>
    <row r="96" spans="1:14" hidden="1" x14ac:dyDescent="0.25">
      <c r="A96">
        <v>92</v>
      </c>
      <c r="B96" t="s">
        <v>3</v>
      </c>
      <c r="C96">
        <v>2001</v>
      </c>
      <c r="D96">
        <v>2</v>
      </c>
      <c r="E96">
        <v>239</v>
      </c>
      <c r="F96">
        <v>78</v>
      </c>
      <c r="G96" s="15">
        <v>0.32635983263598328</v>
      </c>
      <c r="H96" s="15"/>
      <c r="J96">
        <v>6</v>
      </c>
      <c r="K96" t="str">
        <f t="shared" si="1"/>
        <v>6-2001-2</v>
      </c>
      <c r="L96" t="e">
        <f>VLOOKUP($K96,pivot!$A$4:$G$116,5,FALSE)</f>
        <v>#N/A</v>
      </c>
      <c r="M96" t="e">
        <f>VLOOKUP($K96,pivot!$A$4:$G$116,6,FALSE)</f>
        <v>#N/A</v>
      </c>
      <c r="N96" s="15" t="e">
        <f>VLOOKUP($K96,pivot!$A$4:$G$116,7,FALSE)</f>
        <v>#N/A</v>
      </c>
    </row>
    <row r="97" spans="1:14" hidden="1" x14ac:dyDescent="0.25">
      <c r="A97">
        <v>92</v>
      </c>
      <c r="B97" t="s">
        <v>3</v>
      </c>
      <c r="C97">
        <v>2001</v>
      </c>
      <c r="D97">
        <v>3</v>
      </c>
      <c r="E97">
        <v>1492</v>
      </c>
      <c r="F97">
        <v>540</v>
      </c>
      <c r="G97" s="15">
        <v>0.36193029490616624</v>
      </c>
      <c r="H97" s="15"/>
      <c r="J97">
        <v>6</v>
      </c>
      <c r="K97" t="str">
        <f t="shared" si="1"/>
        <v>6-2001-3</v>
      </c>
      <c r="L97" t="e">
        <f>VLOOKUP($K97,pivot!$A$4:$G$116,5,FALSE)</f>
        <v>#N/A</v>
      </c>
      <c r="M97" t="e">
        <f>VLOOKUP($K97,pivot!$A$4:$G$116,6,FALSE)</f>
        <v>#N/A</v>
      </c>
      <c r="N97" s="15" t="e">
        <f>VLOOKUP($K97,pivot!$A$4:$G$116,7,FALSE)</f>
        <v>#N/A</v>
      </c>
    </row>
    <row r="98" spans="1:14" hidden="1" x14ac:dyDescent="0.25">
      <c r="A98">
        <v>92</v>
      </c>
      <c r="B98" t="s">
        <v>3</v>
      </c>
      <c r="C98">
        <v>2001</v>
      </c>
      <c r="D98">
        <v>4</v>
      </c>
      <c r="E98">
        <v>1806</v>
      </c>
      <c r="F98">
        <v>637</v>
      </c>
      <c r="G98" s="15">
        <v>0.35271317829457366</v>
      </c>
      <c r="H98" s="15"/>
      <c r="J98">
        <v>6</v>
      </c>
      <c r="K98" t="str">
        <f t="shared" si="1"/>
        <v>6-2001-4</v>
      </c>
      <c r="L98" t="e">
        <f>VLOOKUP($K98,pivot!$A$4:$G$116,5,FALSE)</f>
        <v>#N/A</v>
      </c>
      <c r="M98" t="e">
        <f>VLOOKUP($K98,pivot!$A$4:$G$116,6,FALSE)</f>
        <v>#N/A</v>
      </c>
      <c r="N98" s="15" t="e">
        <f>VLOOKUP($K98,pivot!$A$4:$G$116,7,FALSE)</f>
        <v>#N/A</v>
      </c>
    </row>
    <row r="99" spans="1:14" hidden="1" x14ac:dyDescent="0.25">
      <c r="A99">
        <v>92</v>
      </c>
      <c r="B99" t="s">
        <v>3</v>
      </c>
      <c r="C99">
        <v>2001</v>
      </c>
      <c r="D99">
        <v>5</v>
      </c>
      <c r="E99">
        <v>207</v>
      </c>
      <c r="F99">
        <v>8</v>
      </c>
      <c r="G99" s="15">
        <v>3.864734299516908E-2</v>
      </c>
      <c r="H99" s="15"/>
      <c r="J99">
        <v>6</v>
      </c>
      <c r="K99" t="str">
        <f t="shared" si="1"/>
        <v>6-2001-5</v>
      </c>
      <c r="L99" t="e">
        <f>VLOOKUP($K99,pivot!$A$4:$G$116,5,FALSE)</f>
        <v>#N/A</v>
      </c>
      <c r="M99" t="e">
        <f>VLOOKUP($K99,pivot!$A$4:$G$116,6,FALSE)</f>
        <v>#N/A</v>
      </c>
      <c r="N99" s="15" t="e">
        <f>VLOOKUP($K99,pivot!$A$4:$G$116,7,FALSE)</f>
        <v>#N/A</v>
      </c>
    </row>
    <row r="100" spans="1:14" hidden="1" x14ac:dyDescent="0.25">
      <c r="A100">
        <v>92</v>
      </c>
      <c r="B100" t="s">
        <v>3</v>
      </c>
      <c r="C100">
        <v>2002</v>
      </c>
      <c r="D100">
        <v>2</v>
      </c>
      <c r="E100">
        <v>43</v>
      </c>
      <c r="F100">
        <v>0</v>
      </c>
      <c r="G100" s="15">
        <v>0</v>
      </c>
      <c r="H100" s="15"/>
      <c r="J100">
        <v>6</v>
      </c>
      <c r="K100" t="str">
        <f t="shared" si="1"/>
        <v>6-2002-2</v>
      </c>
      <c r="L100" t="e">
        <f>VLOOKUP($K100,pivot!$A$4:$G$116,5,FALSE)</f>
        <v>#N/A</v>
      </c>
      <c r="M100" t="e">
        <f>VLOOKUP($K100,pivot!$A$4:$G$116,6,FALSE)</f>
        <v>#N/A</v>
      </c>
      <c r="N100" s="15" t="e">
        <f>VLOOKUP($K100,pivot!$A$4:$G$116,7,FALSE)</f>
        <v>#N/A</v>
      </c>
    </row>
    <row r="101" spans="1:14" hidden="1" x14ac:dyDescent="0.25">
      <c r="A101">
        <v>92</v>
      </c>
      <c r="B101" t="s">
        <v>3</v>
      </c>
      <c r="C101">
        <v>2002</v>
      </c>
      <c r="D101">
        <v>3</v>
      </c>
      <c r="E101">
        <v>281</v>
      </c>
      <c r="F101">
        <v>36</v>
      </c>
      <c r="G101" s="15">
        <v>0.12811387900355872</v>
      </c>
      <c r="H101" s="15"/>
      <c r="J101">
        <v>6</v>
      </c>
      <c r="K101" t="str">
        <f t="shared" si="1"/>
        <v>6-2002-3</v>
      </c>
      <c r="L101" t="e">
        <f>VLOOKUP($K101,pivot!$A$4:$G$116,5,FALSE)</f>
        <v>#N/A</v>
      </c>
      <c r="M101" t="e">
        <f>VLOOKUP($K101,pivot!$A$4:$G$116,6,FALSE)</f>
        <v>#N/A</v>
      </c>
      <c r="N101" s="15" t="e">
        <f>VLOOKUP($K101,pivot!$A$4:$G$116,7,FALSE)</f>
        <v>#N/A</v>
      </c>
    </row>
    <row r="102" spans="1:14" hidden="1" x14ac:dyDescent="0.25">
      <c r="A102">
        <v>92</v>
      </c>
      <c r="B102" t="s">
        <v>3</v>
      </c>
      <c r="C102">
        <v>2002</v>
      </c>
      <c r="D102">
        <v>4</v>
      </c>
      <c r="E102">
        <v>713</v>
      </c>
      <c r="F102">
        <v>171</v>
      </c>
      <c r="G102" s="15">
        <v>0.23983169705469845</v>
      </c>
      <c r="H102" s="15"/>
      <c r="J102">
        <v>6</v>
      </c>
      <c r="K102" t="str">
        <f t="shared" si="1"/>
        <v>6-2002-4</v>
      </c>
      <c r="L102" t="e">
        <f>VLOOKUP($K102,pivot!$A$4:$G$116,5,FALSE)</f>
        <v>#N/A</v>
      </c>
      <c r="M102" t="e">
        <f>VLOOKUP($K102,pivot!$A$4:$G$116,6,FALSE)</f>
        <v>#N/A</v>
      </c>
      <c r="N102" s="15" t="e">
        <f>VLOOKUP($K102,pivot!$A$4:$G$116,7,FALSE)</f>
        <v>#N/A</v>
      </c>
    </row>
    <row r="103" spans="1:14" hidden="1" x14ac:dyDescent="0.25">
      <c r="A103">
        <v>92</v>
      </c>
      <c r="B103" t="s">
        <v>3</v>
      </c>
      <c r="C103">
        <v>2002</v>
      </c>
      <c r="D103">
        <v>5</v>
      </c>
      <c r="E103">
        <v>35</v>
      </c>
      <c r="F103">
        <v>3</v>
      </c>
      <c r="G103" s="15">
        <v>8.5714285714285715E-2</v>
      </c>
      <c r="H103" s="15"/>
      <c r="J103">
        <v>6</v>
      </c>
      <c r="K103" t="str">
        <f t="shared" si="1"/>
        <v>6-2002-5</v>
      </c>
      <c r="L103" t="e">
        <f>VLOOKUP($K103,pivot!$A$4:$G$116,5,FALSE)</f>
        <v>#N/A</v>
      </c>
      <c r="M103" t="e">
        <f>VLOOKUP($K103,pivot!$A$4:$G$116,6,FALSE)</f>
        <v>#N/A</v>
      </c>
      <c r="N103" s="15" t="e">
        <f>VLOOKUP($K103,pivot!$A$4:$G$116,7,FALSE)</f>
        <v>#N/A</v>
      </c>
    </row>
    <row r="104" spans="1:14" hidden="1" x14ac:dyDescent="0.25">
      <c r="A104">
        <v>92</v>
      </c>
      <c r="B104" t="s">
        <v>3</v>
      </c>
      <c r="C104">
        <v>2003</v>
      </c>
      <c r="D104">
        <v>2</v>
      </c>
      <c r="E104">
        <v>81</v>
      </c>
      <c r="F104">
        <v>35</v>
      </c>
      <c r="G104" s="15">
        <v>0.43209876543209874</v>
      </c>
      <c r="H104" s="15"/>
      <c r="J104">
        <v>6</v>
      </c>
      <c r="K104" t="str">
        <f t="shared" si="1"/>
        <v>6-2003-2</v>
      </c>
      <c r="L104" t="e">
        <f>VLOOKUP($K104,pivot!$A$4:$G$116,5,FALSE)</f>
        <v>#N/A</v>
      </c>
      <c r="M104" t="e">
        <f>VLOOKUP($K104,pivot!$A$4:$G$116,6,FALSE)</f>
        <v>#N/A</v>
      </c>
      <c r="N104" s="15" t="e">
        <f>VLOOKUP($K104,pivot!$A$4:$G$116,7,FALSE)</f>
        <v>#N/A</v>
      </c>
    </row>
    <row r="105" spans="1:14" hidden="1" x14ac:dyDescent="0.25">
      <c r="A105">
        <v>92</v>
      </c>
      <c r="B105" t="s">
        <v>3</v>
      </c>
      <c r="C105">
        <v>2003</v>
      </c>
      <c r="D105">
        <v>3</v>
      </c>
      <c r="E105">
        <v>280</v>
      </c>
      <c r="F105">
        <v>98</v>
      </c>
      <c r="G105" s="15">
        <v>0.35</v>
      </c>
      <c r="H105" s="15"/>
      <c r="J105">
        <v>6</v>
      </c>
      <c r="K105" t="str">
        <f t="shared" si="1"/>
        <v>6-2003-3</v>
      </c>
      <c r="L105" t="e">
        <f>VLOOKUP($K105,pivot!$A$4:$G$116,5,FALSE)</f>
        <v>#N/A</v>
      </c>
      <c r="M105" t="e">
        <f>VLOOKUP($K105,pivot!$A$4:$G$116,6,FALSE)</f>
        <v>#N/A</v>
      </c>
      <c r="N105" s="15" t="e">
        <f>VLOOKUP($K105,pivot!$A$4:$G$116,7,FALSE)</f>
        <v>#N/A</v>
      </c>
    </row>
    <row r="106" spans="1:14" hidden="1" x14ac:dyDescent="0.25">
      <c r="A106">
        <v>92</v>
      </c>
      <c r="B106" t="s">
        <v>3</v>
      </c>
      <c r="C106">
        <v>2003</v>
      </c>
      <c r="D106">
        <v>4</v>
      </c>
      <c r="E106">
        <v>2113</v>
      </c>
      <c r="F106">
        <v>592</v>
      </c>
      <c r="G106" s="15">
        <v>0.28017037387600568</v>
      </c>
      <c r="H106" s="15"/>
      <c r="J106">
        <v>6</v>
      </c>
      <c r="K106" t="str">
        <f t="shared" si="1"/>
        <v>6-2003-4</v>
      </c>
      <c r="L106" t="e">
        <f>VLOOKUP($K106,pivot!$A$4:$G$116,5,FALSE)</f>
        <v>#N/A</v>
      </c>
      <c r="M106" t="e">
        <f>VLOOKUP($K106,pivot!$A$4:$G$116,6,FALSE)</f>
        <v>#N/A</v>
      </c>
      <c r="N106" s="15" t="e">
        <f>VLOOKUP($K106,pivot!$A$4:$G$116,7,FALSE)</f>
        <v>#N/A</v>
      </c>
    </row>
    <row r="107" spans="1:14" hidden="1" x14ac:dyDescent="0.25">
      <c r="A107">
        <v>92</v>
      </c>
      <c r="B107" t="s">
        <v>3</v>
      </c>
      <c r="C107">
        <v>2003</v>
      </c>
      <c r="D107">
        <v>5</v>
      </c>
      <c r="E107">
        <v>190</v>
      </c>
      <c r="F107">
        <v>46</v>
      </c>
      <c r="G107" s="15">
        <v>0.24210526315789474</v>
      </c>
      <c r="H107" s="15"/>
      <c r="J107">
        <v>6</v>
      </c>
      <c r="K107" t="str">
        <f t="shared" si="1"/>
        <v>6-2003-5</v>
      </c>
      <c r="L107" t="e">
        <f>VLOOKUP($K107,pivot!$A$4:$G$116,5,FALSE)</f>
        <v>#N/A</v>
      </c>
      <c r="M107" t="e">
        <f>VLOOKUP($K107,pivot!$A$4:$G$116,6,FALSE)</f>
        <v>#N/A</v>
      </c>
      <c r="N107" s="15" t="e">
        <f>VLOOKUP($K107,pivot!$A$4:$G$116,7,FALSE)</f>
        <v>#N/A</v>
      </c>
    </row>
    <row r="108" spans="1:14" hidden="1" x14ac:dyDescent="0.25">
      <c r="A108">
        <v>92</v>
      </c>
      <c r="B108" t="s">
        <v>3</v>
      </c>
      <c r="C108">
        <v>2004</v>
      </c>
      <c r="D108">
        <v>2</v>
      </c>
      <c r="E108">
        <v>5</v>
      </c>
      <c r="F108">
        <v>5</v>
      </c>
      <c r="G108" s="15">
        <v>1</v>
      </c>
      <c r="H108" s="15"/>
      <c r="J108">
        <v>6</v>
      </c>
      <c r="K108" t="str">
        <f t="shared" si="1"/>
        <v>6-2004-2</v>
      </c>
      <c r="L108" t="e">
        <f>VLOOKUP($K108,pivot!$A$4:$G$116,5,FALSE)</f>
        <v>#N/A</v>
      </c>
      <c r="M108" t="e">
        <f>VLOOKUP($K108,pivot!$A$4:$G$116,6,FALSE)</f>
        <v>#N/A</v>
      </c>
      <c r="N108" s="15" t="e">
        <f>VLOOKUP($K108,pivot!$A$4:$G$116,7,FALSE)</f>
        <v>#N/A</v>
      </c>
    </row>
    <row r="109" spans="1:14" hidden="1" x14ac:dyDescent="0.25">
      <c r="A109">
        <v>92</v>
      </c>
      <c r="B109" t="s">
        <v>3</v>
      </c>
      <c r="C109">
        <v>2004</v>
      </c>
      <c r="D109">
        <v>3</v>
      </c>
      <c r="E109">
        <v>275</v>
      </c>
      <c r="F109">
        <v>63</v>
      </c>
      <c r="G109" s="15">
        <v>0.2290909090909091</v>
      </c>
      <c r="H109" s="15"/>
      <c r="J109">
        <v>6</v>
      </c>
      <c r="K109" t="str">
        <f t="shared" si="1"/>
        <v>6-2004-3</v>
      </c>
      <c r="L109" t="e">
        <f>VLOOKUP($K109,pivot!$A$4:$G$116,5,FALSE)</f>
        <v>#N/A</v>
      </c>
      <c r="M109" t="e">
        <f>VLOOKUP($K109,pivot!$A$4:$G$116,6,FALSE)</f>
        <v>#N/A</v>
      </c>
      <c r="N109" s="15" t="e">
        <f>VLOOKUP($K109,pivot!$A$4:$G$116,7,FALSE)</f>
        <v>#N/A</v>
      </c>
    </row>
    <row r="110" spans="1:14" hidden="1" x14ac:dyDescent="0.25">
      <c r="A110">
        <v>92</v>
      </c>
      <c r="B110" t="s">
        <v>3</v>
      </c>
      <c r="C110">
        <v>2004</v>
      </c>
      <c r="D110">
        <v>4</v>
      </c>
      <c r="E110">
        <v>1066</v>
      </c>
      <c r="F110">
        <v>312</v>
      </c>
      <c r="G110" s="15">
        <v>0.29268292682926828</v>
      </c>
      <c r="H110" s="15"/>
      <c r="J110">
        <v>6</v>
      </c>
      <c r="K110" t="str">
        <f t="shared" si="1"/>
        <v>6-2004-4</v>
      </c>
      <c r="L110" t="e">
        <f>VLOOKUP($K110,pivot!$A$4:$G$116,5,FALSE)</f>
        <v>#N/A</v>
      </c>
      <c r="M110" t="e">
        <f>VLOOKUP($K110,pivot!$A$4:$G$116,6,FALSE)</f>
        <v>#N/A</v>
      </c>
      <c r="N110" s="15" t="e">
        <f>VLOOKUP($K110,pivot!$A$4:$G$116,7,FALSE)</f>
        <v>#N/A</v>
      </c>
    </row>
    <row r="111" spans="1:14" hidden="1" x14ac:dyDescent="0.25">
      <c r="A111">
        <v>92</v>
      </c>
      <c r="B111" t="s">
        <v>3</v>
      </c>
      <c r="C111">
        <v>2004</v>
      </c>
      <c r="D111">
        <v>5</v>
      </c>
      <c r="E111">
        <v>76</v>
      </c>
      <c r="F111">
        <v>14</v>
      </c>
      <c r="G111" s="15">
        <v>0.18421052631578946</v>
      </c>
      <c r="H111" s="15"/>
      <c r="J111">
        <v>6</v>
      </c>
      <c r="K111" t="str">
        <f t="shared" si="1"/>
        <v>6-2004-5</v>
      </c>
      <c r="L111" t="e">
        <f>VLOOKUP($K111,pivot!$A$4:$G$116,5,FALSE)</f>
        <v>#N/A</v>
      </c>
      <c r="M111" t="e">
        <f>VLOOKUP($K111,pivot!$A$4:$G$116,6,FALSE)</f>
        <v>#N/A</v>
      </c>
      <c r="N111" s="15" t="e">
        <f>VLOOKUP($K111,pivot!$A$4:$G$116,7,FALSE)</f>
        <v>#N/A</v>
      </c>
    </row>
    <row r="112" spans="1:14" hidden="1" x14ac:dyDescent="0.25">
      <c r="A112">
        <v>92</v>
      </c>
      <c r="B112" t="s">
        <v>3</v>
      </c>
      <c r="C112">
        <v>2005</v>
      </c>
      <c r="D112">
        <v>2</v>
      </c>
      <c r="E112">
        <v>5</v>
      </c>
      <c r="F112">
        <v>3</v>
      </c>
      <c r="G112" s="15">
        <v>0.6</v>
      </c>
      <c r="H112" s="15"/>
      <c r="J112">
        <v>6</v>
      </c>
      <c r="K112" t="str">
        <f t="shared" si="1"/>
        <v>6-2005-2</v>
      </c>
      <c r="L112" t="e">
        <f>VLOOKUP($K112,pivot!$A$4:$G$116,5,FALSE)</f>
        <v>#N/A</v>
      </c>
      <c r="M112" t="e">
        <f>VLOOKUP($K112,pivot!$A$4:$G$116,6,FALSE)</f>
        <v>#N/A</v>
      </c>
      <c r="N112" s="15" t="e">
        <f>VLOOKUP($K112,pivot!$A$4:$G$116,7,FALSE)</f>
        <v>#N/A</v>
      </c>
    </row>
    <row r="113" spans="1:14" hidden="1" x14ac:dyDescent="0.25">
      <c r="A113">
        <v>92</v>
      </c>
      <c r="B113" t="s">
        <v>3</v>
      </c>
      <c r="C113">
        <v>2005</v>
      </c>
      <c r="D113">
        <v>3</v>
      </c>
      <c r="E113">
        <v>107</v>
      </c>
      <c r="F113">
        <v>52</v>
      </c>
      <c r="G113" s="15">
        <v>0.48598130841121495</v>
      </c>
      <c r="H113" s="15"/>
      <c r="J113">
        <v>6</v>
      </c>
      <c r="K113" t="str">
        <f t="shared" si="1"/>
        <v>6-2005-3</v>
      </c>
      <c r="L113" t="e">
        <f>VLOOKUP($K113,pivot!$A$4:$G$116,5,FALSE)</f>
        <v>#N/A</v>
      </c>
      <c r="M113" t="e">
        <f>VLOOKUP($K113,pivot!$A$4:$G$116,6,FALSE)</f>
        <v>#N/A</v>
      </c>
      <c r="N113" s="15" t="e">
        <f>VLOOKUP($K113,pivot!$A$4:$G$116,7,FALSE)</f>
        <v>#N/A</v>
      </c>
    </row>
    <row r="114" spans="1:14" hidden="1" x14ac:dyDescent="0.25">
      <c r="A114">
        <v>92</v>
      </c>
      <c r="B114" t="s">
        <v>3</v>
      </c>
      <c r="C114">
        <v>2005</v>
      </c>
      <c r="D114">
        <v>4</v>
      </c>
      <c r="E114">
        <v>736</v>
      </c>
      <c r="F114">
        <v>238</v>
      </c>
      <c r="G114" s="15">
        <v>0.3233695652173913</v>
      </c>
      <c r="H114" s="15"/>
      <c r="J114">
        <v>6</v>
      </c>
      <c r="K114" t="str">
        <f t="shared" si="1"/>
        <v>6-2005-4</v>
      </c>
      <c r="L114" t="e">
        <f>VLOOKUP($K114,pivot!$A$4:$G$116,5,FALSE)</f>
        <v>#N/A</v>
      </c>
      <c r="M114" t="e">
        <f>VLOOKUP($K114,pivot!$A$4:$G$116,6,FALSE)</f>
        <v>#N/A</v>
      </c>
      <c r="N114" s="15" t="e">
        <f>VLOOKUP($K114,pivot!$A$4:$G$116,7,FALSE)</f>
        <v>#N/A</v>
      </c>
    </row>
    <row r="115" spans="1:14" hidden="1" x14ac:dyDescent="0.25">
      <c r="A115">
        <v>92</v>
      </c>
      <c r="B115" t="s">
        <v>3</v>
      </c>
      <c r="C115">
        <v>2005</v>
      </c>
      <c r="D115">
        <v>5</v>
      </c>
      <c r="E115">
        <v>58</v>
      </c>
      <c r="F115">
        <v>6</v>
      </c>
      <c r="G115" s="15">
        <v>0.10344827586206896</v>
      </c>
      <c r="H115" s="15"/>
      <c r="J115">
        <v>6</v>
      </c>
      <c r="K115" t="str">
        <f t="shared" si="1"/>
        <v>6-2005-5</v>
      </c>
      <c r="L115" t="e">
        <f>VLOOKUP($K115,pivot!$A$4:$G$116,5,FALSE)</f>
        <v>#N/A</v>
      </c>
      <c r="M115" t="e">
        <f>VLOOKUP($K115,pivot!$A$4:$G$116,6,FALSE)</f>
        <v>#N/A</v>
      </c>
      <c r="N115" s="15" t="e">
        <f>VLOOKUP($K115,pivot!$A$4:$G$116,7,FALSE)</f>
        <v>#N/A</v>
      </c>
    </row>
    <row r="116" spans="1:14" hidden="1" x14ac:dyDescent="0.25">
      <c r="A116">
        <v>92</v>
      </c>
      <c r="B116" t="s">
        <v>3</v>
      </c>
      <c r="C116">
        <v>2006</v>
      </c>
      <c r="D116">
        <v>3</v>
      </c>
      <c r="E116">
        <v>5</v>
      </c>
      <c r="F116">
        <v>1</v>
      </c>
      <c r="G116" s="15">
        <v>0.2</v>
      </c>
      <c r="H116" s="15"/>
      <c r="J116">
        <v>6</v>
      </c>
      <c r="K116" t="str">
        <f t="shared" si="1"/>
        <v>6-2006-3</v>
      </c>
      <c r="L116" t="e">
        <f>VLOOKUP($K116,pivot!$A$4:$G$116,5,FALSE)</f>
        <v>#N/A</v>
      </c>
      <c r="M116" t="e">
        <f>VLOOKUP($K116,pivot!$A$4:$G$116,6,FALSE)</f>
        <v>#N/A</v>
      </c>
      <c r="N116" s="15" t="e">
        <f>VLOOKUP($K116,pivot!$A$4:$G$116,7,FALSE)</f>
        <v>#N/A</v>
      </c>
    </row>
    <row r="117" spans="1:14" hidden="1" x14ac:dyDescent="0.25">
      <c r="A117">
        <v>92</v>
      </c>
      <c r="B117" t="s">
        <v>3</v>
      </c>
      <c r="C117">
        <v>2006</v>
      </c>
      <c r="D117">
        <v>4</v>
      </c>
      <c r="E117">
        <v>148</v>
      </c>
      <c r="F117">
        <v>51</v>
      </c>
      <c r="G117" s="15">
        <v>0.34459459459459457</v>
      </c>
      <c r="H117" s="15"/>
      <c r="J117">
        <v>6</v>
      </c>
      <c r="K117" t="str">
        <f t="shared" si="1"/>
        <v>6-2006-4</v>
      </c>
      <c r="L117" t="e">
        <f>VLOOKUP($K117,pivot!$A$4:$G$116,5,FALSE)</f>
        <v>#N/A</v>
      </c>
      <c r="M117" t="e">
        <f>VLOOKUP($K117,pivot!$A$4:$G$116,6,FALSE)</f>
        <v>#N/A</v>
      </c>
      <c r="N117" s="15" t="e">
        <f>VLOOKUP($K117,pivot!$A$4:$G$116,7,FALSE)</f>
        <v>#N/A</v>
      </c>
    </row>
    <row r="118" spans="1:14" hidden="1" x14ac:dyDescent="0.25">
      <c r="A118">
        <v>92</v>
      </c>
      <c r="B118" t="s">
        <v>3</v>
      </c>
      <c r="C118">
        <v>2006</v>
      </c>
      <c r="D118">
        <v>5</v>
      </c>
      <c r="E118">
        <v>100</v>
      </c>
      <c r="F118">
        <v>19</v>
      </c>
      <c r="G118" s="15">
        <v>0.19</v>
      </c>
      <c r="H118" s="15"/>
      <c r="J118">
        <v>6</v>
      </c>
      <c r="K118" t="str">
        <f t="shared" si="1"/>
        <v>6-2006-5</v>
      </c>
      <c r="L118" t="e">
        <f>VLOOKUP($K118,pivot!$A$4:$G$116,5,FALSE)</f>
        <v>#N/A</v>
      </c>
      <c r="M118" t="e">
        <f>VLOOKUP($K118,pivot!$A$4:$G$116,6,FALSE)</f>
        <v>#N/A</v>
      </c>
      <c r="N118" s="15" t="e">
        <f>VLOOKUP($K118,pivot!$A$4:$G$116,7,FALSE)</f>
        <v>#N/A</v>
      </c>
    </row>
    <row r="119" spans="1:14" hidden="1" x14ac:dyDescent="0.25">
      <c r="A119">
        <v>92</v>
      </c>
      <c r="B119" t="s">
        <v>3</v>
      </c>
      <c r="C119">
        <v>2007</v>
      </c>
      <c r="D119">
        <v>2</v>
      </c>
      <c r="E119">
        <v>48</v>
      </c>
      <c r="F119">
        <v>13</v>
      </c>
      <c r="G119" s="15">
        <v>0.27083333333333331</v>
      </c>
      <c r="H119" s="15"/>
      <c r="J119">
        <v>6</v>
      </c>
      <c r="K119" t="str">
        <f t="shared" si="1"/>
        <v>6-2007-2</v>
      </c>
      <c r="L119" t="e">
        <f>VLOOKUP($K119,pivot!$A$4:$G$116,5,FALSE)</f>
        <v>#N/A</v>
      </c>
      <c r="M119" t="e">
        <f>VLOOKUP($K119,pivot!$A$4:$G$116,6,FALSE)</f>
        <v>#N/A</v>
      </c>
      <c r="N119" s="15" t="e">
        <f>VLOOKUP($K119,pivot!$A$4:$G$116,7,FALSE)</f>
        <v>#N/A</v>
      </c>
    </row>
    <row r="120" spans="1:14" hidden="1" x14ac:dyDescent="0.25">
      <c r="A120">
        <v>92</v>
      </c>
      <c r="B120" t="s">
        <v>3</v>
      </c>
      <c r="C120">
        <v>2007</v>
      </c>
      <c r="D120">
        <v>3</v>
      </c>
      <c r="E120">
        <v>234</v>
      </c>
      <c r="F120">
        <v>42</v>
      </c>
      <c r="G120" s="15">
        <v>0.17948717948717949</v>
      </c>
      <c r="H120" s="15"/>
      <c r="J120">
        <v>6</v>
      </c>
      <c r="K120" t="str">
        <f t="shared" si="1"/>
        <v>6-2007-3</v>
      </c>
      <c r="L120" t="e">
        <f>VLOOKUP($K120,pivot!$A$4:$G$116,5,FALSE)</f>
        <v>#N/A</v>
      </c>
      <c r="M120" t="e">
        <f>VLOOKUP($K120,pivot!$A$4:$G$116,6,FALSE)</f>
        <v>#N/A</v>
      </c>
      <c r="N120" s="15" t="e">
        <f>VLOOKUP($K120,pivot!$A$4:$G$116,7,FALSE)</f>
        <v>#N/A</v>
      </c>
    </row>
    <row r="121" spans="1:14" hidden="1" x14ac:dyDescent="0.25">
      <c r="A121">
        <v>92</v>
      </c>
      <c r="B121" t="s">
        <v>3</v>
      </c>
      <c r="C121">
        <v>2007</v>
      </c>
      <c r="D121">
        <v>4</v>
      </c>
      <c r="E121">
        <v>573</v>
      </c>
      <c r="F121">
        <v>126</v>
      </c>
      <c r="G121" s="15">
        <v>0.21989528795811519</v>
      </c>
      <c r="H121" s="15"/>
      <c r="J121">
        <v>6</v>
      </c>
      <c r="K121" t="str">
        <f t="shared" si="1"/>
        <v>6-2007-4</v>
      </c>
      <c r="L121" t="e">
        <f>VLOOKUP($K121,pivot!$A$4:$G$116,5,FALSE)</f>
        <v>#N/A</v>
      </c>
      <c r="M121" t="e">
        <f>VLOOKUP($K121,pivot!$A$4:$G$116,6,FALSE)</f>
        <v>#N/A</v>
      </c>
      <c r="N121" s="15" t="e">
        <f>VLOOKUP($K121,pivot!$A$4:$G$116,7,FALSE)</f>
        <v>#N/A</v>
      </c>
    </row>
    <row r="122" spans="1:14" hidden="1" x14ac:dyDescent="0.25">
      <c r="A122">
        <v>92</v>
      </c>
      <c r="B122" t="s">
        <v>3</v>
      </c>
      <c r="C122">
        <v>2007</v>
      </c>
      <c r="D122">
        <v>5</v>
      </c>
      <c r="E122">
        <v>388</v>
      </c>
      <c r="F122">
        <v>111</v>
      </c>
      <c r="G122" s="15">
        <v>0.28608247422680411</v>
      </c>
      <c r="H122" s="15"/>
      <c r="J122">
        <v>6</v>
      </c>
      <c r="K122" t="str">
        <f t="shared" si="1"/>
        <v>6-2007-5</v>
      </c>
      <c r="L122" t="e">
        <f>VLOOKUP($K122,pivot!$A$4:$G$116,5,FALSE)</f>
        <v>#N/A</v>
      </c>
      <c r="M122" t="e">
        <f>VLOOKUP($K122,pivot!$A$4:$G$116,6,FALSE)</f>
        <v>#N/A</v>
      </c>
      <c r="N122" s="15" t="e">
        <f>VLOOKUP($K122,pivot!$A$4:$G$116,7,FALSE)</f>
        <v>#N/A</v>
      </c>
    </row>
    <row r="123" spans="1:14" hidden="1" x14ac:dyDescent="0.25">
      <c r="A123">
        <v>92</v>
      </c>
      <c r="B123" t="s">
        <v>3</v>
      </c>
      <c r="C123">
        <v>2008</v>
      </c>
      <c r="D123">
        <v>3</v>
      </c>
      <c r="E123">
        <v>108</v>
      </c>
      <c r="F123">
        <v>25</v>
      </c>
      <c r="G123" s="15">
        <v>0.23148148148148148</v>
      </c>
      <c r="H123" s="15"/>
      <c r="J123">
        <v>6</v>
      </c>
      <c r="K123" t="str">
        <f t="shared" si="1"/>
        <v>6-2008-3</v>
      </c>
      <c r="L123" t="e">
        <f>VLOOKUP($K123,pivot!$A$4:$G$116,5,FALSE)</f>
        <v>#N/A</v>
      </c>
      <c r="M123" t="e">
        <f>VLOOKUP($K123,pivot!$A$4:$G$116,6,FALSE)</f>
        <v>#N/A</v>
      </c>
      <c r="N123" s="15" t="e">
        <f>VLOOKUP($K123,pivot!$A$4:$G$116,7,FALSE)</f>
        <v>#N/A</v>
      </c>
    </row>
    <row r="124" spans="1:14" hidden="1" x14ac:dyDescent="0.25">
      <c r="A124">
        <v>92</v>
      </c>
      <c r="B124" t="s">
        <v>3</v>
      </c>
      <c r="C124">
        <v>2008</v>
      </c>
      <c r="D124">
        <v>4</v>
      </c>
      <c r="E124">
        <v>99</v>
      </c>
      <c r="F124">
        <v>24</v>
      </c>
      <c r="G124" s="15">
        <v>0.24242424242424243</v>
      </c>
      <c r="H124" s="15"/>
      <c r="J124">
        <v>6</v>
      </c>
      <c r="K124" t="str">
        <f t="shared" si="1"/>
        <v>6-2008-4</v>
      </c>
      <c r="L124" t="e">
        <f>VLOOKUP($K124,pivot!$A$4:$G$116,5,FALSE)</f>
        <v>#N/A</v>
      </c>
      <c r="M124" t="e">
        <f>VLOOKUP($K124,pivot!$A$4:$G$116,6,FALSE)</f>
        <v>#N/A</v>
      </c>
      <c r="N124" s="15" t="e">
        <f>VLOOKUP($K124,pivot!$A$4:$G$116,7,FALSE)</f>
        <v>#N/A</v>
      </c>
    </row>
    <row r="125" spans="1:14" hidden="1" x14ac:dyDescent="0.25">
      <c r="A125">
        <v>92</v>
      </c>
      <c r="B125" t="s">
        <v>3</v>
      </c>
      <c r="C125">
        <v>2008</v>
      </c>
      <c r="D125">
        <v>5</v>
      </c>
      <c r="E125">
        <v>13</v>
      </c>
      <c r="F125">
        <v>3</v>
      </c>
      <c r="G125" s="15">
        <v>0.23076923076923078</v>
      </c>
      <c r="H125" s="15"/>
      <c r="J125">
        <v>6</v>
      </c>
      <c r="K125" t="str">
        <f t="shared" si="1"/>
        <v>6-2008-5</v>
      </c>
      <c r="L125" t="e">
        <f>VLOOKUP($K125,pivot!$A$4:$G$116,5,FALSE)</f>
        <v>#N/A</v>
      </c>
      <c r="M125" t="e">
        <f>VLOOKUP($K125,pivot!$A$4:$G$116,6,FALSE)</f>
        <v>#N/A</v>
      </c>
      <c r="N125" s="15" t="e">
        <f>VLOOKUP($K125,pivot!$A$4:$G$116,7,FALSE)</f>
        <v>#N/A</v>
      </c>
    </row>
    <row r="126" spans="1:14" hidden="1" x14ac:dyDescent="0.25">
      <c r="A126">
        <v>92</v>
      </c>
      <c r="B126" t="s">
        <v>3</v>
      </c>
      <c r="C126">
        <v>2009</v>
      </c>
      <c r="D126">
        <v>2</v>
      </c>
      <c r="E126">
        <v>85</v>
      </c>
      <c r="F126">
        <v>16</v>
      </c>
      <c r="G126" s="15">
        <v>0.18823529411764706</v>
      </c>
      <c r="H126" s="15"/>
      <c r="J126">
        <v>6</v>
      </c>
      <c r="K126" t="str">
        <f t="shared" si="1"/>
        <v>6-2009-2</v>
      </c>
      <c r="L126" t="e">
        <f>VLOOKUP($K126,pivot!$A$4:$G$116,5,FALSE)</f>
        <v>#N/A</v>
      </c>
      <c r="M126" t="e">
        <f>VLOOKUP($K126,pivot!$A$4:$G$116,6,FALSE)</f>
        <v>#N/A</v>
      </c>
      <c r="N126" s="15" t="e">
        <f>VLOOKUP($K126,pivot!$A$4:$G$116,7,FALSE)</f>
        <v>#N/A</v>
      </c>
    </row>
    <row r="127" spans="1:14" hidden="1" x14ac:dyDescent="0.25">
      <c r="A127">
        <v>92</v>
      </c>
      <c r="B127" t="s">
        <v>3</v>
      </c>
      <c r="C127">
        <v>2009</v>
      </c>
      <c r="D127">
        <v>3</v>
      </c>
      <c r="E127">
        <v>522</v>
      </c>
      <c r="F127">
        <v>121</v>
      </c>
      <c r="G127" s="15">
        <v>0.23180076628352492</v>
      </c>
      <c r="H127" s="15"/>
      <c r="J127">
        <v>6</v>
      </c>
      <c r="K127" t="str">
        <f t="shared" si="1"/>
        <v>6-2009-3</v>
      </c>
      <c r="L127" t="e">
        <f>VLOOKUP($K127,pivot!$A$4:$G$116,5,FALSE)</f>
        <v>#N/A</v>
      </c>
      <c r="M127" t="e">
        <f>VLOOKUP($K127,pivot!$A$4:$G$116,6,FALSE)</f>
        <v>#N/A</v>
      </c>
      <c r="N127" s="15" t="e">
        <f>VLOOKUP($K127,pivot!$A$4:$G$116,7,FALSE)</f>
        <v>#N/A</v>
      </c>
    </row>
    <row r="128" spans="1:14" hidden="1" x14ac:dyDescent="0.25">
      <c r="A128">
        <v>92</v>
      </c>
      <c r="B128" t="s">
        <v>3</v>
      </c>
      <c r="C128">
        <v>2009</v>
      </c>
      <c r="D128">
        <v>4</v>
      </c>
      <c r="E128">
        <v>2420</v>
      </c>
      <c r="F128">
        <v>434</v>
      </c>
      <c r="G128" s="15">
        <v>0.17933884297520661</v>
      </c>
      <c r="H128" s="15"/>
      <c r="J128">
        <v>6</v>
      </c>
      <c r="K128" t="str">
        <f t="shared" si="1"/>
        <v>6-2009-4</v>
      </c>
      <c r="L128" t="e">
        <f>VLOOKUP($K128,pivot!$A$4:$G$116,5,FALSE)</f>
        <v>#N/A</v>
      </c>
      <c r="M128" t="e">
        <f>VLOOKUP($K128,pivot!$A$4:$G$116,6,FALSE)</f>
        <v>#N/A</v>
      </c>
      <c r="N128" s="15" t="e">
        <f>VLOOKUP($K128,pivot!$A$4:$G$116,7,FALSE)</f>
        <v>#N/A</v>
      </c>
    </row>
    <row r="129" spans="1:14" hidden="1" x14ac:dyDescent="0.25">
      <c r="A129">
        <v>92</v>
      </c>
      <c r="B129" t="s">
        <v>3</v>
      </c>
      <c r="C129">
        <v>2009</v>
      </c>
      <c r="D129">
        <v>5</v>
      </c>
      <c r="E129">
        <v>595</v>
      </c>
      <c r="F129">
        <v>145</v>
      </c>
      <c r="G129" s="15">
        <v>0.24369747899159663</v>
      </c>
      <c r="H129" s="15"/>
      <c r="J129">
        <v>6</v>
      </c>
      <c r="K129" t="str">
        <f t="shared" si="1"/>
        <v>6-2009-5</v>
      </c>
      <c r="L129" t="e">
        <f>VLOOKUP($K129,pivot!$A$4:$G$116,5,FALSE)</f>
        <v>#N/A</v>
      </c>
      <c r="M129" t="e">
        <f>VLOOKUP($K129,pivot!$A$4:$G$116,6,FALSE)</f>
        <v>#N/A</v>
      </c>
      <c r="N129" s="15" t="e">
        <f>VLOOKUP($K129,pivot!$A$4:$G$116,7,FALSE)</f>
        <v>#N/A</v>
      </c>
    </row>
    <row r="130" spans="1:14" hidden="1" x14ac:dyDescent="0.25">
      <c r="A130">
        <v>92</v>
      </c>
      <c r="B130" t="s">
        <v>3</v>
      </c>
      <c r="C130">
        <v>2010</v>
      </c>
      <c r="D130">
        <v>3</v>
      </c>
      <c r="E130">
        <v>67</v>
      </c>
      <c r="F130">
        <v>6</v>
      </c>
      <c r="G130" s="15">
        <v>8.9552238805970144E-2</v>
      </c>
      <c r="H130" s="15"/>
      <c r="J130">
        <v>6</v>
      </c>
      <c r="K130" t="str">
        <f t="shared" si="1"/>
        <v>6-2010-3</v>
      </c>
      <c r="L130" t="e">
        <f>VLOOKUP($K130,pivot!$A$4:$G$116,5,FALSE)</f>
        <v>#N/A</v>
      </c>
      <c r="M130" t="e">
        <f>VLOOKUP($K130,pivot!$A$4:$G$116,6,FALSE)</f>
        <v>#N/A</v>
      </c>
      <c r="N130" s="15" t="e">
        <f>VLOOKUP($K130,pivot!$A$4:$G$116,7,FALSE)</f>
        <v>#N/A</v>
      </c>
    </row>
    <row r="131" spans="1:14" hidden="1" x14ac:dyDescent="0.25">
      <c r="A131">
        <v>92</v>
      </c>
      <c r="B131" t="s">
        <v>3</v>
      </c>
      <c r="C131">
        <v>2010</v>
      </c>
      <c r="D131">
        <v>4</v>
      </c>
      <c r="E131">
        <v>145</v>
      </c>
      <c r="F131">
        <v>27</v>
      </c>
      <c r="G131" s="15">
        <v>0.18620689655172415</v>
      </c>
      <c r="H131" s="15"/>
      <c r="J131">
        <v>6</v>
      </c>
      <c r="K131" t="str">
        <f t="shared" ref="K131:K194" si="2">J131&amp;"-"&amp;C131&amp;"-"&amp;D131</f>
        <v>6-2010-4</v>
      </c>
      <c r="L131" t="e">
        <f>VLOOKUP($K131,pivot!$A$4:$G$116,5,FALSE)</f>
        <v>#N/A</v>
      </c>
      <c r="M131" t="e">
        <f>VLOOKUP($K131,pivot!$A$4:$G$116,6,FALSE)</f>
        <v>#N/A</v>
      </c>
      <c r="N131" s="15" t="e">
        <f>VLOOKUP($K131,pivot!$A$4:$G$116,7,FALSE)</f>
        <v>#N/A</v>
      </c>
    </row>
    <row r="132" spans="1:14" hidden="1" x14ac:dyDescent="0.25">
      <c r="A132">
        <v>92</v>
      </c>
      <c r="B132" t="s">
        <v>3</v>
      </c>
      <c r="C132">
        <v>2010</v>
      </c>
      <c r="D132">
        <v>5</v>
      </c>
      <c r="E132">
        <v>451</v>
      </c>
      <c r="F132">
        <v>165</v>
      </c>
      <c r="G132" s="15">
        <v>0.36585365853658536</v>
      </c>
      <c r="H132" s="15"/>
      <c r="J132">
        <v>6</v>
      </c>
      <c r="K132" t="str">
        <f t="shared" si="2"/>
        <v>6-2010-5</v>
      </c>
      <c r="L132" t="e">
        <f>VLOOKUP($K132,pivot!$A$4:$G$116,5,FALSE)</f>
        <v>#N/A</v>
      </c>
      <c r="M132" t="e">
        <f>VLOOKUP($K132,pivot!$A$4:$G$116,6,FALSE)</f>
        <v>#N/A</v>
      </c>
      <c r="N132" s="15" t="e">
        <f>VLOOKUP($K132,pivot!$A$4:$G$116,7,FALSE)</f>
        <v>#N/A</v>
      </c>
    </row>
    <row r="133" spans="1:14" hidden="1" x14ac:dyDescent="0.25">
      <c r="A133">
        <v>92</v>
      </c>
      <c r="B133" t="s">
        <v>3</v>
      </c>
      <c r="C133">
        <v>2011</v>
      </c>
      <c r="D133">
        <v>2</v>
      </c>
      <c r="E133">
        <v>24</v>
      </c>
      <c r="F133">
        <v>7</v>
      </c>
      <c r="G133" s="15">
        <v>0.29166666666666669</v>
      </c>
      <c r="H133" s="15"/>
      <c r="J133">
        <v>6</v>
      </c>
      <c r="K133" t="str">
        <f t="shared" si="2"/>
        <v>6-2011-2</v>
      </c>
      <c r="L133" t="e">
        <f>VLOOKUP($K133,pivot!$A$4:$G$116,5,FALSE)</f>
        <v>#N/A</v>
      </c>
      <c r="M133" t="e">
        <f>VLOOKUP($K133,pivot!$A$4:$G$116,6,FALSE)</f>
        <v>#N/A</v>
      </c>
      <c r="N133" s="15" t="e">
        <f>VLOOKUP($K133,pivot!$A$4:$G$116,7,FALSE)</f>
        <v>#N/A</v>
      </c>
    </row>
    <row r="134" spans="1:14" hidden="1" x14ac:dyDescent="0.25">
      <c r="A134">
        <v>92</v>
      </c>
      <c r="B134" t="s">
        <v>3</v>
      </c>
      <c r="C134">
        <v>2011</v>
      </c>
      <c r="D134">
        <v>3</v>
      </c>
      <c r="E134">
        <v>423</v>
      </c>
      <c r="F134">
        <v>92</v>
      </c>
      <c r="G134" s="15">
        <v>0.21749408983451538</v>
      </c>
      <c r="H134" s="15"/>
      <c r="J134">
        <v>6</v>
      </c>
      <c r="K134" t="str">
        <f t="shared" si="2"/>
        <v>6-2011-3</v>
      </c>
      <c r="L134" t="e">
        <f>VLOOKUP($K134,pivot!$A$4:$G$116,5,FALSE)</f>
        <v>#N/A</v>
      </c>
      <c r="M134" t="e">
        <f>VLOOKUP($K134,pivot!$A$4:$G$116,6,FALSE)</f>
        <v>#N/A</v>
      </c>
      <c r="N134" s="15" t="e">
        <f>VLOOKUP($K134,pivot!$A$4:$G$116,7,FALSE)</f>
        <v>#N/A</v>
      </c>
    </row>
    <row r="135" spans="1:14" hidden="1" x14ac:dyDescent="0.25">
      <c r="A135">
        <v>92</v>
      </c>
      <c r="B135" t="s">
        <v>3</v>
      </c>
      <c r="C135">
        <v>2011</v>
      </c>
      <c r="D135">
        <v>4</v>
      </c>
      <c r="E135">
        <v>957</v>
      </c>
      <c r="F135">
        <v>181</v>
      </c>
      <c r="G135" s="15">
        <v>0.18913270637408569</v>
      </c>
      <c r="H135" s="15"/>
      <c r="J135">
        <v>6</v>
      </c>
      <c r="K135" t="str">
        <f t="shared" si="2"/>
        <v>6-2011-4</v>
      </c>
      <c r="L135" t="e">
        <f>VLOOKUP($K135,pivot!$A$4:$G$116,5,FALSE)</f>
        <v>#N/A</v>
      </c>
      <c r="M135" t="e">
        <f>VLOOKUP($K135,pivot!$A$4:$G$116,6,FALSE)</f>
        <v>#N/A</v>
      </c>
      <c r="N135" s="15" t="e">
        <f>VLOOKUP($K135,pivot!$A$4:$G$116,7,FALSE)</f>
        <v>#N/A</v>
      </c>
    </row>
    <row r="136" spans="1:14" hidden="1" x14ac:dyDescent="0.25">
      <c r="A136">
        <v>92</v>
      </c>
      <c r="B136" t="s">
        <v>3</v>
      </c>
      <c r="C136">
        <v>2011</v>
      </c>
      <c r="D136">
        <v>5</v>
      </c>
      <c r="E136">
        <v>2666</v>
      </c>
      <c r="F136">
        <v>1124</v>
      </c>
      <c r="G136" s="15">
        <v>0.42160540135033758</v>
      </c>
      <c r="H136" s="15"/>
      <c r="J136">
        <v>6</v>
      </c>
      <c r="K136" t="str">
        <f t="shared" si="2"/>
        <v>6-2011-5</v>
      </c>
      <c r="L136" t="e">
        <f>VLOOKUP($K136,pivot!$A$4:$G$116,5,FALSE)</f>
        <v>#N/A</v>
      </c>
      <c r="M136" t="e">
        <f>VLOOKUP($K136,pivot!$A$4:$G$116,6,FALSE)</f>
        <v>#N/A</v>
      </c>
      <c r="N136" s="15" t="e">
        <f>VLOOKUP($K136,pivot!$A$4:$G$116,7,FALSE)</f>
        <v>#N/A</v>
      </c>
    </row>
    <row r="137" spans="1:14" hidden="1" x14ac:dyDescent="0.25">
      <c r="A137">
        <v>92</v>
      </c>
      <c r="B137" t="s">
        <v>3</v>
      </c>
      <c r="C137">
        <v>2012</v>
      </c>
      <c r="D137">
        <v>2</v>
      </c>
      <c r="E137">
        <v>174</v>
      </c>
      <c r="F137">
        <v>57</v>
      </c>
      <c r="G137" s="15">
        <v>0.32758620689655171</v>
      </c>
      <c r="H137" s="15"/>
      <c r="J137">
        <v>6</v>
      </c>
      <c r="K137" t="str">
        <f t="shared" si="2"/>
        <v>6-2012-2</v>
      </c>
      <c r="L137" t="e">
        <f>VLOOKUP($K137,pivot!$A$4:$G$116,5,FALSE)</f>
        <v>#N/A</v>
      </c>
      <c r="M137" t="e">
        <f>VLOOKUP($K137,pivot!$A$4:$G$116,6,FALSE)</f>
        <v>#N/A</v>
      </c>
      <c r="N137" s="15" t="e">
        <f>VLOOKUP($K137,pivot!$A$4:$G$116,7,FALSE)</f>
        <v>#N/A</v>
      </c>
    </row>
    <row r="138" spans="1:14" hidden="1" x14ac:dyDescent="0.25">
      <c r="A138">
        <v>92</v>
      </c>
      <c r="B138" t="s">
        <v>3</v>
      </c>
      <c r="C138">
        <v>2012</v>
      </c>
      <c r="D138">
        <v>3</v>
      </c>
      <c r="E138">
        <v>892</v>
      </c>
      <c r="F138">
        <v>252</v>
      </c>
      <c r="G138" s="15">
        <v>0.28251121076233182</v>
      </c>
      <c r="H138" s="15"/>
      <c r="J138">
        <v>6</v>
      </c>
      <c r="K138" t="str">
        <f t="shared" si="2"/>
        <v>6-2012-3</v>
      </c>
      <c r="L138" t="e">
        <f>VLOOKUP($K138,pivot!$A$4:$G$116,5,FALSE)</f>
        <v>#N/A</v>
      </c>
      <c r="M138" t="e">
        <f>VLOOKUP($K138,pivot!$A$4:$G$116,6,FALSE)</f>
        <v>#N/A</v>
      </c>
      <c r="N138" s="15" t="e">
        <f>VLOOKUP($K138,pivot!$A$4:$G$116,7,FALSE)</f>
        <v>#N/A</v>
      </c>
    </row>
    <row r="139" spans="1:14" hidden="1" x14ac:dyDescent="0.25">
      <c r="A139">
        <v>92</v>
      </c>
      <c r="B139" t="s">
        <v>3</v>
      </c>
      <c r="C139">
        <v>2012</v>
      </c>
      <c r="D139">
        <v>4</v>
      </c>
      <c r="E139">
        <v>4167</v>
      </c>
      <c r="F139">
        <v>984</v>
      </c>
      <c r="G139" s="15">
        <v>0.23614110871130309</v>
      </c>
      <c r="H139" s="15"/>
      <c r="J139">
        <v>6</v>
      </c>
      <c r="K139" t="str">
        <f t="shared" si="2"/>
        <v>6-2012-4</v>
      </c>
      <c r="L139" t="e">
        <f>VLOOKUP($K139,pivot!$A$4:$G$116,5,FALSE)</f>
        <v>#N/A</v>
      </c>
      <c r="M139" t="e">
        <f>VLOOKUP($K139,pivot!$A$4:$G$116,6,FALSE)</f>
        <v>#N/A</v>
      </c>
      <c r="N139" s="15" t="e">
        <f>VLOOKUP($K139,pivot!$A$4:$G$116,7,FALSE)</f>
        <v>#N/A</v>
      </c>
    </row>
    <row r="140" spans="1:14" hidden="1" x14ac:dyDescent="0.25">
      <c r="A140">
        <v>92</v>
      </c>
      <c r="B140" t="s">
        <v>3</v>
      </c>
      <c r="C140">
        <v>2012</v>
      </c>
      <c r="D140">
        <v>5</v>
      </c>
      <c r="E140">
        <v>5897</v>
      </c>
      <c r="F140">
        <v>1647</v>
      </c>
      <c r="G140" s="15">
        <v>0.27929455655418012</v>
      </c>
      <c r="H140" s="15"/>
      <c r="J140">
        <v>6</v>
      </c>
      <c r="K140" t="str">
        <f t="shared" si="2"/>
        <v>6-2012-5</v>
      </c>
      <c r="L140" t="e">
        <f>VLOOKUP($K140,pivot!$A$4:$G$116,5,FALSE)</f>
        <v>#N/A</v>
      </c>
      <c r="M140" t="e">
        <f>VLOOKUP($K140,pivot!$A$4:$G$116,6,FALSE)</f>
        <v>#N/A</v>
      </c>
      <c r="N140" s="15" t="e">
        <f>VLOOKUP($K140,pivot!$A$4:$G$116,7,FALSE)</f>
        <v>#N/A</v>
      </c>
    </row>
    <row r="141" spans="1:14" hidden="1" x14ac:dyDescent="0.25">
      <c r="A141">
        <v>92</v>
      </c>
      <c r="B141" t="s">
        <v>3</v>
      </c>
      <c r="C141">
        <v>2013</v>
      </c>
      <c r="D141">
        <v>1</v>
      </c>
      <c r="E141">
        <v>5</v>
      </c>
      <c r="F141">
        <v>0</v>
      </c>
      <c r="G141" s="15">
        <v>0</v>
      </c>
      <c r="H141" s="15"/>
      <c r="J141">
        <v>6</v>
      </c>
      <c r="K141" t="str">
        <f t="shared" si="2"/>
        <v>6-2013-1</v>
      </c>
      <c r="L141" t="e">
        <f>VLOOKUP($K141,pivot!$A$4:$G$116,5,FALSE)</f>
        <v>#N/A</v>
      </c>
      <c r="M141" t="e">
        <f>VLOOKUP($K141,pivot!$A$4:$G$116,6,FALSE)</f>
        <v>#N/A</v>
      </c>
      <c r="N141" s="15" t="e">
        <f>VLOOKUP($K141,pivot!$A$4:$G$116,7,FALSE)</f>
        <v>#N/A</v>
      </c>
    </row>
    <row r="142" spans="1:14" hidden="1" x14ac:dyDescent="0.25">
      <c r="A142">
        <v>92</v>
      </c>
      <c r="B142" t="s">
        <v>3</v>
      </c>
      <c r="C142">
        <v>2013</v>
      </c>
      <c r="D142">
        <v>2</v>
      </c>
      <c r="E142">
        <v>316</v>
      </c>
      <c r="F142">
        <v>187</v>
      </c>
      <c r="G142" s="15">
        <v>0.59177215189873422</v>
      </c>
      <c r="H142" s="15"/>
      <c r="J142">
        <v>6</v>
      </c>
      <c r="K142" t="str">
        <f t="shared" si="2"/>
        <v>6-2013-2</v>
      </c>
      <c r="L142" t="e">
        <f>VLOOKUP($K142,pivot!$A$4:$G$116,5,FALSE)</f>
        <v>#N/A</v>
      </c>
      <c r="M142" t="e">
        <f>VLOOKUP($K142,pivot!$A$4:$G$116,6,FALSE)</f>
        <v>#N/A</v>
      </c>
      <c r="N142" s="15" t="e">
        <f>VLOOKUP($K142,pivot!$A$4:$G$116,7,FALSE)</f>
        <v>#N/A</v>
      </c>
    </row>
    <row r="143" spans="1:14" hidden="1" x14ac:dyDescent="0.25">
      <c r="A143">
        <v>92</v>
      </c>
      <c r="B143" t="s">
        <v>3</v>
      </c>
      <c r="C143">
        <v>2013</v>
      </c>
      <c r="D143">
        <v>3</v>
      </c>
      <c r="E143">
        <v>1145</v>
      </c>
      <c r="F143">
        <v>433</v>
      </c>
      <c r="G143" s="15">
        <v>0.37816593886462885</v>
      </c>
      <c r="H143" s="15"/>
      <c r="J143">
        <v>6</v>
      </c>
      <c r="K143" t="str">
        <f t="shared" si="2"/>
        <v>6-2013-3</v>
      </c>
      <c r="L143" t="e">
        <f>VLOOKUP($K143,pivot!$A$4:$G$116,5,FALSE)</f>
        <v>#N/A</v>
      </c>
      <c r="M143" t="e">
        <f>VLOOKUP($K143,pivot!$A$4:$G$116,6,FALSE)</f>
        <v>#N/A</v>
      </c>
      <c r="N143" s="15" t="e">
        <f>VLOOKUP($K143,pivot!$A$4:$G$116,7,FALSE)</f>
        <v>#N/A</v>
      </c>
    </row>
    <row r="144" spans="1:14" hidden="1" x14ac:dyDescent="0.25">
      <c r="A144">
        <v>92</v>
      </c>
      <c r="B144" t="s">
        <v>3</v>
      </c>
      <c r="C144">
        <v>2013</v>
      </c>
      <c r="D144">
        <v>4</v>
      </c>
      <c r="E144">
        <v>2813</v>
      </c>
      <c r="F144">
        <v>335</v>
      </c>
      <c r="G144" s="15">
        <v>0.11908993956629932</v>
      </c>
      <c r="H144" s="15"/>
      <c r="J144">
        <v>6</v>
      </c>
      <c r="K144" t="str">
        <f t="shared" si="2"/>
        <v>6-2013-4</v>
      </c>
      <c r="L144" t="e">
        <f>VLOOKUP($K144,pivot!$A$4:$G$116,5,FALSE)</f>
        <v>#N/A</v>
      </c>
      <c r="M144" t="e">
        <f>VLOOKUP($K144,pivot!$A$4:$G$116,6,FALSE)</f>
        <v>#N/A</v>
      </c>
      <c r="N144" s="15" t="e">
        <f>VLOOKUP($K144,pivot!$A$4:$G$116,7,FALSE)</f>
        <v>#N/A</v>
      </c>
    </row>
    <row r="145" spans="1:14" hidden="1" x14ac:dyDescent="0.25">
      <c r="A145">
        <v>92</v>
      </c>
      <c r="B145" t="s">
        <v>3</v>
      </c>
      <c r="C145">
        <v>2013</v>
      </c>
      <c r="D145">
        <v>5</v>
      </c>
      <c r="E145">
        <v>2136</v>
      </c>
      <c r="F145">
        <v>1563</v>
      </c>
      <c r="G145" s="15">
        <v>0.7317415730337079</v>
      </c>
      <c r="H145" s="15"/>
      <c r="J145">
        <v>6</v>
      </c>
      <c r="K145" t="str">
        <f t="shared" si="2"/>
        <v>6-2013-5</v>
      </c>
      <c r="L145" t="e">
        <f>VLOOKUP($K145,pivot!$A$4:$G$116,5,FALSE)</f>
        <v>#N/A</v>
      </c>
      <c r="M145" t="e">
        <f>VLOOKUP($K145,pivot!$A$4:$G$116,6,FALSE)</f>
        <v>#N/A</v>
      </c>
      <c r="N145" s="15" t="e">
        <f>VLOOKUP($K145,pivot!$A$4:$G$116,7,FALSE)</f>
        <v>#N/A</v>
      </c>
    </row>
    <row r="146" spans="1:14" hidden="1" x14ac:dyDescent="0.25">
      <c r="A146">
        <v>92</v>
      </c>
      <c r="B146" t="s">
        <v>3</v>
      </c>
      <c r="C146">
        <v>2014</v>
      </c>
      <c r="D146">
        <v>2</v>
      </c>
      <c r="E146">
        <v>374</v>
      </c>
      <c r="F146">
        <v>93</v>
      </c>
      <c r="G146" s="15">
        <v>0.24866310160427807</v>
      </c>
      <c r="H146" s="15"/>
      <c r="J146">
        <v>6</v>
      </c>
      <c r="K146" t="str">
        <f t="shared" si="2"/>
        <v>6-2014-2</v>
      </c>
      <c r="L146" t="e">
        <f>VLOOKUP($K146,pivot!$A$4:$G$116,5,FALSE)</f>
        <v>#N/A</v>
      </c>
      <c r="M146" t="e">
        <f>VLOOKUP($K146,pivot!$A$4:$G$116,6,FALSE)</f>
        <v>#N/A</v>
      </c>
      <c r="N146" s="15" t="e">
        <f>VLOOKUP($K146,pivot!$A$4:$G$116,7,FALSE)</f>
        <v>#N/A</v>
      </c>
    </row>
    <row r="147" spans="1:14" hidden="1" x14ac:dyDescent="0.25">
      <c r="A147">
        <v>92</v>
      </c>
      <c r="B147" t="s">
        <v>3</v>
      </c>
      <c r="C147">
        <v>2014</v>
      </c>
      <c r="D147">
        <v>3</v>
      </c>
      <c r="E147">
        <v>591</v>
      </c>
      <c r="F147">
        <v>189</v>
      </c>
      <c r="G147" s="15">
        <v>0.31979695431472083</v>
      </c>
      <c r="H147" s="15"/>
      <c r="J147">
        <v>6</v>
      </c>
      <c r="K147" t="str">
        <f t="shared" si="2"/>
        <v>6-2014-3</v>
      </c>
      <c r="L147" t="e">
        <f>VLOOKUP($K147,pivot!$A$4:$G$116,5,FALSE)</f>
        <v>#N/A</v>
      </c>
      <c r="M147" t="e">
        <f>VLOOKUP($K147,pivot!$A$4:$G$116,6,FALSE)</f>
        <v>#N/A</v>
      </c>
      <c r="N147" s="15" t="e">
        <f>VLOOKUP($K147,pivot!$A$4:$G$116,7,FALSE)</f>
        <v>#N/A</v>
      </c>
    </row>
    <row r="148" spans="1:14" hidden="1" x14ac:dyDescent="0.25">
      <c r="A148">
        <v>92</v>
      </c>
      <c r="B148" t="s">
        <v>3</v>
      </c>
      <c r="C148">
        <v>2014</v>
      </c>
      <c r="D148">
        <v>4</v>
      </c>
      <c r="E148">
        <v>7323</v>
      </c>
      <c r="F148">
        <v>1481</v>
      </c>
      <c r="G148" s="15">
        <v>0.20223951932268197</v>
      </c>
      <c r="H148" s="15"/>
      <c r="J148">
        <v>6</v>
      </c>
      <c r="K148" t="str">
        <f t="shared" si="2"/>
        <v>6-2014-4</v>
      </c>
      <c r="L148" t="e">
        <f>VLOOKUP($K148,pivot!$A$4:$G$116,5,FALSE)</f>
        <v>#N/A</v>
      </c>
      <c r="M148" t="e">
        <f>VLOOKUP($K148,pivot!$A$4:$G$116,6,FALSE)</f>
        <v>#N/A</v>
      </c>
      <c r="N148" s="15" t="e">
        <f>VLOOKUP($K148,pivot!$A$4:$G$116,7,FALSE)</f>
        <v>#N/A</v>
      </c>
    </row>
    <row r="149" spans="1:14" hidden="1" x14ac:dyDescent="0.25">
      <c r="A149">
        <v>92</v>
      </c>
      <c r="B149" t="s">
        <v>3</v>
      </c>
      <c r="C149">
        <v>2014</v>
      </c>
      <c r="D149">
        <v>5</v>
      </c>
      <c r="E149">
        <v>7434</v>
      </c>
      <c r="F149">
        <v>1999</v>
      </c>
      <c r="G149" s="15">
        <v>0.26889965025558243</v>
      </c>
      <c r="H149" s="15"/>
      <c r="J149">
        <v>6</v>
      </c>
      <c r="K149" t="str">
        <f t="shared" si="2"/>
        <v>6-2014-5</v>
      </c>
      <c r="L149" t="e">
        <f>VLOOKUP($K149,pivot!$A$4:$G$116,5,FALSE)</f>
        <v>#N/A</v>
      </c>
      <c r="M149" t="e">
        <f>VLOOKUP($K149,pivot!$A$4:$G$116,6,FALSE)</f>
        <v>#N/A</v>
      </c>
      <c r="N149" s="15" t="e">
        <f>VLOOKUP($K149,pivot!$A$4:$G$116,7,FALSE)</f>
        <v>#N/A</v>
      </c>
    </row>
    <row r="150" spans="1:14" hidden="1" x14ac:dyDescent="0.25">
      <c r="A150">
        <v>92</v>
      </c>
      <c r="B150" t="s">
        <v>3</v>
      </c>
      <c r="C150">
        <v>2015</v>
      </c>
      <c r="D150">
        <v>2</v>
      </c>
      <c r="E150">
        <v>9</v>
      </c>
      <c r="F150">
        <v>5</v>
      </c>
      <c r="G150" s="15">
        <v>0.55555555555555558</v>
      </c>
      <c r="H150" s="15"/>
      <c r="J150">
        <v>6</v>
      </c>
      <c r="K150" t="str">
        <f t="shared" si="2"/>
        <v>6-2015-2</v>
      </c>
      <c r="L150" t="e">
        <f>VLOOKUP($K150,pivot!$A$4:$G$116,5,FALSE)</f>
        <v>#N/A</v>
      </c>
      <c r="M150" t="e">
        <f>VLOOKUP($K150,pivot!$A$4:$G$116,6,FALSE)</f>
        <v>#N/A</v>
      </c>
      <c r="N150" s="15" t="e">
        <f>VLOOKUP($K150,pivot!$A$4:$G$116,7,FALSE)</f>
        <v>#N/A</v>
      </c>
    </row>
    <row r="151" spans="1:14" hidden="1" x14ac:dyDescent="0.25">
      <c r="A151">
        <v>92</v>
      </c>
      <c r="B151" t="s">
        <v>3</v>
      </c>
      <c r="C151">
        <v>2015</v>
      </c>
      <c r="D151">
        <v>3</v>
      </c>
      <c r="E151">
        <v>421</v>
      </c>
      <c r="F151">
        <v>71</v>
      </c>
      <c r="G151" s="15">
        <v>0.16864608076009502</v>
      </c>
      <c r="H151" s="15"/>
      <c r="J151">
        <v>6</v>
      </c>
      <c r="K151" t="str">
        <f t="shared" si="2"/>
        <v>6-2015-3</v>
      </c>
      <c r="L151" t="e">
        <f>VLOOKUP($K151,pivot!$A$4:$G$116,5,FALSE)</f>
        <v>#N/A</v>
      </c>
      <c r="M151" t="e">
        <f>VLOOKUP($K151,pivot!$A$4:$G$116,6,FALSE)</f>
        <v>#N/A</v>
      </c>
      <c r="N151" s="15" t="e">
        <f>VLOOKUP($K151,pivot!$A$4:$G$116,7,FALSE)</f>
        <v>#N/A</v>
      </c>
    </row>
    <row r="152" spans="1:14" hidden="1" x14ac:dyDescent="0.25">
      <c r="A152">
        <v>92</v>
      </c>
      <c r="B152" t="s">
        <v>3</v>
      </c>
      <c r="C152">
        <v>2015</v>
      </c>
      <c r="D152">
        <v>4</v>
      </c>
      <c r="E152">
        <v>3650</v>
      </c>
      <c r="F152">
        <v>545</v>
      </c>
      <c r="G152" s="15">
        <v>0.14931506849315068</v>
      </c>
      <c r="H152" s="15"/>
      <c r="J152">
        <v>6</v>
      </c>
      <c r="K152" t="str">
        <f t="shared" si="2"/>
        <v>6-2015-4</v>
      </c>
      <c r="L152" t="e">
        <f>VLOOKUP($K152,pivot!$A$4:$G$116,5,FALSE)</f>
        <v>#N/A</v>
      </c>
      <c r="M152" t="e">
        <f>VLOOKUP($K152,pivot!$A$4:$G$116,6,FALSE)</f>
        <v>#N/A</v>
      </c>
      <c r="N152" s="15" t="e">
        <f>VLOOKUP($K152,pivot!$A$4:$G$116,7,FALSE)</f>
        <v>#N/A</v>
      </c>
    </row>
    <row r="153" spans="1:14" hidden="1" x14ac:dyDescent="0.25">
      <c r="A153">
        <v>92</v>
      </c>
      <c r="B153" t="s">
        <v>3</v>
      </c>
      <c r="C153">
        <v>2015</v>
      </c>
      <c r="D153">
        <v>5</v>
      </c>
      <c r="E153">
        <v>7734</v>
      </c>
      <c r="F153">
        <v>2034</v>
      </c>
      <c r="G153" s="15">
        <v>0.2629945694336695</v>
      </c>
      <c r="H153" s="15"/>
      <c r="J153">
        <v>6</v>
      </c>
      <c r="K153" t="str">
        <f t="shared" si="2"/>
        <v>6-2015-5</v>
      </c>
      <c r="L153" s="17">
        <f>VLOOKUP($K153,pivot!$A$4:$G$116,5,FALSE)</f>
        <v>6760</v>
      </c>
      <c r="M153" s="17">
        <f>VLOOKUP($K153,pivot!$A$4:$G$116,6,FALSE)</f>
        <v>2028</v>
      </c>
      <c r="N153" s="18">
        <f>VLOOKUP($K153,pivot!$A$4:$G$116,7,FALSE)</f>
        <v>0.3</v>
      </c>
    </row>
    <row r="154" spans="1:14" hidden="1" x14ac:dyDescent="0.25">
      <c r="A154">
        <v>92</v>
      </c>
      <c r="B154" t="s">
        <v>3</v>
      </c>
      <c r="C154">
        <v>2016</v>
      </c>
      <c r="D154">
        <v>2</v>
      </c>
      <c r="E154">
        <v>5</v>
      </c>
      <c r="F154">
        <v>1</v>
      </c>
      <c r="G154" s="15">
        <v>0.2</v>
      </c>
      <c r="H154" s="15"/>
      <c r="J154">
        <v>6</v>
      </c>
      <c r="K154" t="str">
        <f t="shared" si="2"/>
        <v>6-2016-2</v>
      </c>
      <c r="L154" t="e">
        <f>VLOOKUP($K154,pivot!$A$4:$G$116,5,FALSE)</f>
        <v>#N/A</v>
      </c>
      <c r="M154" t="e">
        <f>VLOOKUP($K154,pivot!$A$4:$G$116,6,FALSE)</f>
        <v>#N/A</v>
      </c>
      <c r="N154" s="15" t="e">
        <f>VLOOKUP($K154,pivot!$A$4:$G$116,7,FALSE)</f>
        <v>#N/A</v>
      </c>
    </row>
    <row r="155" spans="1:14" hidden="1" x14ac:dyDescent="0.25">
      <c r="A155">
        <v>92</v>
      </c>
      <c r="B155" t="s">
        <v>3</v>
      </c>
      <c r="C155">
        <v>2016</v>
      </c>
      <c r="D155">
        <v>3</v>
      </c>
      <c r="E155">
        <v>7</v>
      </c>
      <c r="F155">
        <v>1</v>
      </c>
      <c r="G155" s="15">
        <v>0.14285714285714285</v>
      </c>
      <c r="H155" s="15"/>
      <c r="J155">
        <v>6</v>
      </c>
      <c r="K155" t="str">
        <f t="shared" si="2"/>
        <v>6-2016-3</v>
      </c>
      <c r="L155" t="e">
        <f>VLOOKUP($K155,pivot!$A$4:$G$116,5,FALSE)</f>
        <v>#N/A</v>
      </c>
      <c r="M155" t="e">
        <f>VLOOKUP($K155,pivot!$A$4:$G$116,6,FALSE)</f>
        <v>#N/A</v>
      </c>
      <c r="N155" s="15" t="e">
        <f>VLOOKUP($K155,pivot!$A$4:$G$116,7,FALSE)</f>
        <v>#N/A</v>
      </c>
    </row>
    <row r="156" spans="1:14" hidden="1" x14ac:dyDescent="0.25">
      <c r="A156">
        <v>92</v>
      </c>
      <c r="B156" t="s">
        <v>3</v>
      </c>
      <c r="C156">
        <v>2016</v>
      </c>
      <c r="D156">
        <v>5</v>
      </c>
      <c r="E156">
        <v>74</v>
      </c>
      <c r="F156">
        <v>0</v>
      </c>
      <c r="G156" s="15">
        <v>0</v>
      </c>
      <c r="H156" s="15"/>
      <c r="J156">
        <v>6</v>
      </c>
      <c r="K156" t="str">
        <f t="shared" si="2"/>
        <v>6-2016-5</v>
      </c>
      <c r="L156" t="e">
        <f>VLOOKUP($K156,pivot!$A$4:$G$116,5,FALSE)</f>
        <v>#N/A</v>
      </c>
      <c r="M156" t="e">
        <f>VLOOKUP($K156,pivot!$A$4:$G$116,6,FALSE)</f>
        <v>#N/A</v>
      </c>
      <c r="N156" s="15" t="e">
        <f>VLOOKUP($K156,pivot!$A$4:$G$116,7,FALSE)</f>
        <v>#N/A</v>
      </c>
    </row>
    <row r="157" spans="1:14" hidden="1" x14ac:dyDescent="0.25">
      <c r="A157">
        <v>92</v>
      </c>
      <c r="B157" t="s">
        <v>3</v>
      </c>
      <c r="C157">
        <v>2017</v>
      </c>
      <c r="D157">
        <v>2</v>
      </c>
      <c r="E157">
        <v>16</v>
      </c>
      <c r="F157">
        <v>4</v>
      </c>
      <c r="G157" s="15">
        <v>0.25</v>
      </c>
      <c r="H157" s="15"/>
      <c r="J157">
        <v>6</v>
      </c>
      <c r="K157" t="str">
        <f t="shared" si="2"/>
        <v>6-2017-2</v>
      </c>
      <c r="L157" t="e">
        <f>VLOOKUP($K157,pivot!$A$4:$G$116,5,FALSE)</f>
        <v>#N/A</v>
      </c>
      <c r="M157" t="e">
        <f>VLOOKUP($K157,pivot!$A$4:$G$116,6,FALSE)</f>
        <v>#N/A</v>
      </c>
      <c r="N157" s="15" t="e">
        <f>VLOOKUP($K157,pivot!$A$4:$G$116,7,FALSE)</f>
        <v>#N/A</v>
      </c>
    </row>
    <row r="158" spans="1:14" hidden="1" x14ac:dyDescent="0.25">
      <c r="A158">
        <v>92</v>
      </c>
      <c r="B158" t="s">
        <v>3</v>
      </c>
      <c r="C158">
        <v>2017</v>
      </c>
      <c r="D158">
        <v>5</v>
      </c>
      <c r="E158">
        <v>59</v>
      </c>
      <c r="F158">
        <v>2</v>
      </c>
      <c r="G158" s="15">
        <v>3.3898305084745763E-2</v>
      </c>
      <c r="H158" s="15"/>
      <c r="J158">
        <v>6</v>
      </c>
      <c r="K158" t="str">
        <f t="shared" si="2"/>
        <v>6-2017-5</v>
      </c>
      <c r="L158" t="e">
        <f>VLOOKUP($K158,pivot!$A$4:$G$116,5,FALSE)</f>
        <v>#N/A</v>
      </c>
      <c r="M158" t="e">
        <f>VLOOKUP($K158,pivot!$A$4:$G$116,6,FALSE)</f>
        <v>#N/A</v>
      </c>
      <c r="N158" s="15" t="e">
        <f>VLOOKUP($K158,pivot!$A$4:$G$116,7,FALSE)</f>
        <v>#N/A</v>
      </c>
    </row>
    <row r="159" spans="1:14" hidden="1" x14ac:dyDescent="0.25">
      <c r="A159">
        <v>92</v>
      </c>
      <c r="B159" t="s">
        <v>3</v>
      </c>
      <c r="C159">
        <v>2018</v>
      </c>
      <c r="D159">
        <v>2</v>
      </c>
      <c r="E159">
        <v>22</v>
      </c>
      <c r="F159">
        <v>4</v>
      </c>
      <c r="G159" s="15">
        <v>0.18181818181818182</v>
      </c>
      <c r="H159" s="15"/>
      <c r="J159">
        <v>6</v>
      </c>
      <c r="K159" t="str">
        <f t="shared" si="2"/>
        <v>6-2018-2</v>
      </c>
      <c r="L159" t="e">
        <f>VLOOKUP($K159,pivot!$A$4:$G$116,5,FALSE)</f>
        <v>#N/A</v>
      </c>
      <c r="M159" t="e">
        <f>VLOOKUP($K159,pivot!$A$4:$G$116,6,FALSE)</f>
        <v>#N/A</v>
      </c>
      <c r="N159" s="15" t="e">
        <f>VLOOKUP($K159,pivot!$A$4:$G$116,7,FALSE)</f>
        <v>#N/A</v>
      </c>
    </row>
    <row r="160" spans="1:14" hidden="1" x14ac:dyDescent="0.25">
      <c r="A160">
        <v>92</v>
      </c>
      <c r="B160" t="s">
        <v>3</v>
      </c>
      <c r="C160">
        <v>2018</v>
      </c>
      <c r="D160">
        <v>3</v>
      </c>
      <c r="E160">
        <v>409</v>
      </c>
      <c r="F160">
        <v>61</v>
      </c>
      <c r="G160" s="15">
        <v>0.1491442542787286</v>
      </c>
      <c r="H160" s="15"/>
      <c r="J160">
        <v>6</v>
      </c>
      <c r="K160" t="str">
        <f t="shared" si="2"/>
        <v>6-2018-3</v>
      </c>
      <c r="L160" t="e">
        <f>VLOOKUP($K160,pivot!$A$4:$G$116,5,FALSE)</f>
        <v>#N/A</v>
      </c>
      <c r="M160" t="e">
        <f>VLOOKUP($K160,pivot!$A$4:$G$116,6,FALSE)</f>
        <v>#N/A</v>
      </c>
      <c r="N160" s="15" t="e">
        <f>VLOOKUP($K160,pivot!$A$4:$G$116,7,FALSE)</f>
        <v>#N/A</v>
      </c>
    </row>
    <row r="161" spans="1:14" hidden="1" x14ac:dyDescent="0.25">
      <c r="A161">
        <v>92</v>
      </c>
      <c r="B161" t="s">
        <v>3</v>
      </c>
      <c r="C161">
        <v>2018</v>
      </c>
      <c r="D161">
        <v>4</v>
      </c>
      <c r="E161">
        <v>4652</v>
      </c>
      <c r="F161">
        <v>270</v>
      </c>
      <c r="G161" s="15">
        <v>5.8039552880481515E-2</v>
      </c>
      <c r="H161" s="15"/>
      <c r="J161">
        <v>6</v>
      </c>
      <c r="K161" t="str">
        <f t="shared" si="2"/>
        <v>6-2018-4</v>
      </c>
      <c r="L161" t="e">
        <f>VLOOKUP($K161,pivot!$A$4:$G$116,5,FALSE)</f>
        <v>#N/A</v>
      </c>
      <c r="M161" t="e">
        <f>VLOOKUP($K161,pivot!$A$4:$G$116,6,FALSE)</f>
        <v>#N/A</v>
      </c>
      <c r="N161" s="15" t="e">
        <f>VLOOKUP($K161,pivot!$A$4:$G$116,7,FALSE)</f>
        <v>#N/A</v>
      </c>
    </row>
    <row r="162" spans="1:14" hidden="1" x14ac:dyDescent="0.25">
      <c r="A162">
        <v>92</v>
      </c>
      <c r="B162" t="s">
        <v>3</v>
      </c>
      <c r="C162">
        <v>2018</v>
      </c>
      <c r="D162">
        <v>5</v>
      </c>
      <c r="E162">
        <v>8</v>
      </c>
      <c r="F162">
        <v>1</v>
      </c>
      <c r="G162" s="15">
        <v>0.125</v>
      </c>
      <c r="H162" s="15"/>
      <c r="J162">
        <v>6</v>
      </c>
      <c r="K162" t="str">
        <f t="shared" si="2"/>
        <v>6-2018-5</v>
      </c>
      <c r="L162" t="e">
        <f>VLOOKUP($K162,pivot!$A$4:$G$116,5,FALSE)</f>
        <v>#N/A</v>
      </c>
      <c r="M162" t="e">
        <f>VLOOKUP($K162,pivot!$A$4:$G$116,6,FALSE)</f>
        <v>#N/A</v>
      </c>
      <c r="N162" s="15" t="e">
        <f>VLOOKUP($K162,pivot!$A$4:$G$116,7,FALSE)</f>
        <v>#N/A</v>
      </c>
    </row>
    <row r="163" spans="1:14" hidden="1" x14ac:dyDescent="0.25">
      <c r="A163">
        <v>92</v>
      </c>
      <c r="B163" t="s">
        <v>3</v>
      </c>
      <c r="C163">
        <v>2019</v>
      </c>
      <c r="D163">
        <v>2</v>
      </c>
      <c r="E163">
        <v>17</v>
      </c>
      <c r="F163">
        <v>4</v>
      </c>
      <c r="G163" s="15">
        <v>0.23529411764705882</v>
      </c>
      <c r="H163" s="15"/>
      <c r="J163">
        <v>6</v>
      </c>
      <c r="K163" t="str">
        <f t="shared" si="2"/>
        <v>6-2019-2</v>
      </c>
      <c r="L163" t="e">
        <f>VLOOKUP($K163,pivot!$A$4:$G$116,5,FALSE)</f>
        <v>#N/A</v>
      </c>
      <c r="M163" t="e">
        <f>VLOOKUP($K163,pivot!$A$4:$G$116,6,FALSE)</f>
        <v>#N/A</v>
      </c>
      <c r="N163" s="15" t="e">
        <f>VLOOKUP($K163,pivot!$A$4:$G$116,7,FALSE)</f>
        <v>#N/A</v>
      </c>
    </row>
    <row r="164" spans="1:14" hidden="1" x14ac:dyDescent="0.25">
      <c r="A164">
        <v>92</v>
      </c>
      <c r="B164" t="s">
        <v>3</v>
      </c>
      <c r="C164">
        <v>2019</v>
      </c>
      <c r="D164">
        <v>3</v>
      </c>
      <c r="E164">
        <v>500</v>
      </c>
      <c r="F164">
        <v>99</v>
      </c>
      <c r="G164" s="15">
        <v>0.19800000000000001</v>
      </c>
      <c r="H164" s="15"/>
      <c r="J164">
        <v>6</v>
      </c>
      <c r="K164" t="str">
        <f t="shared" si="2"/>
        <v>6-2019-3</v>
      </c>
      <c r="L164" t="e">
        <f>VLOOKUP($K164,pivot!$A$4:$G$116,5,FALSE)</f>
        <v>#N/A</v>
      </c>
      <c r="M164" t="e">
        <f>VLOOKUP($K164,pivot!$A$4:$G$116,6,FALSE)</f>
        <v>#N/A</v>
      </c>
      <c r="N164" s="15" t="e">
        <f>VLOOKUP($K164,pivot!$A$4:$G$116,7,FALSE)</f>
        <v>#N/A</v>
      </c>
    </row>
    <row r="165" spans="1:14" hidden="1" x14ac:dyDescent="0.25">
      <c r="A165">
        <v>92</v>
      </c>
      <c r="B165" t="s">
        <v>3</v>
      </c>
      <c r="C165">
        <v>2019</v>
      </c>
      <c r="D165">
        <v>4</v>
      </c>
      <c r="E165">
        <v>3016</v>
      </c>
      <c r="F165">
        <v>430</v>
      </c>
      <c r="G165" s="15">
        <v>0.14257294429708223</v>
      </c>
      <c r="H165" s="15"/>
      <c r="J165">
        <v>6</v>
      </c>
      <c r="K165" t="str">
        <f t="shared" si="2"/>
        <v>6-2019-4</v>
      </c>
      <c r="L165" t="e">
        <f>VLOOKUP($K165,pivot!$A$4:$G$116,5,FALSE)</f>
        <v>#N/A</v>
      </c>
      <c r="M165" t="e">
        <f>VLOOKUP($K165,pivot!$A$4:$G$116,6,FALSE)</f>
        <v>#N/A</v>
      </c>
      <c r="N165" s="15" t="e">
        <f>VLOOKUP($K165,pivot!$A$4:$G$116,7,FALSE)</f>
        <v>#N/A</v>
      </c>
    </row>
    <row r="166" spans="1:14" hidden="1" x14ac:dyDescent="0.25">
      <c r="A166">
        <v>92</v>
      </c>
      <c r="B166" t="s">
        <v>3</v>
      </c>
      <c r="C166">
        <v>2019</v>
      </c>
      <c r="D166">
        <v>5</v>
      </c>
      <c r="E166">
        <v>9</v>
      </c>
      <c r="F166">
        <v>0</v>
      </c>
      <c r="G166" s="15">
        <v>0</v>
      </c>
      <c r="H166" s="15"/>
      <c r="J166">
        <v>6</v>
      </c>
      <c r="K166" t="str">
        <f t="shared" si="2"/>
        <v>6-2019-5</v>
      </c>
      <c r="L166" t="e">
        <f>VLOOKUP($K166,pivot!$A$4:$G$116,5,FALSE)</f>
        <v>#N/A</v>
      </c>
      <c r="M166" t="e">
        <f>VLOOKUP($K166,pivot!$A$4:$G$116,6,FALSE)</f>
        <v>#N/A</v>
      </c>
      <c r="N166" s="15" t="e">
        <f>VLOOKUP($K166,pivot!$A$4:$G$116,7,FALSE)</f>
        <v>#N/A</v>
      </c>
    </row>
    <row r="167" spans="1:14" hidden="1" x14ac:dyDescent="0.25">
      <c r="A167">
        <v>92</v>
      </c>
      <c r="B167" t="s">
        <v>3</v>
      </c>
      <c r="C167">
        <v>2020</v>
      </c>
      <c r="D167">
        <v>1</v>
      </c>
      <c r="E167">
        <v>32</v>
      </c>
      <c r="F167">
        <v>0</v>
      </c>
      <c r="G167" s="15">
        <v>0</v>
      </c>
      <c r="H167" s="15"/>
      <c r="J167">
        <v>6</v>
      </c>
      <c r="K167" t="str">
        <f t="shared" si="2"/>
        <v>6-2020-1</v>
      </c>
      <c r="L167" s="16">
        <f>VLOOKUP($K167,pivot!$A$4:$G$116,5,FALSE)</f>
        <v>0</v>
      </c>
      <c r="M167" s="16">
        <f>VLOOKUP($K167,pivot!$A$4:$G$116,6,FALSE)</f>
        <v>0</v>
      </c>
      <c r="N167" s="15">
        <f>VLOOKUP($K167,pivot!$A$4:$G$116,7,FALSE)</f>
        <v>0</v>
      </c>
    </row>
    <row r="168" spans="1:14" hidden="1" x14ac:dyDescent="0.25">
      <c r="A168">
        <v>92</v>
      </c>
      <c r="B168" t="s">
        <v>3</v>
      </c>
      <c r="C168">
        <v>2020</v>
      </c>
      <c r="D168">
        <v>2</v>
      </c>
      <c r="E168">
        <v>97</v>
      </c>
      <c r="F168">
        <v>26</v>
      </c>
      <c r="G168" s="15">
        <v>0.26804123711340205</v>
      </c>
      <c r="H168" s="15"/>
      <c r="J168">
        <v>6</v>
      </c>
      <c r="K168" t="str">
        <f t="shared" si="2"/>
        <v>6-2020-2</v>
      </c>
      <c r="L168" t="e">
        <f>VLOOKUP($K168,pivot!$A$4:$G$116,5,FALSE)</f>
        <v>#N/A</v>
      </c>
      <c r="M168" t="e">
        <f>VLOOKUP($K168,pivot!$A$4:$G$116,6,FALSE)</f>
        <v>#N/A</v>
      </c>
      <c r="N168" s="15" t="e">
        <f>VLOOKUP($K168,pivot!$A$4:$G$116,7,FALSE)</f>
        <v>#N/A</v>
      </c>
    </row>
    <row r="169" spans="1:14" hidden="1" x14ac:dyDescent="0.25">
      <c r="A169">
        <v>92</v>
      </c>
      <c r="B169" t="s">
        <v>3</v>
      </c>
      <c r="C169">
        <v>2020</v>
      </c>
      <c r="D169">
        <v>3</v>
      </c>
      <c r="E169">
        <v>787</v>
      </c>
      <c r="F169">
        <v>183</v>
      </c>
      <c r="G169" s="15">
        <v>0.23252858958068615</v>
      </c>
      <c r="H169" s="15"/>
      <c r="J169">
        <v>6</v>
      </c>
      <c r="K169" t="str">
        <f t="shared" si="2"/>
        <v>6-2020-3</v>
      </c>
      <c r="L169" t="e">
        <f>VLOOKUP($K169,pivot!$A$4:$G$116,5,FALSE)</f>
        <v>#N/A</v>
      </c>
      <c r="M169" t="e">
        <f>VLOOKUP($K169,pivot!$A$4:$G$116,6,FALSE)</f>
        <v>#N/A</v>
      </c>
      <c r="N169" s="15" t="e">
        <f>VLOOKUP($K169,pivot!$A$4:$G$116,7,FALSE)</f>
        <v>#N/A</v>
      </c>
    </row>
    <row r="170" spans="1:14" hidden="1" x14ac:dyDescent="0.25">
      <c r="A170">
        <v>92</v>
      </c>
      <c r="B170" t="s">
        <v>3</v>
      </c>
      <c r="C170">
        <v>2020</v>
      </c>
      <c r="D170">
        <v>4</v>
      </c>
      <c r="E170">
        <v>4009</v>
      </c>
      <c r="F170">
        <v>689</v>
      </c>
      <c r="G170" s="15">
        <v>0.1718633075579945</v>
      </c>
      <c r="H170" s="15"/>
      <c r="J170">
        <v>6</v>
      </c>
      <c r="K170" t="str">
        <f t="shared" si="2"/>
        <v>6-2020-4</v>
      </c>
      <c r="L170" t="e">
        <f>VLOOKUP($K170,pivot!$A$4:$G$116,5,FALSE)</f>
        <v>#N/A</v>
      </c>
      <c r="M170" t="e">
        <f>VLOOKUP($K170,pivot!$A$4:$G$116,6,FALSE)</f>
        <v>#N/A</v>
      </c>
      <c r="N170" s="15" t="e">
        <f>VLOOKUP($K170,pivot!$A$4:$G$116,7,FALSE)</f>
        <v>#N/A</v>
      </c>
    </row>
    <row r="171" spans="1:14" hidden="1" x14ac:dyDescent="0.25">
      <c r="A171">
        <v>92</v>
      </c>
      <c r="B171" t="s">
        <v>3</v>
      </c>
      <c r="C171">
        <v>2020</v>
      </c>
      <c r="D171">
        <v>5</v>
      </c>
      <c r="E171">
        <v>391</v>
      </c>
      <c r="F171">
        <v>88</v>
      </c>
      <c r="G171" s="15">
        <v>0.22506393861892582</v>
      </c>
      <c r="H171" s="15"/>
      <c r="J171">
        <v>6</v>
      </c>
      <c r="K171" t="str">
        <f t="shared" si="2"/>
        <v>6-2020-5</v>
      </c>
      <c r="L171" t="e">
        <f>VLOOKUP($K171,pivot!$A$4:$G$116,5,FALSE)</f>
        <v>#N/A</v>
      </c>
      <c r="M171" t="e">
        <f>VLOOKUP($K171,pivot!$A$4:$G$116,6,FALSE)</f>
        <v>#N/A</v>
      </c>
      <c r="N171" s="15" t="e">
        <f>VLOOKUP($K171,pivot!$A$4:$G$116,7,FALSE)</f>
        <v>#N/A</v>
      </c>
    </row>
    <row r="172" spans="1:14" hidden="1" x14ac:dyDescent="0.25">
      <c r="A172">
        <v>93</v>
      </c>
      <c r="B172" t="s">
        <v>4</v>
      </c>
      <c r="C172">
        <v>2000</v>
      </c>
      <c r="D172">
        <v>1</v>
      </c>
      <c r="E172">
        <v>2</v>
      </c>
      <c r="F172">
        <v>1</v>
      </c>
      <c r="G172" s="15">
        <v>0.5</v>
      </c>
      <c r="H172" s="15"/>
      <c r="J172">
        <v>7</v>
      </c>
      <c r="K172" t="str">
        <f t="shared" si="2"/>
        <v>7-2000-1</v>
      </c>
      <c r="L172" t="e">
        <f>VLOOKUP($K172,pivot!$A$4:$G$116,5,FALSE)</f>
        <v>#N/A</v>
      </c>
      <c r="M172" t="e">
        <f>VLOOKUP($K172,pivot!$A$4:$G$116,6,FALSE)</f>
        <v>#N/A</v>
      </c>
      <c r="N172" s="15" t="e">
        <f>VLOOKUP($K172,pivot!$A$4:$G$116,7,FALSE)</f>
        <v>#N/A</v>
      </c>
    </row>
    <row r="173" spans="1:14" hidden="1" x14ac:dyDescent="0.25">
      <c r="A173">
        <v>93</v>
      </c>
      <c r="B173" t="s">
        <v>4</v>
      </c>
      <c r="C173">
        <v>2000</v>
      </c>
      <c r="D173">
        <v>3</v>
      </c>
      <c r="E173">
        <v>163</v>
      </c>
      <c r="F173">
        <v>18</v>
      </c>
      <c r="G173" s="15">
        <v>0.11042944785276074</v>
      </c>
      <c r="H173" s="15"/>
      <c r="J173">
        <v>7</v>
      </c>
      <c r="K173" t="str">
        <f t="shared" si="2"/>
        <v>7-2000-3</v>
      </c>
      <c r="L173" t="e">
        <f>VLOOKUP($K173,pivot!$A$4:$G$116,5,FALSE)</f>
        <v>#N/A</v>
      </c>
      <c r="M173" t="e">
        <f>VLOOKUP($K173,pivot!$A$4:$G$116,6,FALSE)</f>
        <v>#N/A</v>
      </c>
      <c r="N173" s="15" t="e">
        <f>VLOOKUP($K173,pivot!$A$4:$G$116,7,FALSE)</f>
        <v>#N/A</v>
      </c>
    </row>
    <row r="174" spans="1:14" hidden="1" x14ac:dyDescent="0.25">
      <c r="A174">
        <v>93</v>
      </c>
      <c r="B174" t="s">
        <v>4</v>
      </c>
      <c r="C174">
        <v>2000</v>
      </c>
      <c r="D174">
        <v>4</v>
      </c>
      <c r="E174">
        <v>1102</v>
      </c>
      <c r="F174">
        <v>154</v>
      </c>
      <c r="G174" s="15">
        <v>0.1397459165154265</v>
      </c>
      <c r="H174" s="15"/>
      <c r="J174">
        <v>7</v>
      </c>
      <c r="K174" t="str">
        <f t="shared" si="2"/>
        <v>7-2000-4</v>
      </c>
      <c r="L174" t="e">
        <f>VLOOKUP($K174,pivot!$A$4:$G$116,5,FALSE)</f>
        <v>#N/A</v>
      </c>
      <c r="M174" t="e">
        <f>VLOOKUP($K174,pivot!$A$4:$G$116,6,FALSE)</f>
        <v>#N/A</v>
      </c>
      <c r="N174" s="15" t="e">
        <f>VLOOKUP($K174,pivot!$A$4:$G$116,7,FALSE)</f>
        <v>#N/A</v>
      </c>
    </row>
    <row r="175" spans="1:14" hidden="1" x14ac:dyDescent="0.25">
      <c r="A175">
        <v>93</v>
      </c>
      <c r="B175" t="s">
        <v>4</v>
      </c>
      <c r="C175">
        <v>2000</v>
      </c>
      <c r="D175">
        <v>5</v>
      </c>
      <c r="E175">
        <v>1379</v>
      </c>
      <c r="F175">
        <v>292</v>
      </c>
      <c r="G175" s="15">
        <v>0.21174764321972445</v>
      </c>
      <c r="H175" s="15"/>
      <c r="J175">
        <v>7</v>
      </c>
      <c r="K175" t="str">
        <f t="shared" si="2"/>
        <v>7-2000-5</v>
      </c>
      <c r="L175" t="e">
        <f>VLOOKUP($K175,pivot!$A$4:$G$116,5,FALSE)</f>
        <v>#N/A</v>
      </c>
      <c r="M175" t="e">
        <f>VLOOKUP($K175,pivot!$A$4:$G$116,6,FALSE)</f>
        <v>#N/A</v>
      </c>
      <c r="N175" s="15" t="e">
        <f>VLOOKUP($K175,pivot!$A$4:$G$116,7,FALSE)</f>
        <v>#N/A</v>
      </c>
    </row>
    <row r="176" spans="1:14" hidden="1" x14ac:dyDescent="0.25">
      <c r="A176">
        <v>93</v>
      </c>
      <c r="B176" t="s">
        <v>4</v>
      </c>
      <c r="C176">
        <v>2001</v>
      </c>
      <c r="D176">
        <v>1</v>
      </c>
      <c r="E176">
        <v>19</v>
      </c>
      <c r="F176">
        <v>0</v>
      </c>
      <c r="G176" s="15">
        <v>0</v>
      </c>
      <c r="H176" s="15"/>
      <c r="J176">
        <v>7</v>
      </c>
      <c r="K176" t="str">
        <f t="shared" si="2"/>
        <v>7-2001-1</v>
      </c>
      <c r="L176" t="e">
        <f>VLOOKUP($K176,pivot!$A$4:$G$116,5,FALSE)</f>
        <v>#N/A</v>
      </c>
      <c r="M176" t="e">
        <f>VLOOKUP($K176,pivot!$A$4:$G$116,6,FALSE)</f>
        <v>#N/A</v>
      </c>
      <c r="N176" s="15" t="e">
        <f>VLOOKUP($K176,pivot!$A$4:$G$116,7,FALSE)</f>
        <v>#N/A</v>
      </c>
    </row>
    <row r="177" spans="1:14" hidden="1" x14ac:dyDescent="0.25">
      <c r="A177">
        <v>93</v>
      </c>
      <c r="B177" t="s">
        <v>4</v>
      </c>
      <c r="C177">
        <v>2001</v>
      </c>
      <c r="D177">
        <v>2</v>
      </c>
      <c r="E177">
        <v>261</v>
      </c>
      <c r="F177">
        <v>18</v>
      </c>
      <c r="G177" s="15">
        <v>6.8965517241379309E-2</v>
      </c>
      <c r="H177" s="15"/>
      <c r="J177">
        <v>7</v>
      </c>
      <c r="K177" t="str">
        <f t="shared" si="2"/>
        <v>7-2001-2</v>
      </c>
      <c r="L177" t="e">
        <f>VLOOKUP($K177,pivot!$A$4:$G$116,5,FALSE)</f>
        <v>#N/A</v>
      </c>
      <c r="M177" t="e">
        <f>VLOOKUP($K177,pivot!$A$4:$G$116,6,FALSE)</f>
        <v>#N/A</v>
      </c>
      <c r="N177" s="15" t="e">
        <f>VLOOKUP($K177,pivot!$A$4:$G$116,7,FALSE)</f>
        <v>#N/A</v>
      </c>
    </row>
    <row r="178" spans="1:14" hidden="1" x14ac:dyDescent="0.25">
      <c r="A178">
        <v>93</v>
      </c>
      <c r="B178" t="s">
        <v>4</v>
      </c>
      <c r="C178">
        <v>2001</v>
      </c>
      <c r="D178">
        <v>3</v>
      </c>
      <c r="E178">
        <v>1345</v>
      </c>
      <c r="F178">
        <v>166</v>
      </c>
      <c r="G178" s="15">
        <v>0.12342007434944238</v>
      </c>
      <c r="H178" s="15"/>
      <c r="J178">
        <v>7</v>
      </c>
      <c r="K178" t="str">
        <f t="shared" si="2"/>
        <v>7-2001-3</v>
      </c>
      <c r="L178" t="e">
        <f>VLOOKUP($K178,pivot!$A$4:$G$116,5,FALSE)</f>
        <v>#N/A</v>
      </c>
      <c r="M178" t="e">
        <f>VLOOKUP($K178,pivot!$A$4:$G$116,6,FALSE)</f>
        <v>#N/A</v>
      </c>
      <c r="N178" s="15" t="e">
        <f>VLOOKUP($K178,pivot!$A$4:$G$116,7,FALSE)</f>
        <v>#N/A</v>
      </c>
    </row>
    <row r="179" spans="1:14" hidden="1" x14ac:dyDescent="0.25">
      <c r="A179">
        <v>93</v>
      </c>
      <c r="B179" t="s">
        <v>4</v>
      </c>
      <c r="C179">
        <v>2001</v>
      </c>
      <c r="D179">
        <v>4</v>
      </c>
      <c r="E179">
        <v>1611</v>
      </c>
      <c r="F179">
        <v>243</v>
      </c>
      <c r="G179" s="15">
        <v>0.15083798882681565</v>
      </c>
      <c r="H179" s="15"/>
      <c r="J179">
        <v>7</v>
      </c>
      <c r="K179" t="str">
        <f t="shared" si="2"/>
        <v>7-2001-4</v>
      </c>
      <c r="L179" t="e">
        <f>VLOOKUP($K179,pivot!$A$4:$G$116,5,FALSE)</f>
        <v>#N/A</v>
      </c>
      <c r="M179" t="e">
        <f>VLOOKUP($K179,pivot!$A$4:$G$116,6,FALSE)</f>
        <v>#N/A</v>
      </c>
      <c r="N179" s="15" t="e">
        <f>VLOOKUP($K179,pivot!$A$4:$G$116,7,FALSE)</f>
        <v>#N/A</v>
      </c>
    </row>
    <row r="180" spans="1:14" hidden="1" x14ac:dyDescent="0.25">
      <c r="A180">
        <v>93</v>
      </c>
      <c r="B180" t="s">
        <v>4</v>
      </c>
      <c r="C180">
        <v>2001</v>
      </c>
      <c r="D180">
        <v>5</v>
      </c>
      <c r="E180">
        <v>1675</v>
      </c>
      <c r="F180">
        <v>258</v>
      </c>
      <c r="G180" s="15">
        <v>0.15402985074626865</v>
      </c>
      <c r="H180" s="15"/>
      <c r="J180">
        <v>7</v>
      </c>
      <c r="K180" t="str">
        <f t="shared" si="2"/>
        <v>7-2001-5</v>
      </c>
      <c r="L180" t="e">
        <f>VLOOKUP($K180,pivot!$A$4:$G$116,5,FALSE)</f>
        <v>#N/A</v>
      </c>
      <c r="M180" t="e">
        <f>VLOOKUP($K180,pivot!$A$4:$G$116,6,FALSE)</f>
        <v>#N/A</v>
      </c>
      <c r="N180" s="15" t="e">
        <f>VLOOKUP($K180,pivot!$A$4:$G$116,7,FALSE)</f>
        <v>#N/A</v>
      </c>
    </row>
    <row r="181" spans="1:14" hidden="1" x14ac:dyDescent="0.25">
      <c r="A181">
        <v>93</v>
      </c>
      <c r="B181" t="s">
        <v>4</v>
      </c>
      <c r="C181">
        <v>2002</v>
      </c>
      <c r="D181">
        <v>3</v>
      </c>
      <c r="E181">
        <v>711</v>
      </c>
      <c r="F181">
        <v>96</v>
      </c>
      <c r="G181" s="15">
        <v>0.13502109704641349</v>
      </c>
      <c r="H181" s="15"/>
      <c r="J181">
        <v>7</v>
      </c>
      <c r="K181" t="str">
        <f t="shared" si="2"/>
        <v>7-2002-3</v>
      </c>
      <c r="L181" t="e">
        <f>VLOOKUP($K181,pivot!$A$4:$G$116,5,FALSE)</f>
        <v>#N/A</v>
      </c>
      <c r="M181" t="e">
        <f>VLOOKUP($K181,pivot!$A$4:$G$116,6,FALSE)</f>
        <v>#N/A</v>
      </c>
      <c r="N181" s="15" t="e">
        <f>VLOOKUP($K181,pivot!$A$4:$G$116,7,FALSE)</f>
        <v>#N/A</v>
      </c>
    </row>
    <row r="182" spans="1:14" hidden="1" x14ac:dyDescent="0.25">
      <c r="A182">
        <v>93</v>
      </c>
      <c r="B182" t="s">
        <v>4</v>
      </c>
      <c r="C182">
        <v>2002</v>
      </c>
      <c r="D182">
        <v>4</v>
      </c>
      <c r="E182">
        <v>1061</v>
      </c>
      <c r="F182">
        <v>169</v>
      </c>
      <c r="G182" s="15">
        <v>0.15928369462770972</v>
      </c>
      <c r="H182" s="15"/>
      <c r="J182">
        <v>7</v>
      </c>
      <c r="K182" t="str">
        <f t="shared" si="2"/>
        <v>7-2002-4</v>
      </c>
      <c r="L182" t="e">
        <f>VLOOKUP($K182,pivot!$A$4:$G$116,5,FALSE)</f>
        <v>#N/A</v>
      </c>
      <c r="M182" t="e">
        <f>VLOOKUP($K182,pivot!$A$4:$G$116,6,FALSE)</f>
        <v>#N/A</v>
      </c>
      <c r="N182" s="15" t="e">
        <f>VLOOKUP($K182,pivot!$A$4:$G$116,7,FALSE)</f>
        <v>#N/A</v>
      </c>
    </row>
    <row r="183" spans="1:14" hidden="1" x14ac:dyDescent="0.25">
      <c r="A183">
        <v>93</v>
      </c>
      <c r="B183" t="s">
        <v>4</v>
      </c>
      <c r="C183">
        <v>2002</v>
      </c>
      <c r="D183">
        <v>5</v>
      </c>
      <c r="E183">
        <v>1541</v>
      </c>
      <c r="F183">
        <v>413</v>
      </c>
      <c r="G183" s="15">
        <v>0.26800778715120049</v>
      </c>
      <c r="H183" s="15"/>
      <c r="J183">
        <v>7</v>
      </c>
      <c r="K183" t="str">
        <f t="shared" si="2"/>
        <v>7-2002-5</v>
      </c>
      <c r="L183" t="e">
        <f>VLOOKUP($K183,pivot!$A$4:$G$116,5,FALSE)</f>
        <v>#N/A</v>
      </c>
      <c r="M183" t="e">
        <f>VLOOKUP($K183,pivot!$A$4:$G$116,6,FALSE)</f>
        <v>#N/A</v>
      </c>
      <c r="N183" s="15" t="e">
        <f>VLOOKUP($K183,pivot!$A$4:$G$116,7,FALSE)</f>
        <v>#N/A</v>
      </c>
    </row>
    <row r="184" spans="1:14" hidden="1" x14ac:dyDescent="0.25">
      <c r="A184">
        <v>93</v>
      </c>
      <c r="B184" t="s">
        <v>4</v>
      </c>
      <c r="C184">
        <v>2003</v>
      </c>
      <c r="D184">
        <v>2</v>
      </c>
      <c r="E184">
        <v>20</v>
      </c>
      <c r="F184">
        <v>3</v>
      </c>
      <c r="G184" s="15">
        <v>0.15</v>
      </c>
      <c r="H184" s="15"/>
      <c r="J184">
        <v>7</v>
      </c>
      <c r="K184" t="str">
        <f t="shared" si="2"/>
        <v>7-2003-2</v>
      </c>
      <c r="L184" t="e">
        <f>VLOOKUP($K184,pivot!$A$4:$G$116,5,FALSE)</f>
        <v>#N/A</v>
      </c>
      <c r="M184" t="e">
        <f>VLOOKUP($K184,pivot!$A$4:$G$116,6,FALSE)</f>
        <v>#N/A</v>
      </c>
      <c r="N184" s="15" t="e">
        <f>VLOOKUP($K184,pivot!$A$4:$G$116,7,FALSE)</f>
        <v>#N/A</v>
      </c>
    </row>
    <row r="185" spans="1:14" hidden="1" x14ac:dyDescent="0.25">
      <c r="A185">
        <v>93</v>
      </c>
      <c r="B185" t="s">
        <v>4</v>
      </c>
      <c r="C185">
        <v>2003</v>
      </c>
      <c r="D185">
        <v>3</v>
      </c>
      <c r="E185">
        <v>257</v>
      </c>
      <c r="F185">
        <v>36</v>
      </c>
      <c r="G185" s="15">
        <v>0.14007782101167315</v>
      </c>
      <c r="H185" s="15"/>
      <c r="J185">
        <v>7</v>
      </c>
      <c r="K185" t="str">
        <f t="shared" si="2"/>
        <v>7-2003-3</v>
      </c>
      <c r="L185" t="e">
        <f>VLOOKUP($K185,pivot!$A$4:$G$116,5,FALSE)</f>
        <v>#N/A</v>
      </c>
      <c r="M185" t="e">
        <f>VLOOKUP($K185,pivot!$A$4:$G$116,6,FALSE)</f>
        <v>#N/A</v>
      </c>
      <c r="N185" s="15" t="e">
        <f>VLOOKUP($K185,pivot!$A$4:$G$116,7,FALSE)</f>
        <v>#N/A</v>
      </c>
    </row>
    <row r="186" spans="1:14" hidden="1" x14ac:dyDescent="0.25">
      <c r="A186">
        <v>93</v>
      </c>
      <c r="B186" t="s">
        <v>4</v>
      </c>
      <c r="C186">
        <v>2003</v>
      </c>
      <c r="D186">
        <v>4</v>
      </c>
      <c r="E186">
        <v>661</v>
      </c>
      <c r="F186">
        <v>89</v>
      </c>
      <c r="G186" s="15">
        <v>0.1346444780635401</v>
      </c>
      <c r="H186" s="15"/>
      <c r="J186">
        <v>7</v>
      </c>
      <c r="K186" t="str">
        <f t="shared" si="2"/>
        <v>7-2003-4</v>
      </c>
      <c r="L186" t="e">
        <f>VLOOKUP($K186,pivot!$A$4:$G$116,5,FALSE)</f>
        <v>#N/A</v>
      </c>
      <c r="M186" t="e">
        <f>VLOOKUP($K186,pivot!$A$4:$G$116,6,FALSE)</f>
        <v>#N/A</v>
      </c>
      <c r="N186" s="15" t="e">
        <f>VLOOKUP($K186,pivot!$A$4:$G$116,7,FALSE)</f>
        <v>#N/A</v>
      </c>
    </row>
    <row r="187" spans="1:14" hidden="1" x14ac:dyDescent="0.25">
      <c r="A187">
        <v>93</v>
      </c>
      <c r="B187" t="s">
        <v>4</v>
      </c>
      <c r="C187">
        <v>2003</v>
      </c>
      <c r="D187">
        <v>5</v>
      </c>
      <c r="E187">
        <v>1023</v>
      </c>
      <c r="F187">
        <v>226</v>
      </c>
      <c r="G187" s="15">
        <v>0.2209188660801564</v>
      </c>
      <c r="H187" s="15"/>
      <c r="J187">
        <v>7</v>
      </c>
      <c r="K187" t="str">
        <f t="shared" si="2"/>
        <v>7-2003-5</v>
      </c>
      <c r="L187" t="e">
        <f>VLOOKUP($K187,pivot!$A$4:$G$116,5,FALSE)</f>
        <v>#N/A</v>
      </c>
      <c r="M187" t="e">
        <f>VLOOKUP($K187,pivot!$A$4:$G$116,6,FALSE)</f>
        <v>#N/A</v>
      </c>
      <c r="N187" s="15" t="e">
        <f>VLOOKUP($K187,pivot!$A$4:$G$116,7,FALSE)</f>
        <v>#N/A</v>
      </c>
    </row>
    <row r="188" spans="1:14" hidden="1" x14ac:dyDescent="0.25">
      <c r="A188">
        <v>93</v>
      </c>
      <c r="B188" t="s">
        <v>4</v>
      </c>
      <c r="C188">
        <v>2004</v>
      </c>
      <c r="D188">
        <v>2</v>
      </c>
      <c r="E188">
        <v>24</v>
      </c>
      <c r="F188">
        <v>2</v>
      </c>
      <c r="G188" s="15">
        <v>8.3333333333333329E-2</v>
      </c>
      <c r="H188" s="15"/>
      <c r="J188">
        <v>7</v>
      </c>
      <c r="K188" t="str">
        <f t="shared" si="2"/>
        <v>7-2004-2</v>
      </c>
      <c r="L188" t="e">
        <f>VLOOKUP($K188,pivot!$A$4:$G$116,5,FALSE)</f>
        <v>#N/A</v>
      </c>
      <c r="M188" t="e">
        <f>VLOOKUP($K188,pivot!$A$4:$G$116,6,FALSE)</f>
        <v>#N/A</v>
      </c>
      <c r="N188" s="15" t="e">
        <f>VLOOKUP($K188,pivot!$A$4:$G$116,7,FALSE)</f>
        <v>#N/A</v>
      </c>
    </row>
    <row r="189" spans="1:14" hidden="1" x14ac:dyDescent="0.25">
      <c r="A189">
        <v>93</v>
      </c>
      <c r="B189" t="s">
        <v>4</v>
      </c>
      <c r="C189">
        <v>2004</v>
      </c>
      <c r="D189">
        <v>3</v>
      </c>
      <c r="E189">
        <v>23</v>
      </c>
      <c r="F189">
        <v>4</v>
      </c>
      <c r="G189" s="15">
        <v>0.17391304347826086</v>
      </c>
      <c r="H189" s="15"/>
      <c r="J189">
        <v>7</v>
      </c>
      <c r="K189" t="str">
        <f t="shared" si="2"/>
        <v>7-2004-3</v>
      </c>
      <c r="L189" t="e">
        <f>VLOOKUP($K189,pivot!$A$4:$G$116,5,FALSE)</f>
        <v>#N/A</v>
      </c>
      <c r="M189" t="e">
        <f>VLOOKUP($K189,pivot!$A$4:$G$116,6,FALSE)</f>
        <v>#N/A</v>
      </c>
      <c r="N189" s="15" t="e">
        <f>VLOOKUP($K189,pivot!$A$4:$G$116,7,FALSE)</f>
        <v>#N/A</v>
      </c>
    </row>
    <row r="190" spans="1:14" hidden="1" x14ac:dyDescent="0.25">
      <c r="A190">
        <v>93</v>
      </c>
      <c r="B190" t="s">
        <v>4</v>
      </c>
      <c r="C190">
        <v>2004</v>
      </c>
      <c r="D190">
        <v>4</v>
      </c>
      <c r="E190">
        <v>410</v>
      </c>
      <c r="F190">
        <v>49</v>
      </c>
      <c r="G190" s="15">
        <v>0.11951219512195121</v>
      </c>
      <c r="H190" s="15"/>
      <c r="J190">
        <v>7</v>
      </c>
      <c r="K190" t="str">
        <f t="shared" si="2"/>
        <v>7-2004-4</v>
      </c>
      <c r="L190" t="e">
        <f>VLOOKUP($K190,pivot!$A$4:$G$116,5,FALSE)</f>
        <v>#N/A</v>
      </c>
      <c r="M190" t="e">
        <f>VLOOKUP($K190,pivot!$A$4:$G$116,6,FALSE)</f>
        <v>#N/A</v>
      </c>
      <c r="N190" s="15" t="e">
        <f>VLOOKUP($K190,pivot!$A$4:$G$116,7,FALSE)</f>
        <v>#N/A</v>
      </c>
    </row>
    <row r="191" spans="1:14" hidden="1" x14ac:dyDescent="0.25">
      <c r="A191">
        <v>93</v>
      </c>
      <c r="B191" t="s">
        <v>4</v>
      </c>
      <c r="C191">
        <v>2004</v>
      </c>
      <c r="D191">
        <v>5</v>
      </c>
      <c r="E191">
        <v>964</v>
      </c>
      <c r="F191">
        <v>191</v>
      </c>
      <c r="G191" s="15">
        <v>0.19813278008298754</v>
      </c>
      <c r="H191" s="15"/>
      <c r="J191">
        <v>7</v>
      </c>
      <c r="K191" t="str">
        <f t="shared" si="2"/>
        <v>7-2004-5</v>
      </c>
      <c r="L191" t="e">
        <f>VLOOKUP($K191,pivot!$A$4:$G$116,5,FALSE)</f>
        <v>#N/A</v>
      </c>
      <c r="M191" t="e">
        <f>VLOOKUP($K191,pivot!$A$4:$G$116,6,FALSE)</f>
        <v>#N/A</v>
      </c>
      <c r="N191" s="15" t="e">
        <f>VLOOKUP($K191,pivot!$A$4:$G$116,7,FALSE)</f>
        <v>#N/A</v>
      </c>
    </row>
    <row r="192" spans="1:14" hidden="1" x14ac:dyDescent="0.25">
      <c r="A192">
        <v>93</v>
      </c>
      <c r="B192" t="s">
        <v>4</v>
      </c>
      <c r="C192">
        <v>2005</v>
      </c>
      <c r="D192">
        <v>2</v>
      </c>
      <c r="E192">
        <v>35</v>
      </c>
      <c r="F192">
        <v>6</v>
      </c>
      <c r="G192" s="15">
        <v>0.17142857142857143</v>
      </c>
      <c r="H192" s="15"/>
      <c r="J192">
        <v>7</v>
      </c>
      <c r="K192" t="str">
        <f t="shared" si="2"/>
        <v>7-2005-2</v>
      </c>
      <c r="L192" t="e">
        <f>VLOOKUP($K192,pivot!$A$4:$G$116,5,FALSE)</f>
        <v>#N/A</v>
      </c>
      <c r="M192" t="e">
        <f>VLOOKUP($K192,pivot!$A$4:$G$116,6,FALSE)</f>
        <v>#N/A</v>
      </c>
      <c r="N192" s="15" t="e">
        <f>VLOOKUP($K192,pivot!$A$4:$G$116,7,FALSE)</f>
        <v>#N/A</v>
      </c>
    </row>
    <row r="193" spans="1:14" hidden="1" x14ac:dyDescent="0.25">
      <c r="A193">
        <v>93</v>
      </c>
      <c r="B193" t="s">
        <v>4</v>
      </c>
      <c r="C193">
        <v>2005</v>
      </c>
      <c r="D193">
        <v>3</v>
      </c>
      <c r="E193">
        <v>71</v>
      </c>
      <c r="F193">
        <v>10</v>
      </c>
      <c r="G193" s="15">
        <v>0.14084507042253522</v>
      </c>
      <c r="H193" s="15"/>
      <c r="J193">
        <v>7</v>
      </c>
      <c r="K193" t="str">
        <f t="shared" si="2"/>
        <v>7-2005-3</v>
      </c>
      <c r="L193" t="e">
        <f>VLOOKUP($K193,pivot!$A$4:$G$116,5,FALSE)</f>
        <v>#N/A</v>
      </c>
      <c r="M193" t="e">
        <f>VLOOKUP($K193,pivot!$A$4:$G$116,6,FALSE)</f>
        <v>#N/A</v>
      </c>
      <c r="N193" s="15" t="e">
        <f>VLOOKUP($K193,pivot!$A$4:$G$116,7,FALSE)</f>
        <v>#N/A</v>
      </c>
    </row>
    <row r="194" spans="1:14" hidden="1" x14ac:dyDescent="0.25">
      <c r="A194">
        <v>93</v>
      </c>
      <c r="B194" t="s">
        <v>4</v>
      </c>
      <c r="C194">
        <v>2005</v>
      </c>
      <c r="D194">
        <v>4</v>
      </c>
      <c r="E194">
        <v>312</v>
      </c>
      <c r="F194">
        <v>37</v>
      </c>
      <c r="G194" s="15">
        <v>0.11858974358974358</v>
      </c>
      <c r="H194" s="15"/>
      <c r="J194">
        <v>7</v>
      </c>
      <c r="K194" t="str">
        <f t="shared" si="2"/>
        <v>7-2005-4</v>
      </c>
      <c r="L194" t="e">
        <f>VLOOKUP($K194,pivot!$A$4:$G$116,5,FALSE)</f>
        <v>#N/A</v>
      </c>
      <c r="M194" t="e">
        <f>VLOOKUP($K194,pivot!$A$4:$G$116,6,FALSE)</f>
        <v>#N/A</v>
      </c>
      <c r="N194" s="15" t="e">
        <f>VLOOKUP($K194,pivot!$A$4:$G$116,7,FALSE)</f>
        <v>#N/A</v>
      </c>
    </row>
    <row r="195" spans="1:14" hidden="1" x14ac:dyDescent="0.25">
      <c r="A195">
        <v>93</v>
      </c>
      <c r="B195" t="s">
        <v>4</v>
      </c>
      <c r="C195">
        <v>2005</v>
      </c>
      <c r="D195">
        <v>5</v>
      </c>
      <c r="E195">
        <v>615</v>
      </c>
      <c r="F195">
        <v>102</v>
      </c>
      <c r="G195" s="15">
        <v>0.16585365853658537</v>
      </c>
      <c r="H195" s="15"/>
      <c r="J195">
        <v>7</v>
      </c>
      <c r="K195" t="str">
        <f t="shared" ref="K195:K258" si="3">J195&amp;"-"&amp;C195&amp;"-"&amp;D195</f>
        <v>7-2005-5</v>
      </c>
      <c r="L195" t="e">
        <f>VLOOKUP($K195,pivot!$A$4:$G$116,5,FALSE)</f>
        <v>#N/A</v>
      </c>
      <c r="M195" t="e">
        <f>VLOOKUP($K195,pivot!$A$4:$G$116,6,FALSE)</f>
        <v>#N/A</v>
      </c>
      <c r="N195" s="15" t="e">
        <f>VLOOKUP($K195,pivot!$A$4:$G$116,7,FALSE)</f>
        <v>#N/A</v>
      </c>
    </row>
    <row r="196" spans="1:14" hidden="1" x14ac:dyDescent="0.25">
      <c r="A196">
        <v>93</v>
      </c>
      <c r="B196" t="s">
        <v>4</v>
      </c>
      <c r="C196">
        <v>2006</v>
      </c>
      <c r="D196">
        <v>3</v>
      </c>
      <c r="E196">
        <v>78</v>
      </c>
      <c r="F196">
        <v>11</v>
      </c>
      <c r="G196" s="15">
        <v>0.14102564102564102</v>
      </c>
      <c r="H196" s="15"/>
      <c r="J196">
        <v>7</v>
      </c>
      <c r="K196" t="str">
        <f t="shared" si="3"/>
        <v>7-2006-3</v>
      </c>
      <c r="L196" t="e">
        <f>VLOOKUP($K196,pivot!$A$4:$G$116,5,FALSE)</f>
        <v>#N/A</v>
      </c>
      <c r="M196" t="e">
        <f>VLOOKUP($K196,pivot!$A$4:$G$116,6,FALSE)</f>
        <v>#N/A</v>
      </c>
      <c r="N196" s="15" t="e">
        <f>VLOOKUP($K196,pivot!$A$4:$G$116,7,FALSE)</f>
        <v>#N/A</v>
      </c>
    </row>
    <row r="197" spans="1:14" hidden="1" x14ac:dyDescent="0.25">
      <c r="A197">
        <v>93</v>
      </c>
      <c r="B197" t="s">
        <v>4</v>
      </c>
      <c r="C197">
        <v>2006</v>
      </c>
      <c r="D197">
        <v>4</v>
      </c>
      <c r="E197">
        <v>52</v>
      </c>
      <c r="F197">
        <v>6</v>
      </c>
      <c r="G197" s="15">
        <v>0.11538461538461539</v>
      </c>
      <c r="H197" s="15"/>
      <c r="J197">
        <v>7</v>
      </c>
      <c r="K197" t="str">
        <f t="shared" si="3"/>
        <v>7-2006-4</v>
      </c>
      <c r="L197" t="e">
        <f>VLOOKUP($K197,pivot!$A$4:$G$116,5,FALSE)</f>
        <v>#N/A</v>
      </c>
      <c r="M197" t="e">
        <f>VLOOKUP($K197,pivot!$A$4:$G$116,6,FALSE)</f>
        <v>#N/A</v>
      </c>
      <c r="N197" s="15" t="e">
        <f>VLOOKUP($K197,pivot!$A$4:$G$116,7,FALSE)</f>
        <v>#N/A</v>
      </c>
    </row>
    <row r="198" spans="1:14" hidden="1" x14ac:dyDescent="0.25">
      <c r="A198">
        <v>93</v>
      </c>
      <c r="B198" t="s">
        <v>4</v>
      </c>
      <c r="C198">
        <v>2006</v>
      </c>
      <c r="D198">
        <v>5</v>
      </c>
      <c r="E198">
        <v>18</v>
      </c>
      <c r="F198">
        <v>1</v>
      </c>
      <c r="G198" s="15">
        <v>5.5555555555555552E-2</v>
      </c>
      <c r="H198" s="15"/>
      <c r="J198">
        <v>7</v>
      </c>
      <c r="K198" t="str">
        <f t="shared" si="3"/>
        <v>7-2006-5</v>
      </c>
      <c r="L198" t="e">
        <f>VLOOKUP($K198,pivot!$A$4:$G$116,5,FALSE)</f>
        <v>#N/A</v>
      </c>
      <c r="M198" t="e">
        <f>VLOOKUP($K198,pivot!$A$4:$G$116,6,FALSE)</f>
        <v>#N/A</v>
      </c>
      <c r="N198" s="15" t="e">
        <f>VLOOKUP($K198,pivot!$A$4:$G$116,7,FALSE)</f>
        <v>#N/A</v>
      </c>
    </row>
    <row r="199" spans="1:14" hidden="1" x14ac:dyDescent="0.25">
      <c r="A199">
        <v>93</v>
      </c>
      <c r="B199" t="s">
        <v>4</v>
      </c>
      <c r="C199">
        <v>2007</v>
      </c>
      <c r="D199">
        <v>2</v>
      </c>
      <c r="E199">
        <v>90</v>
      </c>
      <c r="F199">
        <v>21</v>
      </c>
      <c r="G199" s="15">
        <v>0.23333333333333334</v>
      </c>
      <c r="H199" s="15"/>
      <c r="J199">
        <v>7</v>
      </c>
      <c r="K199" t="str">
        <f t="shared" si="3"/>
        <v>7-2007-2</v>
      </c>
      <c r="L199" t="e">
        <f>VLOOKUP($K199,pivot!$A$4:$G$116,5,FALSE)</f>
        <v>#N/A</v>
      </c>
      <c r="M199" t="e">
        <f>VLOOKUP($K199,pivot!$A$4:$G$116,6,FALSE)</f>
        <v>#N/A</v>
      </c>
      <c r="N199" s="15" t="e">
        <f>VLOOKUP($K199,pivot!$A$4:$G$116,7,FALSE)</f>
        <v>#N/A</v>
      </c>
    </row>
    <row r="200" spans="1:14" hidden="1" x14ac:dyDescent="0.25">
      <c r="A200">
        <v>93</v>
      </c>
      <c r="B200" t="s">
        <v>4</v>
      </c>
      <c r="C200">
        <v>2007</v>
      </c>
      <c r="D200">
        <v>3</v>
      </c>
      <c r="E200">
        <v>35</v>
      </c>
      <c r="F200">
        <v>9</v>
      </c>
      <c r="G200" s="15">
        <v>0.25714285714285712</v>
      </c>
      <c r="H200" s="15"/>
      <c r="J200">
        <v>7</v>
      </c>
      <c r="K200" t="str">
        <f t="shared" si="3"/>
        <v>7-2007-3</v>
      </c>
      <c r="L200" t="e">
        <f>VLOOKUP($K200,pivot!$A$4:$G$116,5,FALSE)</f>
        <v>#N/A</v>
      </c>
      <c r="M200" t="e">
        <f>VLOOKUP($K200,pivot!$A$4:$G$116,6,FALSE)</f>
        <v>#N/A</v>
      </c>
      <c r="N200" s="15" t="e">
        <f>VLOOKUP($K200,pivot!$A$4:$G$116,7,FALSE)</f>
        <v>#N/A</v>
      </c>
    </row>
    <row r="201" spans="1:14" hidden="1" x14ac:dyDescent="0.25">
      <c r="A201">
        <v>93</v>
      </c>
      <c r="B201" t="s">
        <v>4</v>
      </c>
      <c r="C201">
        <v>2007</v>
      </c>
      <c r="D201">
        <v>4</v>
      </c>
      <c r="E201">
        <v>265</v>
      </c>
      <c r="F201">
        <v>38</v>
      </c>
      <c r="G201" s="15">
        <v>0.14339622641509434</v>
      </c>
      <c r="H201" s="15"/>
      <c r="J201">
        <v>7</v>
      </c>
      <c r="K201" t="str">
        <f t="shared" si="3"/>
        <v>7-2007-4</v>
      </c>
      <c r="L201" t="e">
        <f>VLOOKUP($K201,pivot!$A$4:$G$116,5,FALSE)</f>
        <v>#N/A</v>
      </c>
      <c r="M201" t="e">
        <f>VLOOKUP($K201,pivot!$A$4:$G$116,6,FALSE)</f>
        <v>#N/A</v>
      </c>
      <c r="N201" s="15" t="e">
        <f>VLOOKUP($K201,pivot!$A$4:$G$116,7,FALSE)</f>
        <v>#N/A</v>
      </c>
    </row>
    <row r="202" spans="1:14" hidden="1" x14ac:dyDescent="0.25">
      <c r="A202">
        <v>93</v>
      </c>
      <c r="B202" t="s">
        <v>4</v>
      </c>
      <c r="C202">
        <v>2007</v>
      </c>
      <c r="D202">
        <v>5</v>
      </c>
      <c r="E202">
        <v>244</v>
      </c>
      <c r="F202">
        <v>31</v>
      </c>
      <c r="G202" s="15">
        <v>0.12704918032786885</v>
      </c>
      <c r="H202" s="15"/>
      <c r="J202">
        <v>7</v>
      </c>
      <c r="K202" t="str">
        <f t="shared" si="3"/>
        <v>7-2007-5</v>
      </c>
      <c r="L202" t="e">
        <f>VLOOKUP($K202,pivot!$A$4:$G$116,5,FALSE)</f>
        <v>#N/A</v>
      </c>
      <c r="M202" t="e">
        <f>VLOOKUP($K202,pivot!$A$4:$G$116,6,FALSE)</f>
        <v>#N/A</v>
      </c>
      <c r="N202" s="15" t="e">
        <f>VLOOKUP($K202,pivot!$A$4:$G$116,7,FALSE)</f>
        <v>#N/A</v>
      </c>
    </row>
    <row r="203" spans="1:14" hidden="1" x14ac:dyDescent="0.25">
      <c r="A203">
        <v>93</v>
      </c>
      <c r="B203" t="s">
        <v>4</v>
      </c>
      <c r="C203">
        <v>2008</v>
      </c>
      <c r="D203">
        <v>2</v>
      </c>
      <c r="E203">
        <v>111</v>
      </c>
      <c r="F203">
        <v>29</v>
      </c>
      <c r="G203" s="15">
        <v>0.26126126126126126</v>
      </c>
      <c r="H203" s="15"/>
      <c r="J203">
        <v>7</v>
      </c>
      <c r="K203" t="str">
        <f t="shared" si="3"/>
        <v>7-2008-2</v>
      </c>
      <c r="L203" t="e">
        <f>VLOOKUP($K203,pivot!$A$4:$G$116,5,FALSE)</f>
        <v>#N/A</v>
      </c>
      <c r="M203" t="e">
        <f>VLOOKUP($K203,pivot!$A$4:$G$116,6,FALSE)</f>
        <v>#N/A</v>
      </c>
      <c r="N203" s="15" t="e">
        <f>VLOOKUP($K203,pivot!$A$4:$G$116,7,FALSE)</f>
        <v>#N/A</v>
      </c>
    </row>
    <row r="204" spans="1:14" hidden="1" x14ac:dyDescent="0.25">
      <c r="A204">
        <v>93</v>
      </c>
      <c r="B204" t="s">
        <v>4</v>
      </c>
      <c r="C204">
        <v>2008</v>
      </c>
      <c r="D204">
        <v>3</v>
      </c>
      <c r="E204">
        <v>45</v>
      </c>
      <c r="F204">
        <v>8</v>
      </c>
      <c r="G204" s="15">
        <v>0.17777777777777778</v>
      </c>
      <c r="H204" s="15"/>
      <c r="J204">
        <v>7</v>
      </c>
      <c r="K204" t="str">
        <f t="shared" si="3"/>
        <v>7-2008-3</v>
      </c>
      <c r="L204" t="e">
        <f>VLOOKUP($K204,pivot!$A$4:$G$116,5,FALSE)</f>
        <v>#N/A</v>
      </c>
      <c r="M204" t="e">
        <f>VLOOKUP($K204,pivot!$A$4:$G$116,6,FALSE)</f>
        <v>#N/A</v>
      </c>
      <c r="N204" s="15" t="e">
        <f>VLOOKUP($K204,pivot!$A$4:$G$116,7,FALSE)</f>
        <v>#N/A</v>
      </c>
    </row>
    <row r="205" spans="1:14" hidden="1" x14ac:dyDescent="0.25">
      <c r="A205">
        <v>93</v>
      </c>
      <c r="B205" t="s">
        <v>4</v>
      </c>
      <c r="C205">
        <v>2008</v>
      </c>
      <c r="D205">
        <v>4</v>
      </c>
      <c r="E205">
        <v>57</v>
      </c>
      <c r="F205">
        <v>13</v>
      </c>
      <c r="G205" s="15">
        <v>0.22807017543859648</v>
      </c>
      <c r="H205" s="15"/>
      <c r="J205">
        <v>7</v>
      </c>
      <c r="K205" t="str">
        <f t="shared" si="3"/>
        <v>7-2008-4</v>
      </c>
      <c r="L205" t="e">
        <f>VLOOKUP($K205,pivot!$A$4:$G$116,5,FALSE)</f>
        <v>#N/A</v>
      </c>
      <c r="M205" t="e">
        <f>VLOOKUP($K205,pivot!$A$4:$G$116,6,FALSE)</f>
        <v>#N/A</v>
      </c>
      <c r="N205" s="15" t="e">
        <f>VLOOKUP($K205,pivot!$A$4:$G$116,7,FALSE)</f>
        <v>#N/A</v>
      </c>
    </row>
    <row r="206" spans="1:14" hidden="1" x14ac:dyDescent="0.25">
      <c r="A206">
        <v>93</v>
      </c>
      <c r="B206" t="s">
        <v>4</v>
      </c>
      <c r="C206">
        <v>2008</v>
      </c>
      <c r="D206">
        <v>5</v>
      </c>
      <c r="E206">
        <v>13</v>
      </c>
      <c r="F206">
        <v>3</v>
      </c>
      <c r="G206" s="15">
        <v>0.23076923076923078</v>
      </c>
      <c r="H206" s="15"/>
      <c r="J206">
        <v>7</v>
      </c>
      <c r="K206" t="str">
        <f t="shared" si="3"/>
        <v>7-2008-5</v>
      </c>
      <c r="L206" t="e">
        <f>VLOOKUP($K206,pivot!$A$4:$G$116,5,FALSE)</f>
        <v>#N/A</v>
      </c>
      <c r="M206" t="e">
        <f>VLOOKUP($K206,pivot!$A$4:$G$116,6,FALSE)</f>
        <v>#N/A</v>
      </c>
      <c r="N206" s="15" t="e">
        <f>VLOOKUP($K206,pivot!$A$4:$G$116,7,FALSE)</f>
        <v>#N/A</v>
      </c>
    </row>
    <row r="207" spans="1:14" hidden="1" x14ac:dyDescent="0.25">
      <c r="A207">
        <v>93</v>
      </c>
      <c r="B207" t="s">
        <v>4</v>
      </c>
      <c r="C207">
        <v>2009</v>
      </c>
      <c r="D207">
        <v>2</v>
      </c>
      <c r="E207">
        <v>158</v>
      </c>
      <c r="F207">
        <v>31</v>
      </c>
      <c r="G207" s="15">
        <v>0.19620253164556961</v>
      </c>
      <c r="H207" s="15"/>
      <c r="J207">
        <v>7</v>
      </c>
      <c r="K207" t="str">
        <f t="shared" si="3"/>
        <v>7-2009-2</v>
      </c>
      <c r="L207" t="e">
        <f>VLOOKUP($K207,pivot!$A$4:$G$116,5,FALSE)</f>
        <v>#N/A</v>
      </c>
      <c r="M207" t="e">
        <f>VLOOKUP($K207,pivot!$A$4:$G$116,6,FALSE)</f>
        <v>#N/A</v>
      </c>
      <c r="N207" s="15" t="e">
        <f>VLOOKUP($K207,pivot!$A$4:$G$116,7,FALSE)</f>
        <v>#N/A</v>
      </c>
    </row>
    <row r="208" spans="1:14" hidden="1" x14ac:dyDescent="0.25">
      <c r="A208">
        <v>93</v>
      </c>
      <c r="B208" t="s">
        <v>4</v>
      </c>
      <c r="C208">
        <v>2009</v>
      </c>
      <c r="D208">
        <v>3</v>
      </c>
      <c r="E208">
        <v>128</v>
      </c>
      <c r="F208">
        <v>27</v>
      </c>
      <c r="G208" s="15">
        <v>0.2109375</v>
      </c>
      <c r="H208" s="15"/>
      <c r="J208">
        <v>7</v>
      </c>
      <c r="K208" t="str">
        <f t="shared" si="3"/>
        <v>7-2009-3</v>
      </c>
      <c r="L208" t="e">
        <f>VLOOKUP($K208,pivot!$A$4:$G$116,5,FALSE)</f>
        <v>#N/A</v>
      </c>
      <c r="M208" t="e">
        <f>VLOOKUP($K208,pivot!$A$4:$G$116,6,FALSE)</f>
        <v>#N/A</v>
      </c>
      <c r="N208" s="15" t="e">
        <f>VLOOKUP($K208,pivot!$A$4:$G$116,7,FALSE)</f>
        <v>#N/A</v>
      </c>
    </row>
    <row r="209" spans="1:14" hidden="1" x14ac:dyDescent="0.25">
      <c r="A209">
        <v>93</v>
      </c>
      <c r="B209" t="s">
        <v>4</v>
      </c>
      <c r="C209">
        <v>2009</v>
      </c>
      <c r="D209">
        <v>4</v>
      </c>
      <c r="E209">
        <v>480</v>
      </c>
      <c r="F209">
        <v>84</v>
      </c>
      <c r="G209" s="15">
        <v>0.17499999999999999</v>
      </c>
      <c r="H209" s="15"/>
      <c r="J209">
        <v>7</v>
      </c>
      <c r="K209" t="str">
        <f t="shared" si="3"/>
        <v>7-2009-4</v>
      </c>
      <c r="L209" t="e">
        <f>VLOOKUP($K209,pivot!$A$4:$G$116,5,FALSE)</f>
        <v>#N/A</v>
      </c>
      <c r="M209" t="e">
        <f>VLOOKUP($K209,pivot!$A$4:$G$116,6,FALSE)</f>
        <v>#N/A</v>
      </c>
      <c r="N209" s="15" t="e">
        <f>VLOOKUP($K209,pivot!$A$4:$G$116,7,FALSE)</f>
        <v>#N/A</v>
      </c>
    </row>
    <row r="210" spans="1:14" hidden="1" x14ac:dyDescent="0.25">
      <c r="A210">
        <v>93</v>
      </c>
      <c r="B210" t="s">
        <v>4</v>
      </c>
      <c r="C210">
        <v>2009</v>
      </c>
      <c r="D210">
        <v>5</v>
      </c>
      <c r="E210">
        <v>10</v>
      </c>
      <c r="F210">
        <v>1</v>
      </c>
      <c r="G210" s="15">
        <v>0.1</v>
      </c>
      <c r="H210" s="15"/>
      <c r="J210">
        <v>7</v>
      </c>
      <c r="K210" t="str">
        <f t="shared" si="3"/>
        <v>7-2009-5</v>
      </c>
      <c r="L210" t="e">
        <f>VLOOKUP($K210,pivot!$A$4:$G$116,5,FALSE)</f>
        <v>#N/A</v>
      </c>
      <c r="M210" t="e">
        <f>VLOOKUP($K210,pivot!$A$4:$G$116,6,FALSE)</f>
        <v>#N/A</v>
      </c>
      <c r="N210" s="15" t="e">
        <f>VLOOKUP($K210,pivot!$A$4:$G$116,7,FALSE)</f>
        <v>#N/A</v>
      </c>
    </row>
    <row r="211" spans="1:14" hidden="1" x14ac:dyDescent="0.25">
      <c r="A211">
        <v>93</v>
      </c>
      <c r="B211" t="s">
        <v>4</v>
      </c>
      <c r="C211">
        <v>2010</v>
      </c>
      <c r="D211">
        <v>2</v>
      </c>
      <c r="E211">
        <v>8</v>
      </c>
      <c r="F211">
        <v>1</v>
      </c>
      <c r="G211" s="15">
        <v>0.125</v>
      </c>
      <c r="H211" s="15"/>
      <c r="J211">
        <v>7</v>
      </c>
      <c r="K211" t="str">
        <f t="shared" si="3"/>
        <v>7-2010-2</v>
      </c>
      <c r="L211" t="e">
        <f>VLOOKUP($K211,pivot!$A$4:$G$116,5,FALSE)</f>
        <v>#N/A</v>
      </c>
      <c r="M211" t="e">
        <f>VLOOKUP($K211,pivot!$A$4:$G$116,6,FALSE)</f>
        <v>#N/A</v>
      </c>
      <c r="N211" s="15" t="e">
        <f>VLOOKUP($K211,pivot!$A$4:$G$116,7,FALSE)</f>
        <v>#N/A</v>
      </c>
    </row>
    <row r="212" spans="1:14" hidden="1" x14ac:dyDescent="0.25">
      <c r="A212">
        <v>93</v>
      </c>
      <c r="B212" t="s">
        <v>4</v>
      </c>
      <c r="C212">
        <v>2010</v>
      </c>
      <c r="D212">
        <v>3</v>
      </c>
      <c r="E212">
        <v>43</v>
      </c>
      <c r="F212">
        <v>11</v>
      </c>
      <c r="G212" s="15">
        <v>0.2558139534883721</v>
      </c>
      <c r="H212" s="15"/>
      <c r="J212">
        <v>7</v>
      </c>
      <c r="K212" t="str">
        <f t="shared" si="3"/>
        <v>7-2010-3</v>
      </c>
      <c r="L212" t="e">
        <f>VLOOKUP($K212,pivot!$A$4:$G$116,5,FALSE)</f>
        <v>#N/A</v>
      </c>
      <c r="M212" t="e">
        <f>VLOOKUP($K212,pivot!$A$4:$G$116,6,FALSE)</f>
        <v>#N/A</v>
      </c>
      <c r="N212" s="15" t="e">
        <f>VLOOKUP($K212,pivot!$A$4:$G$116,7,FALSE)</f>
        <v>#N/A</v>
      </c>
    </row>
    <row r="213" spans="1:14" hidden="1" x14ac:dyDescent="0.25">
      <c r="A213">
        <v>93</v>
      </c>
      <c r="B213" t="s">
        <v>4</v>
      </c>
      <c r="C213">
        <v>2010</v>
      </c>
      <c r="D213">
        <v>4</v>
      </c>
      <c r="E213">
        <v>80</v>
      </c>
      <c r="F213">
        <v>15</v>
      </c>
      <c r="G213" s="15">
        <v>0.1875</v>
      </c>
      <c r="H213" s="15"/>
      <c r="J213">
        <v>7</v>
      </c>
      <c r="K213" t="str">
        <f t="shared" si="3"/>
        <v>7-2010-4</v>
      </c>
      <c r="L213" t="e">
        <f>VLOOKUP($K213,pivot!$A$4:$G$116,5,FALSE)</f>
        <v>#N/A</v>
      </c>
      <c r="M213" t="e">
        <f>VLOOKUP($K213,pivot!$A$4:$G$116,6,FALSE)</f>
        <v>#N/A</v>
      </c>
      <c r="N213" s="15" t="e">
        <f>VLOOKUP($K213,pivot!$A$4:$G$116,7,FALSE)</f>
        <v>#N/A</v>
      </c>
    </row>
    <row r="214" spans="1:14" hidden="1" x14ac:dyDescent="0.25">
      <c r="A214">
        <v>93</v>
      </c>
      <c r="B214" t="s">
        <v>4</v>
      </c>
      <c r="C214">
        <v>2010</v>
      </c>
      <c r="D214">
        <v>5</v>
      </c>
      <c r="E214">
        <v>492</v>
      </c>
      <c r="F214">
        <v>59</v>
      </c>
      <c r="G214" s="15">
        <v>0.11991869918699187</v>
      </c>
      <c r="H214" s="15"/>
      <c r="J214">
        <v>7</v>
      </c>
      <c r="K214" t="str">
        <f t="shared" si="3"/>
        <v>7-2010-5</v>
      </c>
      <c r="L214" t="e">
        <f>VLOOKUP($K214,pivot!$A$4:$G$116,5,FALSE)</f>
        <v>#N/A</v>
      </c>
      <c r="M214" t="e">
        <f>VLOOKUP($K214,pivot!$A$4:$G$116,6,FALSE)</f>
        <v>#N/A</v>
      </c>
      <c r="N214" s="15" t="e">
        <f>VLOOKUP($K214,pivot!$A$4:$G$116,7,FALSE)</f>
        <v>#N/A</v>
      </c>
    </row>
    <row r="215" spans="1:14" hidden="1" x14ac:dyDescent="0.25">
      <c r="A215">
        <v>93</v>
      </c>
      <c r="B215" t="s">
        <v>4</v>
      </c>
      <c r="C215">
        <v>2011</v>
      </c>
      <c r="D215">
        <v>2</v>
      </c>
      <c r="E215">
        <v>36</v>
      </c>
      <c r="F215">
        <v>8</v>
      </c>
      <c r="G215" s="15">
        <v>0.22222222222222221</v>
      </c>
      <c r="H215" s="15"/>
      <c r="J215">
        <v>7</v>
      </c>
      <c r="K215" t="str">
        <f t="shared" si="3"/>
        <v>7-2011-2</v>
      </c>
      <c r="L215" t="e">
        <f>VLOOKUP($K215,pivot!$A$4:$G$116,5,FALSE)</f>
        <v>#N/A</v>
      </c>
      <c r="M215" t="e">
        <f>VLOOKUP($K215,pivot!$A$4:$G$116,6,FALSE)</f>
        <v>#N/A</v>
      </c>
      <c r="N215" s="15" t="e">
        <f>VLOOKUP($K215,pivot!$A$4:$G$116,7,FALSE)</f>
        <v>#N/A</v>
      </c>
    </row>
    <row r="216" spans="1:14" hidden="1" x14ac:dyDescent="0.25">
      <c r="A216">
        <v>93</v>
      </c>
      <c r="B216" t="s">
        <v>4</v>
      </c>
      <c r="C216">
        <v>2011</v>
      </c>
      <c r="D216">
        <v>3</v>
      </c>
      <c r="E216">
        <v>226</v>
      </c>
      <c r="F216">
        <v>43</v>
      </c>
      <c r="G216" s="15">
        <v>0.19026548672566371</v>
      </c>
      <c r="H216" s="15"/>
      <c r="J216">
        <v>7</v>
      </c>
      <c r="K216" t="str">
        <f t="shared" si="3"/>
        <v>7-2011-3</v>
      </c>
      <c r="L216" t="e">
        <f>VLOOKUP($K216,pivot!$A$4:$G$116,5,FALSE)</f>
        <v>#N/A</v>
      </c>
      <c r="M216" t="e">
        <f>VLOOKUP($K216,pivot!$A$4:$G$116,6,FALSE)</f>
        <v>#N/A</v>
      </c>
      <c r="N216" s="15" t="e">
        <f>VLOOKUP($K216,pivot!$A$4:$G$116,7,FALSE)</f>
        <v>#N/A</v>
      </c>
    </row>
    <row r="217" spans="1:14" hidden="1" x14ac:dyDescent="0.25">
      <c r="A217">
        <v>93</v>
      </c>
      <c r="B217" t="s">
        <v>4</v>
      </c>
      <c r="C217">
        <v>2011</v>
      </c>
      <c r="D217">
        <v>4</v>
      </c>
      <c r="E217">
        <v>233</v>
      </c>
      <c r="F217">
        <v>51</v>
      </c>
      <c r="G217" s="15">
        <v>0.21888412017167383</v>
      </c>
      <c r="H217" s="15"/>
      <c r="J217">
        <v>7</v>
      </c>
      <c r="K217" t="str">
        <f t="shared" si="3"/>
        <v>7-2011-4</v>
      </c>
      <c r="L217" t="e">
        <f>VLOOKUP($K217,pivot!$A$4:$G$116,5,FALSE)</f>
        <v>#N/A</v>
      </c>
      <c r="M217" t="e">
        <f>VLOOKUP($K217,pivot!$A$4:$G$116,6,FALSE)</f>
        <v>#N/A</v>
      </c>
      <c r="N217" s="15" t="e">
        <f>VLOOKUP($K217,pivot!$A$4:$G$116,7,FALSE)</f>
        <v>#N/A</v>
      </c>
    </row>
    <row r="218" spans="1:14" hidden="1" x14ac:dyDescent="0.25">
      <c r="A218">
        <v>93</v>
      </c>
      <c r="B218" t="s">
        <v>4</v>
      </c>
      <c r="C218">
        <v>2011</v>
      </c>
      <c r="D218">
        <v>5</v>
      </c>
      <c r="E218">
        <v>370</v>
      </c>
      <c r="F218">
        <v>58</v>
      </c>
      <c r="G218" s="15">
        <v>0.15675675675675677</v>
      </c>
      <c r="H218" s="15"/>
      <c r="J218">
        <v>7</v>
      </c>
      <c r="K218" t="str">
        <f t="shared" si="3"/>
        <v>7-2011-5</v>
      </c>
      <c r="L218" t="e">
        <f>VLOOKUP($K218,pivot!$A$4:$G$116,5,FALSE)</f>
        <v>#N/A</v>
      </c>
      <c r="M218" t="e">
        <f>VLOOKUP($K218,pivot!$A$4:$G$116,6,FALSE)</f>
        <v>#N/A</v>
      </c>
      <c r="N218" s="15" t="e">
        <f>VLOOKUP($K218,pivot!$A$4:$G$116,7,FALSE)</f>
        <v>#N/A</v>
      </c>
    </row>
    <row r="219" spans="1:14" hidden="1" x14ac:dyDescent="0.25">
      <c r="A219">
        <v>93</v>
      </c>
      <c r="B219" t="s">
        <v>4</v>
      </c>
      <c r="C219">
        <v>2012</v>
      </c>
      <c r="D219">
        <v>2</v>
      </c>
      <c r="E219">
        <v>11</v>
      </c>
      <c r="F219">
        <v>1</v>
      </c>
      <c r="G219" s="15">
        <v>9.0909090909090912E-2</v>
      </c>
      <c r="H219" s="15"/>
      <c r="J219">
        <v>7</v>
      </c>
      <c r="K219" t="str">
        <f t="shared" si="3"/>
        <v>7-2012-2</v>
      </c>
      <c r="L219" t="e">
        <f>VLOOKUP($K219,pivot!$A$4:$G$116,5,FALSE)</f>
        <v>#N/A</v>
      </c>
      <c r="M219" t="e">
        <f>VLOOKUP($K219,pivot!$A$4:$G$116,6,FALSE)</f>
        <v>#N/A</v>
      </c>
      <c r="N219" s="15" t="e">
        <f>VLOOKUP($K219,pivot!$A$4:$G$116,7,FALSE)</f>
        <v>#N/A</v>
      </c>
    </row>
    <row r="220" spans="1:14" hidden="1" x14ac:dyDescent="0.25">
      <c r="A220">
        <v>93</v>
      </c>
      <c r="B220" t="s">
        <v>4</v>
      </c>
      <c r="C220">
        <v>2012</v>
      </c>
      <c r="D220">
        <v>3</v>
      </c>
      <c r="E220">
        <v>113</v>
      </c>
      <c r="F220">
        <v>13</v>
      </c>
      <c r="G220" s="15">
        <v>0.11504424778761062</v>
      </c>
      <c r="H220" s="15"/>
      <c r="J220">
        <v>7</v>
      </c>
      <c r="K220" t="str">
        <f t="shared" si="3"/>
        <v>7-2012-3</v>
      </c>
      <c r="L220" t="e">
        <f>VLOOKUP($K220,pivot!$A$4:$G$116,5,FALSE)</f>
        <v>#N/A</v>
      </c>
      <c r="M220" t="e">
        <f>VLOOKUP($K220,pivot!$A$4:$G$116,6,FALSE)</f>
        <v>#N/A</v>
      </c>
      <c r="N220" s="15" t="e">
        <f>VLOOKUP($K220,pivot!$A$4:$G$116,7,FALSE)</f>
        <v>#N/A</v>
      </c>
    </row>
    <row r="221" spans="1:14" hidden="1" x14ac:dyDescent="0.25">
      <c r="A221">
        <v>93</v>
      </c>
      <c r="B221" t="s">
        <v>4</v>
      </c>
      <c r="C221">
        <v>2012</v>
      </c>
      <c r="D221">
        <v>4</v>
      </c>
      <c r="E221">
        <v>429</v>
      </c>
      <c r="F221">
        <v>70</v>
      </c>
      <c r="G221" s="15">
        <v>0.16317016317016317</v>
      </c>
      <c r="H221" s="15"/>
      <c r="J221">
        <v>7</v>
      </c>
      <c r="K221" t="str">
        <f t="shared" si="3"/>
        <v>7-2012-4</v>
      </c>
      <c r="L221" t="e">
        <f>VLOOKUP($K221,pivot!$A$4:$G$116,5,FALSE)</f>
        <v>#N/A</v>
      </c>
      <c r="M221" t="e">
        <f>VLOOKUP($K221,pivot!$A$4:$G$116,6,FALSE)</f>
        <v>#N/A</v>
      </c>
      <c r="N221" s="15" t="e">
        <f>VLOOKUP($K221,pivot!$A$4:$G$116,7,FALSE)</f>
        <v>#N/A</v>
      </c>
    </row>
    <row r="222" spans="1:14" hidden="1" x14ac:dyDescent="0.25">
      <c r="A222">
        <v>93</v>
      </c>
      <c r="B222" t="s">
        <v>4</v>
      </c>
      <c r="C222">
        <v>2012</v>
      </c>
      <c r="D222">
        <v>5</v>
      </c>
      <c r="E222">
        <v>1791</v>
      </c>
      <c r="F222">
        <v>433</v>
      </c>
      <c r="G222" s="15">
        <v>0.24176437744276941</v>
      </c>
      <c r="H222" s="15"/>
      <c r="J222">
        <v>7</v>
      </c>
      <c r="K222" t="str">
        <f t="shared" si="3"/>
        <v>7-2012-5</v>
      </c>
      <c r="L222" t="e">
        <f>VLOOKUP($K222,pivot!$A$4:$G$116,5,FALSE)</f>
        <v>#N/A</v>
      </c>
      <c r="M222" t="e">
        <f>VLOOKUP($K222,pivot!$A$4:$G$116,6,FALSE)</f>
        <v>#N/A</v>
      </c>
      <c r="N222" s="15" t="e">
        <f>VLOOKUP($K222,pivot!$A$4:$G$116,7,FALSE)</f>
        <v>#N/A</v>
      </c>
    </row>
    <row r="223" spans="1:14" hidden="1" x14ac:dyDescent="0.25">
      <c r="A223">
        <v>93</v>
      </c>
      <c r="B223" t="s">
        <v>4</v>
      </c>
      <c r="C223">
        <v>2013</v>
      </c>
      <c r="D223">
        <v>1</v>
      </c>
      <c r="E223">
        <v>10</v>
      </c>
      <c r="F223">
        <v>0</v>
      </c>
      <c r="G223" s="15">
        <v>0</v>
      </c>
      <c r="H223" s="15"/>
      <c r="J223">
        <v>7</v>
      </c>
      <c r="K223" t="str">
        <f t="shared" si="3"/>
        <v>7-2013-1</v>
      </c>
      <c r="L223" t="e">
        <f>VLOOKUP($K223,pivot!$A$4:$G$116,5,FALSE)</f>
        <v>#N/A</v>
      </c>
      <c r="M223" t="e">
        <f>VLOOKUP($K223,pivot!$A$4:$G$116,6,FALSE)</f>
        <v>#N/A</v>
      </c>
      <c r="N223" s="15" t="e">
        <f>VLOOKUP($K223,pivot!$A$4:$G$116,7,FALSE)</f>
        <v>#N/A</v>
      </c>
    </row>
    <row r="224" spans="1:14" hidden="1" x14ac:dyDescent="0.25">
      <c r="A224">
        <v>93</v>
      </c>
      <c r="B224" t="s">
        <v>4</v>
      </c>
      <c r="C224">
        <v>2013</v>
      </c>
      <c r="D224">
        <v>2</v>
      </c>
      <c r="E224">
        <v>309</v>
      </c>
      <c r="F224">
        <v>89</v>
      </c>
      <c r="G224" s="15">
        <v>0.28802588996763756</v>
      </c>
      <c r="H224" s="15"/>
      <c r="J224">
        <v>7</v>
      </c>
      <c r="K224" t="str">
        <f t="shared" si="3"/>
        <v>7-2013-2</v>
      </c>
      <c r="L224" t="e">
        <f>VLOOKUP($K224,pivot!$A$4:$G$116,5,FALSE)</f>
        <v>#N/A</v>
      </c>
      <c r="M224" t="e">
        <f>VLOOKUP($K224,pivot!$A$4:$G$116,6,FALSE)</f>
        <v>#N/A</v>
      </c>
      <c r="N224" s="15" t="e">
        <f>VLOOKUP($K224,pivot!$A$4:$G$116,7,FALSE)</f>
        <v>#N/A</v>
      </c>
    </row>
    <row r="225" spans="1:14" hidden="1" x14ac:dyDescent="0.25">
      <c r="A225">
        <v>93</v>
      </c>
      <c r="B225" t="s">
        <v>4</v>
      </c>
      <c r="C225">
        <v>2013</v>
      </c>
      <c r="D225">
        <v>3</v>
      </c>
      <c r="E225">
        <v>517</v>
      </c>
      <c r="F225">
        <v>90</v>
      </c>
      <c r="G225" s="15">
        <v>0.17408123791102514</v>
      </c>
      <c r="H225" s="15"/>
      <c r="J225">
        <v>7</v>
      </c>
      <c r="K225" t="str">
        <f t="shared" si="3"/>
        <v>7-2013-3</v>
      </c>
      <c r="L225" t="e">
        <f>VLOOKUP($K225,pivot!$A$4:$G$116,5,FALSE)</f>
        <v>#N/A</v>
      </c>
      <c r="M225" t="e">
        <f>VLOOKUP($K225,pivot!$A$4:$G$116,6,FALSE)</f>
        <v>#N/A</v>
      </c>
      <c r="N225" s="15" t="e">
        <f>VLOOKUP($K225,pivot!$A$4:$G$116,7,FALSE)</f>
        <v>#N/A</v>
      </c>
    </row>
    <row r="226" spans="1:14" hidden="1" x14ac:dyDescent="0.25">
      <c r="A226">
        <v>93</v>
      </c>
      <c r="B226" t="s">
        <v>4</v>
      </c>
      <c r="C226">
        <v>2013</v>
      </c>
      <c r="D226">
        <v>4</v>
      </c>
      <c r="E226">
        <v>780</v>
      </c>
      <c r="F226">
        <v>125</v>
      </c>
      <c r="G226" s="15">
        <v>0.16025641025641027</v>
      </c>
      <c r="H226" s="15"/>
      <c r="J226">
        <v>7</v>
      </c>
      <c r="K226" t="str">
        <f t="shared" si="3"/>
        <v>7-2013-4</v>
      </c>
      <c r="L226" t="e">
        <f>VLOOKUP($K226,pivot!$A$4:$G$116,5,FALSE)</f>
        <v>#N/A</v>
      </c>
      <c r="M226" t="e">
        <f>VLOOKUP($K226,pivot!$A$4:$G$116,6,FALSE)</f>
        <v>#N/A</v>
      </c>
      <c r="N226" s="15" t="e">
        <f>VLOOKUP($K226,pivot!$A$4:$G$116,7,FALSE)</f>
        <v>#N/A</v>
      </c>
    </row>
    <row r="227" spans="1:14" hidden="1" x14ac:dyDescent="0.25">
      <c r="A227">
        <v>93</v>
      </c>
      <c r="B227" t="s">
        <v>4</v>
      </c>
      <c r="C227">
        <v>2013</v>
      </c>
      <c r="D227">
        <v>5</v>
      </c>
      <c r="E227">
        <v>566</v>
      </c>
      <c r="F227">
        <v>121</v>
      </c>
      <c r="G227" s="15">
        <v>0.21378091872791519</v>
      </c>
      <c r="H227" s="15"/>
      <c r="J227">
        <v>7</v>
      </c>
      <c r="K227" t="str">
        <f t="shared" si="3"/>
        <v>7-2013-5</v>
      </c>
      <c r="L227" t="e">
        <f>VLOOKUP($K227,pivot!$A$4:$G$116,5,FALSE)</f>
        <v>#N/A</v>
      </c>
      <c r="M227" t="e">
        <f>VLOOKUP($K227,pivot!$A$4:$G$116,6,FALSE)</f>
        <v>#N/A</v>
      </c>
      <c r="N227" s="15" t="e">
        <f>VLOOKUP($K227,pivot!$A$4:$G$116,7,FALSE)</f>
        <v>#N/A</v>
      </c>
    </row>
    <row r="228" spans="1:14" hidden="1" x14ac:dyDescent="0.25">
      <c r="A228">
        <v>93</v>
      </c>
      <c r="B228" t="s">
        <v>4</v>
      </c>
      <c r="C228">
        <v>2014</v>
      </c>
      <c r="D228">
        <v>2</v>
      </c>
      <c r="F228">
        <v>1</v>
      </c>
      <c r="G228" s="15" t="e">
        <v>#DIV/0!</v>
      </c>
      <c r="H228" s="15"/>
      <c r="J228">
        <v>7</v>
      </c>
      <c r="K228" t="str">
        <f t="shared" si="3"/>
        <v>7-2014-2</v>
      </c>
      <c r="L228" t="e">
        <f>VLOOKUP($K228,pivot!$A$4:$G$116,5,FALSE)</f>
        <v>#N/A</v>
      </c>
      <c r="M228" t="e">
        <f>VLOOKUP($K228,pivot!$A$4:$G$116,6,FALSE)</f>
        <v>#N/A</v>
      </c>
      <c r="N228" s="15" t="e">
        <f>VLOOKUP($K228,pivot!$A$4:$G$116,7,FALSE)</f>
        <v>#N/A</v>
      </c>
    </row>
    <row r="229" spans="1:14" hidden="1" x14ac:dyDescent="0.25">
      <c r="A229">
        <v>93</v>
      </c>
      <c r="B229" t="s">
        <v>4</v>
      </c>
      <c r="C229">
        <v>2014</v>
      </c>
      <c r="D229">
        <v>3</v>
      </c>
      <c r="E229">
        <v>263</v>
      </c>
      <c r="F229">
        <v>15</v>
      </c>
      <c r="G229" s="15">
        <v>5.7034220532319393E-2</v>
      </c>
      <c r="H229" s="15"/>
      <c r="J229">
        <v>7</v>
      </c>
      <c r="K229" t="str">
        <f t="shared" si="3"/>
        <v>7-2014-3</v>
      </c>
      <c r="L229" t="e">
        <f>VLOOKUP($K229,pivot!$A$4:$G$116,5,FALSE)</f>
        <v>#N/A</v>
      </c>
      <c r="M229" t="e">
        <f>VLOOKUP($K229,pivot!$A$4:$G$116,6,FALSE)</f>
        <v>#N/A</v>
      </c>
      <c r="N229" s="15" t="e">
        <f>VLOOKUP($K229,pivot!$A$4:$G$116,7,FALSE)</f>
        <v>#N/A</v>
      </c>
    </row>
    <row r="230" spans="1:14" hidden="1" x14ac:dyDescent="0.25">
      <c r="A230">
        <v>93</v>
      </c>
      <c r="B230" t="s">
        <v>4</v>
      </c>
      <c r="C230">
        <v>2014</v>
      </c>
      <c r="D230">
        <v>4</v>
      </c>
      <c r="E230">
        <v>1183</v>
      </c>
      <c r="F230">
        <v>126</v>
      </c>
      <c r="G230" s="15">
        <v>0.10650887573964497</v>
      </c>
      <c r="H230" s="15"/>
      <c r="J230">
        <v>7</v>
      </c>
      <c r="K230" t="str">
        <f t="shared" si="3"/>
        <v>7-2014-4</v>
      </c>
      <c r="L230" t="e">
        <f>VLOOKUP($K230,pivot!$A$4:$G$116,5,FALSE)</f>
        <v>#N/A</v>
      </c>
      <c r="M230" t="e">
        <f>VLOOKUP($K230,pivot!$A$4:$G$116,6,FALSE)</f>
        <v>#N/A</v>
      </c>
      <c r="N230" s="15" t="e">
        <f>VLOOKUP($K230,pivot!$A$4:$G$116,7,FALSE)</f>
        <v>#N/A</v>
      </c>
    </row>
    <row r="231" spans="1:14" hidden="1" x14ac:dyDescent="0.25">
      <c r="A231">
        <v>93</v>
      </c>
      <c r="B231" t="s">
        <v>4</v>
      </c>
      <c r="C231">
        <v>2014</v>
      </c>
      <c r="D231">
        <v>5</v>
      </c>
      <c r="E231">
        <v>523</v>
      </c>
      <c r="F231">
        <v>76</v>
      </c>
      <c r="G231" s="15">
        <v>0.14531548757170173</v>
      </c>
      <c r="H231" s="15"/>
      <c r="J231">
        <v>7</v>
      </c>
      <c r="K231" t="str">
        <f t="shared" si="3"/>
        <v>7-2014-5</v>
      </c>
      <c r="L231" t="e">
        <f>VLOOKUP($K231,pivot!$A$4:$G$116,5,FALSE)</f>
        <v>#N/A</v>
      </c>
      <c r="M231" t="e">
        <f>VLOOKUP($K231,pivot!$A$4:$G$116,6,FALSE)</f>
        <v>#N/A</v>
      </c>
      <c r="N231" s="15" t="e">
        <f>VLOOKUP($K231,pivot!$A$4:$G$116,7,FALSE)</f>
        <v>#N/A</v>
      </c>
    </row>
    <row r="232" spans="1:14" hidden="1" x14ac:dyDescent="0.25">
      <c r="A232">
        <v>93</v>
      </c>
      <c r="B232" t="s">
        <v>4</v>
      </c>
      <c r="C232">
        <v>2015</v>
      </c>
      <c r="D232">
        <v>1</v>
      </c>
      <c r="E232">
        <v>15</v>
      </c>
      <c r="F232">
        <v>0</v>
      </c>
      <c r="G232" s="15">
        <v>0</v>
      </c>
      <c r="H232" s="15"/>
      <c r="J232">
        <v>7</v>
      </c>
      <c r="K232" t="str">
        <f t="shared" si="3"/>
        <v>7-2015-1</v>
      </c>
      <c r="L232" s="16">
        <f>VLOOKUP($K232,pivot!$A$4:$G$116,5,FALSE)</f>
        <v>0</v>
      </c>
      <c r="M232" s="16">
        <f>VLOOKUP($K232,pivot!$A$4:$G$116,6,FALSE)</f>
        <v>0</v>
      </c>
      <c r="N232" s="15">
        <f>VLOOKUP($K232,pivot!$A$4:$G$116,7,FALSE)</f>
        <v>0</v>
      </c>
    </row>
    <row r="233" spans="1:14" hidden="1" x14ac:dyDescent="0.25">
      <c r="A233">
        <v>93</v>
      </c>
      <c r="B233" t="s">
        <v>4</v>
      </c>
      <c r="C233">
        <v>2015</v>
      </c>
      <c r="D233">
        <v>2</v>
      </c>
      <c r="E233">
        <v>7</v>
      </c>
      <c r="F233">
        <v>4</v>
      </c>
      <c r="G233" s="15">
        <v>0.5714285714285714</v>
      </c>
      <c r="H233" s="15"/>
      <c r="J233">
        <v>7</v>
      </c>
      <c r="K233" t="str">
        <f t="shared" si="3"/>
        <v>7-2015-2</v>
      </c>
      <c r="L233" t="e">
        <f>VLOOKUP($K233,pivot!$A$4:$G$116,5,FALSE)</f>
        <v>#N/A</v>
      </c>
      <c r="M233" t="e">
        <f>VLOOKUP($K233,pivot!$A$4:$G$116,6,FALSE)</f>
        <v>#N/A</v>
      </c>
      <c r="N233" s="15" t="e">
        <f>VLOOKUP($K233,pivot!$A$4:$G$116,7,FALSE)</f>
        <v>#N/A</v>
      </c>
    </row>
    <row r="234" spans="1:14" hidden="1" x14ac:dyDescent="0.25">
      <c r="A234">
        <v>93</v>
      </c>
      <c r="B234" t="s">
        <v>4</v>
      </c>
      <c r="C234">
        <v>2015</v>
      </c>
      <c r="D234">
        <v>3</v>
      </c>
      <c r="E234">
        <v>232</v>
      </c>
      <c r="F234">
        <v>33</v>
      </c>
      <c r="G234" s="15">
        <v>0.14224137931034483</v>
      </c>
      <c r="H234" s="15"/>
      <c r="J234">
        <v>7</v>
      </c>
      <c r="K234" t="str">
        <f t="shared" si="3"/>
        <v>7-2015-3</v>
      </c>
      <c r="L234" t="e">
        <f>VLOOKUP($K234,pivot!$A$4:$G$116,5,FALSE)</f>
        <v>#N/A</v>
      </c>
      <c r="M234" t="e">
        <f>VLOOKUP($K234,pivot!$A$4:$G$116,6,FALSE)</f>
        <v>#N/A</v>
      </c>
      <c r="N234" s="15" t="e">
        <f>VLOOKUP($K234,pivot!$A$4:$G$116,7,FALSE)</f>
        <v>#N/A</v>
      </c>
    </row>
    <row r="235" spans="1:14" hidden="1" x14ac:dyDescent="0.25">
      <c r="A235">
        <v>93</v>
      </c>
      <c r="B235" t="s">
        <v>4</v>
      </c>
      <c r="C235">
        <v>2015</v>
      </c>
      <c r="D235">
        <v>4</v>
      </c>
      <c r="E235">
        <v>1763</v>
      </c>
      <c r="F235">
        <v>211</v>
      </c>
      <c r="G235" s="15">
        <v>0.11968235961429381</v>
      </c>
      <c r="H235" s="15"/>
      <c r="J235">
        <v>7</v>
      </c>
      <c r="K235" t="str">
        <f t="shared" si="3"/>
        <v>7-2015-4</v>
      </c>
      <c r="L235" t="e">
        <f>VLOOKUP($K235,pivot!$A$4:$G$116,5,FALSE)</f>
        <v>#N/A</v>
      </c>
      <c r="M235" t="e">
        <f>VLOOKUP($K235,pivot!$A$4:$G$116,6,FALSE)</f>
        <v>#N/A</v>
      </c>
      <c r="N235" s="15" t="e">
        <f>VLOOKUP($K235,pivot!$A$4:$G$116,7,FALSE)</f>
        <v>#N/A</v>
      </c>
    </row>
    <row r="236" spans="1:14" hidden="1" x14ac:dyDescent="0.25">
      <c r="A236">
        <v>93</v>
      </c>
      <c r="B236" t="s">
        <v>4</v>
      </c>
      <c r="C236">
        <v>2015</v>
      </c>
      <c r="D236">
        <v>5</v>
      </c>
      <c r="E236">
        <v>1661</v>
      </c>
      <c r="F236">
        <v>375</v>
      </c>
      <c r="G236" s="15">
        <v>0.22576760987357014</v>
      </c>
      <c r="H236" s="15"/>
      <c r="J236">
        <v>7</v>
      </c>
      <c r="K236" t="str">
        <f t="shared" si="3"/>
        <v>7-2015-5</v>
      </c>
      <c r="L236" s="16">
        <f>VLOOKUP($K236,pivot!$A$4:$G$116,5,FALSE)</f>
        <v>1765</v>
      </c>
      <c r="M236" s="16">
        <f>VLOOKUP($K236,pivot!$A$4:$G$116,6,FALSE)</f>
        <v>365</v>
      </c>
      <c r="N236" s="15">
        <f>VLOOKUP($K236,pivot!$A$4:$G$116,7,FALSE)</f>
        <v>0.20679886685552407</v>
      </c>
    </row>
    <row r="237" spans="1:14" hidden="1" x14ac:dyDescent="0.25">
      <c r="A237">
        <v>93</v>
      </c>
      <c r="B237" t="s">
        <v>4</v>
      </c>
      <c r="C237">
        <v>2016</v>
      </c>
      <c r="D237">
        <v>2</v>
      </c>
      <c r="E237">
        <v>1</v>
      </c>
      <c r="F237">
        <v>1</v>
      </c>
      <c r="G237" s="15">
        <v>1</v>
      </c>
      <c r="H237" s="15"/>
      <c r="J237">
        <v>7</v>
      </c>
      <c r="K237" t="str">
        <f t="shared" si="3"/>
        <v>7-2016-2</v>
      </c>
      <c r="L237" s="16">
        <f>VLOOKUP($K237,pivot!$A$4:$G$116,5,FALSE)</f>
        <v>10</v>
      </c>
      <c r="M237" s="16">
        <f>VLOOKUP($K237,pivot!$A$4:$G$116,6,FALSE)</f>
        <v>1</v>
      </c>
      <c r="N237" s="15">
        <f>VLOOKUP($K237,pivot!$A$4:$G$116,7,FALSE)</f>
        <v>0.1</v>
      </c>
    </row>
    <row r="238" spans="1:14" hidden="1" x14ac:dyDescent="0.25">
      <c r="A238">
        <v>93</v>
      </c>
      <c r="B238" t="s">
        <v>4</v>
      </c>
      <c r="C238">
        <v>2016</v>
      </c>
      <c r="D238">
        <v>4</v>
      </c>
      <c r="E238">
        <v>17</v>
      </c>
      <c r="F238">
        <v>2</v>
      </c>
      <c r="G238" s="15">
        <v>0.11764705882352941</v>
      </c>
      <c r="H238" s="15"/>
      <c r="J238">
        <v>7</v>
      </c>
      <c r="K238" t="str">
        <f t="shared" si="3"/>
        <v>7-2016-4</v>
      </c>
      <c r="L238" t="e">
        <f>VLOOKUP($K238,pivot!$A$4:$G$116,5,FALSE)</f>
        <v>#N/A</v>
      </c>
      <c r="M238" t="e">
        <f>VLOOKUP($K238,pivot!$A$4:$G$116,6,FALSE)</f>
        <v>#N/A</v>
      </c>
      <c r="N238" s="15" t="e">
        <f>VLOOKUP($K238,pivot!$A$4:$G$116,7,FALSE)</f>
        <v>#N/A</v>
      </c>
    </row>
    <row r="239" spans="1:14" hidden="1" x14ac:dyDescent="0.25">
      <c r="A239">
        <v>93</v>
      </c>
      <c r="B239" t="s">
        <v>4</v>
      </c>
      <c r="C239">
        <v>2016</v>
      </c>
      <c r="D239">
        <v>5</v>
      </c>
      <c r="E239">
        <v>1</v>
      </c>
      <c r="F239">
        <v>1</v>
      </c>
      <c r="G239" s="15">
        <v>1</v>
      </c>
      <c r="H239" s="15"/>
      <c r="J239">
        <v>7</v>
      </c>
      <c r="K239" t="str">
        <f t="shared" si="3"/>
        <v>7-2016-5</v>
      </c>
      <c r="L239" s="16">
        <f>VLOOKUP($K239,pivot!$A$4:$G$116,5,FALSE)</f>
        <v>0</v>
      </c>
      <c r="M239" s="16">
        <f>VLOOKUP($K239,pivot!$A$4:$G$116,6,FALSE)</f>
        <v>1</v>
      </c>
      <c r="N239" s="15">
        <f>VLOOKUP($K239,pivot!$A$4:$G$116,7,FALSE)</f>
        <v>0</v>
      </c>
    </row>
    <row r="240" spans="1:14" hidden="1" x14ac:dyDescent="0.25">
      <c r="A240">
        <v>93</v>
      </c>
      <c r="B240" t="s">
        <v>4</v>
      </c>
      <c r="C240">
        <v>2017</v>
      </c>
      <c r="D240">
        <v>3</v>
      </c>
      <c r="E240">
        <v>6</v>
      </c>
      <c r="F240">
        <v>1</v>
      </c>
      <c r="G240" s="15">
        <v>0.16666666666666666</v>
      </c>
      <c r="H240" s="15"/>
      <c r="J240">
        <v>7</v>
      </c>
      <c r="K240" t="str">
        <f t="shared" si="3"/>
        <v>7-2017-3</v>
      </c>
      <c r="L240" t="e">
        <f>VLOOKUP($K240,pivot!$A$4:$G$116,5,FALSE)</f>
        <v>#N/A</v>
      </c>
      <c r="M240" t="e">
        <f>VLOOKUP($K240,pivot!$A$4:$G$116,6,FALSE)</f>
        <v>#N/A</v>
      </c>
      <c r="N240" s="15" t="e">
        <f>VLOOKUP($K240,pivot!$A$4:$G$116,7,FALSE)</f>
        <v>#N/A</v>
      </c>
    </row>
    <row r="241" spans="1:14" hidden="1" x14ac:dyDescent="0.25">
      <c r="A241">
        <v>93</v>
      </c>
      <c r="B241" t="s">
        <v>4</v>
      </c>
      <c r="C241">
        <v>2017</v>
      </c>
      <c r="D241">
        <v>4</v>
      </c>
      <c r="E241">
        <v>49</v>
      </c>
      <c r="F241">
        <v>6</v>
      </c>
      <c r="G241" s="15">
        <v>0.12244897959183673</v>
      </c>
      <c r="H241" s="15"/>
      <c r="J241">
        <v>7</v>
      </c>
      <c r="K241" t="str">
        <f t="shared" si="3"/>
        <v>7-2017-4</v>
      </c>
      <c r="L241" t="e">
        <f>VLOOKUP($K241,pivot!$A$4:$G$116,5,FALSE)</f>
        <v>#N/A</v>
      </c>
      <c r="M241" t="e">
        <f>VLOOKUP($K241,pivot!$A$4:$G$116,6,FALSE)</f>
        <v>#N/A</v>
      </c>
      <c r="N241" s="15" t="e">
        <f>VLOOKUP($K241,pivot!$A$4:$G$116,7,FALSE)</f>
        <v>#N/A</v>
      </c>
    </row>
    <row r="242" spans="1:14" hidden="1" x14ac:dyDescent="0.25">
      <c r="A242">
        <v>93</v>
      </c>
      <c r="B242" t="s">
        <v>4</v>
      </c>
      <c r="C242">
        <v>2018</v>
      </c>
      <c r="D242">
        <v>2</v>
      </c>
      <c r="E242">
        <v>20</v>
      </c>
      <c r="F242">
        <v>7</v>
      </c>
      <c r="G242" s="15">
        <v>0.35</v>
      </c>
      <c r="H242" s="15"/>
      <c r="J242">
        <v>7</v>
      </c>
      <c r="K242" t="str">
        <f t="shared" si="3"/>
        <v>7-2018-2</v>
      </c>
      <c r="L242" s="16">
        <f>VLOOKUP($K242,pivot!$A$4:$G$116,5,FALSE)</f>
        <v>20</v>
      </c>
      <c r="M242" s="16">
        <f>VLOOKUP($K242,pivot!$A$4:$G$116,6,FALSE)</f>
        <v>7</v>
      </c>
      <c r="N242" s="15">
        <f>VLOOKUP($K242,pivot!$A$4:$G$116,7,FALSE)</f>
        <v>0.35</v>
      </c>
    </row>
    <row r="243" spans="1:14" hidden="1" x14ac:dyDescent="0.25">
      <c r="A243">
        <v>93</v>
      </c>
      <c r="B243" t="s">
        <v>4</v>
      </c>
      <c r="C243">
        <v>2018</v>
      </c>
      <c r="D243">
        <v>3</v>
      </c>
      <c r="E243">
        <v>1139</v>
      </c>
      <c r="F243">
        <v>170</v>
      </c>
      <c r="G243" s="15">
        <v>0.14925373134328357</v>
      </c>
      <c r="H243" s="15"/>
      <c r="J243">
        <v>7</v>
      </c>
      <c r="K243" t="str">
        <f t="shared" si="3"/>
        <v>7-2018-3</v>
      </c>
      <c r="L243" t="e">
        <f>VLOOKUP($K243,pivot!$A$4:$G$116,5,FALSE)</f>
        <v>#N/A</v>
      </c>
      <c r="M243" t="e">
        <f>VLOOKUP($K243,pivot!$A$4:$G$116,6,FALSE)</f>
        <v>#N/A</v>
      </c>
      <c r="N243" s="15" t="e">
        <f>VLOOKUP($K243,pivot!$A$4:$G$116,7,FALSE)</f>
        <v>#N/A</v>
      </c>
    </row>
    <row r="244" spans="1:14" hidden="1" x14ac:dyDescent="0.25">
      <c r="A244">
        <v>93</v>
      </c>
      <c r="B244" t="s">
        <v>4</v>
      </c>
      <c r="C244">
        <v>2018</v>
      </c>
      <c r="D244">
        <v>4</v>
      </c>
      <c r="E244">
        <v>3605</v>
      </c>
      <c r="F244">
        <v>436</v>
      </c>
      <c r="G244" s="15">
        <v>0.12094313453536755</v>
      </c>
      <c r="H244" s="15"/>
      <c r="J244">
        <v>7</v>
      </c>
      <c r="K244" t="str">
        <f t="shared" si="3"/>
        <v>7-2018-4</v>
      </c>
      <c r="L244" t="e">
        <f>VLOOKUP($K244,pivot!$A$4:$G$116,5,FALSE)</f>
        <v>#N/A</v>
      </c>
      <c r="M244" t="e">
        <f>VLOOKUP($K244,pivot!$A$4:$G$116,6,FALSE)</f>
        <v>#N/A</v>
      </c>
      <c r="N244" s="15" t="e">
        <f>VLOOKUP($K244,pivot!$A$4:$G$116,7,FALSE)</f>
        <v>#N/A</v>
      </c>
    </row>
    <row r="245" spans="1:14" hidden="1" x14ac:dyDescent="0.25">
      <c r="A245">
        <v>93</v>
      </c>
      <c r="B245" t="s">
        <v>4</v>
      </c>
      <c r="C245">
        <v>2019</v>
      </c>
      <c r="D245">
        <v>2</v>
      </c>
      <c r="E245">
        <v>79</v>
      </c>
      <c r="F245">
        <v>13</v>
      </c>
      <c r="G245" s="15">
        <v>0.16455696202531644</v>
      </c>
      <c r="H245" s="15"/>
      <c r="J245">
        <v>7</v>
      </c>
      <c r="K245" t="str">
        <f t="shared" si="3"/>
        <v>7-2019-2</v>
      </c>
      <c r="L245" s="17">
        <f>VLOOKUP($K245,pivot!$A$4:$G$116,5,FALSE)</f>
        <v>51</v>
      </c>
      <c r="M245" s="17">
        <f>VLOOKUP($K245,pivot!$A$4:$G$116,6,FALSE)</f>
        <v>13</v>
      </c>
      <c r="N245" s="18">
        <f>VLOOKUP($K245,pivot!$A$4:$G$116,7,FALSE)</f>
        <v>0.25490196078431371</v>
      </c>
    </row>
    <row r="246" spans="1:14" hidden="1" x14ac:dyDescent="0.25">
      <c r="A246">
        <v>93</v>
      </c>
      <c r="B246" t="s">
        <v>4</v>
      </c>
      <c r="C246">
        <v>2019</v>
      </c>
      <c r="D246">
        <v>3</v>
      </c>
      <c r="E246">
        <v>96</v>
      </c>
      <c r="F246">
        <v>9</v>
      </c>
      <c r="G246" s="15">
        <v>9.375E-2</v>
      </c>
      <c r="H246" s="15"/>
      <c r="J246">
        <v>7</v>
      </c>
      <c r="K246" t="str">
        <f t="shared" si="3"/>
        <v>7-2019-3</v>
      </c>
      <c r="L246" t="e">
        <f>VLOOKUP($K246,pivot!$A$4:$G$116,5,FALSE)</f>
        <v>#N/A</v>
      </c>
      <c r="M246" t="e">
        <f>VLOOKUP($K246,pivot!$A$4:$G$116,6,FALSE)</f>
        <v>#N/A</v>
      </c>
      <c r="N246" s="15" t="e">
        <f>VLOOKUP($K246,pivot!$A$4:$G$116,7,FALSE)</f>
        <v>#N/A</v>
      </c>
    </row>
    <row r="247" spans="1:14" hidden="1" x14ac:dyDescent="0.25">
      <c r="A247">
        <v>93</v>
      </c>
      <c r="B247" t="s">
        <v>4</v>
      </c>
      <c r="C247">
        <v>2019</v>
      </c>
      <c r="D247">
        <v>4</v>
      </c>
      <c r="E247">
        <v>5600</v>
      </c>
      <c r="F247">
        <v>498</v>
      </c>
      <c r="G247" s="15">
        <v>8.8928571428571426E-2</v>
      </c>
      <c r="H247" s="15"/>
      <c r="J247">
        <v>7</v>
      </c>
      <c r="K247" t="str">
        <f t="shared" si="3"/>
        <v>7-2019-4</v>
      </c>
      <c r="L247" t="e">
        <f>VLOOKUP($K247,pivot!$A$4:$G$116,5,FALSE)</f>
        <v>#N/A</v>
      </c>
      <c r="M247" t="e">
        <f>VLOOKUP($K247,pivot!$A$4:$G$116,6,FALSE)</f>
        <v>#N/A</v>
      </c>
      <c r="N247" s="15" t="e">
        <f>VLOOKUP($K247,pivot!$A$4:$G$116,7,FALSE)</f>
        <v>#N/A</v>
      </c>
    </row>
    <row r="248" spans="1:14" hidden="1" x14ac:dyDescent="0.25">
      <c r="A248">
        <v>93</v>
      </c>
      <c r="B248" t="s">
        <v>4</v>
      </c>
      <c r="C248">
        <v>2019</v>
      </c>
      <c r="D248">
        <v>5</v>
      </c>
      <c r="F248">
        <v>9</v>
      </c>
      <c r="G248" s="15" t="e">
        <v>#DIV/0!</v>
      </c>
      <c r="H248" s="15"/>
      <c r="J248">
        <v>7</v>
      </c>
      <c r="K248" t="str">
        <f t="shared" si="3"/>
        <v>7-2019-5</v>
      </c>
      <c r="L248" t="e">
        <f>VLOOKUP($K248,pivot!$A$4:$G$116,5,FALSE)</f>
        <v>#N/A</v>
      </c>
      <c r="M248" t="e">
        <f>VLOOKUP($K248,pivot!$A$4:$G$116,6,FALSE)</f>
        <v>#N/A</v>
      </c>
      <c r="N248" s="15" t="e">
        <f>VLOOKUP($K248,pivot!$A$4:$G$116,7,FALSE)</f>
        <v>#N/A</v>
      </c>
    </row>
    <row r="249" spans="1:14" hidden="1" x14ac:dyDescent="0.25">
      <c r="A249">
        <v>93</v>
      </c>
      <c r="B249" t="s">
        <v>4</v>
      </c>
      <c r="C249">
        <v>2020</v>
      </c>
      <c r="D249">
        <v>2</v>
      </c>
      <c r="E249" s="10">
        <v>28</v>
      </c>
      <c r="F249">
        <v>6</v>
      </c>
      <c r="G249" s="15">
        <v>0.14285714285714285</v>
      </c>
      <c r="H249" s="15">
        <f>F249/E249</f>
        <v>0.21428571428571427</v>
      </c>
      <c r="I249" t="s">
        <v>563</v>
      </c>
      <c r="J249">
        <v>7</v>
      </c>
      <c r="K249" t="str">
        <f t="shared" si="3"/>
        <v>7-2020-2</v>
      </c>
      <c r="L249" s="16">
        <f>VLOOKUP($K249,pivot!$A$4:$G$116,5,FALSE)</f>
        <v>28</v>
      </c>
      <c r="M249" s="16">
        <f>VLOOKUP($K249,pivot!$A$4:$G$116,6,FALSE)</f>
        <v>6</v>
      </c>
      <c r="N249" s="15">
        <f>VLOOKUP($K249,pivot!$A$4:$G$116,7,FALSE)</f>
        <v>0.21428571428571427</v>
      </c>
    </row>
    <row r="250" spans="1:14" hidden="1" x14ac:dyDescent="0.25">
      <c r="A250">
        <v>93</v>
      </c>
      <c r="B250" t="s">
        <v>4</v>
      </c>
      <c r="C250">
        <v>2020</v>
      </c>
      <c r="D250">
        <v>3</v>
      </c>
      <c r="E250">
        <v>1319</v>
      </c>
      <c r="F250">
        <v>244</v>
      </c>
      <c r="G250" s="15">
        <v>0.18498862774829417</v>
      </c>
      <c r="H250" s="15"/>
      <c r="J250">
        <v>7</v>
      </c>
      <c r="K250" t="str">
        <f t="shared" si="3"/>
        <v>7-2020-3</v>
      </c>
      <c r="L250" s="17">
        <f>VLOOKUP($K250,pivot!$A$4:$G$116,5,FALSE)</f>
        <v>1077</v>
      </c>
      <c r="M250" s="17">
        <f>VLOOKUP($K250,pivot!$A$4:$G$116,6,FALSE)</f>
        <v>259</v>
      </c>
      <c r="N250" s="18">
        <f>VLOOKUP($K250,pivot!$A$4:$G$116,7,FALSE)</f>
        <v>0.24048282265552459</v>
      </c>
    </row>
    <row r="251" spans="1:14" hidden="1" x14ac:dyDescent="0.25">
      <c r="A251">
        <v>93</v>
      </c>
      <c r="B251" t="s">
        <v>4</v>
      </c>
      <c r="C251">
        <v>2020</v>
      </c>
      <c r="D251">
        <v>4</v>
      </c>
      <c r="E251">
        <v>6847</v>
      </c>
      <c r="F251">
        <v>1060</v>
      </c>
      <c r="G251" s="15">
        <v>0.15481232656637944</v>
      </c>
      <c r="H251" s="15"/>
      <c r="J251">
        <v>7</v>
      </c>
      <c r="K251" t="str">
        <f t="shared" si="3"/>
        <v>7-2020-4</v>
      </c>
      <c r="L251" t="e">
        <f>VLOOKUP($K251,pivot!$A$4:$G$116,5,FALSE)</f>
        <v>#N/A</v>
      </c>
      <c r="M251" t="e">
        <f>VLOOKUP($K251,pivot!$A$4:$G$116,6,FALSE)</f>
        <v>#N/A</v>
      </c>
      <c r="N251" s="15" t="e">
        <f>VLOOKUP($K251,pivot!$A$4:$G$116,7,FALSE)</f>
        <v>#N/A</v>
      </c>
    </row>
    <row r="252" spans="1:14" hidden="1" x14ac:dyDescent="0.25">
      <c r="A252">
        <v>93</v>
      </c>
      <c r="B252" t="s">
        <v>4</v>
      </c>
      <c r="C252">
        <v>2020</v>
      </c>
      <c r="D252">
        <v>5</v>
      </c>
      <c r="E252">
        <v>2610</v>
      </c>
      <c r="F252">
        <v>452</v>
      </c>
      <c r="G252" s="15">
        <v>0.1731800766283525</v>
      </c>
      <c r="H252" s="15"/>
      <c r="J252">
        <v>7</v>
      </c>
      <c r="K252" t="str">
        <f t="shared" si="3"/>
        <v>7-2020-5</v>
      </c>
      <c r="L252" t="e">
        <f>VLOOKUP($K252,pivot!$A$4:$G$116,5,FALSE)</f>
        <v>#N/A</v>
      </c>
      <c r="M252" t="e">
        <f>VLOOKUP($K252,pivot!$A$4:$G$116,6,FALSE)</f>
        <v>#N/A</v>
      </c>
      <c r="N252" s="15" t="e">
        <f>VLOOKUP($K252,pivot!$A$4:$G$116,7,FALSE)</f>
        <v>#N/A</v>
      </c>
    </row>
    <row r="253" spans="1:14" hidden="1" x14ac:dyDescent="0.25">
      <c r="A253">
        <v>106</v>
      </c>
      <c r="B253" t="s">
        <v>10</v>
      </c>
      <c r="C253">
        <v>2000</v>
      </c>
      <c r="D253">
        <v>4</v>
      </c>
      <c r="E253">
        <v>570</v>
      </c>
      <c r="F253">
        <v>128</v>
      </c>
      <c r="G253" s="15">
        <v>0.22456140350877193</v>
      </c>
      <c r="H253" s="15"/>
      <c r="J253">
        <v>81</v>
      </c>
      <c r="K253" t="str">
        <f t="shared" si="3"/>
        <v>81-2000-4</v>
      </c>
      <c r="L253" t="e">
        <f>VLOOKUP($K253,pivot!$A$4:$G$116,5,FALSE)</f>
        <v>#N/A</v>
      </c>
      <c r="M253" t="e">
        <f>VLOOKUP($K253,pivot!$A$4:$G$116,6,FALSE)</f>
        <v>#N/A</v>
      </c>
      <c r="N253" s="15" t="e">
        <f>VLOOKUP($K253,pivot!$A$4:$G$116,7,FALSE)</f>
        <v>#N/A</v>
      </c>
    </row>
    <row r="254" spans="1:14" hidden="1" x14ac:dyDescent="0.25">
      <c r="A254">
        <v>106</v>
      </c>
      <c r="B254" t="s">
        <v>10</v>
      </c>
      <c r="C254">
        <v>2000</v>
      </c>
      <c r="D254">
        <v>5</v>
      </c>
      <c r="E254">
        <v>566</v>
      </c>
      <c r="F254">
        <v>66</v>
      </c>
      <c r="G254" s="15">
        <v>0.1166077738515901</v>
      </c>
      <c r="H254" s="15"/>
      <c r="J254">
        <v>81</v>
      </c>
      <c r="K254" t="str">
        <f t="shared" si="3"/>
        <v>81-2000-5</v>
      </c>
      <c r="L254" t="e">
        <f>VLOOKUP($K254,pivot!$A$4:$G$116,5,FALSE)</f>
        <v>#N/A</v>
      </c>
      <c r="M254" t="e">
        <f>VLOOKUP($K254,pivot!$A$4:$G$116,6,FALSE)</f>
        <v>#N/A</v>
      </c>
      <c r="N254" s="15" t="e">
        <f>VLOOKUP($K254,pivot!$A$4:$G$116,7,FALSE)</f>
        <v>#N/A</v>
      </c>
    </row>
    <row r="255" spans="1:14" hidden="1" x14ac:dyDescent="0.25">
      <c r="A255">
        <v>106</v>
      </c>
      <c r="B255" t="s">
        <v>10</v>
      </c>
      <c r="C255">
        <v>2001</v>
      </c>
      <c r="D255">
        <v>2</v>
      </c>
      <c r="E255">
        <v>19</v>
      </c>
      <c r="F255">
        <v>4</v>
      </c>
      <c r="G255" s="15">
        <v>0.21052631578947367</v>
      </c>
      <c r="H255" s="15"/>
      <c r="J255">
        <v>81</v>
      </c>
      <c r="K255" t="str">
        <f t="shared" si="3"/>
        <v>81-2001-2</v>
      </c>
      <c r="L255" t="e">
        <f>VLOOKUP($K255,pivot!$A$4:$G$116,5,FALSE)</f>
        <v>#N/A</v>
      </c>
      <c r="M255" t="e">
        <f>VLOOKUP($K255,pivot!$A$4:$G$116,6,FALSE)</f>
        <v>#N/A</v>
      </c>
      <c r="N255" s="15" t="e">
        <f>VLOOKUP($K255,pivot!$A$4:$G$116,7,FALSE)</f>
        <v>#N/A</v>
      </c>
    </row>
    <row r="256" spans="1:14" hidden="1" x14ac:dyDescent="0.25">
      <c r="A256">
        <v>106</v>
      </c>
      <c r="B256" t="s">
        <v>10</v>
      </c>
      <c r="C256">
        <v>2001</v>
      </c>
      <c r="D256">
        <v>3</v>
      </c>
      <c r="E256">
        <v>495</v>
      </c>
      <c r="F256">
        <v>120</v>
      </c>
      <c r="G256" s="15">
        <v>0.24242424242424243</v>
      </c>
      <c r="H256" s="15"/>
      <c r="J256">
        <v>81</v>
      </c>
      <c r="K256" t="str">
        <f t="shared" si="3"/>
        <v>81-2001-3</v>
      </c>
      <c r="L256" t="e">
        <f>VLOOKUP($K256,pivot!$A$4:$G$116,5,FALSE)</f>
        <v>#N/A</v>
      </c>
      <c r="M256" t="e">
        <f>VLOOKUP($K256,pivot!$A$4:$G$116,6,FALSE)</f>
        <v>#N/A</v>
      </c>
      <c r="N256" s="15" t="e">
        <f>VLOOKUP($K256,pivot!$A$4:$G$116,7,FALSE)</f>
        <v>#N/A</v>
      </c>
    </row>
    <row r="257" spans="1:14" hidden="1" x14ac:dyDescent="0.25">
      <c r="A257">
        <v>106</v>
      </c>
      <c r="B257" t="s">
        <v>10</v>
      </c>
      <c r="C257">
        <v>2001</v>
      </c>
      <c r="D257">
        <v>4</v>
      </c>
      <c r="E257">
        <v>1804</v>
      </c>
      <c r="F257">
        <v>308</v>
      </c>
      <c r="G257" s="15">
        <v>0.17073170731707318</v>
      </c>
      <c r="H257" s="15"/>
      <c r="J257">
        <v>81</v>
      </c>
      <c r="K257" t="str">
        <f t="shared" si="3"/>
        <v>81-2001-4</v>
      </c>
      <c r="L257" t="e">
        <f>VLOOKUP($K257,pivot!$A$4:$G$116,5,FALSE)</f>
        <v>#N/A</v>
      </c>
      <c r="M257" t="e">
        <f>VLOOKUP($K257,pivot!$A$4:$G$116,6,FALSE)</f>
        <v>#N/A</v>
      </c>
      <c r="N257" s="15" t="e">
        <f>VLOOKUP($K257,pivot!$A$4:$G$116,7,FALSE)</f>
        <v>#N/A</v>
      </c>
    </row>
    <row r="258" spans="1:14" hidden="1" x14ac:dyDescent="0.25">
      <c r="A258">
        <v>106</v>
      </c>
      <c r="B258" t="s">
        <v>10</v>
      </c>
      <c r="C258">
        <v>2001</v>
      </c>
      <c r="D258">
        <v>5</v>
      </c>
      <c r="E258">
        <v>975</v>
      </c>
      <c r="F258">
        <v>151</v>
      </c>
      <c r="G258" s="15">
        <v>0.15487179487179487</v>
      </c>
      <c r="H258" s="15"/>
      <c r="J258">
        <v>81</v>
      </c>
      <c r="K258" t="str">
        <f t="shared" si="3"/>
        <v>81-2001-5</v>
      </c>
      <c r="L258" t="e">
        <f>VLOOKUP($K258,pivot!$A$4:$G$116,5,FALSE)</f>
        <v>#N/A</v>
      </c>
      <c r="M258" t="e">
        <f>VLOOKUP($K258,pivot!$A$4:$G$116,6,FALSE)</f>
        <v>#N/A</v>
      </c>
      <c r="N258" s="15" t="e">
        <f>VLOOKUP($K258,pivot!$A$4:$G$116,7,FALSE)</f>
        <v>#N/A</v>
      </c>
    </row>
    <row r="259" spans="1:14" hidden="1" x14ac:dyDescent="0.25">
      <c r="A259">
        <v>106</v>
      </c>
      <c r="B259" t="s">
        <v>10</v>
      </c>
      <c r="C259">
        <v>2002</v>
      </c>
      <c r="D259">
        <v>2</v>
      </c>
      <c r="E259">
        <v>12</v>
      </c>
      <c r="F259">
        <v>1</v>
      </c>
      <c r="G259" s="15">
        <v>8.3333333333333329E-2</v>
      </c>
      <c r="H259" s="15"/>
      <c r="J259">
        <v>81</v>
      </c>
      <c r="K259" t="str">
        <f t="shared" ref="K259:K322" si="4">J259&amp;"-"&amp;C259&amp;"-"&amp;D259</f>
        <v>81-2002-2</v>
      </c>
      <c r="L259" t="e">
        <f>VLOOKUP($K259,pivot!$A$4:$G$116,5,FALSE)</f>
        <v>#N/A</v>
      </c>
      <c r="M259" t="e">
        <f>VLOOKUP($K259,pivot!$A$4:$G$116,6,FALSE)</f>
        <v>#N/A</v>
      </c>
      <c r="N259" s="15" t="e">
        <f>VLOOKUP($K259,pivot!$A$4:$G$116,7,FALSE)</f>
        <v>#N/A</v>
      </c>
    </row>
    <row r="260" spans="1:14" hidden="1" x14ac:dyDescent="0.25">
      <c r="A260">
        <v>106</v>
      </c>
      <c r="B260" t="s">
        <v>10</v>
      </c>
      <c r="C260">
        <v>2002</v>
      </c>
      <c r="D260">
        <v>3</v>
      </c>
      <c r="E260">
        <v>187</v>
      </c>
      <c r="F260">
        <v>32</v>
      </c>
      <c r="G260" s="15">
        <v>0.17112299465240641</v>
      </c>
      <c r="H260" s="15"/>
      <c r="J260">
        <v>81</v>
      </c>
      <c r="K260" t="str">
        <f t="shared" si="4"/>
        <v>81-2002-3</v>
      </c>
      <c r="L260" t="e">
        <f>VLOOKUP($K260,pivot!$A$4:$G$116,5,FALSE)</f>
        <v>#N/A</v>
      </c>
      <c r="M260" t="e">
        <f>VLOOKUP($K260,pivot!$A$4:$G$116,6,FALSE)</f>
        <v>#N/A</v>
      </c>
      <c r="N260" s="15" t="e">
        <f>VLOOKUP($K260,pivot!$A$4:$G$116,7,FALSE)</f>
        <v>#N/A</v>
      </c>
    </row>
    <row r="261" spans="1:14" hidden="1" x14ac:dyDescent="0.25">
      <c r="A261">
        <v>106</v>
      </c>
      <c r="B261" t="s">
        <v>10</v>
      </c>
      <c r="C261">
        <v>2002</v>
      </c>
      <c r="D261">
        <v>4</v>
      </c>
      <c r="E261">
        <v>392</v>
      </c>
      <c r="F261">
        <v>140</v>
      </c>
      <c r="G261" s="15">
        <v>0.35714285714285715</v>
      </c>
      <c r="H261" s="15"/>
      <c r="J261">
        <v>81</v>
      </c>
      <c r="K261" t="str">
        <f t="shared" si="4"/>
        <v>81-2002-4</v>
      </c>
      <c r="L261" t="e">
        <f>VLOOKUP($K261,pivot!$A$4:$G$116,5,FALSE)</f>
        <v>#N/A</v>
      </c>
      <c r="M261" t="e">
        <f>VLOOKUP($K261,pivot!$A$4:$G$116,6,FALSE)</f>
        <v>#N/A</v>
      </c>
      <c r="N261" s="15" t="e">
        <f>VLOOKUP($K261,pivot!$A$4:$G$116,7,FALSE)</f>
        <v>#N/A</v>
      </c>
    </row>
    <row r="262" spans="1:14" hidden="1" x14ac:dyDescent="0.25">
      <c r="A262">
        <v>106</v>
      </c>
      <c r="B262" t="s">
        <v>10</v>
      </c>
      <c r="C262">
        <v>2002</v>
      </c>
      <c r="D262">
        <v>5</v>
      </c>
      <c r="E262">
        <v>267</v>
      </c>
      <c r="F262">
        <v>28</v>
      </c>
      <c r="G262" s="15">
        <v>0.10486891385767791</v>
      </c>
      <c r="H262" s="15"/>
      <c r="J262">
        <v>81</v>
      </c>
      <c r="K262" t="str">
        <f t="shared" si="4"/>
        <v>81-2002-5</v>
      </c>
      <c r="L262" t="e">
        <f>VLOOKUP($K262,pivot!$A$4:$G$116,5,FALSE)</f>
        <v>#N/A</v>
      </c>
      <c r="M262" t="e">
        <f>VLOOKUP($K262,pivot!$A$4:$G$116,6,FALSE)</f>
        <v>#N/A</v>
      </c>
      <c r="N262" s="15" t="e">
        <f>VLOOKUP($K262,pivot!$A$4:$G$116,7,FALSE)</f>
        <v>#N/A</v>
      </c>
    </row>
    <row r="263" spans="1:14" hidden="1" x14ac:dyDescent="0.25">
      <c r="A263">
        <v>106</v>
      </c>
      <c r="B263" t="s">
        <v>10</v>
      </c>
      <c r="C263">
        <v>2003</v>
      </c>
      <c r="D263">
        <v>2</v>
      </c>
      <c r="E263">
        <v>20</v>
      </c>
      <c r="F263">
        <v>11</v>
      </c>
      <c r="G263" s="15">
        <v>0.55000000000000004</v>
      </c>
      <c r="H263" s="15"/>
      <c r="J263">
        <v>81</v>
      </c>
      <c r="K263" t="str">
        <f t="shared" si="4"/>
        <v>81-2003-2</v>
      </c>
      <c r="L263" t="e">
        <f>VLOOKUP($K263,pivot!$A$4:$G$116,5,FALSE)</f>
        <v>#N/A</v>
      </c>
      <c r="M263" t="e">
        <f>VLOOKUP($K263,pivot!$A$4:$G$116,6,FALSE)</f>
        <v>#N/A</v>
      </c>
      <c r="N263" s="15" t="e">
        <f>VLOOKUP($K263,pivot!$A$4:$G$116,7,FALSE)</f>
        <v>#N/A</v>
      </c>
    </row>
    <row r="264" spans="1:14" hidden="1" x14ac:dyDescent="0.25">
      <c r="A264">
        <v>106</v>
      </c>
      <c r="B264" t="s">
        <v>10</v>
      </c>
      <c r="C264">
        <v>2003</v>
      </c>
      <c r="D264">
        <v>3</v>
      </c>
      <c r="E264">
        <v>335</v>
      </c>
      <c r="F264">
        <v>54</v>
      </c>
      <c r="G264" s="15">
        <v>0.16119402985074627</v>
      </c>
      <c r="H264" s="15"/>
      <c r="J264">
        <v>81</v>
      </c>
      <c r="K264" t="str">
        <f t="shared" si="4"/>
        <v>81-2003-3</v>
      </c>
      <c r="L264" t="e">
        <f>VLOOKUP($K264,pivot!$A$4:$G$116,5,FALSE)</f>
        <v>#N/A</v>
      </c>
      <c r="M264" t="e">
        <f>VLOOKUP($K264,pivot!$A$4:$G$116,6,FALSE)</f>
        <v>#N/A</v>
      </c>
      <c r="N264" s="15" t="e">
        <f>VLOOKUP($K264,pivot!$A$4:$G$116,7,FALSE)</f>
        <v>#N/A</v>
      </c>
    </row>
    <row r="265" spans="1:14" hidden="1" x14ac:dyDescent="0.25">
      <c r="A265">
        <v>106</v>
      </c>
      <c r="B265" t="s">
        <v>10</v>
      </c>
      <c r="C265">
        <v>2003</v>
      </c>
      <c r="D265">
        <v>4</v>
      </c>
      <c r="E265">
        <v>632</v>
      </c>
      <c r="F265">
        <v>119</v>
      </c>
      <c r="G265" s="15">
        <v>0.18829113924050633</v>
      </c>
      <c r="H265" s="15"/>
      <c r="J265">
        <v>81</v>
      </c>
      <c r="K265" t="str">
        <f t="shared" si="4"/>
        <v>81-2003-4</v>
      </c>
      <c r="L265" t="e">
        <f>VLOOKUP($K265,pivot!$A$4:$G$116,5,FALSE)</f>
        <v>#N/A</v>
      </c>
      <c r="M265" t="e">
        <f>VLOOKUP($K265,pivot!$A$4:$G$116,6,FALSE)</f>
        <v>#N/A</v>
      </c>
      <c r="N265" s="15" t="e">
        <f>VLOOKUP($K265,pivot!$A$4:$G$116,7,FALSE)</f>
        <v>#N/A</v>
      </c>
    </row>
    <row r="266" spans="1:14" hidden="1" x14ac:dyDescent="0.25">
      <c r="A266">
        <v>106</v>
      </c>
      <c r="B266" t="s">
        <v>10</v>
      </c>
      <c r="C266">
        <v>2003</v>
      </c>
      <c r="D266">
        <v>5</v>
      </c>
      <c r="E266">
        <v>492</v>
      </c>
      <c r="F266">
        <v>109</v>
      </c>
      <c r="G266" s="15">
        <v>0.22154471544715448</v>
      </c>
      <c r="H266" s="15"/>
      <c r="J266">
        <v>81</v>
      </c>
      <c r="K266" t="str">
        <f t="shared" si="4"/>
        <v>81-2003-5</v>
      </c>
      <c r="L266" t="e">
        <f>VLOOKUP($K266,pivot!$A$4:$G$116,5,FALSE)</f>
        <v>#N/A</v>
      </c>
      <c r="M266" t="e">
        <f>VLOOKUP($K266,pivot!$A$4:$G$116,6,FALSE)</f>
        <v>#N/A</v>
      </c>
      <c r="N266" s="15" t="e">
        <f>VLOOKUP($K266,pivot!$A$4:$G$116,7,FALSE)</f>
        <v>#N/A</v>
      </c>
    </row>
    <row r="267" spans="1:14" hidden="1" x14ac:dyDescent="0.25">
      <c r="A267">
        <v>106</v>
      </c>
      <c r="B267" t="s">
        <v>10</v>
      </c>
      <c r="C267">
        <v>2004</v>
      </c>
      <c r="D267">
        <v>3</v>
      </c>
      <c r="E267">
        <v>149</v>
      </c>
      <c r="F267">
        <v>34</v>
      </c>
      <c r="G267" s="15">
        <v>0.22818791946308725</v>
      </c>
      <c r="H267" s="15"/>
      <c r="J267">
        <v>81</v>
      </c>
      <c r="K267" t="str">
        <f t="shared" si="4"/>
        <v>81-2004-3</v>
      </c>
      <c r="L267" t="e">
        <f>VLOOKUP($K267,pivot!$A$4:$G$116,5,FALSE)</f>
        <v>#N/A</v>
      </c>
      <c r="M267" t="e">
        <f>VLOOKUP($K267,pivot!$A$4:$G$116,6,FALSE)</f>
        <v>#N/A</v>
      </c>
      <c r="N267" s="15" t="e">
        <f>VLOOKUP($K267,pivot!$A$4:$G$116,7,FALSE)</f>
        <v>#N/A</v>
      </c>
    </row>
    <row r="268" spans="1:14" hidden="1" x14ac:dyDescent="0.25">
      <c r="A268">
        <v>106</v>
      </c>
      <c r="B268" t="s">
        <v>10</v>
      </c>
      <c r="C268">
        <v>2004</v>
      </c>
      <c r="D268">
        <v>4</v>
      </c>
      <c r="E268">
        <v>297</v>
      </c>
      <c r="F268">
        <v>62</v>
      </c>
      <c r="G268" s="15">
        <v>0.20875420875420875</v>
      </c>
      <c r="H268" s="15"/>
      <c r="J268">
        <v>81</v>
      </c>
      <c r="K268" t="str">
        <f t="shared" si="4"/>
        <v>81-2004-4</v>
      </c>
      <c r="L268" t="e">
        <f>VLOOKUP($K268,pivot!$A$4:$G$116,5,FALSE)</f>
        <v>#N/A</v>
      </c>
      <c r="M268" t="e">
        <f>VLOOKUP($K268,pivot!$A$4:$G$116,6,FALSE)</f>
        <v>#N/A</v>
      </c>
      <c r="N268" s="15" t="e">
        <f>VLOOKUP($K268,pivot!$A$4:$G$116,7,FALSE)</f>
        <v>#N/A</v>
      </c>
    </row>
    <row r="269" spans="1:14" hidden="1" x14ac:dyDescent="0.25">
      <c r="A269">
        <v>106</v>
      </c>
      <c r="B269" t="s">
        <v>10</v>
      </c>
      <c r="C269">
        <v>2004</v>
      </c>
      <c r="D269">
        <v>5</v>
      </c>
      <c r="E269">
        <v>242</v>
      </c>
      <c r="F269">
        <v>31</v>
      </c>
      <c r="G269" s="15">
        <v>0.128099173553719</v>
      </c>
      <c r="H269" s="15"/>
      <c r="J269">
        <v>81</v>
      </c>
      <c r="K269" t="str">
        <f t="shared" si="4"/>
        <v>81-2004-5</v>
      </c>
      <c r="L269" t="e">
        <f>VLOOKUP($K269,pivot!$A$4:$G$116,5,FALSE)</f>
        <v>#N/A</v>
      </c>
      <c r="M269" t="e">
        <f>VLOOKUP($K269,pivot!$A$4:$G$116,6,FALSE)</f>
        <v>#N/A</v>
      </c>
      <c r="N269" s="15" t="e">
        <f>VLOOKUP($K269,pivot!$A$4:$G$116,7,FALSE)</f>
        <v>#N/A</v>
      </c>
    </row>
    <row r="270" spans="1:14" hidden="1" x14ac:dyDescent="0.25">
      <c r="A270">
        <v>106</v>
      </c>
      <c r="B270" t="s">
        <v>10</v>
      </c>
      <c r="C270">
        <v>2005</v>
      </c>
      <c r="D270">
        <v>2</v>
      </c>
      <c r="E270">
        <v>4</v>
      </c>
      <c r="F270">
        <v>0</v>
      </c>
      <c r="G270" s="15">
        <v>0</v>
      </c>
      <c r="H270" s="15"/>
      <c r="J270">
        <v>81</v>
      </c>
      <c r="K270" t="str">
        <f t="shared" si="4"/>
        <v>81-2005-2</v>
      </c>
      <c r="L270" t="e">
        <f>VLOOKUP($K270,pivot!$A$4:$G$116,5,FALSE)</f>
        <v>#N/A</v>
      </c>
      <c r="M270" t="e">
        <f>VLOOKUP($K270,pivot!$A$4:$G$116,6,FALSE)</f>
        <v>#N/A</v>
      </c>
      <c r="N270" s="15" t="e">
        <f>VLOOKUP($K270,pivot!$A$4:$G$116,7,FALSE)</f>
        <v>#N/A</v>
      </c>
    </row>
    <row r="271" spans="1:14" hidden="1" x14ac:dyDescent="0.25">
      <c r="A271">
        <v>106</v>
      </c>
      <c r="B271" t="s">
        <v>10</v>
      </c>
      <c r="C271">
        <v>2005</v>
      </c>
      <c r="D271">
        <v>3</v>
      </c>
      <c r="E271">
        <v>94</v>
      </c>
      <c r="F271">
        <v>37</v>
      </c>
      <c r="G271" s="15">
        <v>0.39361702127659576</v>
      </c>
      <c r="H271" s="15"/>
      <c r="J271">
        <v>81</v>
      </c>
      <c r="K271" t="str">
        <f t="shared" si="4"/>
        <v>81-2005-3</v>
      </c>
      <c r="L271" t="e">
        <f>VLOOKUP($K271,pivot!$A$4:$G$116,5,FALSE)</f>
        <v>#N/A</v>
      </c>
      <c r="M271" t="e">
        <f>VLOOKUP($K271,pivot!$A$4:$G$116,6,FALSE)</f>
        <v>#N/A</v>
      </c>
      <c r="N271" s="15" t="e">
        <f>VLOOKUP($K271,pivot!$A$4:$G$116,7,FALSE)</f>
        <v>#N/A</v>
      </c>
    </row>
    <row r="272" spans="1:14" hidden="1" x14ac:dyDescent="0.25">
      <c r="A272">
        <v>106</v>
      </c>
      <c r="B272" t="s">
        <v>10</v>
      </c>
      <c r="C272">
        <v>2005</v>
      </c>
      <c r="D272">
        <v>4</v>
      </c>
      <c r="E272">
        <v>360</v>
      </c>
      <c r="F272">
        <v>145</v>
      </c>
      <c r="G272" s="15">
        <v>0.40277777777777779</v>
      </c>
      <c r="H272" s="15"/>
      <c r="J272">
        <v>81</v>
      </c>
      <c r="K272" t="str">
        <f t="shared" si="4"/>
        <v>81-2005-4</v>
      </c>
      <c r="L272" t="e">
        <f>VLOOKUP($K272,pivot!$A$4:$G$116,5,FALSE)</f>
        <v>#N/A</v>
      </c>
      <c r="M272" t="e">
        <f>VLOOKUP($K272,pivot!$A$4:$G$116,6,FALSE)</f>
        <v>#N/A</v>
      </c>
      <c r="N272" s="15" t="e">
        <f>VLOOKUP($K272,pivot!$A$4:$G$116,7,FALSE)</f>
        <v>#N/A</v>
      </c>
    </row>
    <row r="273" spans="1:14" hidden="1" x14ac:dyDescent="0.25">
      <c r="A273">
        <v>106</v>
      </c>
      <c r="B273" t="s">
        <v>10</v>
      </c>
      <c r="C273">
        <v>2005</v>
      </c>
      <c r="D273">
        <v>5</v>
      </c>
      <c r="E273">
        <v>201</v>
      </c>
      <c r="F273">
        <v>84</v>
      </c>
      <c r="G273" s="15">
        <v>0.41791044776119401</v>
      </c>
      <c r="H273" s="15"/>
      <c r="J273">
        <v>81</v>
      </c>
      <c r="K273" t="str">
        <f t="shared" si="4"/>
        <v>81-2005-5</v>
      </c>
      <c r="L273" t="e">
        <f>VLOOKUP($K273,pivot!$A$4:$G$116,5,FALSE)</f>
        <v>#N/A</v>
      </c>
      <c r="M273" t="e">
        <f>VLOOKUP($K273,pivot!$A$4:$G$116,6,FALSE)</f>
        <v>#N/A</v>
      </c>
      <c r="N273" s="15" t="e">
        <f>VLOOKUP($K273,pivot!$A$4:$G$116,7,FALSE)</f>
        <v>#N/A</v>
      </c>
    </row>
    <row r="274" spans="1:14" hidden="1" x14ac:dyDescent="0.25">
      <c r="A274">
        <v>106</v>
      </c>
      <c r="B274" t="s">
        <v>10</v>
      </c>
      <c r="C274">
        <v>2006</v>
      </c>
      <c r="D274">
        <v>1</v>
      </c>
      <c r="E274">
        <v>2</v>
      </c>
      <c r="F274">
        <v>1</v>
      </c>
      <c r="G274" s="15">
        <v>0.5</v>
      </c>
      <c r="H274" s="15"/>
      <c r="J274">
        <v>81</v>
      </c>
      <c r="K274" t="str">
        <f t="shared" si="4"/>
        <v>81-2006-1</v>
      </c>
      <c r="L274" t="e">
        <f>VLOOKUP($K274,pivot!$A$4:$G$116,5,FALSE)</f>
        <v>#N/A</v>
      </c>
      <c r="M274" t="e">
        <f>VLOOKUP($K274,pivot!$A$4:$G$116,6,FALSE)</f>
        <v>#N/A</v>
      </c>
      <c r="N274" s="15" t="e">
        <f>VLOOKUP($K274,pivot!$A$4:$G$116,7,FALSE)</f>
        <v>#N/A</v>
      </c>
    </row>
    <row r="275" spans="1:14" hidden="1" x14ac:dyDescent="0.25">
      <c r="A275">
        <v>106</v>
      </c>
      <c r="B275" t="s">
        <v>10</v>
      </c>
      <c r="C275">
        <v>2006</v>
      </c>
      <c r="D275">
        <v>3</v>
      </c>
      <c r="E275">
        <v>26</v>
      </c>
      <c r="F275">
        <v>3</v>
      </c>
      <c r="G275" s="15">
        <v>0.11538461538461539</v>
      </c>
      <c r="H275" s="15"/>
      <c r="J275">
        <v>81</v>
      </c>
      <c r="K275" t="str">
        <f t="shared" si="4"/>
        <v>81-2006-3</v>
      </c>
      <c r="L275" t="e">
        <f>VLOOKUP($K275,pivot!$A$4:$G$116,5,FALSE)</f>
        <v>#N/A</v>
      </c>
      <c r="M275" t="e">
        <f>VLOOKUP($K275,pivot!$A$4:$G$116,6,FALSE)</f>
        <v>#N/A</v>
      </c>
      <c r="N275" s="15" t="e">
        <f>VLOOKUP($K275,pivot!$A$4:$G$116,7,FALSE)</f>
        <v>#N/A</v>
      </c>
    </row>
    <row r="276" spans="1:14" hidden="1" x14ac:dyDescent="0.25">
      <c r="A276">
        <v>106</v>
      </c>
      <c r="B276" t="s">
        <v>10</v>
      </c>
      <c r="C276">
        <v>2006</v>
      </c>
      <c r="D276">
        <v>4</v>
      </c>
      <c r="E276">
        <v>61</v>
      </c>
      <c r="F276">
        <v>7</v>
      </c>
      <c r="G276" s="15">
        <v>0.11475409836065574</v>
      </c>
      <c r="H276" s="15"/>
      <c r="J276">
        <v>81</v>
      </c>
      <c r="K276" t="str">
        <f t="shared" si="4"/>
        <v>81-2006-4</v>
      </c>
      <c r="L276" t="e">
        <f>VLOOKUP($K276,pivot!$A$4:$G$116,5,FALSE)</f>
        <v>#N/A</v>
      </c>
      <c r="M276" t="e">
        <f>VLOOKUP($K276,pivot!$A$4:$G$116,6,FALSE)</f>
        <v>#N/A</v>
      </c>
      <c r="N276" s="15" t="e">
        <f>VLOOKUP($K276,pivot!$A$4:$G$116,7,FALSE)</f>
        <v>#N/A</v>
      </c>
    </row>
    <row r="277" spans="1:14" hidden="1" x14ac:dyDescent="0.25">
      <c r="A277">
        <v>106</v>
      </c>
      <c r="B277" t="s">
        <v>10</v>
      </c>
      <c r="C277">
        <v>2006</v>
      </c>
      <c r="D277">
        <v>5</v>
      </c>
      <c r="E277">
        <v>35</v>
      </c>
      <c r="F277">
        <v>10</v>
      </c>
      <c r="G277" s="15">
        <v>0.2857142857142857</v>
      </c>
      <c r="H277" s="15"/>
      <c r="J277">
        <v>81</v>
      </c>
      <c r="K277" t="str">
        <f t="shared" si="4"/>
        <v>81-2006-5</v>
      </c>
      <c r="L277" t="e">
        <f>VLOOKUP($K277,pivot!$A$4:$G$116,5,FALSE)</f>
        <v>#N/A</v>
      </c>
      <c r="M277" t="e">
        <f>VLOOKUP($K277,pivot!$A$4:$G$116,6,FALSE)</f>
        <v>#N/A</v>
      </c>
      <c r="N277" s="15" t="e">
        <f>VLOOKUP($K277,pivot!$A$4:$G$116,7,FALSE)</f>
        <v>#N/A</v>
      </c>
    </row>
    <row r="278" spans="1:14" hidden="1" x14ac:dyDescent="0.25">
      <c r="A278">
        <v>106</v>
      </c>
      <c r="B278" t="s">
        <v>10</v>
      </c>
      <c r="C278">
        <v>2007</v>
      </c>
      <c r="D278">
        <v>3</v>
      </c>
      <c r="E278">
        <v>241</v>
      </c>
      <c r="F278">
        <v>10</v>
      </c>
      <c r="G278" s="15">
        <v>4.1493775933609957E-2</v>
      </c>
      <c r="H278" s="15"/>
      <c r="J278">
        <v>81</v>
      </c>
      <c r="K278" t="str">
        <f t="shared" si="4"/>
        <v>81-2007-3</v>
      </c>
      <c r="L278" t="e">
        <f>VLOOKUP($K278,pivot!$A$4:$G$116,5,FALSE)</f>
        <v>#N/A</v>
      </c>
      <c r="M278" t="e">
        <f>VLOOKUP($K278,pivot!$A$4:$G$116,6,FALSE)</f>
        <v>#N/A</v>
      </c>
      <c r="N278" s="15" t="e">
        <f>VLOOKUP($K278,pivot!$A$4:$G$116,7,FALSE)</f>
        <v>#N/A</v>
      </c>
    </row>
    <row r="279" spans="1:14" hidden="1" x14ac:dyDescent="0.25">
      <c r="A279">
        <v>106</v>
      </c>
      <c r="B279" t="s">
        <v>10</v>
      </c>
      <c r="C279">
        <v>2007</v>
      </c>
      <c r="D279">
        <v>4</v>
      </c>
      <c r="E279">
        <v>359</v>
      </c>
      <c r="F279">
        <v>44</v>
      </c>
      <c r="G279" s="15">
        <v>0.12256267409470752</v>
      </c>
      <c r="H279" s="15"/>
      <c r="J279">
        <v>81</v>
      </c>
      <c r="K279" t="str">
        <f t="shared" si="4"/>
        <v>81-2007-4</v>
      </c>
      <c r="L279" t="e">
        <f>VLOOKUP($K279,pivot!$A$4:$G$116,5,FALSE)</f>
        <v>#N/A</v>
      </c>
      <c r="M279" t="e">
        <f>VLOOKUP($K279,pivot!$A$4:$G$116,6,FALSE)</f>
        <v>#N/A</v>
      </c>
      <c r="N279" s="15" t="e">
        <f>VLOOKUP($K279,pivot!$A$4:$G$116,7,FALSE)</f>
        <v>#N/A</v>
      </c>
    </row>
    <row r="280" spans="1:14" hidden="1" x14ac:dyDescent="0.25">
      <c r="A280">
        <v>106</v>
      </c>
      <c r="B280" t="s">
        <v>10</v>
      </c>
      <c r="C280">
        <v>2008</v>
      </c>
      <c r="D280">
        <v>2</v>
      </c>
      <c r="E280">
        <v>27</v>
      </c>
      <c r="F280">
        <v>0</v>
      </c>
      <c r="G280" s="15">
        <v>0</v>
      </c>
      <c r="H280" s="15"/>
      <c r="J280">
        <v>81</v>
      </c>
      <c r="K280" t="str">
        <f t="shared" si="4"/>
        <v>81-2008-2</v>
      </c>
      <c r="L280" t="e">
        <f>VLOOKUP($K280,pivot!$A$4:$G$116,5,FALSE)</f>
        <v>#N/A</v>
      </c>
      <c r="M280" t="e">
        <f>VLOOKUP($K280,pivot!$A$4:$G$116,6,FALSE)</f>
        <v>#N/A</v>
      </c>
      <c r="N280" s="15" t="e">
        <f>VLOOKUP($K280,pivot!$A$4:$G$116,7,FALSE)</f>
        <v>#N/A</v>
      </c>
    </row>
    <row r="281" spans="1:14" hidden="1" x14ac:dyDescent="0.25">
      <c r="A281">
        <v>106</v>
      </c>
      <c r="B281" t="s">
        <v>10</v>
      </c>
      <c r="C281">
        <v>2008</v>
      </c>
      <c r="D281">
        <v>3</v>
      </c>
      <c r="E281">
        <v>54</v>
      </c>
      <c r="F281">
        <v>2</v>
      </c>
      <c r="G281" s="15">
        <v>3.7037037037037035E-2</v>
      </c>
      <c r="H281" s="15"/>
      <c r="J281">
        <v>81</v>
      </c>
      <c r="K281" t="str">
        <f t="shared" si="4"/>
        <v>81-2008-3</v>
      </c>
      <c r="L281" t="e">
        <f>VLOOKUP($K281,pivot!$A$4:$G$116,5,FALSE)</f>
        <v>#N/A</v>
      </c>
      <c r="M281" t="e">
        <f>VLOOKUP($K281,pivot!$A$4:$G$116,6,FALSE)</f>
        <v>#N/A</v>
      </c>
      <c r="N281" s="15" t="e">
        <f>VLOOKUP($K281,pivot!$A$4:$G$116,7,FALSE)</f>
        <v>#N/A</v>
      </c>
    </row>
    <row r="282" spans="1:14" hidden="1" x14ac:dyDescent="0.25">
      <c r="A282">
        <v>106</v>
      </c>
      <c r="B282" t="s">
        <v>10</v>
      </c>
      <c r="C282">
        <v>2008</v>
      </c>
      <c r="D282">
        <v>4</v>
      </c>
      <c r="E282">
        <v>65</v>
      </c>
      <c r="F282">
        <v>1</v>
      </c>
      <c r="G282" s="15">
        <v>1.5384615384615385E-2</v>
      </c>
      <c r="H282" s="15"/>
      <c r="J282">
        <v>81</v>
      </c>
      <c r="K282" t="str">
        <f t="shared" si="4"/>
        <v>81-2008-4</v>
      </c>
      <c r="L282" t="e">
        <f>VLOOKUP($K282,pivot!$A$4:$G$116,5,FALSE)</f>
        <v>#N/A</v>
      </c>
      <c r="M282" t="e">
        <f>VLOOKUP($K282,pivot!$A$4:$G$116,6,FALSE)</f>
        <v>#N/A</v>
      </c>
      <c r="N282" s="15" t="e">
        <f>VLOOKUP($K282,pivot!$A$4:$G$116,7,FALSE)</f>
        <v>#N/A</v>
      </c>
    </row>
    <row r="283" spans="1:14" hidden="1" x14ac:dyDescent="0.25">
      <c r="A283">
        <v>106</v>
      </c>
      <c r="B283" t="s">
        <v>10</v>
      </c>
      <c r="C283">
        <v>2008</v>
      </c>
      <c r="D283">
        <v>5</v>
      </c>
      <c r="E283">
        <v>27</v>
      </c>
      <c r="F283">
        <v>1</v>
      </c>
      <c r="G283" s="15">
        <v>3.7037037037037035E-2</v>
      </c>
      <c r="H283" s="15"/>
      <c r="J283">
        <v>81</v>
      </c>
      <c r="K283" t="str">
        <f t="shared" si="4"/>
        <v>81-2008-5</v>
      </c>
      <c r="L283" t="e">
        <f>VLOOKUP($K283,pivot!$A$4:$G$116,5,FALSE)</f>
        <v>#N/A</v>
      </c>
      <c r="M283" t="e">
        <f>VLOOKUP($K283,pivot!$A$4:$G$116,6,FALSE)</f>
        <v>#N/A</v>
      </c>
      <c r="N283" s="15" t="e">
        <f>VLOOKUP($K283,pivot!$A$4:$G$116,7,FALSE)</f>
        <v>#N/A</v>
      </c>
    </row>
    <row r="284" spans="1:14" hidden="1" x14ac:dyDescent="0.25">
      <c r="A284">
        <v>106</v>
      </c>
      <c r="B284" t="s">
        <v>10</v>
      </c>
      <c r="C284">
        <v>2009</v>
      </c>
      <c r="D284">
        <v>3</v>
      </c>
      <c r="E284">
        <v>68</v>
      </c>
      <c r="F284">
        <v>14</v>
      </c>
      <c r="G284" s="15">
        <v>0.20588235294117646</v>
      </c>
      <c r="H284" s="15"/>
      <c r="J284">
        <v>81</v>
      </c>
      <c r="K284" t="str">
        <f t="shared" si="4"/>
        <v>81-2009-3</v>
      </c>
      <c r="L284" t="e">
        <f>VLOOKUP($K284,pivot!$A$4:$G$116,5,FALSE)</f>
        <v>#N/A</v>
      </c>
      <c r="M284" t="e">
        <f>VLOOKUP($K284,pivot!$A$4:$G$116,6,FALSE)</f>
        <v>#N/A</v>
      </c>
      <c r="N284" s="15" t="e">
        <f>VLOOKUP($K284,pivot!$A$4:$G$116,7,FALSE)</f>
        <v>#N/A</v>
      </c>
    </row>
    <row r="285" spans="1:14" hidden="1" x14ac:dyDescent="0.25">
      <c r="A285">
        <v>106</v>
      </c>
      <c r="B285" t="s">
        <v>10</v>
      </c>
      <c r="C285">
        <v>2009</v>
      </c>
      <c r="D285">
        <v>4</v>
      </c>
      <c r="E285">
        <v>692</v>
      </c>
      <c r="F285">
        <v>105</v>
      </c>
      <c r="G285" s="15">
        <v>0.15173410404624277</v>
      </c>
      <c r="H285" s="15"/>
      <c r="J285">
        <v>81</v>
      </c>
      <c r="K285" t="str">
        <f t="shared" si="4"/>
        <v>81-2009-4</v>
      </c>
      <c r="L285" t="e">
        <f>VLOOKUP($K285,pivot!$A$4:$G$116,5,FALSE)</f>
        <v>#N/A</v>
      </c>
      <c r="M285" t="e">
        <f>VLOOKUP($K285,pivot!$A$4:$G$116,6,FALSE)</f>
        <v>#N/A</v>
      </c>
      <c r="N285" s="15" t="e">
        <f>VLOOKUP($K285,pivot!$A$4:$G$116,7,FALSE)</f>
        <v>#N/A</v>
      </c>
    </row>
    <row r="286" spans="1:14" hidden="1" x14ac:dyDescent="0.25">
      <c r="A286">
        <v>106</v>
      </c>
      <c r="B286" t="s">
        <v>10</v>
      </c>
      <c r="C286">
        <v>2009</v>
      </c>
      <c r="D286">
        <v>5</v>
      </c>
      <c r="E286">
        <v>53</v>
      </c>
      <c r="F286">
        <v>0</v>
      </c>
      <c r="G286" s="15">
        <v>0</v>
      </c>
      <c r="H286" s="15"/>
      <c r="J286">
        <v>81</v>
      </c>
      <c r="K286" t="str">
        <f t="shared" si="4"/>
        <v>81-2009-5</v>
      </c>
      <c r="L286" t="e">
        <f>VLOOKUP($K286,pivot!$A$4:$G$116,5,FALSE)</f>
        <v>#N/A</v>
      </c>
      <c r="M286" t="e">
        <f>VLOOKUP($K286,pivot!$A$4:$G$116,6,FALSE)</f>
        <v>#N/A</v>
      </c>
      <c r="N286" s="15" t="e">
        <f>VLOOKUP($K286,pivot!$A$4:$G$116,7,FALSE)</f>
        <v>#N/A</v>
      </c>
    </row>
    <row r="287" spans="1:14" hidden="1" x14ac:dyDescent="0.25">
      <c r="A287">
        <v>106</v>
      </c>
      <c r="B287" t="s">
        <v>10</v>
      </c>
      <c r="C287">
        <v>2010</v>
      </c>
      <c r="D287">
        <v>3</v>
      </c>
      <c r="E287">
        <v>52</v>
      </c>
      <c r="F287">
        <v>25</v>
      </c>
      <c r="G287" s="15">
        <v>0.48076923076923078</v>
      </c>
      <c r="H287" s="15"/>
      <c r="J287">
        <v>81</v>
      </c>
      <c r="K287" t="str">
        <f t="shared" si="4"/>
        <v>81-2010-3</v>
      </c>
      <c r="L287" t="e">
        <f>VLOOKUP($K287,pivot!$A$4:$G$116,5,FALSE)</f>
        <v>#N/A</v>
      </c>
      <c r="M287" t="e">
        <f>VLOOKUP($K287,pivot!$A$4:$G$116,6,FALSE)</f>
        <v>#N/A</v>
      </c>
      <c r="N287" s="15" t="e">
        <f>VLOOKUP($K287,pivot!$A$4:$G$116,7,FALSE)</f>
        <v>#N/A</v>
      </c>
    </row>
    <row r="288" spans="1:14" hidden="1" x14ac:dyDescent="0.25">
      <c r="A288">
        <v>106</v>
      </c>
      <c r="B288" t="s">
        <v>10</v>
      </c>
      <c r="C288">
        <v>2010</v>
      </c>
      <c r="D288">
        <v>4</v>
      </c>
      <c r="E288">
        <v>47</v>
      </c>
      <c r="F288">
        <v>24</v>
      </c>
      <c r="G288" s="15">
        <v>0.51063829787234039</v>
      </c>
      <c r="H288" s="15"/>
      <c r="J288">
        <v>81</v>
      </c>
      <c r="K288" t="str">
        <f t="shared" si="4"/>
        <v>81-2010-4</v>
      </c>
      <c r="L288" t="e">
        <f>VLOOKUP($K288,pivot!$A$4:$G$116,5,FALSE)</f>
        <v>#N/A</v>
      </c>
      <c r="M288" t="e">
        <f>VLOOKUP($K288,pivot!$A$4:$G$116,6,FALSE)</f>
        <v>#N/A</v>
      </c>
      <c r="N288" s="15" t="e">
        <f>VLOOKUP($K288,pivot!$A$4:$G$116,7,FALSE)</f>
        <v>#N/A</v>
      </c>
    </row>
    <row r="289" spans="1:14" hidden="1" x14ac:dyDescent="0.25">
      <c r="A289">
        <v>106</v>
      </c>
      <c r="B289" t="s">
        <v>10</v>
      </c>
      <c r="C289">
        <v>2010</v>
      </c>
      <c r="D289">
        <v>5</v>
      </c>
      <c r="E289">
        <v>10</v>
      </c>
      <c r="F289">
        <v>9</v>
      </c>
      <c r="G289" s="15">
        <v>0.9</v>
      </c>
      <c r="H289" s="15"/>
      <c r="J289">
        <v>81</v>
      </c>
      <c r="K289" t="str">
        <f t="shared" si="4"/>
        <v>81-2010-5</v>
      </c>
      <c r="L289" t="e">
        <f>VLOOKUP($K289,pivot!$A$4:$G$116,5,FALSE)</f>
        <v>#N/A</v>
      </c>
      <c r="M289" t="e">
        <f>VLOOKUP($K289,pivot!$A$4:$G$116,6,FALSE)</f>
        <v>#N/A</v>
      </c>
      <c r="N289" s="15" t="e">
        <f>VLOOKUP($K289,pivot!$A$4:$G$116,7,FALSE)</f>
        <v>#N/A</v>
      </c>
    </row>
    <row r="290" spans="1:14" hidden="1" x14ac:dyDescent="0.25">
      <c r="A290">
        <v>106</v>
      </c>
      <c r="B290" t="s">
        <v>10</v>
      </c>
      <c r="C290">
        <v>2011</v>
      </c>
      <c r="D290">
        <v>2</v>
      </c>
      <c r="E290">
        <v>2</v>
      </c>
      <c r="F290">
        <v>0</v>
      </c>
      <c r="G290" s="15">
        <v>0</v>
      </c>
      <c r="H290" s="15"/>
      <c r="J290">
        <v>81</v>
      </c>
      <c r="K290" t="str">
        <f t="shared" si="4"/>
        <v>81-2011-2</v>
      </c>
      <c r="L290" t="e">
        <f>VLOOKUP($K290,pivot!$A$4:$G$116,5,FALSE)</f>
        <v>#N/A</v>
      </c>
      <c r="M290" t="e">
        <f>VLOOKUP($K290,pivot!$A$4:$G$116,6,FALSE)</f>
        <v>#N/A</v>
      </c>
      <c r="N290" s="15" t="e">
        <f>VLOOKUP($K290,pivot!$A$4:$G$116,7,FALSE)</f>
        <v>#N/A</v>
      </c>
    </row>
    <row r="291" spans="1:14" hidden="1" x14ac:dyDescent="0.25">
      <c r="A291">
        <v>106</v>
      </c>
      <c r="B291" t="s">
        <v>10</v>
      </c>
      <c r="C291">
        <v>2011</v>
      </c>
      <c r="D291">
        <v>3</v>
      </c>
      <c r="E291">
        <v>145</v>
      </c>
      <c r="F291">
        <v>16</v>
      </c>
      <c r="G291" s="15">
        <v>0.1103448275862069</v>
      </c>
      <c r="H291" s="15"/>
      <c r="J291">
        <v>81</v>
      </c>
      <c r="K291" t="str">
        <f t="shared" si="4"/>
        <v>81-2011-3</v>
      </c>
      <c r="L291" t="e">
        <f>VLOOKUP($K291,pivot!$A$4:$G$116,5,FALSE)</f>
        <v>#N/A</v>
      </c>
      <c r="M291" t="e">
        <f>VLOOKUP($K291,pivot!$A$4:$G$116,6,FALSE)</f>
        <v>#N/A</v>
      </c>
      <c r="N291" s="15" t="e">
        <f>VLOOKUP($K291,pivot!$A$4:$G$116,7,FALSE)</f>
        <v>#N/A</v>
      </c>
    </row>
    <row r="292" spans="1:14" hidden="1" x14ac:dyDescent="0.25">
      <c r="A292">
        <v>106</v>
      </c>
      <c r="B292" t="s">
        <v>10</v>
      </c>
      <c r="C292">
        <v>2011</v>
      </c>
      <c r="D292">
        <v>4</v>
      </c>
      <c r="E292">
        <v>545</v>
      </c>
      <c r="F292">
        <v>54</v>
      </c>
      <c r="G292" s="15">
        <v>9.9082568807339455E-2</v>
      </c>
      <c r="H292" s="15"/>
      <c r="J292">
        <v>81</v>
      </c>
      <c r="K292" t="str">
        <f t="shared" si="4"/>
        <v>81-2011-4</v>
      </c>
      <c r="L292" t="e">
        <f>VLOOKUP($K292,pivot!$A$4:$G$116,5,FALSE)</f>
        <v>#N/A</v>
      </c>
      <c r="M292" t="e">
        <f>VLOOKUP($K292,pivot!$A$4:$G$116,6,FALSE)</f>
        <v>#N/A</v>
      </c>
      <c r="N292" s="15" t="e">
        <f>VLOOKUP($K292,pivot!$A$4:$G$116,7,FALSE)</f>
        <v>#N/A</v>
      </c>
    </row>
    <row r="293" spans="1:14" hidden="1" x14ac:dyDescent="0.25">
      <c r="A293">
        <v>106</v>
      </c>
      <c r="B293" t="s">
        <v>10</v>
      </c>
      <c r="C293">
        <v>2011</v>
      </c>
      <c r="D293">
        <v>5</v>
      </c>
      <c r="E293">
        <v>304</v>
      </c>
      <c r="F293">
        <v>82</v>
      </c>
      <c r="G293" s="15">
        <v>0.26973684210526316</v>
      </c>
      <c r="H293" s="15"/>
      <c r="J293">
        <v>81</v>
      </c>
      <c r="K293" t="str">
        <f t="shared" si="4"/>
        <v>81-2011-5</v>
      </c>
      <c r="L293" t="e">
        <f>VLOOKUP($K293,pivot!$A$4:$G$116,5,FALSE)</f>
        <v>#N/A</v>
      </c>
      <c r="M293" t="e">
        <f>VLOOKUP($K293,pivot!$A$4:$G$116,6,FALSE)</f>
        <v>#N/A</v>
      </c>
      <c r="N293" s="15" t="e">
        <f>VLOOKUP($K293,pivot!$A$4:$G$116,7,FALSE)</f>
        <v>#N/A</v>
      </c>
    </row>
    <row r="294" spans="1:14" hidden="1" x14ac:dyDescent="0.25">
      <c r="A294">
        <v>106</v>
      </c>
      <c r="B294" t="s">
        <v>10</v>
      </c>
      <c r="C294">
        <v>2012</v>
      </c>
      <c r="D294">
        <v>2</v>
      </c>
      <c r="E294">
        <v>7</v>
      </c>
      <c r="F294">
        <v>0</v>
      </c>
      <c r="G294" s="15">
        <v>0</v>
      </c>
      <c r="H294" s="15"/>
      <c r="J294">
        <v>81</v>
      </c>
      <c r="K294" t="str">
        <f t="shared" si="4"/>
        <v>81-2012-2</v>
      </c>
      <c r="L294" t="e">
        <f>VLOOKUP($K294,pivot!$A$4:$G$116,5,FALSE)</f>
        <v>#N/A</v>
      </c>
      <c r="M294" t="e">
        <f>VLOOKUP($K294,pivot!$A$4:$G$116,6,FALSE)</f>
        <v>#N/A</v>
      </c>
      <c r="N294" s="15" t="e">
        <f>VLOOKUP($K294,pivot!$A$4:$G$116,7,FALSE)</f>
        <v>#N/A</v>
      </c>
    </row>
    <row r="295" spans="1:14" hidden="1" x14ac:dyDescent="0.25">
      <c r="A295">
        <v>106</v>
      </c>
      <c r="B295" t="s">
        <v>10</v>
      </c>
      <c r="C295">
        <v>2012</v>
      </c>
      <c r="D295">
        <v>3</v>
      </c>
      <c r="E295">
        <v>135</v>
      </c>
      <c r="F295">
        <v>33</v>
      </c>
      <c r="G295" s="15">
        <v>0.24444444444444444</v>
      </c>
      <c r="H295" s="15"/>
      <c r="J295">
        <v>81</v>
      </c>
      <c r="K295" t="str">
        <f t="shared" si="4"/>
        <v>81-2012-3</v>
      </c>
      <c r="L295" t="e">
        <f>VLOOKUP($K295,pivot!$A$4:$G$116,5,FALSE)</f>
        <v>#N/A</v>
      </c>
      <c r="M295" t="e">
        <f>VLOOKUP($K295,pivot!$A$4:$G$116,6,FALSE)</f>
        <v>#N/A</v>
      </c>
      <c r="N295" s="15" t="e">
        <f>VLOOKUP($K295,pivot!$A$4:$G$116,7,FALSE)</f>
        <v>#N/A</v>
      </c>
    </row>
    <row r="296" spans="1:14" hidden="1" x14ac:dyDescent="0.25">
      <c r="A296">
        <v>106</v>
      </c>
      <c r="B296" t="s">
        <v>10</v>
      </c>
      <c r="C296">
        <v>2012</v>
      </c>
      <c r="D296">
        <v>4</v>
      </c>
      <c r="E296">
        <v>1502</v>
      </c>
      <c r="F296">
        <v>369</v>
      </c>
      <c r="G296" s="15">
        <v>0.24567243675099867</v>
      </c>
      <c r="H296" s="15"/>
      <c r="J296">
        <v>81</v>
      </c>
      <c r="K296" t="str">
        <f t="shared" si="4"/>
        <v>81-2012-4</v>
      </c>
      <c r="L296" t="e">
        <f>VLOOKUP($K296,pivot!$A$4:$G$116,5,FALSE)</f>
        <v>#N/A</v>
      </c>
      <c r="M296" t="e">
        <f>VLOOKUP($K296,pivot!$A$4:$G$116,6,FALSE)</f>
        <v>#N/A</v>
      </c>
      <c r="N296" s="15" t="e">
        <f>VLOOKUP($K296,pivot!$A$4:$G$116,7,FALSE)</f>
        <v>#N/A</v>
      </c>
    </row>
    <row r="297" spans="1:14" hidden="1" x14ac:dyDescent="0.25">
      <c r="A297">
        <v>106</v>
      </c>
      <c r="B297" t="s">
        <v>10</v>
      </c>
      <c r="C297">
        <v>2012</v>
      </c>
      <c r="D297">
        <v>5</v>
      </c>
      <c r="E297">
        <v>704</v>
      </c>
      <c r="F297">
        <v>232</v>
      </c>
      <c r="G297" s="15">
        <v>0.32954545454545453</v>
      </c>
      <c r="H297" s="15"/>
      <c r="J297">
        <v>81</v>
      </c>
      <c r="K297" t="str">
        <f t="shared" si="4"/>
        <v>81-2012-5</v>
      </c>
      <c r="L297" t="e">
        <f>VLOOKUP($K297,pivot!$A$4:$G$116,5,FALSE)</f>
        <v>#N/A</v>
      </c>
      <c r="M297" t="e">
        <f>VLOOKUP($K297,pivot!$A$4:$G$116,6,FALSE)</f>
        <v>#N/A</v>
      </c>
      <c r="N297" s="15" t="e">
        <f>VLOOKUP($K297,pivot!$A$4:$G$116,7,FALSE)</f>
        <v>#N/A</v>
      </c>
    </row>
    <row r="298" spans="1:14" hidden="1" x14ac:dyDescent="0.25">
      <c r="A298">
        <v>106</v>
      </c>
      <c r="B298" t="s">
        <v>10</v>
      </c>
      <c r="C298">
        <v>2013</v>
      </c>
      <c r="D298">
        <v>1</v>
      </c>
      <c r="E298">
        <v>5</v>
      </c>
      <c r="F298">
        <v>0</v>
      </c>
      <c r="G298" s="15">
        <v>0</v>
      </c>
      <c r="H298" s="15"/>
      <c r="J298">
        <v>81</v>
      </c>
      <c r="K298" t="str">
        <f t="shared" si="4"/>
        <v>81-2013-1</v>
      </c>
      <c r="L298" t="e">
        <f>VLOOKUP($K298,pivot!$A$4:$G$116,5,FALSE)</f>
        <v>#N/A</v>
      </c>
      <c r="M298" t="e">
        <f>VLOOKUP($K298,pivot!$A$4:$G$116,6,FALSE)</f>
        <v>#N/A</v>
      </c>
      <c r="N298" s="15" t="e">
        <f>VLOOKUP($K298,pivot!$A$4:$G$116,7,FALSE)</f>
        <v>#N/A</v>
      </c>
    </row>
    <row r="299" spans="1:14" hidden="1" x14ac:dyDescent="0.25">
      <c r="A299">
        <v>106</v>
      </c>
      <c r="B299" t="s">
        <v>10</v>
      </c>
      <c r="C299">
        <v>2013</v>
      </c>
      <c r="D299">
        <v>2</v>
      </c>
      <c r="E299">
        <v>5</v>
      </c>
      <c r="F299">
        <v>1</v>
      </c>
      <c r="G299" s="15">
        <v>0.2</v>
      </c>
      <c r="H299" s="15"/>
      <c r="J299">
        <v>81</v>
      </c>
      <c r="K299" t="str">
        <f t="shared" si="4"/>
        <v>81-2013-2</v>
      </c>
      <c r="L299" t="e">
        <f>VLOOKUP($K299,pivot!$A$4:$G$116,5,FALSE)</f>
        <v>#N/A</v>
      </c>
      <c r="M299" t="e">
        <f>VLOOKUP($K299,pivot!$A$4:$G$116,6,FALSE)</f>
        <v>#N/A</v>
      </c>
      <c r="N299" s="15" t="e">
        <f>VLOOKUP($K299,pivot!$A$4:$G$116,7,FALSE)</f>
        <v>#N/A</v>
      </c>
    </row>
    <row r="300" spans="1:14" hidden="1" x14ac:dyDescent="0.25">
      <c r="A300">
        <v>106</v>
      </c>
      <c r="B300" t="s">
        <v>10</v>
      </c>
      <c r="C300">
        <v>2013</v>
      </c>
      <c r="D300">
        <v>3</v>
      </c>
      <c r="E300">
        <v>408</v>
      </c>
      <c r="F300">
        <v>39</v>
      </c>
      <c r="G300" s="15">
        <v>9.5588235294117641E-2</v>
      </c>
      <c r="H300" s="15"/>
      <c r="J300">
        <v>81</v>
      </c>
      <c r="K300" t="str">
        <f t="shared" si="4"/>
        <v>81-2013-3</v>
      </c>
      <c r="L300" t="e">
        <f>VLOOKUP($K300,pivot!$A$4:$G$116,5,FALSE)</f>
        <v>#N/A</v>
      </c>
      <c r="M300" t="e">
        <f>VLOOKUP($K300,pivot!$A$4:$G$116,6,FALSE)</f>
        <v>#N/A</v>
      </c>
      <c r="N300" s="15" t="e">
        <f>VLOOKUP($K300,pivot!$A$4:$G$116,7,FALSE)</f>
        <v>#N/A</v>
      </c>
    </row>
    <row r="301" spans="1:14" hidden="1" x14ac:dyDescent="0.25">
      <c r="A301">
        <v>106</v>
      </c>
      <c r="B301" t="s">
        <v>10</v>
      </c>
      <c r="C301">
        <v>2013</v>
      </c>
      <c r="D301">
        <v>4</v>
      </c>
      <c r="E301">
        <v>1651</v>
      </c>
      <c r="F301">
        <v>255</v>
      </c>
      <c r="G301" s="15">
        <v>0.15445184736523318</v>
      </c>
      <c r="H301" s="15"/>
      <c r="J301">
        <v>81</v>
      </c>
      <c r="K301" t="str">
        <f t="shared" si="4"/>
        <v>81-2013-4</v>
      </c>
      <c r="L301" t="e">
        <f>VLOOKUP($K301,pivot!$A$4:$G$116,5,FALSE)</f>
        <v>#N/A</v>
      </c>
      <c r="M301" t="e">
        <f>VLOOKUP($K301,pivot!$A$4:$G$116,6,FALSE)</f>
        <v>#N/A</v>
      </c>
      <c r="N301" s="15" t="e">
        <f>VLOOKUP($K301,pivot!$A$4:$G$116,7,FALSE)</f>
        <v>#N/A</v>
      </c>
    </row>
    <row r="302" spans="1:14" hidden="1" x14ac:dyDescent="0.25">
      <c r="A302">
        <v>106</v>
      </c>
      <c r="B302" t="s">
        <v>10</v>
      </c>
      <c r="C302">
        <v>2013</v>
      </c>
      <c r="D302">
        <v>5</v>
      </c>
      <c r="E302">
        <v>505</v>
      </c>
      <c r="F302">
        <v>204</v>
      </c>
      <c r="G302" s="15">
        <v>0.40396039603960399</v>
      </c>
      <c r="H302" s="15"/>
      <c r="J302">
        <v>81</v>
      </c>
      <c r="K302" t="str">
        <f t="shared" si="4"/>
        <v>81-2013-5</v>
      </c>
      <c r="L302" t="e">
        <f>VLOOKUP($K302,pivot!$A$4:$G$116,5,FALSE)</f>
        <v>#N/A</v>
      </c>
      <c r="M302" t="e">
        <f>VLOOKUP($K302,pivot!$A$4:$G$116,6,FALSE)</f>
        <v>#N/A</v>
      </c>
      <c r="N302" s="15" t="e">
        <f>VLOOKUP($K302,pivot!$A$4:$G$116,7,FALSE)</f>
        <v>#N/A</v>
      </c>
    </row>
    <row r="303" spans="1:14" hidden="1" x14ac:dyDescent="0.25">
      <c r="A303">
        <v>106</v>
      </c>
      <c r="B303" t="s">
        <v>10</v>
      </c>
      <c r="C303">
        <v>2014</v>
      </c>
      <c r="D303">
        <v>2</v>
      </c>
      <c r="E303">
        <v>7</v>
      </c>
      <c r="F303">
        <v>0</v>
      </c>
      <c r="G303" s="15">
        <v>0</v>
      </c>
      <c r="H303" s="15"/>
      <c r="J303">
        <v>81</v>
      </c>
      <c r="K303" t="str">
        <f t="shared" si="4"/>
        <v>81-2014-2</v>
      </c>
      <c r="L303" t="e">
        <f>VLOOKUP($K303,pivot!$A$4:$G$116,5,FALSE)</f>
        <v>#N/A</v>
      </c>
      <c r="M303" t="e">
        <f>VLOOKUP($K303,pivot!$A$4:$G$116,6,FALSE)</f>
        <v>#N/A</v>
      </c>
      <c r="N303" s="15" t="e">
        <f>VLOOKUP($K303,pivot!$A$4:$G$116,7,FALSE)</f>
        <v>#N/A</v>
      </c>
    </row>
    <row r="304" spans="1:14" hidden="1" x14ac:dyDescent="0.25">
      <c r="A304">
        <v>106</v>
      </c>
      <c r="B304" t="s">
        <v>10</v>
      </c>
      <c r="C304">
        <v>2014</v>
      </c>
      <c r="D304">
        <v>3</v>
      </c>
      <c r="E304">
        <v>390</v>
      </c>
      <c r="F304">
        <v>70</v>
      </c>
      <c r="G304" s="15">
        <v>0.17948717948717949</v>
      </c>
      <c r="H304" s="15"/>
      <c r="J304">
        <v>81</v>
      </c>
      <c r="K304" t="str">
        <f t="shared" si="4"/>
        <v>81-2014-3</v>
      </c>
      <c r="L304" t="e">
        <f>VLOOKUP($K304,pivot!$A$4:$G$116,5,FALSE)</f>
        <v>#N/A</v>
      </c>
      <c r="M304" t="e">
        <f>VLOOKUP($K304,pivot!$A$4:$G$116,6,FALSE)</f>
        <v>#N/A</v>
      </c>
      <c r="N304" s="15" t="e">
        <f>VLOOKUP($K304,pivot!$A$4:$G$116,7,FALSE)</f>
        <v>#N/A</v>
      </c>
    </row>
    <row r="305" spans="1:14" hidden="1" x14ac:dyDescent="0.25">
      <c r="A305">
        <v>106</v>
      </c>
      <c r="B305" t="s">
        <v>10</v>
      </c>
      <c r="C305">
        <v>2014</v>
      </c>
      <c r="D305">
        <v>4</v>
      </c>
      <c r="E305">
        <v>2220</v>
      </c>
      <c r="F305">
        <v>289</v>
      </c>
      <c r="G305" s="15">
        <v>0.13018018018018018</v>
      </c>
      <c r="H305" s="15"/>
      <c r="J305">
        <v>81</v>
      </c>
      <c r="K305" t="str">
        <f t="shared" si="4"/>
        <v>81-2014-4</v>
      </c>
      <c r="L305" t="e">
        <f>VLOOKUP($K305,pivot!$A$4:$G$116,5,FALSE)</f>
        <v>#N/A</v>
      </c>
      <c r="M305" t="e">
        <f>VLOOKUP($K305,pivot!$A$4:$G$116,6,FALSE)</f>
        <v>#N/A</v>
      </c>
      <c r="N305" s="15" t="e">
        <f>VLOOKUP($K305,pivot!$A$4:$G$116,7,FALSE)</f>
        <v>#N/A</v>
      </c>
    </row>
    <row r="306" spans="1:14" hidden="1" x14ac:dyDescent="0.25">
      <c r="A306">
        <v>106</v>
      </c>
      <c r="B306" t="s">
        <v>10</v>
      </c>
      <c r="C306">
        <v>2014</v>
      </c>
      <c r="D306">
        <v>5</v>
      </c>
      <c r="E306">
        <v>960</v>
      </c>
      <c r="F306">
        <v>157</v>
      </c>
      <c r="G306" s="15">
        <v>0.16354166666666667</v>
      </c>
      <c r="H306" s="15"/>
      <c r="J306">
        <v>81</v>
      </c>
      <c r="K306" t="str">
        <f t="shared" si="4"/>
        <v>81-2014-5</v>
      </c>
      <c r="L306" t="e">
        <f>VLOOKUP($K306,pivot!$A$4:$G$116,5,FALSE)</f>
        <v>#N/A</v>
      </c>
      <c r="M306" t="e">
        <f>VLOOKUP($K306,pivot!$A$4:$G$116,6,FALSE)</f>
        <v>#N/A</v>
      </c>
      <c r="N306" s="15" t="e">
        <f>VLOOKUP($K306,pivot!$A$4:$G$116,7,FALSE)</f>
        <v>#N/A</v>
      </c>
    </row>
    <row r="307" spans="1:14" hidden="1" x14ac:dyDescent="0.25">
      <c r="A307">
        <v>106</v>
      </c>
      <c r="B307" t="s">
        <v>10</v>
      </c>
      <c r="C307">
        <v>2015</v>
      </c>
      <c r="D307">
        <v>1</v>
      </c>
      <c r="E307">
        <v>15</v>
      </c>
      <c r="F307">
        <v>0</v>
      </c>
      <c r="G307" s="15">
        <v>0</v>
      </c>
      <c r="H307" s="15"/>
      <c r="J307">
        <v>81</v>
      </c>
      <c r="K307" t="str">
        <f t="shared" si="4"/>
        <v>81-2015-1</v>
      </c>
      <c r="L307" s="16">
        <f>VLOOKUP($K307,pivot!$A$4:$G$116,5,FALSE)</f>
        <v>0</v>
      </c>
      <c r="M307" s="16">
        <f>VLOOKUP($K307,pivot!$A$4:$G$116,6,FALSE)</f>
        <v>0</v>
      </c>
      <c r="N307" s="15">
        <f>VLOOKUP($K307,pivot!$A$4:$G$116,7,FALSE)</f>
        <v>0</v>
      </c>
    </row>
    <row r="308" spans="1:14" hidden="1" x14ac:dyDescent="0.25">
      <c r="A308">
        <v>106</v>
      </c>
      <c r="B308" t="s">
        <v>10</v>
      </c>
      <c r="C308">
        <v>2015</v>
      </c>
      <c r="D308">
        <v>2</v>
      </c>
      <c r="E308">
        <v>38</v>
      </c>
      <c r="F308">
        <v>0</v>
      </c>
      <c r="G308" s="15">
        <v>0</v>
      </c>
      <c r="H308" s="15"/>
      <c r="J308">
        <v>81</v>
      </c>
      <c r="K308" t="str">
        <f t="shared" si="4"/>
        <v>81-2015-2</v>
      </c>
      <c r="L308" t="e">
        <f>VLOOKUP($K308,pivot!$A$4:$G$116,5,FALSE)</f>
        <v>#N/A</v>
      </c>
      <c r="M308" t="e">
        <f>VLOOKUP($K308,pivot!$A$4:$G$116,6,FALSE)</f>
        <v>#N/A</v>
      </c>
      <c r="N308" s="15" t="e">
        <f>VLOOKUP($K308,pivot!$A$4:$G$116,7,FALSE)</f>
        <v>#N/A</v>
      </c>
    </row>
    <row r="309" spans="1:14" hidden="1" x14ac:dyDescent="0.25">
      <c r="A309">
        <v>106</v>
      </c>
      <c r="B309" t="s">
        <v>10</v>
      </c>
      <c r="C309">
        <v>2015</v>
      </c>
      <c r="D309">
        <v>3</v>
      </c>
      <c r="E309">
        <v>629</v>
      </c>
      <c r="F309">
        <v>41</v>
      </c>
      <c r="G309" s="15">
        <v>6.518282988871224E-2</v>
      </c>
      <c r="H309" s="15"/>
      <c r="J309">
        <v>81</v>
      </c>
      <c r="K309" t="str">
        <f t="shared" si="4"/>
        <v>81-2015-3</v>
      </c>
      <c r="L309" t="e">
        <f>VLOOKUP($K309,pivot!$A$4:$G$116,5,FALSE)</f>
        <v>#N/A</v>
      </c>
      <c r="M309" t="e">
        <f>VLOOKUP($K309,pivot!$A$4:$G$116,6,FALSE)</f>
        <v>#N/A</v>
      </c>
      <c r="N309" s="15" t="e">
        <f>VLOOKUP($K309,pivot!$A$4:$G$116,7,FALSE)</f>
        <v>#N/A</v>
      </c>
    </row>
    <row r="310" spans="1:14" hidden="1" x14ac:dyDescent="0.25">
      <c r="A310">
        <v>106</v>
      </c>
      <c r="B310" t="s">
        <v>10</v>
      </c>
      <c r="C310">
        <v>2015</v>
      </c>
      <c r="D310">
        <v>4</v>
      </c>
      <c r="E310">
        <v>2977</v>
      </c>
      <c r="F310">
        <v>263</v>
      </c>
      <c r="G310" s="15">
        <v>8.8343970440040304E-2</v>
      </c>
      <c r="H310" s="15"/>
      <c r="J310">
        <v>81</v>
      </c>
      <c r="K310" t="str">
        <f t="shared" si="4"/>
        <v>81-2015-4</v>
      </c>
      <c r="L310" t="e">
        <f>VLOOKUP($K310,pivot!$A$4:$G$116,5,FALSE)</f>
        <v>#N/A</v>
      </c>
      <c r="M310" t="e">
        <f>VLOOKUP($K310,pivot!$A$4:$G$116,6,FALSE)</f>
        <v>#N/A</v>
      </c>
      <c r="N310" s="15" t="e">
        <f>VLOOKUP($K310,pivot!$A$4:$G$116,7,FALSE)</f>
        <v>#N/A</v>
      </c>
    </row>
    <row r="311" spans="1:14" hidden="1" x14ac:dyDescent="0.25">
      <c r="A311">
        <v>106</v>
      </c>
      <c r="B311" t="s">
        <v>10</v>
      </c>
      <c r="C311">
        <v>2015</v>
      </c>
      <c r="D311">
        <v>5</v>
      </c>
      <c r="E311">
        <v>677</v>
      </c>
      <c r="F311">
        <v>247</v>
      </c>
      <c r="G311" s="15">
        <v>0.36484490398818314</v>
      </c>
      <c r="H311" s="15"/>
      <c r="J311">
        <v>81</v>
      </c>
      <c r="K311" t="str">
        <f t="shared" si="4"/>
        <v>81-2015-5</v>
      </c>
      <c r="L311" s="16">
        <f>VLOOKUP($K311,pivot!$A$4:$G$116,5,FALSE)</f>
        <v>0</v>
      </c>
      <c r="M311" s="16">
        <f>VLOOKUP($K311,pivot!$A$4:$G$116,6,FALSE)</f>
        <v>0</v>
      </c>
      <c r="N311" s="15">
        <f>VLOOKUP($K311,pivot!$A$4:$G$116,7,FALSE)</f>
        <v>0</v>
      </c>
    </row>
    <row r="312" spans="1:14" hidden="1" x14ac:dyDescent="0.25">
      <c r="A312">
        <v>106</v>
      </c>
      <c r="B312" t="s">
        <v>10</v>
      </c>
      <c r="C312">
        <v>2018</v>
      </c>
      <c r="D312">
        <v>2</v>
      </c>
      <c r="E312">
        <v>8</v>
      </c>
      <c r="F312">
        <v>2</v>
      </c>
      <c r="G312" s="15">
        <v>0.25</v>
      </c>
      <c r="H312" s="15"/>
      <c r="J312">
        <v>81</v>
      </c>
      <c r="K312" t="str">
        <f t="shared" si="4"/>
        <v>81-2018-2</v>
      </c>
      <c r="L312" t="e">
        <f>VLOOKUP($K312,pivot!$A$4:$G$116,5,FALSE)</f>
        <v>#N/A</v>
      </c>
      <c r="M312" t="e">
        <f>VLOOKUP($K312,pivot!$A$4:$G$116,6,FALSE)</f>
        <v>#N/A</v>
      </c>
      <c r="N312" s="15" t="e">
        <f>VLOOKUP($K312,pivot!$A$4:$G$116,7,FALSE)</f>
        <v>#N/A</v>
      </c>
    </row>
    <row r="313" spans="1:14" hidden="1" x14ac:dyDescent="0.25">
      <c r="A313">
        <v>106</v>
      </c>
      <c r="B313" t="s">
        <v>10</v>
      </c>
      <c r="C313">
        <v>2018</v>
      </c>
      <c r="D313">
        <v>3</v>
      </c>
      <c r="E313">
        <v>175</v>
      </c>
      <c r="F313">
        <v>39</v>
      </c>
      <c r="G313" s="15">
        <v>0.22285714285714286</v>
      </c>
      <c r="H313" s="15"/>
      <c r="J313">
        <v>81</v>
      </c>
      <c r="K313" t="str">
        <f t="shared" si="4"/>
        <v>81-2018-3</v>
      </c>
      <c r="L313" t="e">
        <f>VLOOKUP($K313,pivot!$A$4:$G$116,5,FALSE)</f>
        <v>#N/A</v>
      </c>
      <c r="M313" t="e">
        <f>VLOOKUP($K313,pivot!$A$4:$G$116,6,FALSE)</f>
        <v>#N/A</v>
      </c>
      <c r="N313" s="15" t="e">
        <f>VLOOKUP($K313,pivot!$A$4:$G$116,7,FALSE)</f>
        <v>#N/A</v>
      </c>
    </row>
    <row r="314" spans="1:14" hidden="1" x14ac:dyDescent="0.25">
      <c r="A314">
        <v>106</v>
      </c>
      <c r="B314" t="s">
        <v>10</v>
      </c>
      <c r="C314">
        <v>2018</v>
      </c>
      <c r="D314">
        <v>4</v>
      </c>
      <c r="E314">
        <v>1007</v>
      </c>
      <c r="F314">
        <v>163</v>
      </c>
      <c r="G314" s="15">
        <v>0.16186693147964251</v>
      </c>
      <c r="H314" s="15"/>
      <c r="J314">
        <v>81</v>
      </c>
      <c r="K314" t="str">
        <f t="shared" si="4"/>
        <v>81-2018-4</v>
      </c>
      <c r="L314" t="e">
        <f>VLOOKUP($K314,pivot!$A$4:$G$116,5,FALSE)</f>
        <v>#N/A</v>
      </c>
      <c r="M314" t="e">
        <f>VLOOKUP($K314,pivot!$A$4:$G$116,6,FALSE)</f>
        <v>#N/A</v>
      </c>
      <c r="N314" s="15" t="e">
        <f>VLOOKUP($K314,pivot!$A$4:$G$116,7,FALSE)</f>
        <v>#N/A</v>
      </c>
    </row>
    <row r="315" spans="1:14" hidden="1" x14ac:dyDescent="0.25">
      <c r="A315">
        <v>106</v>
      </c>
      <c r="B315" t="s">
        <v>10</v>
      </c>
      <c r="C315">
        <v>2019</v>
      </c>
      <c r="D315">
        <v>3</v>
      </c>
      <c r="E315">
        <v>296</v>
      </c>
      <c r="F315">
        <v>22</v>
      </c>
      <c r="G315" s="15">
        <v>7.4324324324324328E-2</v>
      </c>
      <c r="H315" s="15"/>
      <c r="J315">
        <v>81</v>
      </c>
      <c r="K315" t="str">
        <f t="shared" si="4"/>
        <v>81-2019-3</v>
      </c>
      <c r="L315" t="e">
        <f>VLOOKUP($K315,pivot!$A$4:$G$116,5,FALSE)</f>
        <v>#N/A</v>
      </c>
      <c r="M315" t="e">
        <f>VLOOKUP($K315,pivot!$A$4:$G$116,6,FALSE)</f>
        <v>#N/A</v>
      </c>
      <c r="N315" s="15" t="e">
        <f>VLOOKUP($K315,pivot!$A$4:$G$116,7,FALSE)</f>
        <v>#N/A</v>
      </c>
    </row>
    <row r="316" spans="1:14" hidden="1" x14ac:dyDescent="0.25">
      <c r="A316">
        <v>106</v>
      </c>
      <c r="B316" t="s">
        <v>10</v>
      </c>
      <c r="C316">
        <v>2019</v>
      </c>
      <c r="D316">
        <v>4</v>
      </c>
      <c r="E316">
        <v>1558</v>
      </c>
      <c r="F316">
        <v>174</v>
      </c>
      <c r="G316" s="15">
        <v>0.1116816431322208</v>
      </c>
      <c r="H316" s="15"/>
      <c r="J316">
        <v>81</v>
      </c>
      <c r="K316" t="str">
        <f t="shared" si="4"/>
        <v>81-2019-4</v>
      </c>
      <c r="L316" t="e">
        <f>VLOOKUP($K316,pivot!$A$4:$G$116,5,FALSE)</f>
        <v>#N/A</v>
      </c>
      <c r="M316" t="e">
        <f>VLOOKUP($K316,pivot!$A$4:$G$116,6,FALSE)</f>
        <v>#N/A</v>
      </c>
      <c r="N316" s="15" t="e">
        <f>VLOOKUP($K316,pivot!$A$4:$G$116,7,FALSE)</f>
        <v>#N/A</v>
      </c>
    </row>
    <row r="317" spans="1:14" hidden="1" x14ac:dyDescent="0.25">
      <c r="A317">
        <v>106</v>
      </c>
      <c r="B317" t="s">
        <v>10</v>
      </c>
      <c r="C317">
        <v>2019</v>
      </c>
      <c r="D317">
        <v>5</v>
      </c>
      <c r="E317">
        <v>245</v>
      </c>
      <c r="F317">
        <v>32</v>
      </c>
      <c r="G317" s="15">
        <v>0.1306122448979592</v>
      </c>
      <c r="H317" s="15"/>
      <c r="J317">
        <v>81</v>
      </c>
      <c r="K317" t="str">
        <f t="shared" si="4"/>
        <v>81-2019-5</v>
      </c>
      <c r="L317" t="e">
        <f>VLOOKUP($K317,pivot!$A$4:$G$116,5,FALSE)</f>
        <v>#N/A</v>
      </c>
      <c r="M317" t="e">
        <f>VLOOKUP($K317,pivot!$A$4:$G$116,6,FALSE)</f>
        <v>#N/A</v>
      </c>
      <c r="N317" s="15" t="e">
        <f>VLOOKUP($K317,pivot!$A$4:$G$116,7,FALSE)</f>
        <v>#N/A</v>
      </c>
    </row>
    <row r="318" spans="1:14" hidden="1" x14ac:dyDescent="0.25">
      <c r="A318">
        <v>106</v>
      </c>
      <c r="B318" t="s">
        <v>10</v>
      </c>
      <c r="C318">
        <v>2020</v>
      </c>
      <c r="D318">
        <v>1</v>
      </c>
      <c r="E318">
        <v>9</v>
      </c>
      <c r="F318">
        <v>0</v>
      </c>
      <c r="G318" s="15">
        <v>0</v>
      </c>
      <c r="H318" s="15"/>
      <c r="J318">
        <v>81</v>
      </c>
      <c r="K318" t="str">
        <f t="shared" si="4"/>
        <v>81-2020-1</v>
      </c>
      <c r="L318" s="16">
        <f>VLOOKUP($K318,pivot!$A$4:$G$116,5,FALSE)</f>
        <v>0</v>
      </c>
      <c r="M318" s="16">
        <f>VLOOKUP($K318,pivot!$A$4:$G$116,6,FALSE)</f>
        <v>0</v>
      </c>
      <c r="N318" s="15">
        <f>VLOOKUP($K318,pivot!$A$4:$G$116,7,FALSE)</f>
        <v>0</v>
      </c>
    </row>
    <row r="319" spans="1:14" hidden="1" x14ac:dyDescent="0.25">
      <c r="A319">
        <v>107</v>
      </c>
      <c r="B319" t="s">
        <v>5</v>
      </c>
      <c r="C319">
        <v>2000</v>
      </c>
      <c r="D319">
        <v>3</v>
      </c>
      <c r="E319">
        <v>56</v>
      </c>
      <c r="F319">
        <v>4</v>
      </c>
      <c r="G319" s="15">
        <v>7.1428571428571425E-2</v>
      </c>
      <c r="H319" s="15"/>
      <c r="J319">
        <v>9</v>
      </c>
      <c r="K319" t="str">
        <f t="shared" si="4"/>
        <v>9-2000-3</v>
      </c>
      <c r="L319" t="e">
        <f>VLOOKUP($K319,pivot!$A$4:$G$116,5,FALSE)</f>
        <v>#N/A</v>
      </c>
      <c r="M319" t="e">
        <f>VLOOKUP($K319,pivot!$A$4:$G$116,6,FALSE)</f>
        <v>#N/A</v>
      </c>
      <c r="N319" s="15" t="e">
        <f>VLOOKUP($K319,pivot!$A$4:$G$116,7,FALSE)</f>
        <v>#N/A</v>
      </c>
    </row>
    <row r="320" spans="1:14" hidden="1" x14ac:dyDescent="0.25">
      <c r="A320">
        <v>107</v>
      </c>
      <c r="B320" t="s">
        <v>5</v>
      </c>
      <c r="C320">
        <v>2000</v>
      </c>
      <c r="D320">
        <v>4</v>
      </c>
      <c r="E320">
        <v>6339</v>
      </c>
      <c r="F320">
        <v>850</v>
      </c>
      <c r="G320" s="15">
        <v>0.13409055056002525</v>
      </c>
      <c r="H320" s="15"/>
      <c r="J320">
        <v>9</v>
      </c>
      <c r="K320" t="str">
        <f t="shared" si="4"/>
        <v>9-2000-4</v>
      </c>
      <c r="L320" t="e">
        <f>VLOOKUP($K320,pivot!$A$4:$G$116,5,FALSE)</f>
        <v>#N/A</v>
      </c>
      <c r="M320" t="e">
        <f>VLOOKUP($K320,pivot!$A$4:$G$116,6,FALSE)</f>
        <v>#N/A</v>
      </c>
      <c r="N320" s="15" t="e">
        <f>VLOOKUP($K320,pivot!$A$4:$G$116,7,FALSE)</f>
        <v>#N/A</v>
      </c>
    </row>
    <row r="321" spans="1:14" hidden="1" x14ac:dyDescent="0.25">
      <c r="A321">
        <v>107</v>
      </c>
      <c r="B321" t="s">
        <v>5</v>
      </c>
      <c r="C321">
        <v>2000</v>
      </c>
      <c r="D321">
        <v>5</v>
      </c>
      <c r="E321">
        <v>1850</v>
      </c>
      <c r="F321">
        <v>198</v>
      </c>
      <c r="G321" s="15">
        <v>0.10702702702702703</v>
      </c>
      <c r="H321" s="15"/>
      <c r="J321">
        <v>9</v>
      </c>
      <c r="K321" t="str">
        <f t="shared" si="4"/>
        <v>9-2000-5</v>
      </c>
      <c r="L321" t="e">
        <f>VLOOKUP($K321,pivot!$A$4:$G$116,5,FALSE)</f>
        <v>#N/A</v>
      </c>
      <c r="M321" t="e">
        <f>VLOOKUP($K321,pivot!$A$4:$G$116,6,FALSE)</f>
        <v>#N/A</v>
      </c>
      <c r="N321" s="15" t="e">
        <f>VLOOKUP($K321,pivot!$A$4:$G$116,7,FALSE)</f>
        <v>#N/A</v>
      </c>
    </row>
    <row r="322" spans="1:14" hidden="1" x14ac:dyDescent="0.25">
      <c r="A322">
        <v>107</v>
      </c>
      <c r="B322" t="s">
        <v>5</v>
      </c>
      <c r="C322">
        <v>2001</v>
      </c>
      <c r="D322">
        <v>1</v>
      </c>
      <c r="E322">
        <v>8</v>
      </c>
      <c r="F322">
        <v>1</v>
      </c>
      <c r="G322" s="15">
        <v>0.125</v>
      </c>
      <c r="H322" s="15"/>
      <c r="J322">
        <v>9</v>
      </c>
      <c r="K322" t="str">
        <f t="shared" si="4"/>
        <v>9-2001-1</v>
      </c>
      <c r="L322" t="e">
        <f>VLOOKUP($K322,pivot!$A$4:$G$116,5,FALSE)</f>
        <v>#N/A</v>
      </c>
      <c r="M322" t="e">
        <f>VLOOKUP($K322,pivot!$A$4:$G$116,6,FALSE)</f>
        <v>#N/A</v>
      </c>
      <c r="N322" s="15" t="e">
        <f>VLOOKUP($K322,pivot!$A$4:$G$116,7,FALSE)</f>
        <v>#N/A</v>
      </c>
    </row>
    <row r="323" spans="1:14" hidden="1" x14ac:dyDescent="0.25">
      <c r="A323">
        <v>107</v>
      </c>
      <c r="B323" t="s">
        <v>5</v>
      </c>
      <c r="C323">
        <v>2001</v>
      </c>
      <c r="D323">
        <v>2</v>
      </c>
      <c r="E323">
        <v>1468</v>
      </c>
      <c r="F323">
        <v>53</v>
      </c>
      <c r="G323" s="15">
        <v>3.6103542234332424E-2</v>
      </c>
      <c r="H323" s="15"/>
      <c r="J323">
        <v>9</v>
      </c>
      <c r="K323" t="str">
        <f t="shared" ref="K323:K386" si="5">J323&amp;"-"&amp;C323&amp;"-"&amp;D323</f>
        <v>9-2001-2</v>
      </c>
      <c r="L323" t="e">
        <f>VLOOKUP($K323,pivot!$A$4:$G$116,5,FALSE)</f>
        <v>#N/A</v>
      </c>
      <c r="M323" t="e">
        <f>VLOOKUP($K323,pivot!$A$4:$G$116,6,FALSE)</f>
        <v>#N/A</v>
      </c>
      <c r="N323" s="15" t="e">
        <f>VLOOKUP($K323,pivot!$A$4:$G$116,7,FALSE)</f>
        <v>#N/A</v>
      </c>
    </row>
    <row r="324" spans="1:14" hidden="1" x14ac:dyDescent="0.25">
      <c r="A324">
        <v>107</v>
      </c>
      <c r="B324" t="s">
        <v>5</v>
      </c>
      <c r="C324">
        <v>2001</v>
      </c>
      <c r="D324">
        <v>3</v>
      </c>
      <c r="E324">
        <v>15554</v>
      </c>
      <c r="F324">
        <v>887</v>
      </c>
      <c r="G324" s="15">
        <v>5.7027131284557026E-2</v>
      </c>
      <c r="H324" s="15"/>
      <c r="J324">
        <v>9</v>
      </c>
      <c r="K324" t="str">
        <f t="shared" si="5"/>
        <v>9-2001-3</v>
      </c>
      <c r="L324" t="e">
        <f>VLOOKUP($K324,pivot!$A$4:$G$116,5,FALSE)</f>
        <v>#N/A</v>
      </c>
      <c r="M324" t="e">
        <f>VLOOKUP($K324,pivot!$A$4:$G$116,6,FALSE)</f>
        <v>#N/A</v>
      </c>
      <c r="N324" s="15" t="e">
        <f>VLOOKUP($K324,pivot!$A$4:$G$116,7,FALSE)</f>
        <v>#N/A</v>
      </c>
    </row>
    <row r="325" spans="1:14" hidden="1" x14ac:dyDescent="0.25">
      <c r="A325">
        <v>107</v>
      </c>
      <c r="B325" t="s">
        <v>5</v>
      </c>
      <c r="C325">
        <v>2001</v>
      </c>
      <c r="D325">
        <v>4</v>
      </c>
      <c r="E325">
        <v>26850</v>
      </c>
      <c r="F325">
        <v>1883</v>
      </c>
      <c r="G325" s="15">
        <v>7.0130353817504654E-2</v>
      </c>
      <c r="H325" s="15"/>
      <c r="J325">
        <v>9</v>
      </c>
      <c r="K325" t="str">
        <f t="shared" si="5"/>
        <v>9-2001-4</v>
      </c>
      <c r="L325" t="e">
        <f>VLOOKUP($K325,pivot!$A$4:$G$116,5,FALSE)</f>
        <v>#N/A</v>
      </c>
      <c r="M325" t="e">
        <f>VLOOKUP($K325,pivot!$A$4:$G$116,6,FALSE)</f>
        <v>#N/A</v>
      </c>
      <c r="N325" s="15" t="e">
        <f>VLOOKUP($K325,pivot!$A$4:$G$116,7,FALSE)</f>
        <v>#N/A</v>
      </c>
    </row>
    <row r="326" spans="1:14" hidden="1" x14ac:dyDescent="0.25">
      <c r="A326">
        <v>107</v>
      </c>
      <c r="B326" t="s">
        <v>5</v>
      </c>
      <c r="C326">
        <v>2001</v>
      </c>
      <c r="D326">
        <v>5</v>
      </c>
      <c r="E326">
        <v>7800</v>
      </c>
      <c r="F326">
        <v>512</v>
      </c>
      <c r="G326" s="15">
        <v>6.5641025641025641E-2</v>
      </c>
      <c r="H326" s="15"/>
      <c r="J326">
        <v>9</v>
      </c>
      <c r="K326" t="str">
        <f t="shared" si="5"/>
        <v>9-2001-5</v>
      </c>
      <c r="L326" t="e">
        <f>VLOOKUP($K326,pivot!$A$4:$G$116,5,FALSE)</f>
        <v>#N/A</v>
      </c>
      <c r="M326" t="e">
        <f>VLOOKUP($K326,pivot!$A$4:$G$116,6,FALSE)</f>
        <v>#N/A</v>
      </c>
      <c r="N326" s="15" t="e">
        <f>VLOOKUP($K326,pivot!$A$4:$G$116,7,FALSE)</f>
        <v>#N/A</v>
      </c>
    </row>
    <row r="327" spans="1:14" hidden="1" x14ac:dyDescent="0.25">
      <c r="A327">
        <v>107</v>
      </c>
      <c r="B327" t="s">
        <v>5</v>
      </c>
      <c r="C327">
        <v>2002</v>
      </c>
      <c r="D327">
        <v>1</v>
      </c>
      <c r="E327">
        <v>123</v>
      </c>
      <c r="F327">
        <v>3</v>
      </c>
      <c r="G327" s="15">
        <v>2.4390243902439025E-2</v>
      </c>
      <c r="H327" s="15"/>
      <c r="J327">
        <v>9</v>
      </c>
      <c r="K327" t="str">
        <f t="shared" si="5"/>
        <v>9-2002-1</v>
      </c>
      <c r="L327" t="e">
        <f>VLOOKUP($K327,pivot!$A$4:$G$116,5,FALSE)</f>
        <v>#N/A</v>
      </c>
      <c r="M327" t="e">
        <f>VLOOKUP($K327,pivot!$A$4:$G$116,6,FALSE)</f>
        <v>#N/A</v>
      </c>
      <c r="N327" s="15" t="e">
        <f>VLOOKUP($K327,pivot!$A$4:$G$116,7,FALSE)</f>
        <v>#N/A</v>
      </c>
    </row>
    <row r="328" spans="1:14" hidden="1" x14ac:dyDescent="0.25">
      <c r="A328">
        <v>107</v>
      </c>
      <c r="B328" t="s">
        <v>5</v>
      </c>
      <c r="C328">
        <v>2002</v>
      </c>
      <c r="D328">
        <v>2</v>
      </c>
      <c r="E328">
        <v>582</v>
      </c>
      <c r="F328">
        <v>54</v>
      </c>
      <c r="G328" s="15">
        <v>9.2783505154639179E-2</v>
      </c>
      <c r="H328" s="15"/>
      <c r="J328">
        <v>9</v>
      </c>
      <c r="K328" t="str">
        <f t="shared" si="5"/>
        <v>9-2002-2</v>
      </c>
      <c r="L328" t="e">
        <f>VLOOKUP($K328,pivot!$A$4:$G$116,5,FALSE)</f>
        <v>#N/A</v>
      </c>
      <c r="M328" t="e">
        <f>VLOOKUP($K328,pivot!$A$4:$G$116,6,FALSE)</f>
        <v>#N/A</v>
      </c>
      <c r="N328" s="15" t="e">
        <f>VLOOKUP($K328,pivot!$A$4:$G$116,7,FALSE)</f>
        <v>#N/A</v>
      </c>
    </row>
    <row r="329" spans="1:14" hidden="1" x14ac:dyDescent="0.25">
      <c r="A329">
        <v>107</v>
      </c>
      <c r="B329" t="s">
        <v>5</v>
      </c>
      <c r="C329">
        <v>2002</v>
      </c>
      <c r="D329">
        <v>3</v>
      </c>
      <c r="E329">
        <v>2145</v>
      </c>
      <c r="F329">
        <v>430</v>
      </c>
      <c r="G329" s="15">
        <v>0.20046620046620048</v>
      </c>
      <c r="H329" s="15"/>
      <c r="J329">
        <v>9</v>
      </c>
      <c r="K329" t="str">
        <f t="shared" si="5"/>
        <v>9-2002-3</v>
      </c>
      <c r="L329" t="e">
        <f>VLOOKUP($K329,pivot!$A$4:$G$116,5,FALSE)</f>
        <v>#N/A</v>
      </c>
      <c r="M329" t="e">
        <f>VLOOKUP($K329,pivot!$A$4:$G$116,6,FALSE)</f>
        <v>#N/A</v>
      </c>
      <c r="N329" s="15" t="e">
        <f>VLOOKUP($K329,pivot!$A$4:$G$116,7,FALSE)</f>
        <v>#N/A</v>
      </c>
    </row>
    <row r="330" spans="1:14" hidden="1" x14ac:dyDescent="0.25">
      <c r="A330">
        <v>107</v>
      </c>
      <c r="B330" t="s">
        <v>5</v>
      </c>
      <c r="C330">
        <v>2002</v>
      </c>
      <c r="D330">
        <v>4</v>
      </c>
      <c r="E330">
        <v>6062</v>
      </c>
      <c r="F330">
        <v>935</v>
      </c>
      <c r="G330" s="15">
        <v>0.15423952490927087</v>
      </c>
      <c r="H330" s="15"/>
      <c r="J330">
        <v>9</v>
      </c>
      <c r="K330" t="str">
        <f t="shared" si="5"/>
        <v>9-2002-4</v>
      </c>
      <c r="L330" t="e">
        <f>VLOOKUP($K330,pivot!$A$4:$G$116,5,FALSE)</f>
        <v>#N/A</v>
      </c>
      <c r="M330" t="e">
        <f>VLOOKUP($K330,pivot!$A$4:$G$116,6,FALSE)</f>
        <v>#N/A</v>
      </c>
      <c r="N330" s="15" t="e">
        <f>VLOOKUP($K330,pivot!$A$4:$G$116,7,FALSE)</f>
        <v>#N/A</v>
      </c>
    </row>
    <row r="331" spans="1:14" hidden="1" x14ac:dyDescent="0.25">
      <c r="A331">
        <v>107</v>
      </c>
      <c r="B331" t="s">
        <v>5</v>
      </c>
      <c r="C331">
        <v>2002</v>
      </c>
      <c r="D331">
        <v>5</v>
      </c>
      <c r="E331">
        <v>979</v>
      </c>
      <c r="F331">
        <v>135</v>
      </c>
      <c r="G331" s="15">
        <v>0.13789581205311544</v>
      </c>
      <c r="H331" s="15"/>
      <c r="J331">
        <v>9</v>
      </c>
      <c r="K331" t="str">
        <f t="shared" si="5"/>
        <v>9-2002-5</v>
      </c>
      <c r="L331" t="e">
        <f>VLOOKUP($K331,pivot!$A$4:$G$116,5,FALSE)</f>
        <v>#N/A</v>
      </c>
      <c r="M331" t="e">
        <f>VLOOKUP($K331,pivot!$A$4:$G$116,6,FALSE)</f>
        <v>#N/A</v>
      </c>
      <c r="N331" s="15" t="e">
        <f>VLOOKUP($K331,pivot!$A$4:$G$116,7,FALSE)</f>
        <v>#N/A</v>
      </c>
    </row>
    <row r="332" spans="1:14" hidden="1" x14ac:dyDescent="0.25">
      <c r="A332">
        <v>107</v>
      </c>
      <c r="B332" t="s">
        <v>5</v>
      </c>
      <c r="C332">
        <v>2003</v>
      </c>
      <c r="D332">
        <v>1</v>
      </c>
      <c r="E332">
        <v>103</v>
      </c>
      <c r="F332">
        <v>1</v>
      </c>
      <c r="G332" s="15">
        <v>9.7087378640776691E-3</v>
      </c>
      <c r="H332" s="15"/>
      <c r="J332">
        <v>9</v>
      </c>
      <c r="K332" t="str">
        <f t="shared" si="5"/>
        <v>9-2003-1</v>
      </c>
      <c r="L332" t="e">
        <f>VLOOKUP($K332,pivot!$A$4:$G$116,5,FALSE)</f>
        <v>#N/A</v>
      </c>
      <c r="M332" t="e">
        <f>VLOOKUP($K332,pivot!$A$4:$G$116,6,FALSE)</f>
        <v>#N/A</v>
      </c>
      <c r="N332" s="15" t="e">
        <f>VLOOKUP($K332,pivot!$A$4:$G$116,7,FALSE)</f>
        <v>#N/A</v>
      </c>
    </row>
    <row r="333" spans="1:14" hidden="1" x14ac:dyDescent="0.25">
      <c r="A333">
        <v>107</v>
      </c>
      <c r="B333" t="s">
        <v>5</v>
      </c>
      <c r="C333">
        <v>2003</v>
      </c>
      <c r="D333">
        <v>2</v>
      </c>
      <c r="E333">
        <v>1149</v>
      </c>
      <c r="F333">
        <v>111</v>
      </c>
      <c r="G333" s="15">
        <v>9.6605744125326368E-2</v>
      </c>
      <c r="H333" s="15"/>
      <c r="J333">
        <v>9</v>
      </c>
      <c r="K333" t="str">
        <f t="shared" si="5"/>
        <v>9-2003-2</v>
      </c>
      <c r="L333" t="e">
        <f>VLOOKUP($K333,pivot!$A$4:$G$116,5,FALSE)</f>
        <v>#N/A</v>
      </c>
      <c r="M333" t="e">
        <f>VLOOKUP($K333,pivot!$A$4:$G$116,6,FALSE)</f>
        <v>#N/A</v>
      </c>
      <c r="N333" s="15" t="e">
        <f>VLOOKUP($K333,pivot!$A$4:$G$116,7,FALSE)</f>
        <v>#N/A</v>
      </c>
    </row>
    <row r="334" spans="1:14" hidden="1" x14ac:dyDescent="0.25">
      <c r="A334">
        <v>107</v>
      </c>
      <c r="B334" t="s">
        <v>5</v>
      </c>
      <c r="C334">
        <v>2003</v>
      </c>
      <c r="D334">
        <v>3</v>
      </c>
      <c r="E334">
        <v>3562</v>
      </c>
      <c r="F334">
        <v>288</v>
      </c>
      <c r="G334" s="15">
        <v>8.0853453116226839E-2</v>
      </c>
      <c r="H334" s="15"/>
      <c r="J334">
        <v>9</v>
      </c>
      <c r="K334" t="str">
        <f t="shared" si="5"/>
        <v>9-2003-3</v>
      </c>
      <c r="L334" t="e">
        <f>VLOOKUP($K334,pivot!$A$4:$G$116,5,FALSE)</f>
        <v>#N/A</v>
      </c>
      <c r="M334" t="e">
        <f>VLOOKUP($K334,pivot!$A$4:$G$116,6,FALSE)</f>
        <v>#N/A</v>
      </c>
      <c r="N334" s="15" t="e">
        <f>VLOOKUP($K334,pivot!$A$4:$G$116,7,FALSE)</f>
        <v>#N/A</v>
      </c>
    </row>
    <row r="335" spans="1:14" hidden="1" x14ac:dyDescent="0.25">
      <c r="A335">
        <v>107</v>
      </c>
      <c r="B335" t="s">
        <v>5</v>
      </c>
      <c r="C335">
        <v>2003</v>
      </c>
      <c r="D335">
        <v>4</v>
      </c>
      <c r="E335">
        <v>11472</v>
      </c>
      <c r="F335">
        <v>1693</v>
      </c>
      <c r="G335" s="15">
        <v>0.14757670850767085</v>
      </c>
      <c r="H335" s="15"/>
      <c r="J335">
        <v>9</v>
      </c>
      <c r="K335" t="str">
        <f t="shared" si="5"/>
        <v>9-2003-4</v>
      </c>
      <c r="L335" t="e">
        <f>VLOOKUP($K335,pivot!$A$4:$G$116,5,FALSE)</f>
        <v>#N/A</v>
      </c>
      <c r="M335" t="e">
        <f>VLOOKUP($K335,pivot!$A$4:$G$116,6,FALSE)</f>
        <v>#N/A</v>
      </c>
      <c r="N335" s="15" t="e">
        <f>VLOOKUP($K335,pivot!$A$4:$G$116,7,FALSE)</f>
        <v>#N/A</v>
      </c>
    </row>
    <row r="336" spans="1:14" hidden="1" x14ac:dyDescent="0.25">
      <c r="A336">
        <v>107</v>
      </c>
      <c r="B336" t="s">
        <v>5</v>
      </c>
      <c r="C336">
        <v>2003</v>
      </c>
      <c r="D336">
        <v>5</v>
      </c>
      <c r="E336">
        <v>2990</v>
      </c>
      <c r="F336">
        <v>450</v>
      </c>
      <c r="G336" s="15">
        <v>0.15050167224080269</v>
      </c>
      <c r="H336" s="15"/>
      <c r="J336">
        <v>9</v>
      </c>
      <c r="K336" t="str">
        <f t="shared" si="5"/>
        <v>9-2003-5</v>
      </c>
      <c r="L336" t="e">
        <f>VLOOKUP($K336,pivot!$A$4:$G$116,5,FALSE)</f>
        <v>#N/A</v>
      </c>
      <c r="M336" t="e">
        <f>VLOOKUP($K336,pivot!$A$4:$G$116,6,FALSE)</f>
        <v>#N/A</v>
      </c>
      <c r="N336" s="15" t="e">
        <f>VLOOKUP($K336,pivot!$A$4:$G$116,7,FALSE)</f>
        <v>#N/A</v>
      </c>
    </row>
    <row r="337" spans="1:14" hidden="1" x14ac:dyDescent="0.25">
      <c r="A337">
        <v>107</v>
      </c>
      <c r="B337" t="s">
        <v>5</v>
      </c>
      <c r="C337">
        <v>2004</v>
      </c>
      <c r="D337">
        <v>2</v>
      </c>
      <c r="E337">
        <v>339</v>
      </c>
      <c r="F337">
        <v>15</v>
      </c>
      <c r="G337" s="15">
        <v>4.4247787610619468E-2</v>
      </c>
      <c r="H337" s="15"/>
      <c r="J337">
        <v>9</v>
      </c>
      <c r="K337" t="str">
        <f t="shared" si="5"/>
        <v>9-2004-2</v>
      </c>
      <c r="L337" t="e">
        <f>VLOOKUP($K337,pivot!$A$4:$G$116,5,FALSE)</f>
        <v>#N/A</v>
      </c>
      <c r="M337" t="e">
        <f>VLOOKUP($K337,pivot!$A$4:$G$116,6,FALSE)</f>
        <v>#N/A</v>
      </c>
      <c r="N337" s="15" t="e">
        <f>VLOOKUP($K337,pivot!$A$4:$G$116,7,FALSE)</f>
        <v>#N/A</v>
      </c>
    </row>
    <row r="338" spans="1:14" hidden="1" x14ac:dyDescent="0.25">
      <c r="A338">
        <v>107</v>
      </c>
      <c r="B338" t="s">
        <v>5</v>
      </c>
      <c r="C338">
        <v>2004</v>
      </c>
      <c r="D338">
        <v>3</v>
      </c>
      <c r="E338">
        <v>2969</v>
      </c>
      <c r="F338">
        <v>374</v>
      </c>
      <c r="G338" s="15">
        <v>0.12596833950825193</v>
      </c>
      <c r="H338" s="15"/>
      <c r="J338">
        <v>9</v>
      </c>
      <c r="K338" t="str">
        <f t="shared" si="5"/>
        <v>9-2004-3</v>
      </c>
      <c r="L338" t="e">
        <f>VLOOKUP($K338,pivot!$A$4:$G$116,5,FALSE)</f>
        <v>#N/A</v>
      </c>
      <c r="M338" t="e">
        <f>VLOOKUP($K338,pivot!$A$4:$G$116,6,FALSE)</f>
        <v>#N/A</v>
      </c>
      <c r="N338" s="15" t="e">
        <f>VLOOKUP($K338,pivot!$A$4:$G$116,7,FALSE)</f>
        <v>#N/A</v>
      </c>
    </row>
    <row r="339" spans="1:14" hidden="1" x14ac:dyDescent="0.25">
      <c r="A339">
        <v>107</v>
      </c>
      <c r="B339" t="s">
        <v>5</v>
      </c>
      <c r="C339">
        <v>2004</v>
      </c>
      <c r="D339">
        <v>4</v>
      </c>
      <c r="E339">
        <v>7501</v>
      </c>
      <c r="F339">
        <v>982</v>
      </c>
      <c r="G339" s="15">
        <v>0.13091587788294895</v>
      </c>
      <c r="H339" s="15"/>
      <c r="J339">
        <v>9</v>
      </c>
      <c r="K339" t="str">
        <f t="shared" si="5"/>
        <v>9-2004-4</v>
      </c>
      <c r="L339" t="e">
        <f>VLOOKUP($K339,pivot!$A$4:$G$116,5,FALSE)</f>
        <v>#N/A</v>
      </c>
      <c r="M339" t="e">
        <f>VLOOKUP($K339,pivot!$A$4:$G$116,6,FALSE)</f>
        <v>#N/A</v>
      </c>
      <c r="N339" s="15" t="e">
        <f>VLOOKUP($K339,pivot!$A$4:$G$116,7,FALSE)</f>
        <v>#N/A</v>
      </c>
    </row>
    <row r="340" spans="1:14" hidden="1" x14ac:dyDescent="0.25">
      <c r="A340">
        <v>107</v>
      </c>
      <c r="B340" t="s">
        <v>5</v>
      </c>
      <c r="C340">
        <v>2004</v>
      </c>
      <c r="D340">
        <v>5</v>
      </c>
      <c r="E340">
        <v>2133</v>
      </c>
      <c r="F340">
        <v>283</v>
      </c>
      <c r="G340" s="15">
        <v>0.13267698077824661</v>
      </c>
      <c r="H340" s="15"/>
      <c r="J340">
        <v>9</v>
      </c>
      <c r="K340" t="str">
        <f t="shared" si="5"/>
        <v>9-2004-5</v>
      </c>
      <c r="L340" t="e">
        <f>VLOOKUP($K340,pivot!$A$4:$G$116,5,FALSE)</f>
        <v>#N/A</v>
      </c>
      <c r="M340" t="e">
        <f>VLOOKUP($K340,pivot!$A$4:$G$116,6,FALSE)</f>
        <v>#N/A</v>
      </c>
      <c r="N340" s="15" t="e">
        <f>VLOOKUP($K340,pivot!$A$4:$G$116,7,FALSE)</f>
        <v>#N/A</v>
      </c>
    </row>
    <row r="341" spans="1:14" hidden="1" x14ac:dyDescent="0.25">
      <c r="A341">
        <v>107</v>
      </c>
      <c r="B341" t="s">
        <v>5</v>
      </c>
      <c r="C341">
        <v>2005</v>
      </c>
      <c r="D341">
        <v>1</v>
      </c>
      <c r="E341">
        <v>4</v>
      </c>
      <c r="F341">
        <v>1</v>
      </c>
      <c r="G341" s="15">
        <v>0.25</v>
      </c>
      <c r="H341" s="15"/>
      <c r="J341">
        <v>9</v>
      </c>
      <c r="K341" t="str">
        <f t="shared" si="5"/>
        <v>9-2005-1</v>
      </c>
      <c r="L341" t="e">
        <f>VLOOKUP($K341,pivot!$A$4:$G$116,5,FALSE)</f>
        <v>#N/A</v>
      </c>
      <c r="M341" t="e">
        <f>VLOOKUP($K341,pivot!$A$4:$G$116,6,FALSE)</f>
        <v>#N/A</v>
      </c>
      <c r="N341" s="15" t="e">
        <f>VLOOKUP($K341,pivot!$A$4:$G$116,7,FALSE)</f>
        <v>#N/A</v>
      </c>
    </row>
    <row r="342" spans="1:14" hidden="1" x14ac:dyDescent="0.25">
      <c r="A342">
        <v>107</v>
      </c>
      <c r="B342" t="s">
        <v>5</v>
      </c>
      <c r="C342">
        <v>2005</v>
      </c>
      <c r="D342">
        <v>3</v>
      </c>
      <c r="E342">
        <v>2055</v>
      </c>
      <c r="F342">
        <v>225</v>
      </c>
      <c r="G342" s="15">
        <v>0.10948905109489052</v>
      </c>
      <c r="H342" s="15"/>
      <c r="J342">
        <v>9</v>
      </c>
      <c r="K342" t="str">
        <f t="shared" si="5"/>
        <v>9-2005-3</v>
      </c>
      <c r="L342" t="e">
        <f>VLOOKUP($K342,pivot!$A$4:$G$116,5,FALSE)</f>
        <v>#N/A</v>
      </c>
      <c r="M342" t="e">
        <f>VLOOKUP($K342,pivot!$A$4:$G$116,6,FALSE)</f>
        <v>#N/A</v>
      </c>
      <c r="N342" s="15" t="e">
        <f>VLOOKUP($K342,pivot!$A$4:$G$116,7,FALSE)</f>
        <v>#N/A</v>
      </c>
    </row>
    <row r="343" spans="1:14" hidden="1" x14ac:dyDescent="0.25">
      <c r="A343">
        <v>107</v>
      </c>
      <c r="B343" t="s">
        <v>5</v>
      </c>
      <c r="C343">
        <v>2005</v>
      </c>
      <c r="D343">
        <v>4</v>
      </c>
      <c r="E343">
        <v>6695</v>
      </c>
      <c r="F343">
        <v>825</v>
      </c>
      <c r="G343" s="15">
        <v>0.12322628827483197</v>
      </c>
      <c r="H343" s="15"/>
      <c r="J343">
        <v>9</v>
      </c>
      <c r="K343" t="str">
        <f t="shared" si="5"/>
        <v>9-2005-4</v>
      </c>
      <c r="L343" t="e">
        <f>VLOOKUP($K343,pivot!$A$4:$G$116,5,FALSE)</f>
        <v>#N/A</v>
      </c>
      <c r="M343" t="e">
        <f>VLOOKUP($K343,pivot!$A$4:$G$116,6,FALSE)</f>
        <v>#N/A</v>
      </c>
      <c r="N343" s="15" t="e">
        <f>VLOOKUP($K343,pivot!$A$4:$G$116,7,FALSE)</f>
        <v>#N/A</v>
      </c>
    </row>
    <row r="344" spans="1:14" hidden="1" x14ac:dyDescent="0.25">
      <c r="A344">
        <v>107</v>
      </c>
      <c r="B344" t="s">
        <v>5</v>
      </c>
      <c r="C344">
        <v>2005</v>
      </c>
      <c r="D344">
        <v>5</v>
      </c>
      <c r="E344">
        <v>2140</v>
      </c>
      <c r="F344">
        <v>228</v>
      </c>
      <c r="G344" s="15">
        <v>0.10654205607476636</v>
      </c>
      <c r="H344" s="15"/>
      <c r="J344">
        <v>9</v>
      </c>
      <c r="K344" t="str">
        <f t="shared" si="5"/>
        <v>9-2005-5</v>
      </c>
      <c r="L344" t="e">
        <f>VLOOKUP($K344,pivot!$A$4:$G$116,5,FALSE)</f>
        <v>#N/A</v>
      </c>
      <c r="M344" t="e">
        <f>VLOOKUP($K344,pivot!$A$4:$G$116,6,FALSE)</f>
        <v>#N/A</v>
      </c>
      <c r="N344" s="15" t="e">
        <f>VLOOKUP($K344,pivot!$A$4:$G$116,7,FALSE)</f>
        <v>#N/A</v>
      </c>
    </row>
    <row r="345" spans="1:14" hidden="1" x14ac:dyDescent="0.25">
      <c r="A345">
        <v>107</v>
      </c>
      <c r="B345" t="s">
        <v>5</v>
      </c>
      <c r="C345">
        <v>2006</v>
      </c>
      <c r="D345">
        <v>2</v>
      </c>
      <c r="E345">
        <v>690</v>
      </c>
      <c r="F345">
        <v>111</v>
      </c>
      <c r="G345" s="15">
        <v>0.16086956521739129</v>
      </c>
      <c r="H345" s="15"/>
      <c r="J345">
        <v>9</v>
      </c>
      <c r="K345" t="str">
        <f t="shared" si="5"/>
        <v>9-2006-2</v>
      </c>
      <c r="L345" t="e">
        <f>VLOOKUP($K345,pivot!$A$4:$G$116,5,FALSE)</f>
        <v>#N/A</v>
      </c>
      <c r="M345" t="e">
        <f>VLOOKUP($K345,pivot!$A$4:$G$116,6,FALSE)</f>
        <v>#N/A</v>
      </c>
      <c r="N345" s="15" t="e">
        <f>VLOOKUP($K345,pivot!$A$4:$G$116,7,FALSE)</f>
        <v>#N/A</v>
      </c>
    </row>
    <row r="346" spans="1:14" hidden="1" x14ac:dyDescent="0.25">
      <c r="A346">
        <v>107</v>
      </c>
      <c r="B346" t="s">
        <v>5</v>
      </c>
      <c r="C346">
        <v>2006</v>
      </c>
      <c r="D346">
        <v>3</v>
      </c>
      <c r="E346">
        <v>914</v>
      </c>
      <c r="F346">
        <v>107</v>
      </c>
      <c r="G346" s="15">
        <v>0.11706783369803063</v>
      </c>
      <c r="H346" s="15"/>
      <c r="J346">
        <v>9</v>
      </c>
      <c r="K346" t="str">
        <f t="shared" si="5"/>
        <v>9-2006-3</v>
      </c>
      <c r="L346" t="e">
        <f>VLOOKUP($K346,pivot!$A$4:$G$116,5,FALSE)</f>
        <v>#N/A</v>
      </c>
      <c r="M346" t="e">
        <f>VLOOKUP($K346,pivot!$A$4:$G$116,6,FALSE)</f>
        <v>#N/A</v>
      </c>
      <c r="N346" s="15" t="e">
        <f>VLOOKUP($K346,pivot!$A$4:$G$116,7,FALSE)</f>
        <v>#N/A</v>
      </c>
    </row>
    <row r="347" spans="1:14" hidden="1" x14ac:dyDescent="0.25">
      <c r="A347">
        <v>107</v>
      </c>
      <c r="B347" t="s">
        <v>5</v>
      </c>
      <c r="C347">
        <v>2006</v>
      </c>
      <c r="D347">
        <v>4</v>
      </c>
      <c r="E347">
        <v>1820</v>
      </c>
      <c r="F347">
        <v>416</v>
      </c>
      <c r="G347" s="15">
        <v>0.22857142857142856</v>
      </c>
      <c r="H347" s="15"/>
      <c r="J347">
        <v>9</v>
      </c>
      <c r="K347" t="str">
        <f t="shared" si="5"/>
        <v>9-2006-4</v>
      </c>
      <c r="L347" t="e">
        <f>VLOOKUP($K347,pivot!$A$4:$G$116,5,FALSE)</f>
        <v>#N/A</v>
      </c>
      <c r="M347" t="e">
        <f>VLOOKUP($K347,pivot!$A$4:$G$116,6,FALSE)</f>
        <v>#N/A</v>
      </c>
      <c r="N347" s="15" t="e">
        <f>VLOOKUP($K347,pivot!$A$4:$G$116,7,FALSE)</f>
        <v>#N/A</v>
      </c>
    </row>
    <row r="348" spans="1:14" hidden="1" x14ac:dyDescent="0.25">
      <c r="A348">
        <v>107</v>
      </c>
      <c r="B348" t="s">
        <v>5</v>
      </c>
      <c r="C348">
        <v>2006</v>
      </c>
      <c r="D348">
        <v>5</v>
      </c>
      <c r="E348">
        <v>222</v>
      </c>
      <c r="F348">
        <v>25</v>
      </c>
      <c r="G348" s="15">
        <v>0.11261261261261261</v>
      </c>
      <c r="H348" s="15"/>
      <c r="J348">
        <v>9</v>
      </c>
      <c r="K348" t="str">
        <f t="shared" si="5"/>
        <v>9-2006-5</v>
      </c>
      <c r="L348" t="e">
        <f>VLOOKUP($K348,pivot!$A$4:$G$116,5,FALSE)</f>
        <v>#N/A</v>
      </c>
      <c r="M348" t="e">
        <f>VLOOKUP($K348,pivot!$A$4:$G$116,6,FALSE)</f>
        <v>#N/A</v>
      </c>
      <c r="N348" s="15" t="e">
        <f>VLOOKUP($K348,pivot!$A$4:$G$116,7,FALSE)</f>
        <v>#N/A</v>
      </c>
    </row>
    <row r="349" spans="1:14" hidden="1" x14ac:dyDescent="0.25">
      <c r="A349">
        <v>107</v>
      </c>
      <c r="B349" t="s">
        <v>5</v>
      </c>
      <c r="C349">
        <v>2007</v>
      </c>
      <c r="D349">
        <v>1</v>
      </c>
      <c r="E349">
        <v>9</v>
      </c>
      <c r="F349">
        <v>3</v>
      </c>
      <c r="G349" s="15">
        <v>0.33333333333333331</v>
      </c>
      <c r="H349" s="15"/>
      <c r="J349">
        <v>9</v>
      </c>
      <c r="K349" t="str">
        <f t="shared" si="5"/>
        <v>9-2007-1</v>
      </c>
      <c r="L349" t="e">
        <f>VLOOKUP($K349,pivot!$A$4:$G$116,5,FALSE)</f>
        <v>#N/A</v>
      </c>
      <c r="M349" t="e">
        <f>VLOOKUP($K349,pivot!$A$4:$G$116,6,FALSE)</f>
        <v>#N/A</v>
      </c>
      <c r="N349" s="15" t="e">
        <f>VLOOKUP($K349,pivot!$A$4:$G$116,7,FALSE)</f>
        <v>#N/A</v>
      </c>
    </row>
    <row r="350" spans="1:14" hidden="1" x14ac:dyDescent="0.25">
      <c r="A350">
        <v>107</v>
      </c>
      <c r="B350" t="s">
        <v>5</v>
      </c>
      <c r="C350">
        <v>2007</v>
      </c>
      <c r="D350">
        <v>2</v>
      </c>
      <c r="E350">
        <v>1886</v>
      </c>
      <c r="F350">
        <v>869</v>
      </c>
      <c r="G350" s="15">
        <v>0.46076352067868503</v>
      </c>
      <c r="H350" s="15"/>
      <c r="J350">
        <v>9</v>
      </c>
      <c r="K350" t="str">
        <f t="shared" si="5"/>
        <v>9-2007-2</v>
      </c>
      <c r="L350" t="e">
        <f>VLOOKUP($K350,pivot!$A$4:$G$116,5,FALSE)</f>
        <v>#N/A</v>
      </c>
      <c r="M350" t="e">
        <f>VLOOKUP($K350,pivot!$A$4:$G$116,6,FALSE)</f>
        <v>#N/A</v>
      </c>
      <c r="N350" s="15" t="e">
        <f>VLOOKUP($K350,pivot!$A$4:$G$116,7,FALSE)</f>
        <v>#N/A</v>
      </c>
    </row>
    <row r="351" spans="1:14" hidden="1" x14ac:dyDescent="0.25">
      <c r="A351">
        <v>107</v>
      </c>
      <c r="B351" t="s">
        <v>5</v>
      </c>
      <c r="C351">
        <v>2007</v>
      </c>
      <c r="D351">
        <v>3</v>
      </c>
      <c r="E351">
        <v>2054</v>
      </c>
      <c r="F351">
        <v>236</v>
      </c>
      <c r="G351" s="15">
        <v>0.11489776046738072</v>
      </c>
      <c r="H351" s="15"/>
      <c r="J351">
        <v>9</v>
      </c>
      <c r="K351" t="str">
        <f t="shared" si="5"/>
        <v>9-2007-3</v>
      </c>
      <c r="L351" t="e">
        <f>VLOOKUP($K351,pivot!$A$4:$G$116,5,FALSE)</f>
        <v>#N/A</v>
      </c>
      <c r="M351" t="e">
        <f>VLOOKUP($K351,pivot!$A$4:$G$116,6,FALSE)</f>
        <v>#N/A</v>
      </c>
      <c r="N351" s="15" t="e">
        <f>VLOOKUP($K351,pivot!$A$4:$G$116,7,FALSE)</f>
        <v>#N/A</v>
      </c>
    </row>
    <row r="352" spans="1:14" hidden="1" x14ac:dyDescent="0.25">
      <c r="A352">
        <v>107</v>
      </c>
      <c r="B352" t="s">
        <v>5</v>
      </c>
      <c r="C352">
        <v>2007</v>
      </c>
      <c r="D352">
        <v>4</v>
      </c>
      <c r="E352">
        <v>7198</v>
      </c>
      <c r="F352">
        <v>668</v>
      </c>
      <c r="G352" s="15">
        <v>9.2803556543484295E-2</v>
      </c>
      <c r="H352" s="15"/>
      <c r="J352">
        <v>9</v>
      </c>
      <c r="K352" t="str">
        <f t="shared" si="5"/>
        <v>9-2007-4</v>
      </c>
      <c r="L352" t="e">
        <f>VLOOKUP($K352,pivot!$A$4:$G$116,5,FALSE)</f>
        <v>#N/A</v>
      </c>
      <c r="M352" t="e">
        <f>VLOOKUP($K352,pivot!$A$4:$G$116,6,FALSE)</f>
        <v>#N/A</v>
      </c>
      <c r="N352" s="15" t="e">
        <f>VLOOKUP($K352,pivot!$A$4:$G$116,7,FALSE)</f>
        <v>#N/A</v>
      </c>
    </row>
    <row r="353" spans="1:14" hidden="1" x14ac:dyDescent="0.25">
      <c r="A353">
        <v>107</v>
      </c>
      <c r="B353" t="s">
        <v>5</v>
      </c>
      <c r="C353">
        <v>2007</v>
      </c>
      <c r="D353">
        <v>5</v>
      </c>
      <c r="E353">
        <v>1457</v>
      </c>
      <c r="F353">
        <v>149</v>
      </c>
      <c r="G353" s="15">
        <v>0.10226492793411118</v>
      </c>
      <c r="H353" s="15"/>
      <c r="J353">
        <v>9</v>
      </c>
      <c r="K353" t="str">
        <f t="shared" si="5"/>
        <v>9-2007-5</v>
      </c>
      <c r="L353" t="e">
        <f>VLOOKUP($K353,pivot!$A$4:$G$116,5,FALSE)</f>
        <v>#N/A</v>
      </c>
      <c r="M353" t="e">
        <f>VLOOKUP($K353,pivot!$A$4:$G$116,6,FALSE)</f>
        <v>#N/A</v>
      </c>
      <c r="N353" s="15" t="e">
        <f>VLOOKUP($K353,pivot!$A$4:$G$116,7,FALSE)</f>
        <v>#N/A</v>
      </c>
    </row>
    <row r="354" spans="1:14" hidden="1" x14ac:dyDescent="0.25">
      <c r="A354">
        <v>107</v>
      </c>
      <c r="B354" t="s">
        <v>5</v>
      </c>
      <c r="C354">
        <v>2008</v>
      </c>
      <c r="D354">
        <v>2</v>
      </c>
      <c r="E354">
        <v>342</v>
      </c>
      <c r="F354">
        <v>167</v>
      </c>
      <c r="G354" s="15">
        <v>0.48830409356725146</v>
      </c>
      <c r="H354" s="15"/>
      <c r="J354">
        <v>9</v>
      </c>
      <c r="K354" t="str">
        <f t="shared" si="5"/>
        <v>9-2008-2</v>
      </c>
      <c r="L354" t="e">
        <f>VLOOKUP($K354,pivot!$A$4:$G$116,5,FALSE)</f>
        <v>#N/A</v>
      </c>
      <c r="M354" t="e">
        <f>VLOOKUP($K354,pivot!$A$4:$G$116,6,FALSE)</f>
        <v>#N/A</v>
      </c>
      <c r="N354" s="15" t="e">
        <f>VLOOKUP($K354,pivot!$A$4:$G$116,7,FALSE)</f>
        <v>#N/A</v>
      </c>
    </row>
    <row r="355" spans="1:14" hidden="1" x14ac:dyDescent="0.25">
      <c r="A355">
        <v>107</v>
      </c>
      <c r="B355" t="s">
        <v>5</v>
      </c>
      <c r="C355">
        <v>2008</v>
      </c>
      <c r="D355">
        <v>3</v>
      </c>
      <c r="E355">
        <v>496</v>
      </c>
      <c r="F355">
        <v>69</v>
      </c>
      <c r="G355" s="15">
        <v>0.13911290322580644</v>
      </c>
      <c r="H355" s="15"/>
      <c r="J355">
        <v>9</v>
      </c>
      <c r="K355" t="str">
        <f t="shared" si="5"/>
        <v>9-2008-3</v>
      </c>
      <c r="L355" t="e">
        <f>VLOOKUP($K355,pivot!$A$4:$G$116,5,FALSE)</f>
        <v>#N/A</v>
      </c>
      <c r="M355" t="e">
        <f>VLOOKUP($K355,pivot!$A$4:$G$116,6,FALSE)</f>
        <v>#N/A</v>
      </c>
      <c r="N355" s="15" t="e">
        <f>VLOOKUP($K355,pivot!$A$4:$G$116,7,FALSE)</f>
        <v>#N/A</v>
      </c>
    </row>
    <row r="356" spans="1:14" hidden="1" x14ac:dyDescent="0.25">
      <c r="A356">
        <v>107</v>
      </c>
      <c r="B356" t="s">
        <v>5</v>
      </c>
      <c r="C356">
        <v>2008</v>
      </c>
      <c r="D356">
        <v>4</v>
      </c>
      <c r="E356">
        <v>863</v>
      </c>
      <c r="F356">
        <v>89</v>
      </c>
      <c r="G356" s="15">
        <v>0.10312862108922363</v>
      </c>
      <c r="H356" s="15"/>
      <c r="J356">
        <v>9</v>
      </c>
      <c r="K356" t="str">
        <f t="shared" si="5"/>
        <v>9-2008-4</v>
      </c>
      <c r="L356" t="e">
        <f>VLOOKUP($K356,pivot!$A$4:$G$116,5,FALSE)</f>
        <v>#N/A</v>
      </c>
      <c r="M356" t="e">
        <f>VLOOKUP($K356,pivot!$A$4:$G$116,6,FALSE)</f>
        <v>#N/A</v>
      </c>
      <c r="N356" s="15" t="e">
        <f>VLOOKUP($K356,pivot!$A$4:$G$116,7,FALSE)</f>
        <v>#N/A</v>
      </c>
    </row>
    <row r="357" spans="1:14" hidden="1" x14ac:dyDescent="0.25">
      <c r="A357">
        <v>107</v>
      </c>
      <c r="B357" t="s">
        <v>5</v>
      </c>
      <c r="C357">
        <v>2008</v>
      </c>
      <c r="D357">
        <v>5</v>
      </c>
      <c r="E357">
        <v>103</v>
      </c>
      <c r="F357">
        <v>14</v>
      </c>
      <c r="G357" s="15">
        <v>0.13592233009708737</v>
      </c>
      <c r="H357" s="15"/>
      <c r="J357">
        <v>9</v>
      </c>
      <c r="K357" t="str">
        <f t="shared" si="5"/>
        <v>9-2008-5</v>
      </c>
      <c r="L357" t="e">
        <f>VLOOKUP($K357,pivot!$A$4:$G$116,5,FALSE)</f>
        <v>#N/A</v>
      </c>
      <c r="M357" t="e">
        <f>VLOOKUP($K357,pivot!$A$4:$G$116,6,FALSE)</f>
        <v>#N/A</v>
      </c>
      <c r="N357" s="15" t="e">
        <f>VLOOKUP($K357,pivot!$A$4:$G$116,7,FALSE)</f>
        <v>#N/A</v>
      </c>
    </row>
    <row r="358" spans="1:14" hidden="1" x14ac:dyDescent="0.25">
      <c r="A358">
        <v>107</v>
      </c>
      <c r="B358" t="s">
        <v>5</v>
      </c>
      <c r="C358">
        <v>2009</v>
      </c>
      <c r="D358">
        <v>1</v>
      </c>
      <c r="E358">
        <v>7</v>
      </c>
      <c r="F358">
        <v>2</v>
      </c>
      <c r="G358" s="15">
        <v>0.2857142857142857</v>
      </c>
      <c r="H358" s="15"/>
      <c r="J358">
        <v>9</v>
      </c>
      <c r="K358" t="str">
        <f t="shared" si="5"/>
        <v>9-2009-1</v>
      </c>
      <c r="L358" t="e">
        <f>VLOOKUP($K358,pivot!$A$4:$G$116,5,FALSE)</f>
        <v>#N/A</v>
      </c>
      <c r="M358" t="e">
        <f>VLOOKUP($K358,pivot!$A$4:$G$116,6,FALSE)</f>
        <v>#N/A</v>
      </c>
      <c r="N358" s="15" t="e">
        <f>VLOOKUP($K358,pivot!$A$4:$G$116,7,FALSE)</f>
        <v>#N/A</v>
      </c>
    </row>
    <row r="359" spans="1:14" hidden="1" x14ac:dyDescent="0.25">
      <c r="A359">
        <v>107</v>
      </c>
      <c r="B359" t="s">
        <v>5</v>
      </c>
      <c r="C359">
        <v>2009</v>
      </c>
      <c r="D359">
        <v>2</v>
      </c>
      <c r="E359">
        <v>301</v>
      </c>
      <c r="F359">
        <v>102</v>
      </c>
      <c r="G359" s="15">
        <v>0.33887043189368771</v>
      </c>
      <c r="H359" s="15"/>
      <c r="J359">
        <v>9</v>
      </c>
      <c r="K359" t="str">
        <f t="shared" si="5"/>
        <v>9-2009-2</v>
      </c>
      <c r="L359" t="e">
        <f>VLOOKUP($K359,pivot!$A$4:$G$116,5,FALSE)</f>
        <v>#N/A</v>
      </c>
      <c r="M359" t="e">
        <f>VLOOKUP($K359,pivot!$A$4:$G$116,6,FALSE)</f>
        <v>#N/A</v>
      </c>
      <c r="N359" s="15" t="e">
        <f>VLOOKUP($K359,pivot!$A$4:$G$116,7,FALSE)</f>
        <v>#N/A</v>
      </c>
    </row>
    <row r="360" spans="1:14" hidden="1" x14ac:dyDescent="0.25">
      <c r="A360">
        <v>107</v>
      </c>
      <c r="B360" t="s">
        <v>5</v>
      </c>
      <c r="C360">
        <v>2009</v>
      </c>
      <c r="D360">
        <v>3</v>
      </c>
      <c r="E360">
        <v>1418</v>
      </c>
      <c r="F360">
        <v>412</v>
      </c>
      <c r="G360" s="15">
        <v>0.29055007052186177</v>
      </c>
      <c r="H360" s="15"/>
      <c r="J360">
        <v>9</v>
      </c>
      <c r="K360" t="str">
        <f t="shared" si="5"/>
        <v>9-2009-3</v>
      </c>
      <c r="L360" t="e">
        <f>VLOOKUP($K360,pivot!$A$4:$G$116,5,FALSE)</f>
        <v>#N/A</v>
      </c>
      <c r="M360" t="e">
        <f>VLOOKUP($K360,pivot!$A$4:$G$116,6,FALSE)</f>
        <v>#N/A</v>
      </c>
      <c r="N360" s="15" t="e">
        <f>VLOOKUP($K360,pivot!$A$4:$G$116,7,FALSE)</f>
        <v>#N/A</v>
      </c>
    </row>
    <row r="361" spans="1:14" hidden="1" x14ac:dyDescent="0.25">
      <c r="A361">
        <v>107</v>
      </c>
      <c r="B361" t="s">
        <v>5</v>
      </c>
      <c r="C361">
        <v>2009</v>
      </c>
      <c r="D361">
        <v>4</v>
      </c>
      <c r="E361">
        <v>15311</v>
      </c>
      <c r="F361">
        <v>1633</v>
      </c>
      <c r="G361" s="15">
        <v>0.10665534582979558</v>
      </c>
      <c r="H361" s="15"/>
      <c r="J361">
        <v>9</v>
      </c>
      <c r="K361" t="str">
        <f t="shared" si="5"/>
        <v>9-2009-4</v>
      </c>
      <c r="L361" t="e">
        <f>VLOOKUP($K361,pivot!$A$4:$G$116,5,FALSE)</f>
        <v>#N/A</v>
      </c>
      <c r="M361" t="e">
        <f>VLOOKUP($K361,pivot!$A$4:$G$116,6,FALSE)</f>
        <v>#N/A</v>
      </c>
      <c r="N361" s="15" t="e">
        <f>VLOOKUP($K361,pivot!$A$4:$G$116,7,FALSE)</f>
        <v>#N/A</v>
      </c>
    </row>
    <row r="362" spans="1:14" hidden="1" x14ac:dyDescent="0.25">
      <c r="A362">
        <v>107</v>
      </c>
      <c r="B362" t="s">
        <v>5</v>
      </c>
      <c r="C362">
        <v>2009</v>
      </c>
      <c r="D362">
        <v>5</v>
      </c>
      <c r="E362">
        <v>1271</v>
      </c>
      <c r="F362">
        <v>71</v>
      </c>
      <c r="G362" s="15">
        <v>5.5861526357199057E-2</v>
      </c>
      <c r="H362" s="15"/>
      <c r="J362">
        <v>9</v>
      </c>
      <c r="K362" t="str">
        <f t="shared" si="5"/>
        <v>9-2009-5</v>
      </c>
      <c r="L362" t="e">
        <f>VLOOKUP($K362,pivot!$A$4:$G$116,5,FALSE)</f>
        <v>#N/A</v>
      </c>
      <c r="M362" t="e">
        <f>VLOOKUP($K362,pivot!$A$4:$G$116,6,FALSE)</f>
        <v>#N/A</v>
      </c>
      <c r="N362" s="15" t="e">
        <f>VLOOKUP($K362,pivot!$A$4:$G$116,7,FALSE)</f>
        <v>#N/A</v>
      </c>
    </row>
    <row r="363" spans="1:14" hidden="1" x14ac:dyDescent="0.25">
      <c r="A363">
        <v>107</v>
      </c>
      <c r="B363" t="s">
        <v>5</v>
      </c>
      <c r="C363">
        <v>2010</v>
      </c>
      <c r="D363">
        <v>1</v>
      </c>
      <c r="E363">
        <v>5</v>
      </c>
      <c r="F363">
        <v>0</v>
      </c>
      <c r="G363" s="15">
        <v>0</v>
      </c>
      <c r="H363" s="15"/>
      <c r="J363">
        <v>9</v>
      </c>
      <c r="K363" t="str">
        <f t="shared" si="5"/>
        <v>9-2010-1</v>
      </c>
      <c r="L363" t="e">
        <f>VLOOKUP($K363,pivot!$A$4:$G$116,5,FALSE)</f>
        <v>#N/A</v>
      </c>
      <c r="M363" t="e">
        <f>VLOOKUP($K363,pivot!$A$4:$G$116,6,FALSE)</f>
        <v>#N/A</v>
      </c>
      <c r="N363" s="15" t="e">
        <f>VLOOKUP($K363,pivot!$A$4:$G$116,7,FALSE)</f>
        <v>#N/A</v>
      </c>
    </row>
    <row r="364" spans="1:14" hidden="1" x14ac:dyDescent="0.25">
      <c r="A364">
        <v>107</v>
      </c>
      <c r="B364" t="s">
        <v>5</v>
      </c>
      <c r="C364">
        <v>2010</v>
      </c>
      <c r="D364">
        <v>2</v>
      </c>
      <c r="E364">
        <v>48</v>
      </c>
      <c r="F364">
        <v>18</v>
      </c>
      <c r="G364" s="15">
        <v>0.375</v>
      </c>
      <c r="H364" s="15"/>
      <c r="J364">
        <v>9</v>
      </c>
      <c r="K364" t="str">
        <f t="shared" si="5"/>
        <v>9-2010-2</v>
      </c>
      <c r="L364" t="e">
        <f>VLOOKUP($K364,pivot!$A$4:$G$116,5,FALSE)</f>
        <v>#N/A</v>
      </c>
      <c r="M364" t="e">
        <f>VLOOKUP($K364,pivot!$A$4:$G$116,6,FALSE)</f>
        <v>#N/A</v>
      </c>
      <c r="N364" s="15" t="e">
        <f>VLOOKUP($K364,pivot!$A$4:$G$116,7,FALSE)</f>
        <v>#N/A</v>
      </c>
    </row>
    <row r="365" spans="1:14" hidden="1" x14ac:dyDescent="0.25">
      <c r="A365">
        <v>107</v>
      </c>
      <c r="B365" t="s">
        <v>5</v>
      </c>
      <c r="C365">
        <v>2010</v>
      </c>
      <c r="D365">
        <v>3</v>
      </c>
      <c r="E365">
        <v>288</v>
      </c>
      <c r="F365">
        <v>113</v>
      </c>
      <c r="G365" s="15">
        <v>0.3923611111111111</v>
      </c>
      <c r="H365" s="15"/>
      <c r="J365">
        <v>9</v>
      </c>
      <c r="K365" t="str">
        <f t="shared" si="5"/>
        <v>9-2010-3</v>
      </c>
      <c r="L365" t="e">
        <f>VLOOKUP($K365,pivot!$A$4:$G$116,5,FALSE)</f>
        <v>#N/A</v>
      </c>
      <c r="M365" t="e">
        <f>VLOOKUP($K365,pivot!$A$4:$G$116,6,FALSE)</f>
        <v>#N/A</v>
      </c>
      <c r="N365" s="15" t="e">
        <f>VLOOKUP($K365,pivot!$A$4:$G$116,7,FALSE)</f>
        <v>#N/A</v>
      </c>
    </row>
    <row r="366" spans="1:14" hidden="1" x14ac:dyDescent="0.25">
      <c r="A366">
        <v>107</v>
      </c>
      <c r="B366" t="s">
        <v>5</v>
      </c>
      <c r="C366">
        <v>2010</v>
      </c>
      <c r="D366">
        <v>4</v>
      </c>
      <c r="E366">
        <v>1451</v>
      </c>
      <c r="F366">
        <v>205</v>
      </c>
      <c r="G366" s="15">
        <v>0.14128187456926258</v>
      </c>
      <c r="H366" s="15"/>
      <c r="J366">
        <v>9</v>
      </c>
      <c r="K366" t="str">
        <f t="shared" si="5"/>
        <v>9-2010-4</v>
      </c>
      <c r="L366" t="e">
        <f>VLOOKUP($K366,pivot!$A$4:$G$116,5,FALSE)</f>
        <v>#N/A</v>
      </c>
      <c r="M366" t="e">
        <f>VLOOKUP($K366,pivot!$A$4:$G$116,6,FALSE)</f>
        <v>#N/A</v>
      </c>
      <c r="N366" s="15" t="e">
        <f>VLOOKUP($K366,pivot!$A$4:$G$116,7,FALSE)</f>
        <v>#N/A</v>
      </c>
    </row>
    <row r="367" spans="1:14" hidden="1" x14ac:dyDescent="0.25">
      <c r="A367">
        <v>107</v>
      </c>
      <c r="B367" t="s">
        <v>5</v>
      </c>
      <c r="C367">
        <v>2010</v>
      </c>
      <c r="D367">
        <v>5</v>
      </c>
      <c r="E367">
        <v>377</v>
      </c>
      <c r="F367">
        <v>54</v>
      </c>
      <c r="G367" s="15">
        <v>0.14323607427055704</v>
      </c>
      <c r="H367" s="15"/>
      <c r="J367">
        <v>9</v>
      </c>
      <c r="K367" t="str">
        <f t="shared" si="5"/>
        <v>9-2010-5</v>
      </c>
      <c r="L367" t="e">
        <f>VLOOKUP($K367,pivot!$A$4:$G$116,5,FALSE)</f>
        <v>#N/A</v>
      </c>
      <c r="M367" t="e">
        <f>VLOOKUP($K367,pivot!$A$4:$G$116,6,FALSE)</f>
        <v>#N/A</v>
      </c>
      <c r="N367" s="15" t="e">
        <f>VLOOKUP($K367,pivot!$A$4:$G$116,7,FALSE)</f>
        <v>#N/A</v>
      </c>
    </row>
    <row r="368" spans="1:14" hidden="1" x14ac:dyDescent="0.25">
      <c r="A368">
        <v>107</v>
      </c>
      <c r="B368" t="s">
        <v>5</v>
      </c>
      <c r="C368">
        <v>2011</v>
      </c>
      <c r="D368">
        <v>2</v>
      </c>
      <c r="E368">
        <v>768</v>
      </c>
      <c r="F368">
        <v>158</v>
      </c>
      <c r="G368" s="15">
        <v>0.20572916666666666</v>
      </c>
      <c r="H368" s="15"/>
      <c r="J368">
        <v>9</v>
      </c>
      <c r="K368" t="str">
        <f t="shared" si="5"/>
        <v>9-2011-2</v>
      </c>
      <c r="L368" t="e">
        <f>VLOOKUP($K368,pivot!$A$4:$G$116,5,FALSE)</f>
        <v>#N/A</v>
      </c>
      <c r="M368" t="e">
        <f>VLOOKUP($K368,pivot!$A$4:$G$116,6,FALSE)</f>
        <v>#N/A</v>
      </c>
      <c r="N368" s="15" t="e">
        <f>VLOOKUP($K368,pivot!$A$4:$G$116,7,FALSE)</f>
        <v>#N/A</v>
      </c>
    </row>
    <row r="369" spans="1:14" hidden="1" x14ac:dyDescent="0.25">
      <c r="A369">
        <v>107</v>
      </c>
      <c r="B369" t="s">
        <v>5</v>
      </c>
      <c r="C369">
        <v>2011</v>
      </c>
      <c r="D369">
        <v>3</v>
      </c>
      <c r="E369">
        <v>2702</v>
      </c>
      <c r="F369">
        <v>377</v>
      </c>
      <c r="G369" s="15">
        <v>0.13952627683197633</v>
      </c>
      <c r="H369" s="15"/>
      <c r="J369">
        <v>9</v>
      </c>
      <c r="K369" t="str">
        <f t="shared" si="5"/>
        <v>9-2011-3</v>
      </c>
      <c r="L369" t="e">
        <f>VLOOKUP($K369,pivot!$A$4:$G$116,5,FALSE)</f>
        <v>#N/A</v>
      </c>
      <c r="M369" t="e">
        <f>VLOOKUP($K369,pivot!$A$4:$G$116,6,FALSE)</f>
        <v>#N/A</v>
      </c>
      <c r="N369" s="15" t="e">
        <f>VLOOKUP($K369,pivot!$A$4:$G$116,7,FALSE)</f>
        <v>#N/A</v>
      </c>
    </row>
    <row r="370" spans="1:14" hidden="1" x14ac:dyDescent="0.25">
      <c r="A370">
        <v>107</v>
      </c>
      <c r="B370" t="s">
        <v>5</v>
      </c>
      <c r="C370">
        <v>2011</v>
      </c>
      <c r="D370">
        <v>4</v>
      </c>
      <c r="E370">
        <v>9680</v>
      </c>
      <c r="F370">
        <v>895</v>
      </c>
      <c r="G370" s="15">
        <v>9.2458677685950411E-2</v>
      </c>
      <c r="H370" s="15"/>
      <c r="J370">
        <v>9</v>
      </c>
      <c r="K370" t="str">
        <f t="shared" si="5"/>
        <v>9-2011-4</v>
      </c>
      <c r="L370" t="e">
        <f>VLOOKUP($K370,pivot!$A$4:$G$116,5,FALSE)</f>
        <v>#N/A</v>
      </c>
      <c r="M370" t="e">
        <f>VLOOKUP($K370,pivot!$A$4:$G$116,6,FALSE)</f>
        <v>#N/A</v>
      </c>
      <c r="N370" s="15" t="e">
        <f>VLOOKUP($K370,pivot!$A$4:$G$116,7,FALSE)</f>
        <v>#N/A</v>
      </c>
    </row>
    <row r="371" spans="1:14" hidden="1" x14ac:dyDescent="0.25">
      <c r="A371">
        <v>107</v>
      </c>
      <c r="B371" t="s">
        <v>5</v>
      </c>
      <c r="C371">
        <v>2011</v>
      </c>
      <c r="D371">
        <v>5</v>
      </c>
      <c r="E371">
        <v>3211</v>
      </c>
      <c r="F371">
        <v>526</v>
      </c>
      <c r="G371" s="15">
        <v>0.16381189660541887</v>
      </c>
      <c r="H371" s="15"/>
      <c r="J371">
        <v>9</v>
      </c>
      <c r="K371" t="str">
        <f t="shared" si="5"/>
        <v>9-2011-5</v>
      </c>
      <c r="L371" t="e">
        <f>VLOOKUP($K371,pivot!$A$4:$G$116,5,FALSE)</f>
        <v>#N/A</v>
      </c>
      <c r="M371" t="e">
        <f>VLOOKUP($K371,pivot!$A$4:$G$116,6,FALSE)</f>
        <v>#N/A</v>
      </c>
      <c r="N371" s="15" t="e">
        <f>VLOOKUP($K371,pivot!$A$4:$G$116,7,FALSE)</f>
        <v>#N/A</v>
      </c>
    </row>
    <row r="372" spans="1:14" hidden="1" x14ac:dyDescent="0.25">
      <c r="A372">
        <v>107</v>
      </c>
      <c r="B372" t="s">
        <v>5</v>
      </c>
      <c r="C372">
        <v>2012</v>
      </c>
      <c r="D372">
        <v>1</v>
      </c>
      <c r="E372">
        <v>20</v>
      </c>
      <c r="F372">
        <v>0</v>
      </c>
      <c r="G372" s="15">
        <v>0</v>
      </c>
      <c r="H372" s="15"/>
      <c r="J372">
        <v>9</v>
      </c>
      <c r="K372" t="str">
        <f t="shared" si="5"/>
        <v>9-2012-1</v>
      </c>
      <c r="L372" t="e">
        <f>VLOOKUP($K372,pivot!$A$4:$G$116,5,FALSE)</f>
        <v>#N/A</v>
      </c>
      <c r="M372" t="e">
        <f>VLOOKUP($K372,pivot!$A$4:$G$116,6,FALSE)</f>
        <v>#N/A</v>
      </c>
      <c r="N372" s="15" t="e">
        <f>VLOOKUP($K372,pivot!$A$4:$G$116,7,FALSE)</f>
        <v>#N/A</v>
      </c>
    </row>
    <row r="373" spans="1:14" hidden="1" x14ac:dyDescent="0.25">
      <c r="A373">
        <v>107</v>
      </c>
      <c r="B373" t="s">
        <v>5</v>
      </c>
      <c r="C373">
        <v>2012</v>
      </c>
      <c r="D373">
        <v>2</v>
      </c>
      <c r="E373">
        <v>607</v>
      </c>
      <c r="F373">
        <v>34</v>
      </c>
      <c r="G373" s="15">
        <v>5.6013179571663921E-2</v>
      </c>
      <c r="H373" s="15"/>
      <c r="J373">
        <v>9</v>
      </c>
      <c r="K373" t="str">
        <f t="shared" si="5"/>
        <v>9-2012-2</v>
      </c>
      <c r="L373" t="e">
        <f>VLOOKUP($K373,pivot!$A$4:$G$116,5,FALSE)</f>
        <v>#N/A</v>
      </c>
      <c r="M373" t="e">
        <f>VLOOKUP($K373,pivot!$A$4:$G$116,6,FALSE)</f>
        <v>#N/A</v>
      </c>
      <c r="N373" s="15" t="e">
        <f>VLOOKUP($K373,pivot!$A$4:$G$116,7,FALSE)</f>
        <v>#N/A</v>
      </c>
    </row>
    <row r="374" spans="1:14" hidden="1" x14ac:dyDescent="0.25">
      <c r="A374">
        <v>107</v>
      </c>
      <c r="B374" t="s">
        <v>5</v>
      </c>
      <c r="C374">
        <v>2012</v>
      </c>
      <c r="D374">
        <v>3</v>
      </c>
      <c r="E374">
        <v>4311</v>
      </c>
      <c r="F374">
        <v>476</v>
      </c>
      <c r="G374" s="15">
        <v>0.11041521688703317</v>
      </c>
      <c r="H374" s="15"/>
      <c r="J374">
        <v>9</v>
      </c>
      <c r="K374" t="str">
        <f t="shared" si="5"/>
        <v>9-2012-3</v>
      </c>
      <c r="L374" t="e">
        <f>VLOOKUP($K374,pivot!$A$4:$G$116,5,FALSE)</f>
        <v>#N/A</v>
      </c>
      <c r="M374" t="e">
        <f>VLOOKUP($K374,pivot!$A$4:$G$116,6,FALSE)</f>
        <v>#N/A</v>
      </c>
      <c r="N374" s="15" t="e">
        <f>VLOOKUP($K374,pivot!$A$4:$G$116,7,FALSE)</f>
        <v>#N/A</v>
      </c>
    </row>
    <row r="375" spans="1:14" hidden="1" x14ac:dyDescent="0.25">
      <c r="A375">
        <v>107</v>
      </c>
      <c r="B375" t="s">
        <v>5</v>
      </c>
      <c r="C375">
        <v>2012</v>
      </c>
      <c r="D375">
        <v>4</v>
      </c>
      <c r="E375">
        <v>33660</v>
      </c>
      <c r="F375">
        <v>2629</v>
      </c>
      <c r="G375" s="15">
        <v>7.8104575163398693E-2</v>
      </c>
      <c r="H375" s="15"/>
      <c r="J375">
        <v>9</v>
      </c>
      <c r="K375" t="str">
        <f t="shared" si="5"/>
        <v>9-2012-4</v>
      </c>
      <c r="L375" t="e">
        <f>VLOOKUP($K375,pivot!$A$4:$G$116,5,FALSE)</f>
        <v>#N/A</v>
      </c>
      <c r="M375" t="e">
        <f>VLOOKUP($K375,pivot!$A$4:$G$116,6,FALSE)</f>
        <v>#N/A</v>
      </c>
      <c r="N375" s="15" t="e">
        <f>VLOOKUP($K375,pivot!$A$4:$G$116,7,FALSE)</f>
        <v>#N/A</v>
      </c>
    </row>
    <row r="376" spans="1:14" hidden="1" x14ac:dyDescent="0.25">
      <c r="A376">
        <v>107</v>
      </c>
      <c r="B376" t="s">
        <v>5</v>
      </c>
      <c r="C376">
        <v>2012</v>
      </c>
      <c r="D376">
        <v>5</v>
      </c>
      <c r="E376">
        <v>9353</v>
      </c>
      <c r="F376">
        <v>677</v>
      </c>
      <c r="G376" s="15">
        <v>7.2383192558537368E-2</v>
      </c>
      <c r="H376" s="15"/>
      <c r="J376">
        <v>9</v>
      </c>
      <c r="K376" t="str">
        <f t="shared" si="5"/>
        <v>9-2012-5</v>
      </c>
      <c r="L376" t="e">
        <f>VLOOKUP($K376,pivot!$A$4:$G$116,5,FALSE)</f>
        <v>#N/A</v>
      </c>
      <c r="M376" t="e">
        <f>VLOOKUP($K376,pivot!$A$4:$G$116,6,FALSE)</f>
        <v>#N/A</v>
      </c>
      <c r="N376" s="15" t="e">
        <f>VLOOKUP($K376,pivot!$A$4:$G$116,7,FALSE)</f>
        <v>#N/A</v>
      </c>
    </row>
    <row r="377" spans="1:14" hidden="1" x14ac:dyDescent="0.25">
      <c r="A377">
        <v>107</v>
      </c>
      <c r="B377" t="s">
        <v>5</v>
      </c>
      <c r="C377">
        <v>2013</v>
      </c>
      <c r="D377">
        <v>1</v>
      </c>
      <c r="E377">
        <v>35</v>
      </c>
      <c r="F377">
        <v>2</v>
      </c>
      <c r="G377" s="15">
        <v>5.7142857142857141E-2</v>
      </c>
      <c r="H377" s="15"/>
      <c r="J377">
        <v>9</v>
      </c>
      <c r="K377" t="str">
        <f t="shared" si="5"/>
        <v>9-2013-1</v>
      </c>
      <c r="L377" t="e">
        <f>VLOOKUP($K377,pivot!$A$4:$G$116,5,FALSE)</f>
        <v>#N/A</v>
      </c>
      <c r="M377" t="e">
        <f>VLOOKUP($K377,pivot!$A$4:$G$116,6,FALSE)</f>
        <v>#N/A</v>
      </c>
      <c r="N377" s="15" t="e">
        <f>VLOOKUP($K377,pivot!$A$4:$G$116,7,FALSE)</f>
        <v>#N/A</v>
      </c>
    </row>
    <row r="378" spans="1:14" hidden="1" x14ac:dyDescent="0.25">
      <c r="A378">
        <v>107</v>
      </c>
      <c r="B378" t="s">
        <v>5</v>
      </c>
      <c r="C378">
        <v>2013</v>
      </c>
      <c r="D378">
        <v>2</v>
      </c>
      <c r="E378">
        <v>1229</v>
      </c>
      <c r="F378">
        <v>357</v>
      </c>
      <c r="G378" s="15">
        <v>0.29048006509357199</v>
      </c>
      <c r="H378" s="15"/>
      <c r="J378">
        <v>9</v>
      </c>
      <c r="K378" t="str">
        <f t="shared" si="5"/>
        <v>9-2013-2</v>
      </c>
      <c r="L378" t="e">
        <f>VLOOKUP($K378,pivot!$A$4:$G$116,5,FALSE)</f>
        <v>#N/A</v>
      </c>
      <c r="M378" t="e">
        <f>VLOOKUP($K378,pivot!$A$4:$G$116,6,FALSE)</f>
        <v>#N/A</v>
      </c>
      <c r="N378" s="15" t="e">
        <f>VLOOKUP($K378,pivot!$A$4:$G$116,7,FALSE)</f>
        <v>#N/A</v>
      </c>
    </row>
    <row r="379" spans="1:14" hidden="1" x14ac:dyDescent="0.25">
      <c r="A379">
        <v>107</v>
      </c>
      <c r="B379" t="s">
        <v>5</v>
      </c>
      <c r="C379">
        <v>2013</v>
      </c>
      <c r="D379">
        <v>3</v>
      </c>
      <c r="E379">
        <v>5598</v>
      </c>
      <c r="F379">
        <v>615</v>
      </c>
      <c r="G379" s="15">
        <v>0.10986066452304394</v>
      </c>
      <c r="H379" s="15"/>
      <c r="J379">
        <v>9</v>
      </c>
      <c r="K379" t="str">
        <f t="shared" si="5"/>
        <v>9-2013-3</v>
      </c>
      <c r="L379" t="e">
        <f>VLOOKUP($K379,pivot!$A$4:$G$116,5,FALSE)</f>
        <v>#N/A</v>
      </c>
      <c r="M379" t="e">
        <f>VLOOKUP($K379,pivot!$A$4:$G$116,6,FALSE)</f>
        <v>#N/A</v>
      </c>
      <c r="N379" s="15" t="e">
        <f>VLOOKUP($K379,pivot!$A$4:$G$116,7,FALSE)</f>
        <v>#N/A</v>
      </c>
    </row>
    <row r="380" spans="1:14" hidden="1" x14ac:dyDescent="0.25">
      <c r="A380">
        <v>107</v>
      </c>
      <c r="B380" t="s">
        <v>5</v>
      </c>
      <c r="C380">
        <v>2013</v>
      </c>
      <c r="D380">
        <v>4</v>
      </c>
      <c r="E380">
        <v>19827</v>
      </c>
      <c r="F380">
        <v>1951</v>
      </c>
      <c r="G380" s="15">
        <v>9.8401170121551418E-2</v>
      </c>
      <c r="H380" s="15"/>
      <c r="J380">
        <v>9</v>
      </c>
      <c r="K380" t="str">
        <f t="shared" si="5"/>
        <v>9-2013-4</v>
      </c>
      <c r="L380" t="e">
        <f>VLOOKUP($K380,pivot!$A$4:$G$116,5,FALSE)</f>
        <v>#N/A</v>
      </c>
      <c r="M380" t="e">
        <f>VLOOKUP($K380,pivot!$A$4:$G$116,6,FALSE)</f>
        <v>#N/A</v>
      </c>
      <c r="N380" s="15" t="e">
        <f>VLOOKUP($K380,pivot!$A$4:$G$116,7,FALSE)</f>
        <v>#N/A</v>
      </c>
    </row>
    <row r="381" spans="1:14" hidden="1" x14ac:dyDescent="0.25">
      <c r="A381">
        <v>107</v>
      </c>
      <c r="B381" t="s">
        <v>5</v>
      </c>
      <c r="C381">
        <v>2013</v>
      </c>
      <c r="D381">
        <v>5</v>
      </c>
      <c r="E381">
        <v>5958</v>
      </c>
      <c r="F381">
        <v>931</v>
      </c>
      <c r="G381" s="15">
        <v>0.1562604900973481</v>
      </c>
      <c r="H381" s="15"/>
      <c r="J381">
        <v>9</v>
      </c>
      <c r="K381" t="str">
        <f t="shared" si="5"/>
        <v>9-2013-5</v>
      </c>
      <c r="L381" t="e">
        <f>VLOOKUP($K381,pivot!$A$4:$G$116,5,FALSE)</f>
        <v>#N/A</v>
      </c>
      <c r="M381" t="e">
        <f>VLOOKUP($K381,pivot!$A$4:$G$116,6,FALSE)</f>
        <v>#N/A</v>
      </c>
      <c r="N381" s="15" t="e">
        <f>VLOOKUP($K381,pivot!$A$4:$G$116,7,FALSE)</f>
        <v>#N/A</v>
      </c>
    </row>
    <row r="382" spans="1:14" hidden="1" x14ac:dyDescent="0.25">
      <c r="A382">
        <v>107</v>
      </c>
      <c r="B382" t="s">
        <v>5</v>
      </c>
      <c r="C382">
        <v>2014</v>
      </c>
      <c r="D382">
        <v>2</v>
      </c>
      <c r="E382">
        <v>305</v>
      </c>
      <c r="F382">
        <v>62</v>
      </c>
      <c r="G382" s="15">
        <v>0.20327868852459016</v>
      </c>
      <c r="H382" s="15"/>
      <c r="J382">
        <v>9</v>
      </c>
      <c r="K382" t="str">
        <f t="shared" si="5"/>
        <v>9-2014-2</v>
      </c>
      <c r="L382" t="e">
        <f>VLOOKUP($K382,pivot!$A$4:$G$116,5,FALSE)</f>
        <v>#N/A</v>
      </c>
      <c r="M382" t="e">
        <f>VLOOKUP($K382,pivot!$A$4:$G$116,6,FALSE)</f>
        <v>#N/A</v>
      </c>
      <c r="N382" s="15" t="e">
        <f>VLOOKUP($K382,pivot!$A$4:$G$116,7,FALSE)</f>
        <v>#N/A</v>
      </c>
    </row>
    <row r="383" spans="1:14" hidden="1" x14ac:dyDescent="0.25">
      <c r="A383">
        <v>107</v>
      </c>
      <c r="B383" t="s">
        <v>5</v>
      </c>
      <c r="C383">
        <v>2014</v>
      </c>
      <c r="D383">
        <v>3</v>
      </c>
      <c r="E383">
        <v>2497</v>
      </c>
      <c r="F383">
        <v>341</v>
      </c>
      <c r="G383" s="15">
        <v>0.13656387665198239</v>
      </c>
      <c r="H383" s="15"/>
      <c r="J383">
        <v>9</v>
      </c>
      <c r="K383" t="str">
        <f t="shared" si="5"/>
        <v>9-2014-3</v>
      </c>
      <c r="L383" t="e">
        <f>VLOOKUP($K383,pivot!$A$4:$G$116,5,FALSE)</f>
        <v>#N/A</v>
      </c>
      <c r="M383" t="e">
        <f>VLOOKUP($K383,pivot!$A$4:$G$116,6,FALSE)</f>
        <v>#N/A</v>
      </c>
      <c r="N383" s="15" t="e">
        <f>VLOOKUP($K383,pivot!$A$4:$G$116,7,FALSE)</f>
        <v>#N/A</v>
      </c>
    </row>
    <row r="384" spans="1:14" hidden="1" x14ac:dyDescent="0.25">
      <c r="A384">
        <v>107</v>
      </c>
      <c r="B384" t="s">
        <v>5</v>
      </c>
      <c r="C384">
        <v>2014</v>
      </c>
      <c r="D384">
        <v>4</v>
      </c>
      <c r="E384">
        <v>23011</v>
      </c>
      <c r="F384">
        <v>2855</v>
      </c>
      <c r="G384" s="15">
        <v>0.12407109643214115</v>
      </c>
      <c r="H384" s="15"/>
      <c r="J384">
        <v>9</v>
      </c>
      <c r="K384" t="str">
        <f t="shared" si="5"/>
        <v>9-2014-4</v>
      </c>
      <c r="L384" t="e">
        <f>VLOOKUP($K384,pivot!$A$4:$G$116,5,FALSE)</f>
        <v>#N/A</v>
      </c>
      <c r="M384" t="e">
        <f>VLOOKUP($K384,pivot!$A$4:$G$116,6,FALSE)</f>
        <v>#N/A</v>
      </c>
      <c r="N384" s="15" t="e">
        <f>VLOOKUP($K384,pivot!$A$4:$G$116,7,FALSE)</f>
        <v>#N/A</v>
      </c>
    </row>
    <row r="385" spans="1:14" hidden="1" x14ac:dyDescent="0.25">
      <c r="A385">
        <v>107</v>
      </c>
      <c r="B385" t="s">
        <v>5</v>
      </c>
      <c r="C385">
        <v>2014</v>
      </c>
      <c r="D385">
        <v>5</v>
      </c>
      <c r="E385">
        <v>5801</v>
      </c>
      <c r="F385">
        <v>412</v>
      </c>
      <c r="G385" s="15">
        <v>7.1022237545250819E-2</v>
      </c>
      <c r="H385" s="15"/>
      <c r="J385">
        <v>9</v>
      </c>
      <c r="K385" t="str">
        <f t="shared" si="5"/>
        <v>9-2014-5</v>
      </c>
      <c r="L385" t="e">
        <f>VLOOKUP($K385,pivot!$A$4:$G$116,5,FALSE)</f>
        <v>#N/A</v>
      </c>
      <c r="M385" t="e">
        <f>VLOOKUP($K385,pivot!$A$4:$G$116,6,FALSE)</f>
        <v>#N/A</v>
      </c>
      <c r="N385" s="15" t="e">
        <f>VLOOKUP($K385,pivot!$A$4:$G$116,7,FALSE)</f>
        <v>#N/A</v>
      </c>
    </row>
    <row r="386" spans="1:14" hidden="1" x14ac:dyDescent="0.25">
      <c r="A386">
        <v>107</v>
      </c>
      <c r="B386" t="s">
        <v>5</v>
      </c>
      <c r="C386">
        <v>2015</v>
      </c>
      <c r="D386">
        <v>1</v>
      </c>
      <c r="E386">
        <v>46</v>
      </c>
      <c r="F386">
        <v>2</v>
      </c>
      <c r="G386" s="15">
        <v>4.3478260869565216E-2</v>
      </c>
      <c r="H386" s="15"/>
      <c r="J386">
        <v>9</v>
      </c>
      <c r="K386" t="str">
        <f t="shared" si="5"/>
        <v>9-2015-1</v>
      </c>
      <c r="L386" s="17">
        <f>VLOOKUP($K386,pivot!$A$4:$G$116,5,FALSE)</f>
        <v>8</v>
      </c>
      <c r="M386" s="17">
        <f>VLOOKUP($K386,pivot!$A$4:$G$116,6,FALSE)</f>
        <v>2</v>
      </c>
      <c r="N386" s="18">
        <f>VLOOKUP($K386,pivot!$A$4:$G$116,7,FALSE)</f>
        <v>0.25</v>
      </c>
    </row>
    <row r="387" spans="1:14" hidden="1" x14ac:dyDescent="0.25">
      <c r="A387">
        <v>107</v>
      </c>
      <c r="B387" t="s">
        <v>5</v>
      </c>
      <c r="C387">
        <v>2015</v>
      </c>
      <c r="D387">
        <v>2</v>
      </c>
      <c r="E387">
        <v>1312</v>
      </c>
      <c r="F387">
        <v>155</v>
      </c>
      <c r="G387" s="15">
        <v>0.11814024390243902</v>
      </c>
      <c r="H387" s="15"/>
      <c r="J387">
        <v>9</v>
      </c>
      <c r="K387" t="str">
        <f t="shared" ref="K387:K450" si="6">J387&amp;"-"&amp;C387&amp;"-"&amp;D387</f>
        <v>9-2015-2</v>
      </c>
      <c r="L387" s="17">
        <f>VLOOKUP($K387,pivot!$A$4:$G$116,5,FALSE)</f>
        <v>245</v>
      </c>
      <c r="M387" s="17">
        <f>VLOOKUP($K387,pivot!$A$4:$G$116,6,FALSE)</f>
        <v>101</v>
      </c>
      <c r="N387" s="18">
        <f>VLOOKUP($K387,pivot!$A$4:$G$116,7,FALSE)</f>
        <v>0.41224489795918368</v>
      </c>
    </row>
    <row r="388" spans="1:14" hidden="1" x14ac:dyDescent="0.25">
      <c r="A388">
        <v>107</v>
      </c>
      <c r="B388" t="s">
        <v>5</v>
      </c>
      <c r="C388">
        <v>2015</v>
      </c>
      <c r="D388">
        <v>3</v>
      </c>
      <c r="E388">
        <v>3091</v>
      </c>
      <c r="F388">
        <v>326</v>
      </c>
      <c r="G388" s="15">
        <v>0.1054674862504044</v>
      </c>
      <c r="H388" s="15"/>
      <c r="J388">
        <v>9</v>
      </c>
      <c r="K388" t="str">
        <f t="shared" si="6"/>
        <v>9-2015-3</v>
      </c>
      <c r="L388" t="e">
        <f>VLOOKUP($K388,pivot!$A$4:$G$116,5,FALSE)</f>
        <v>#N/A</v>
      </c>
      <c r="M388" t="e">
        <f>VLOOKUP($K388,pivot!$A$4:$G$116,6,FALSE)</f>
        <v>#N/A</v>
      </c>
      <c r="N388" s="15" t="e">
        <f>VLOOKUP($K388,pivot!$A$4:$G$116,7,FALSE)</f>
        <v>#N/A</v>
      </c>
    </row>
    <row r="389" spans="1:14" hidden="1" x14ac:dyDescent="0.25">
      <c r="A389">
        <v>107</v>
      </c>
      <c r="B389" t="s">
        <v>5</v>
      </c>
      <c r="C389">
        <v>2015</v>
      </c>
      <c r="D389">
        <v>4</v>
      </c>
      <c r="E389">
        <v>32702</v>
      </c>
      <c r="F389">
        <v>2761</v>
      </c>
      <c r="G389" s="15">
        <v>8.4429086905999637E-2</v>
      </c>
      <c r="H389" s="15"/>
      <c r="J389">
        <v>9</v>
      </c>
      <c r="K389" t="str">
        <f t="shared" si="6"/>
        <v>9-2015-4</v>
      </c>
      <c r="L389" t="e">
        <f>VLOOKUP($K389,pivot!$A$4:$G$116,5,FALSE)</f>
        <v>#N/A</v>
      </c>
      <c r="M389" t="e">
        <f>VLOOKUP($K389,pivot!$A$4:$G$116,6,FALSE)</f>
        <v>#N/A</v>
      </c>
      <c r="N389" s="15" t="e">
        <f>VLOOKUP($K389,pivot!$A$4:$G$116,7,FALSE)</f>
        <v>#N/A</v>
      </c>
    </row>
    <row r="390" spans="1:14" hidden="1" x14ac:dyDescent="0.25">
      <c r="A390">
        <v>107</v>
      </c>
      <c r="B390" t="s">
        <v>5</v>
      </c>
      <c r="C390">
        <v>2015</v>
      </c>
      <c r="D390">
        <v>5</v>
      </c>
      <c r="E390">
        <v>8742</v>
      </c>
      <c r="F390">
        <v>807</v>
      </c>
      <c r="G390" s="15">
        <v>9.231297185998627E-2</v>
      </c>
      <c r="H390" s="15"/>
      <c r="J390">
        <v>9</v>
      </c>
      <c r="K390" t="str">
        <f t="shared" si="6"/>
        <v>9-2015-5</v>
      </c>
      <c r="L390" t="e">
        <f>VLOOKUP($K390,pivot!$A$4:$G$116,5,FALSE)</f>
        <v>#N/A</v>
      </c>
      <c r="M390" t="e">
        <f>VLOOKUP($K390,pivot!$A$4:$G$116,6,FALSE)</f>
        <v>#N/A</v>
      </c>
      <c r="N390" s="15" t="e">
        <f>VLOOKUP($K390,pivot!$A$4:$G$116,7,FALSE)</f>
        <v>#N/A</v>
      </c>
    </row>
    <row r="391" spans="1:14" hidden="1" x14ac:dyDescent="0.25">
      <c r="A391">
        <v>107</v>
      </c>
      <c r="B391" t="s">
        <v>5</v>
      </c>
      <c r="C391">
        <v>2016</v>
      </c>
      <c r="D391">
        <v>2</v>
      </c>
      <c r="E391">
        <v>22</v>
      </c>
      <c r="F391">
        <v>7</v>
      </c>
      <c r="G391" s="15">
        <v>0.31818181818181818</v>
      </c>
      <c r="H391" s="15"/>
      <c r="J391">
        <v>9</v>
      </c>
      <c r="K391" t="str">
        <f t="shared" si="6"/>
        <v>9-2016-2</v>
      </c>
      <c r="L391" s="17">
        <f>VLOOKUP($K391,pivot!$A$4:$G$116,5,FALSE)</f>
        <v>17</v>
      </c>
      <c r="M391" s="17">
        <f>VLOOKUP($K391,pivot!$A$4:$G$116,6,FALSE)</f>
        <v>7</v>
      </c>
      <c r="N391" s="18">
        <f>VLOOKUP($K391,pivot!$A$4:$G$116,7,FALSE)</f>
        <v>0.41176470588235292</v>
      </c>
    </row>
    <row r="392" spans="1:14" hidden="1" x14ac:dyDescent="0.25">
      <c r="A392">
        <v>107</v>
      </c>
      <c r="B392" t="s">
        <v>5</v>
      </c>
      <c r="C392">
        <v>2017</v>
      </c>
      <c r="D392">
        <v>2</v>
      </c>
      <c r="E392">
        <v>543</v>
      </c>
      <c r="F392">
        <v>222</v>
      </c>
      <c r="G392" s="15">
        <v>0.40883977900552487</v>
      </c>
      <c r="H392" s="15"/>
      <c r="J392">
        <v>9</v>
      </c>
      <c r="K392" t="str">
        <f t="shared" si="6"/>
        <v>9-2017-2</v>
      </c>
      <c r="L392" s="16">
        <f>VLOOKUP($K392,pivot!$A$4:$G$116,5,FALSE)</f>
        <v>528</v>
      </c>
      <c r="M392" s="16">
        <f>VLOOKUP($K392,pivot!$A$4:$G$116,6,FALSE)</f>
        <v>222</v>
      </c>
      <c r="N392" s="15">
        <f>VLOOKUP($K392,pivot!$A$4:$G$116,7,FALSE)</f>
        <v>0.42045454545454547</v>
      </c>
    </row>
    <row r="393" spans="1:14" hidden="1" x14ac:dyDescent="0.25">
      <c r="A393">
        <v>107</v>
      </c>
      <c r="B393" t="s">
        <v>5</v>
      </c>
      <c r="C393">
        <v>2017</v>
      </c>
      <c r="D393">
        <v>3</v>
      </c>
      <c r="E393">
        <v>2804</v>
      </c>
      <c r="F393">
        <v>301</v>
      </c>
      <c r="G393" s="15">
        <v>0.10734664764621969</v>
      </c>
      <c r="H393" s="15"/>
      <c r="J393">
        <v>9</v>
      </c>
      <c r="K393" t="str">
        <f t="shared" si="6"/>
        <v>9-2017-3</v>
      </c>
      <c r="L393" t="e">
        <f>VLOOKUP($K393,pivot!$A$4:$G$116,5,FALSE)</f>
        <v>#N/A</v>
      </c>
      <c r="M393" t="e">
        <f>VLOOKUP($K393,pivot!$A$4:$G$116,6,FALSE)</f>
        <v>#N/A</v>
      </c>
      <c r="N393" s="15" t="e">
        <f>VLOOKUP($K393,pivot!$A$4:$G$116,7,FALSE)</f>
        <v>#N/A</v>
      </c>
    </row>
    <row r="394" spans="1:14" hidden="1" x14ac:dyDescent="0.25">
      <c r="A394">
        <v>107</v>
      </c>
      <c r="B394" t="s">
        <v>5</v>
      </c>
      <c r="C394">
        <v>2017</v>
      </c>
      <c r="D394">
        <v>4</v>
      </c>
      <c r="E394">
        <v>804</v>
      </c>
      <c r="F394">
        <v>54</v>
      </c>
      <c r="G394" s="15">
        <v>6.7164179104477612E-2</v>
      </c>
      <c r="H394" s="15"/>
      <c r="J394">
        <v>9</v>
      </c>
      <c r="K394" t="str">
        <f t="shared" si="6"/>
        <v>9-2017-4</v>
      </c>
      <c r="L394" t="e">
        <f>VLOOKUP($K394,pivot!$A$4:$G$116,5,FALSE)</f>
        <v>#N/A</v>
      </c>
      <c r="M394" t="e">
        <f>VLOOKUP($K394,pivot!$A$4:$G$116,6,FALSE)</f>
        <v>#N/A</v>
      </c>
      <c r="N394" s="15" t="e">
        <f>VLOOKUP($K394,pivot!$A$4:$G$116,7,FALSE)</f>
        <v>#N/A</v>
      </c>
    </row>
    <row r="395" spans="1:14" hidden="1" x14ac:dyDescent="0.25">
      <c r="A395">
        <v>107</v>
      </c>
      <c r="B395" t="s">
        <v>5</v>
      </c>
      <c r="C395">
        <v>2017</v>
      </c>
      <c r="D395">
        <v>5</v>
      </c>
      <c r="E395">
        <v>34</v>
      </c>
      <c r="F395">
        <v>0</v>
      </c>
      <c r="G395" s="15">
        <v>0</v>
      </c>
      <c r="H395" s="15"/>
      <c r="J395">
        <v>9</v>
      </c>
      <c r="K395" t="str">
        <f t="shared" si="6"/>
        <v>9-2017-5</v>
      </c>
      <c r="L395" s="16">
        <f>VLOOKUP($K395,pivot!$A$4:$G$116,5,FALSE)</f>
        <v>0</v>
      </c>
      <c r="M395" s="16">
        <f>VLOOKUP($K395,pivot!$A$4:$G$116,6,FALSE)</f>
        <v>0</v>
      </c>
      <c r="N395" s="15">
        <f>VLOOKUP($K395,pivot!$A$4:$G$116,7,FALSE)</f>
        <v>0</v>
      </c>
    </row>
    <row r="396" spans="1:14" hidden="1" x14ac:dyDescent="0.25">
      <c r="A396">
        <v>107</v>
      </c>
      <c r="B396" t="s">
        <v>5</v>
      </c>
      <c r="C396">
        <v>2018</v>
      </c>
      <c r="D396">
        <v>1</v>
      </c>
      <c r="E396">
        <v>3</v>
      </c>
      <c r="F396">
        <v>0</v>
      </c>
      <c r="G396" s="15">
        <v>0</v>
      </c>
      <c r="H396" s="15"/>
      <c r="J396">
        <v>9</v>
      </c>
      <c r="K396" t="str">
        <f t="shared" si="6"/>
        <v>9-2018-1</v>
      </c>
      <c r="L396" s="16">
        <f>VLOOKUP($K396,pivot!$A$4:$G$116,5,FALSE)</f>
        <v>0</v>
      </c>
      <c r="M396" s="16">
        <f>VLOOKUP($K396,pivot!$A$4:$G$116,6,FALSE)</f>
        <v>1</v>
      </c>
      <c r="N396" s="15">
        <f>VLOOKUP($K396,pivot!$A$4:$G$116,7,FALSE)</f>
        <v>0</v>
      </c>
    </row>
    <row r="397" spans="1:14" hidden="1" x14ac:dyDescent="0.25">
      <c r="A397">
        <v>107</v>
      </c>
      <c r="B397" t="s">
        <v>5</v>
      </c>
      <c r="C397">
        <v>2018</v>
      </c>
      <c r="D397">
        <v>2</v>
      </c>
      <c r="E397">
        <v>602</v>
      </c>
      <c r="F397">
        <v>162</v>
      </c>
      <c r="G397" s="15">
        <v>0.26910299003322258</v>
      </c>
      <c r="H397" s="15"/>
      <c r="J397">
        <v>9</v>
      </c>
      <c r="K397" t="str">
        <f t="shared" si="6"/>
        <v>9-2018-2</v>
      </c>
      <c r="L397" s="17">
        <f>VLOOKUP($K397,pivot!$A$4:$G$116,5,FALSE)</f>
        <v>455</v>
      </c>
      <c r="M397" s="17">
        <f>VLOOKUP($K397,pivot!$A$4:$G$116,6,FALSE)</f>
        <v>157</v>
      </c>
      <c r="N397" s="18">
        <f>VLOOKUP($K397,pivot!$A$4:$G$116,7,FALSE)</f>
        <v>0.34505494505494505</v>
      </c>
    </row>
    <row r="398" spans="1:14" hidden="1" x14ac:dyDescent="0.25">
      <c r="A398">
        <v>107</v>
      </c>
      <c r="B398" t="s">
        <v>5</v>
      </c>
      <c r="C398">
        <v>2018</v>
      </c>
      <c r="D398">
        <v>3</v>
      </c>
      <c r="E398">
        <v>2033</v>
      </c>
      <c r="F398">
        <v>92</v>
      </c>
      <c r="G398" s="15">
        <v>4.5253320216428923E-2</v>
      </c>
      <c r="H398" s="15"/>
      <c r="J398">
        <v>9</v>
      </c>
      <c r="K398" t="str">
        <f t="shared" si="6"/>
        <v>9-2018-3</v>
      </c>
      <c r="L398" t="e">
        <f>VLOOKUP($K398,pivot!$A$4:$G$116,5,FALSE)</f>
        <v>#N/A</v>
      </c>
      <c r="M398" t="e">
        <f>VLOOKUP($K398,pivot!$A$4:$G$116,6,FALSE)</f>
        <v>#N/A</v>
      </c>
      <c r="N398" s="15" t="e">
        <f>VLOOKUP($K398,pivot!$A$4:$G$116,7,FALSE)</f>
        <v>#N/A</v>
      </c>
    </row>
    <row r="399" spans="1:14" hidden="1" x14ac:dyDescent="0.25">
      <c r="A399">
        <v>107</v>
      </c>
      <c r="B399" t="s">
        <v>5</v>
      </c>
      <c r="C399">
        <v>2018</v>
      </c>
      <c r="D399">
        <v>4</v>
      </c>
      <c r="E399">
        <v>3468</v>
      </c>
      <c r="F399">
        <v>136</v>
      </c>
      <c r="G399" s="15">
        <v>3.9215686274509803E-2</v>
      </c>
      <c r="H399" s="15"/>
      <c r="J399">
        <v>9</v>
      </c>
      <c r="K399" t="str">
        <f t="shared" si="6"/>
        <v>9-2018-4</v>
      </c>
      <c r="L399" t="e">
        <f>VLOOKUP($K399,pivot!$A$4:$G$116,5,FALSE)</f>
        <v>#N/A</v>
      </c>
      <c r="M399" t="e">
        <f>VLOOKUP($K399,pivot!$A$4:$G$116,6,FALSE)</f>
        <v>#N/A</v>
      </c>
      <c r="N399" s="15" t="e">
        <f>VLOOKUP($K399,pivot!$A$4:$G$116,7,FALSE)</f>
        <v>#N/A</v>
      </c>
    </row>
    <row r="400" spans="1:14" hidden="1" x14ac:dyDescent="0.25">
      <c r="A400">
        <v>107</v>
      </c>
      <c r="B400" t="s">
        <v>5</v>
      </c>
      <c r="C400">
        <v>2018</v>
      </c>
      <c r="D400">
        <v>5</v>
      </c>
      <c r="E400">
        <v>8</v>
      </c>
      <c r="F400">
        <v>0</v>
      </c>
      <c r="G400" s="15">
        <v>0</v>
      </c>
      <c r="H400" s="15"/>
      <c r="J400">
        <v>9</v>
      </c>
      <c r="K400" t="str">
        <f t="shared" si="6"/>
        <v>9-2018-5</v>
      </c>
      <c r="L400" t="e">
        <f>VLOOKUP($K400,pivot!$A$4:$G$116,5,FALSE)</f>
        <v>#N/A</v>
      </c>
      <c r="M400" t="e">
        <f>VLOOKUP($K400,pivot!$A$4:$G$116,6,FALSE)</f>
        <v>#N/A</v>
      </c>
      <c r="N400" s="15" t="e">
        <f>VLOOKUP($K400,pivot!$A$4:$G$116,7,FALSE)</f>
        <v>#N/A</v>
      </c>
    </row>
    <row r="401" spans="1:14" hidden="1" x14ac:dyDescent="0.25">
      <c r="A401">
        <v>107</v>
      </c>
      <c r="B401" t="s">
        <v>5</v>
      </c>
      <c r="C401">
        <v>2019</v>
      </c>
      <c r="D401">
        <v>1</v>
      </c>
      <c r="E401">
        <v>36</v>
      </c>
      <c r="F401">
        <v>0</v>
      </c>
      <c r="G401" s="15">
        <v>0</v>
      </c>
      <c r="H401" s="15"/>
      <c r="J401">
        <v>9</v>
      </c>
      <c r="K401" t="str">
        <f t="shared" si="6"/>
        <v>9-2019-1</v>
      </c>
      <c r="L401" s="16">
        <f>VLOOKUP($K401,pivot!$A$4:$G$116,5,FALSE)</f>
        <v>0</v>
      </c>
      <c r="M401" s="16">
        <f>VLOOKUP($K401,pivot!$A$4:$G$116,6,FALSE)</f>
        <v>0</v>
      </c>
      <c r="N401" s="15">
        <f>VLOOKUP($K401,pivot!$A$4:$G$116,7,FALSE)</f>
        <v>0</v>
      </c>
    </row>
    <row r="402" spans="1:14" hidden="1" x14ac:dyDescent="0.25">
      <c r="A402">
        <v>107</v>
      </c>
      <c r="B402" t="s">
        <v>5</v>
      </c>
      <c r="C402">
        <v>2019</v>
      </c>
      <c r="D402">
        <v>2</v>
      </c>
      <c r="E402">
        <v>954</v>
      </c>
      <c r="F402">
        <v>193</v>
      </c>
      <c r="G402" s="15">
        <v>0.20230607966457023</v>
      </c>
      <c r="H402" s="15"/>
      <c r="J402">
        <v>9</v>
      </c>
      <c r="K402" t="str">
        <f t="shared" si="6"/>
        <v>9-2019-2</v>
      </c>
      <c r="L402" s="17">
        <f>VLOOKUP($K402,pivot!$A$4:$G$116,5,FALSE)</f>
        <v>427.42857142857144</v>
      </c>
      <c r="M402" s="17">
        <f>VLOOKUP($K402,pivot!$A$4:$G$116,6,FALSE)</f>
        <v>165.28571428571428</v>
      </c>
      <c r="N402" s="18">
        <f>VLOOKUP($K402,pivot!$A$4:$G$116,7,FALSE)</f>
        <v>0.38669786096256681</v>
      </c>
    </row>
    <row r="403" spans="1:14" hidden="1" x14ac:dyDescent="0.25">
      <c r="A403">
        <v>107</v>
      </c>
      <c r="B403" t="s">
        <v>5</v>
      </c>
      <c r="C403">
        <v>2019</v>
      </c>
      <c r="D403">
        <v>3</v>
      </c>
      <c r="E403">
        <v>879</v>
      </c>
      <c r="F403">
        <v>130</v>
      </c>
      <c r="G403" s="15">
        <v>0.14789533560864618</v>
      </c>
      <c r="H403" s="15"/>
      <c r="J403">
        <v>9</v>
      </c>
      <c r="K403" t="str">
        <f t="shared" si="6"/>
        <v>9-2019-3</v>
      </c>
      <c r="L403" s="17">
        <f>VLOOKUP($K403,pivot!$A$4:$G$116,5,FALSE)</f>
        <v>277.57142857142856</v>
      </c>
      <c r="M403" s="17">
        <f>VLOOKUP($K403,pivot!$A$4:$G$116,6,FALSE)</f>
        <v>72.714285714285722</v>
      </c>
      <c r="N403" s="18">
        <f>VLOOKUP($K403,pivot!$A$4:$G$116,7,FALSE)</f>
        <v>0.26196603190941847</v>
      </c>
    </row>
    <row r="404" spans="1:14" hidden="1" x14ac:dyDescent="0.25">
      <c r="A404">
        <v>107</v>
      </c>
      <c r="B404" t="s">
        <v>5</v>
      </c>
      <c r="C404">
        <v>2019</v>
      </c>
      <c r="D404">
        <v>4</v>
      </c>
      <c r="E404">
        <v>5882</v>
      </c>
      <c r="F404">
        <v>206</v>
      </c>
      <c r="G404" s="15">
        <v>3.5022101326079566E-2</v>
      </c>
      <c r="H404" s="15"/>
      <c r="J404">
        <v>9</v>
      </c>
      <c r="K404" t="str">
        <f t="shared" si="6"/>
        <v>9-2019-4</v>
      </c>
      <c r="L404" t="e">
        <f>VLOOKUP($K404,pivot!$A$4:$G$116,5,FALSE)</f>
        <v>#N/A</v>
      </c>
      <c r="M404" t="e">
        <f>VLOOKUP($K404,pivot!$A$4:$G$116,6,FALSE)</f>
        <v>#N/A</v>
      </c>
      <c r="N404" s="15" t="e">
        <f>VLOOKUP($K404,pivot!$A$4:$G$116,7,FALSE)</f>
        <v>#N/A</v>
      </c>
    </row>
    <row r="405" spans="1:14" hidden="1" x14ac:dyDescent="0.25">
      <c r="A405">
        <v>107</v>
      </c>
      <c r="B405" t="s">
        <v>5</v>
      </c>
      <c r="C405">
        <v>2019</v>
      </c>
      <c r="D405">
        <v>5</v>
      </c>
      <c r="E405">
        <v>64</v>
      </c>
      <c r="F405">
        <v>6</v>
      </c>
      <c r="G405" s="15">
        <v>9.375E-2</v>
      </c>
      <c r="H405" s="15"/>
      <c r="J405">
        <v>9</v>
      </c>
      <c r="K405" t="str">
        <f t="shared" si="6"/>
        <v>9-2019-5</v>
      </c>
      <c r="L405" t="e">
        <f>VLOOKUP($K405,pivot!$A$4:$G$116,5,FALSE)</f>
        <v>#N/A</v>
      </c>
      <c r="M405" t="e">
        <f>VLOOKUP($K405,pivot!$A$4:$G$116,6,FALSE)</f>
        <v>#N/A</v>
      </c>
      <c r="N405" s="15" t="e">
        <f>VLOOKUP($K405,pivot!$A$4:$G$116,7,FALSE)</f>
        <v>#N/A</v>
      </c>
    </row>
    <row r="406" spans="1:14" hidden="1" x14ac:dyDescent="0.25">
      <c r="A406">
        <v>107</v>
      </c>
      <c r="B406" t="s">
        <v>5</v>
      </c>
      <c r="C406">
        <v>2020</v>
      </c>
      <c r="D406">
        <v>1</v>
      </c>
      <c r="E406">
        <v>10</v>
      </c>
      <c r="F406">
        <v>0</v>
      </c>
      <c r="G406" s="15">
        <v>0</v>
      </c>
      <c r="H406" s="15"/>
      <c r="J406">
        <v>9</v>
      </c>
      <c r="K406" t="str">
        <f t="shared" si="6"/>
        <v>9-2020-1</v>
      </c>
      <c r="L406" s="16">
        <f>VLOOKUP($K406,pivot!$A$4:$G$116,5,FALSE)</f>
        <v>0</v>
      </c>
      <c r="M406" s="16">
        <f>VLOOKUP($K406,pivot!$A$4:$G$116,6,FALSE)</f>
        <v>0</v>
      </c>
      <c r="N406" s="15">
        <f>VLOOKUP($K406,pivot!$A$4:$G$116,7,FALSE)</f>
        <v>0</v>
      </c>
    </row>
    <row r="407" spans="1:14" hidden="1" x14ac:dyDescent="0.25">
      <c r="A407">
        <v>107</v>
      </c>
      <c r="B407" t="s">
        <v>5</v>
      </c>
      <c r="C407">
        <v>2020</v>
      </c>
      <c r="D407">
        <v>2</v>
      </c>
      <c r="E407" s="10">
        <f>730+480+335</f>
        <v>1545</v>
      </c>
      <c r="F407">
        <v>232</v>
      </c>
      <c r="G407" s="15">
        <v>0.13279908414424729</v>
      </c>
      <c r="H407" s="15">
        <f>F407/E407</f>
        <v>0.15016181229773462</v>
      </c>
      <c r="I407" t="s">
        <v>563</v>
      </c>
      <c r="J407">
        <v>9</v>
      </c>
      <c r="K407" t="str">
        <f t="shared" si="6"/>
        <v>9-2020-2</v>
      </c>
      <c r="L407" s="16">
        <f>VLOOKUP($K407,pivot!$A$4:$G$116,5,FALSE)</f>
        <v>1545</v>
      </c>
      <c r="M407" s="16">
        <f>VLOOKUP($K407,pivot!$A$4:$G$116,6,FALSE)</f>
        <v>212</v>
      </c>
      <c r="N407" s="15">
        <f>VLOOKUP($K407,pivot!$A$4:$G$116,7,FALSE)</f>
        <v>0.13721682847896441</v>
      </c>
    </row>
    <row r="408" spans="1:14" hidden="1" x14ac:dyDescent="0.25">
      <c r="A408">
        <v>107</v>
      </c>
      <c r="B408" t="s">
        <v>5</v>
      </c>
      <c r="C408">
        <v>2020</v>
      </c>
      <c r="D408">
        <v>3</v>
      </c>
      <c r="E408">
        <v>1877</v>
      </c>
      <c r="F408">
        <v>235</v>
      </c>
      <c r="G408" s="15">
        <v>0.12519978689397976</v>
      </c>
      <c r="H408" s="15"/>
      <c r="J408">
        <v>9</v>
      </c>
      <c r="K408" t="str">
        <f t="shared" si="6"/>
        <v>9-2020-3</v>
      </c>
      <c r="L408" s="17">
        <f>VLOOKUP($K408,pivot!$A$4:$G$116,5,FALSE)</f>
        <v>1086</v>
      </c>
      <c r="M408" s="17">
        <f>VLOOKUP($K408,pivot!$A$4:$G$116,6,FALSE)</f>
        <v>170</v>
      </c>
      <c r="N408" s="18">
        <f>VLOOKUP($K408,pivot!$A$4:$G$116,7,FALSE)</f>
        <v>0.15653775322283608</v>
      </c>
    </row>
    <row r="409" spans="1:14" hidden="1" x14ac:dyDescent="0.25">
      <c r="A409">
        <v>107</v>
      </c>
      <c r="B409" t="s">
        <v>5</v>
      </c>
      <c r="C409">
        <v>2020</v>
      </c>
      <c r="D409">
        <v>4</v>
      </c>
      <c r="E409">
        <v>2529</v>
      </c>
      <c r="F409">
        <v>121</v>
      </c>
      <c r="G409" s="15">
        <v>4.7844998022933967E-2</v>
      </c>
      <c r="H409" s="15"/>
      <c r="J409">
        <v>9</v>
      </c>
      <c r="K409" t="str">
        <f t="shared" si="6"/>
        <v>9-2020-4</v>
      </c>
      <c r="L409" t="e">
        <f>VLOOKUP($K409,pivot!$A$4:$G$116,5,FALSE)</f>
        <v>#N/A</v>
      </c>
      <c r="M409" t="e">
        <f>VLOOKUP($K409,pivot!$A$4:$G$116,6,FALSE)</f>
        <v>#N/A</v>
      </c>
      <c r="N409" s="15" t="e">
        <f>VLOOKUP($K409,pivot!$A$4:$G$116,7,FALSE)</f>
        <v>#N/A</v>
      </c>
    </row>
    <row r="410" spans="1:14" hidden="1" x14ac:dyDescent="0.25">
      <c r="A410">
        <v>107</v>
      </c>
      <c r="B410" t="s">
        <v>5</v>
      </c>
      <c r="C410">
        <v>2020</v>
      </c>
      <c r="D410">
        <v>5</v>
      </c>
      <c r="E410">
        <v>249</v>
      </c>
      <c r="F410">
        <v>1</v>
      </c>
      <c r="G410" s="15">
        <v>4.0160642570281121E-3</v>
      </c>
      <c r="H410" s="15"/>
      <c r="J410">
        <v>9</v>
      </c>
      <c r="K410" t="str">
        <f t="shared" si="6"/>
        <v>9-2020-5</v>
      </c>
      <c r="L410" t="e">
        <f>VLOOKUP($K410,pivot!$A$4:$G$116,5,FALSE)</f>
        <v>#N/A</v>
      </c>
      <c r="M410" t="e">
        <f>VLOOKUP($K410,pivot!$A$4:$G$116,6,FALSE)</f>
        <v>#N/A</v>
      </c>
      <c r="N410" s="15" t="e">
        <f>VLOOKUP($K410,pivot!$A$4:$G$116,7,FALSE)</f>
        <v>#N/A</v>
      </c>
    </row>
    <row r="411" spans="1:14" hidden="1" x14ac:dyDescent="0.25">
      <c r="A411">
        <v>115</v>
      </c>
      <c r="B411" t="s">
        <v>11</v>
      </c>
      <c r="C411">
        <v>2000</v>
      </c>
      <c r="D411">
        <v>2</v>
      </c>
      <c r="E411">
        <v>83</v>
      </c>
      <c r="F411">
        <v>0</v>
      </c>
      <c r="G411" s="15">
        <v>0</v>
      </c>
      <c r="H411" s="15"/>
      <c r="J411">
        <v>82</v>
      </c>
      <c r="K411" t="str">
        <f t="shared" si="6"/>
        <v>82-2000-2</v>
      </c>
      <c r="L411" t="e">
        <f>VLOOKUP($K411,pivot!$A$4:$G$116,5,FALSE)</f>
        <v>#N/A</v>
      </c>
      <c r="M411" t="e">
        <f>VLOOKUP($K411,pivot!$A$4:$G$116,6,FALSE)</f>
        <v>#N/A</v>
      </c>
      <c r="N411" s="15" t="e">
        <f>VLOOKUP($K411,pivot!$A$4:$G$116,7,FALSE)</f>
        <v>#N/A</v>
      </c>
    </row>
    <row r="412" spans="1:14" hidden="1" x14ac:dyDescent="0.25">
      <c r="A412">
        <v>115</v>
      </c>
      <c r="B412" t="s">
        <v>11</v>
      </c>
      <c r="C412">
        <v>2000</v>
      </c>
      <c r="D412">
        <v>3</v>
      </c>
      <c r="E412">
        <v>198</v>
      </c>
      <c r="F412">
        <v>36</v>
      </c>
      <c r="G412" s="15">
        <v>0.18181818181818182</v>
      </c>
      <c r="H412" s="15"/>
      <c r="J412">
        <v>82</v>
      </c>
      <c r="K412" t="str">
        <f t="shared" si="6"/>
        <v>82-2000-3</v>
      </c>
      <c r="L412" t="e">
        <f>VLOOKUP($K412,pivot!$A$4:$G$116,5,FALSE)</f>
        <v>#N/A</v>
      </c>
      <c r="M412" t="e">
        <f>VLOOKUP($K412,pivot!$A$4:$G$116,6,FALSE)</f>
        <v>#N/A</v>
      </c>
      <c r="N412" s="15" t="e">
        <f>VLOOKUP($K412,pivot!$A$4:$G$116,7,FALSE)</f>
        <v>#N/A</v>
      </c>
    </row>
    <row r="413" spans="1:14" hidden="1" x14ac:dyDescent="0.25">
      <c r="A413">
        <v>115</v>
      </c>
      <c r="B413" t="s">
        <v>11</v>
      </c>
      <c r="C413">
        <v>2000</v>
      </c>
      <c r="D413">
        <v>4</v>
      </c>
      <c r="E413">
        <v>6711</v>
      </c>
      <c r="F413">
        <v>1350</v>
      </c>
      <c r="G413" s="15">
        <v>0.20116227089852481</v>
      </c>
      <c r="H413" s="15"/>
      <c r="J413">
        <v>82</v>
      </c>
      <c r="K413" t="str">
        <f t="shared" si="6"/>
        <v>82-2000-4</v>
      </c>
      <c r="L413" t="e">
        <f>VLOOKUP($K413,pivot!$A$4:$G$116,5,FALSE)</f>
        <v>#N/A</v>
      </c>
      <c r="M413" t="e">
        <f>VLOOKUP($K413,pivot!$A$4:$G$116,6,FALSE)</f>
        <v>#N/A</v>
      </c>
      <c r="N413" s="15" t="e">
        <f>VLOOKUP($K413,pivot!$A$4:$G$116,7,FALSE)</f>
        <v>#N/A</v>
      </c>
    </row>
    <row r="414" spans="1:14" hidden="1" x14ac:dyDescent="0.25">
      <c r="A414">
        <v>115</v>
      </c>
      <c r="B414" t="s">
        <v>11</v>
      </c>
      <c r="C414">
        <v>2000</v>
      </c>
      <c r="D414">
        <v>5</v>
      </c>
      <c r="E414">
        <v>2582</v>
      </c>
      <c r="F414">
        <v>621</v>
      </c>
      <c r="G414" s="15">
        <v>0.2405112316034082</v>
      </c>
      <c r="H414" s="15"/>
      <c r="J414">
        <v>82</v>
      </c>
      <c r="K414" t="str">
        <f t="shared" si="6"/>
        <v>82-2000-5</v>
      </c>
      <c r="L414" t="e">
        <f>VLOOKUP($K414,pivot!$A$4:$G$116,5,FALSE)</f>
        <v>#N/A</v>
      </c>
      <c r="M414" t="e">
        <f>VLOOKUP($K414,pivot!$A$4:$G$116,6,FALSE)</f>
        <v>#N/A</v>
      </c>
      <c r="N414" s="15" t="e">
        <f>VLOOKUP($K414,pivot!$A$4:$G$116,7,FALSE)</f>
        <v>#N/A</v>
      </c>
    </row>
    <row r="415" spans="1:14" hidden="1" x14ac:dyDescent="0.25">
      <c r="A415">
        <v>115</v>
      </c>
      <c r="B415" t="s">
        <v>11</v>
      </c>
      <c r="C415">
        <v>2001</v>
      </c>
      <c r="D415">
        <v>1</v>
      </c>
      <c r="E415">
        <v>1</v>
      </c>
      <c r="F415">
        <v>0</v>
      </c>
      <c r="G415" s="15">
        <v>0</v>
      </c>
      <c r="H415" s="15"/>
      <c r="J415">
        <v>82</v>
      </c>
      <c r="K415" t="str">
        <f t="shared" si="6"/>
        <v>82-2001-1</v>
      </c>
      <c r="L415" t="e">
        <f>VLOOKUP($K415,pivot!$A$4:$G$116,5,FALSE)</f>
        <v>#N/A</v>
      </c>
      <c r="M415" t="e">
        <f>VLOOKUP($K415,pivot!$A$4:$G$116,6,FALSE)</f>
        <v>#N/A</v>
      </c>
      <c r="N415" s="15" t="e">
        <f>VLOOKUP($K415,pivot!$A$4:$G$116,7,FALSE)</f>
        <v>#N/A</v>
      </c>
    </row>
    <row r="416" spans="1:14" hidden="1" x14ac:dyDescent="0.25">
      <c r="A416">
        <v>115</v>
      </c>
      <c r="B416" t="s">
        <v>11</v>
      </c>
      <c r="C416">
        <v>2001</v>
      </c>
      <c r="D416">
        <v>2</v>
      </c>
      <c r="E416">
        <v>189</v>
      </c>
      <c r="F416">
        <v>38</v>
      </c>
      <c r="G416" s="15">
        <v>0.20105820105820105</v>
      </c>
      <c r="H416" s="15"/>
      <c r="J416">
        <v>82</v>
      </c>
      <c r="K416" t="str">
        <f t="shared" si="6"/>
        <v>82-2001-2</v>
      </c>
      <c r="L416" t="e">
        <f>VLOOKUP($K416,pivot!$A$4:$G$116,5,FALSE)</f>
        <v>#N/A</v>
      </c>
      <c r="M416" t="e">
        <f>VLOOKUP($K416,pivot!$A$4:$G$116,6,FALSE)</f>
        <v>#N/A</v>
      </c>
      <c r="N416" s="15" t="e">
        <f>VLOOKUP($K416,pivot!$A$4:$G$116,7,FALSE)</f>
        <v>#N/A</v>
      </c>
    </row>
    <row r="417" spans="1:14" hidden="1" x14ac:dyDescent="0.25">
      <c r="A417">
        <v>115</v>
      </c>
      <c r="B417" t="s">
        <v>11</v>
      </c>
      <c r="C417">
        <v>2001</v>
      </c>
      <c r="D417">
        <v>3</v>
      </c>
      <c r="E417">
        <v>2823</v>
      </c>
      <c r="F417">
        <v>311</v>
      </c>
      <c r="G417" s="15">
        <v>0.11016648955012398</v>
      </c>
      <c r="H417" s="15"/>
      <c r="J417">
        <v>82</v>
      </c>
      <c r="K417" t="str">
        <f t="shared" si="6"/>
        <v>82-2001-3</v>
      </c>
      <c r="L417" t="e">
        <f>VLOOKUP($K417,pivot!$A$4:$G$116,5,FALSE)</f>
        <v>#N/A</v>
      </c>
      <c r="M417" t="e">
        <f>VLOOKUP($K417,pivot!$A$4:$G$116,6,FALSE)</f>
        <v>#N/A</v>
      </c>
      <c r="N417" s="15" t="e">
        <f>VLOOKUP($K417,pivot!$A$4:$G$116,7,FALSE)</f>
        <v>#N/A</v>
      </c>
    </row>
    <row r="418" spans="1:14" hidden="1" x14ac:dyDescent="0.25">
      <c r="A418">
        <v>115</v>
      </c>
      <c r="B418" t="s">
        <v>11</v>
      </c>
      <c r="C418">
        <v>2001</v>
      </c>
      <c r="D418">
        <v>4</v>
      </c>
      <c r="E418">
        <v>15651</v>
      </c>
      <c r="F418">
        <v>1972</v>
      </c>
      <c r="G418" s="15">
        <v>0.12599833876429622</v>
      </c>
      <c r="H418" s="15"/>
      <c r="J418">
        <v>82</v>
      </c>
      <c r="K418" t="str">
        <f t="shared" si="6"/>
        <v>82-2001-4</v>
      </c>
      <c r="L418" t="e">
        <f>VLOOKUP($K418,pivot!$A$4:$G$116,5,FALSE)</f>
        <v>#N/A</v>
      </c>
      <c r="M418" t="e">
        <f>VLOOKUP($K418,pivot!$A$4:$G$116,6,FALSE)</f>
        <v>#N/A</v>
      </c>
      <c r="N418" s="15" t="e">
        <f>VLOOKUP($K418,pivot!$A$4:$G$116,7,FALSE)</f>
        <v>#N/A</v>
      </c>
    </row>
    <row r="419" spans="1:14" hidden="1" x14ac:dyDescent="0.25">
      <c r="A419">
        <v>115</v>
      </c>
      <c r="B419" t="s">
        <v>11</v>
      </c>
      <c r="C419">
        <v>2001</v>
      </c>
      <c r="D419">
        <v>5</v>
      </c>
      <c r="E419">
        <v>3290</v>
      </c>
      <c r="F419">
        <v>681</v>
      </c>
      <c r="G419" s="15">
        <v>0.20699088145896657</v>
      </c>
      <c r="H419" s="15"/>
      <c r="J419">
        <v>82</v>
      </c>
      <c r="K419" t="str">
        <f t="shared" si="6"/>
        <v>82-2001-5</v>
      </c>
      <c r="L419" t="e">
        <f>VLOOKUP($K419,pivot!$A$4:$G$116,5,FALSE)</f>
        <v>#N/A</v>
      </c>
      <c r="M419" t="e">
        <f>VLOOKUP($K419,pivot!$A$4:$G$116,6,FALSE)</f>
        <v>#N/A</v>
      </c>
      <c r="N419" s="15" t="e">
        <f>VLOOKUP($K419,pivot!$A$4:$G$116,7,FALSE)</f>
        <v>#N/A</v>
      </c>
    </row>
    <row r="420" spans="1:14" hidden="1" x14ac:dyDescent="0.25">
      <c r="A420">
        <v>115</v>
      </c>
      <c r="B420" t="s">
        <v>11</v>
      </c>
      <c r="C420">
        <v>2002</v>
      </c>
      <c r="D420">
        <v>1</v>
      </c>
      <c r="E420">
        <v>38</v>
      </c>
      <c r="F420">
        <v>4</v>
      </c>
      <c r="G420" s="15">
        <v>0.10526315789473684</v>
      </c>
      <c r="H420" s="15"/>
      <c r="J420">
        <v>82</v>
      </c>
      <c r="K420" t="str">
        <f t="shared" si="6"/>
        <v>82-2002-1</v>
      </c>
      <c r="L420" t="e">
        <f>VLOOKUP($K420,pivot!$A$4:$G$116,5,FALSE)</f>
        <v>#N/A</v>
      </c>
      <c r="M420" t="e">
        <f>VLOOKUP($K420,pivot!$A$4:$G$116,6,FALSE)</f>
        <v>#N/A</v>
      </c>
      <c r="N420" s="15" t="e">
        <f>VLOOKUP($K420,pivot!$A$4:$G$116,7,FALSE)</f>
        <v>#N/A</v>
      </c>
    </row>
    <row r="421" spans="1:14" hidden="1" x14ac:dyDescent="0.25">
      <c r="A421">
        <v>115</v>
      </c>
      <c r="B421" t="s">
        <v>11</v>
      </c>
      <c r="C421">
        <v>2002</v>
      </c>
      <c r="D421">
        <v>2</v>
      </c>
      <c r="E421">
        <v>44</v>
      </c>
      <c r="F421">
        <v>9</v>
      </c>
      <c r="G421" s="15">
        <v>0.20454545454545456</v>
      </c>
      <c r="H421" s="15"/>
      <c r="J421">
        <v>82</v>
      </c>
      <c r="K421" t="str">
        <f t="shared" si="6"/>
        <v>82-2002-2</v>
      </c>
      <c r="L421" t="e">
        <f>VLOOKUP($K421,pivot!$A$4:$G$116,5,FALSE)</f>
        <v>#N/A</v>
      </c>
      <c r="M421" t="e">
        <f>VLOOKUP($K421,pivot!$A$4:$G$116,6,FALSE)</f>
        <v>#N/A</v>
      </c>
      <c r="N421" s="15" t="e">
        <f>VLOOKUP($K421,pivot!$A$4:$G$116,7,FALSE)</f>
        <v>#N/A</v>
      </c>
    </row>
    <row r="422" spans="1:14" hidden="1" x14ac:dyDescent="0.25">
      <c r="A422">
        <v>115</v>
      </c>
      <c r="B422" t="s">
        <v>11</v>
      </c>
      <c r="C422">
        <v>2002</v>
      </c>
      <c r="D422">
        <v>3</v>
      </c>
      <c r="E422">
        <v>432</v>
      </c>
      <c r="F422">
        <v>111</v>
      </c>
      <c r="G422" s="15">
        <v>0.25694444444444442</v>
      </c>
      <c r="H422" s="15"/>
      <c r="J422">
        <v>82</v>
      </c>
      <c r="K422" t="str">
        <f t="shared" si="6"/>
        <v>82-2002-3</v>
      </c>
      <c r="L422" t="e">
        <f>VLOOKUP($K422,pivot!$A$4:$G$116,5,FALSE)</f>
        <v>#N/A</v>
      </c>
      <c r="M422" t="e">
        <f>VLOOKUP($K422,pivot!$A$4:$G$116,6,FALSE)</f>
        <v>#N/A</v>
      </c>
      <c r="N422" s="15" t="e">
        <f>VLOOKUP($K422,pivot!$A$4:$G$116,7,FALSE)</f>
        <v>#N/A</v>
      </c>
    </row>
    <row r="423" spans="1:14" hidden="1" x14ac:dyDescent="0.25">
      <c r="A423">
        <v>115</v>
      </c>
      <c r="B423" t="s">
        <v>11</v>
      </c>
      <c r="C423">
        <v>2002</v>
      </c>
      <c r="D423">
        <v>4</v>
      </c>
      <c r="E423">
        <v>4032</v>
      </c>
      <c r="F423">
        <v>811</v>
      </c>
      <c r="G423" s="15">
        <v>0.20114087301587302</v>
      </c>
      <c r="H423" s="15"/>
      <c r="J423">
        <v>82</v>
      </c>
      <c r="K423" t="str">
        <f t="shared" si="6"/>
        <v>82-2002-4</v>
      </c>
      <c r="L423" t="e">
        <f>VLOOKUP($K423,pivot!$A$4:$G$116,5,FALSE)</f>
        <v>#N/A</v>
      </c>
      <c r="M423" t="e">
        <f>VLOOKUP($K423,pivot!$A$4:$G$116,6,FALSE)</f>
        <v>#N/A</v>
      </c>
      <c r="N423" s="15" t="e">
        <f>VLOOKUP($K423,pivot!$A$4:$G$116,7,FALSE)</f>
        <v>#N/A</v>
      </c>
    </row>
    <row r="424" spans="1:14" hidden="1" x14ac:dyDescent="0.25">
      <c r="A424">
        <v>115</v>
      </c>
      <c r="B424" t="s">
        <v>11</v>
      </c>
      <c r="C424">
        <v>2002</v>
      </c>
      <c r="D424">
        <v>5</v>
      </c>
      <c r="E424">
        <v>1709</v>
      </c>
      <c r="F424">
        <v>241</v>
      </c>
      <c r="G424" s="15">
        <v>0.14101813926272674</v>
      </c>
      <c r="H424" s="15"/>
      <c r="J424">
        <v>82</v>
      </c>
      <c r="K424" t="str">
        <f t="shared" si="6"/>
        <v>82-2002-5</v>
      </c>
      <c r="L424" t="e">
        <f>VLOOKUP($K424,pivot!$A$4:$G$116,5,FALSE)</f>
        <v>#N/A</v>
      </c>
      <c r="M424" t="e">
        <f>VLOOKUP($K424,pivot!$A$4:$G$116,6,FALSE)</f>
        <v>#N/A</v>
      </c>
      <c r="N424" s="15" t="e">
        <f>VLOOKUP($K424,pivot!$A$4:$G$116,7,FALSE)</f>
        <v>#N/A</v>
      </c>
    </row>
    <row r="425" spans="1:14" hidden="1" x14ac:dyDescent="0.25">
      <c r="A425">
        <v>115</v>
      </c>
      <c r="B425" t="s">
        <v>11</v>
      </c>
      <c r="C425">
        <v>2003</v>
      </c>
      <c r="D425">
        <v>1</v>
      </c>
      <c r="E425">
        <v>6</v>
      </c>
      <c r="F425">
        <v>1</v>
      </c>
      <c r="G425" s="15">
        <v>0.16666666666666666</v>
      </c>
      <c r="H425" s="15"/>
      <c r="J425">
        <v>82</v>
      </c>
      <c r="K425" t="str">
        <f t="shared" si="6"/>
        <v>82-2003-1</v>
      </c>
      <c r="L425" t="e">
        <f>VLOOKUP($K425,pivot!$A$4:$G$116,5,FALSE)</f>
        <v>#N/A</v>
      </c>
      <c r="M425" t="e">
        <f>VLOOKUP($K425,pivot!$A$4:$G$116,6,FALSE)</f>
        <v>#N/A</v>
      </c>
      <c r="N425" s="15" t="e">
        <f>VLOOKUP($K425,pivot!$A$4:$G$116,7,FALSE)</f>
        <v>#N/A</v>
      </c>
    </row>
    <row r="426" spans="1:14" hidden="1" x14ac:dyDescent="0.25">
      <c r="A426">
        <v>115</v>
      </c>
      <c r="B426" t="s">
        <v>11</v>
      </c>
      <c r="C426">
        <v>2003</v>
      </c>
      <c r="D426">
        <v>2</v>
      </c>
      <c r="E426">
        <v>168</v>
      </c>
      <c r="F426">
        <v>52</v>
      </c>
      <c r="G426" s="15">
        <v>0.30952380952380953</v>
      </c>
      <c r="H426" s="15"/>
      <c r="J426">
        <v>82</v>
      </c>
      <c r="K426" t="str">
        <f t="shared" si="6"/>
        <v>82-2003-2</v>
      </c>
      <c r="L426" t="e">
        <f>VLOOKUP($K426,pivot!$A$4:$G$116,5,FALSE)</f>
        <v>#N/A</v>
      </c>
      <c r="M426" t="e">
        <f>VLOOKUP($K426,pivot!$A$4:$G$116,6,FALSE)</f>
        <v>#N/A</v>
      </c>
      <c r="N426" s="15" t="e">
        <f>VLOOKUP($K426,pivot!$A$4:$G$116,7,FALSE)</f>
        <v>#N/A</v>
      </c>
    </row>
    <row r="427" spans="1:14" hidden="1" x14ac:dyDescent="0.25">
      <c r="A427">
        <v>115</v>
      </c>
      <c r="B427" t="s">
        <v>11</v>
      </c>
      <c r="C427">
        <v>2003</v>
      </c>
      <c r="D427">
        <v>3</v>
      </c>
      <c r="E427">
        <v>1128</v>
      </c>
      <c r="F427">
        <v>341</v>
      </c>
      <c r="G427" s="15">
        <v>0.30230496453900707</v>
      </c>
      <c r="H427" s="15"/>
      <c r="J427">
        <v>82</v>
      </c>
      <c r="K427" t="str">
        <f t="shared" si="6"/>
        <v>82-2003-3</v>
      </c>
      <c r="L427" t="e">
        <f>VLOOKUP($K427,pivot!$A$4:$G$116,5,FALSE)</f>
        <v>#N/A</v>
      </c>
      <c r="M427" t="e">
        <f>VLOOKUP($K427,pivot!$A$4:$G$116,6,FALSE)</f>
        <v>#N/A</v>
      </c>
      <c r="N427" s="15" t="e">
        <f>VLOOKUP($K427,pivot!$A$4:$G$116,7,FALSE)</f>
        <v>#N/A</v>
      </c>
    </row>
    <row r="428" spans="1:14" hidden="1" x14ac:dyDescent="0.25">
      <c r="A428">
        <v>115</v>
      </c>
      <c r="B428" t="s">
        <v>11</v>
      </c>
      <c r="C428">
        <v>2003</v>
      </c>
      <c r="D428">
        <v>4</v>
      </c>
      <c r="E428">
        <v>5800</v>
      </c>
      <c r="F428">
        <v>1095</v>
      </c>
      <c r="G428" s="15">
        <v>0.18879310344827585</v>
      </c>
      <c r="H428" s="15"/>
      <c r="J428">
        <v>82</v>
      </c>
      <c r="K428" t="str">
        <f t="shared" si="6"/>
        <v>82-2003-4</v>
      </c>
      <c r="L428" t="e">
        <f>VLOOKUP($K428,pivot!$A$4:$G$116,5,FALSE)</f>
        <v>#N/A</v>
      </c>
      <c r="M428" t="e">
        <f>VLOOKUP($K428,pivot!$A$4:$G$116,6,FALSE)</f>
        <v>#N/A</v>
      </c>
      <c r="N428" s="15" t="e">
        <f>VLOOKUP($K428,pivot!$A$4:$G$116,7,FALSE)</f>
        <v>#N/A</v>
      </c>
    </row>
    <row r="429" spans="1:14" hidden="1" x14ac:dyDescent="0.25">
      <c r="A429">
        <v>115</v>
      </c>
      <c r="B429" t="s">
        <v>11</v>
      </c>
      <c r="C429">
        <v>2003</v>
      </c>
      <c r="D429">
        <v>5</v>
      </c>
      <c r="E429">
        <v>1404</v>
      </c>
      <c r="F429">
        <v>445</v>
      </c>
      <c r="G429" s="15">
        <v>0.31695156695156695</v>
      </c>
      <c r="H429" s="15"/>
      <c r="J429">
        <v>82</v>
      </c>
      <c r="K429" t="str">
        <f t="shared" si="6"/>
        <v>82-2003-5</v>
      </c>
      <c r="L429" t="e">
        <f>VLOOKUP($K429,pivot!$A$4:$G$116,5,FALSE)</f>
        <v>#N/A</v>
      </c>
      <c r="M429" t="e">
        <f>VLOOKUP($K429,pivot!$A$4:$G$116,6,FALSE)</f>
        <v>#N/A</v>
      </c>
      <c r="N429" s="15" t="e">
        <f>VLOOKUP($K429,pivot!$A$4:$G$116,7,FALSE)</f>
        <v>#N/A</v>
      </c>
    </row>
    <row r="430" spans="1:14" hidden="1" x14ac:dyDescent="0.25">
      <c r="A430">
        <v>115</v>
      </c>
      <c r="B430" t="s">
        <v>11</v>
      </c>
      <c r="C430">
        <v>2004</v>
      </c>
      <c r="D430">
        <v>1</v>
      </c>
      <c r="E430">
        <v>4</v>
      </c>
      <c r="F430">
        <v>0</v>
      </c>
      <c r="G430" s="15">
        <v>0</v>
      </c>
      <c r="H430" s="15"/>
      <c r="J430">
        <v>82</v>
      </c>
      <c r="K430" t="str">
        <f t="shared" si="6"/>
        <v>82-2004-1</v>
      </c>
      <c r="L430" t="e">
        <f>VLOOKUP($K430,pivot!$A$4:$G$116,5,FALSE)</f>
        <v>#N/A</v>
      </c>
      <c r="M430" t="e">
        <f>VLOOKUP($K430,pivot!$A$4:$G$116,6,FALSE)</f>
        <v>#N/A</v>
      </c>
      <c r="N430" s="15" t="e">
        <f>VLOOKUP($K430,pivot!$A$4:$G$116,7,FALSE)</f>
        <v>#N/A</v>
      </c>
    </row>
    <row r="431" spans="1:14" hidden="1" x14ac:dyDescent="0.25">
      <c r="A431">
        <v>115</v>
      </c>
      <c r="B431" t="s">
        <v>11</v>
      </c>
      <c r="C431">
        <v>2004</v>
      </c>
      <c r="D431">
        <v>2</v>
      </c>
      <c r="E431">
        <v>41</v>
      </c>
      <c r="F431">
        <v>12</v>
      </c>
      <c r="G431" s="15">
        <v>0.29268292682926828</v>
      </c>
      <c r="H431" s="15"/>
      <c r="J431">
        <v>82</v>
      </c>
      <c r="K431" t="str">
        <f t="shared" si="6"/>
        <v>82-2004-2</v>
      </c>
      <c r="L431" t="e">
        <f>VLOOKUP($K431,pivot!$A$4:$G$116,5,FALSE)</f>
        <v>#N/A</v>
      </c>
      <c r="M431" t="e">
        <f>VLOOKUP($K431,pivot!$A$4:$G$116,6,FALSE)</f>
        <v>#N/A</v>
      </c>
      <c r="N431" s="15" t="e">
        <f>VLOOKUP($K431,pivot!$A$4:$G$116,7,FALSE)</f>
        <v>#N/A</v>
      </c>
    </row>
    <row r="432" spans="1:14" hidden="1" x14ac:dyDescent="0.25">
      <c r="A432">
        <v>115</v>
      </c>
      <c r="B432" t="s">
        <v>11</v>
      </c>
      <c r="C432">
        <v>2004</v>
      </c>
      <c r="D432">
        <v>3</v>
      </c>
      <c r="E432">
        <v>783</v>
      </c>
      <c r="F432">
        <v>292</v>
      </c>
      <c r="G432" s="15">
        <v>0.37292464878671777</v>
      </c>
      <c r="H432" s="15"/>
      <c r="J432">
        <v>82</v>
      </c>
      <c r="K432" t="str">
        <f t="shared" si="6"/>
        <v>82-2004-3</v>
      </c>
      <c r="L432" t="e">
        <f>VLOOKUP($K432,pivot!$A$4:$G$116,5,FALSE)</f>
        <v>#N/A</v>
      </c>
      <c r="M432" t="e">
        <f>VLOOKUP($K432,pivot!$A$4:$G$116,6,FALSE)</f>
        <v>#N/A</v>
      </c>
      <c r="N432" s="15" t="e">
        <f>VLOOKUP($K432,pivot!$A$4:$G$116,7,FALSE)</f>
        <v>#N/A</v>
      </c>
    </row>
    <row r="433" spans="1:14" hidden="1" x14ac:dyDescent="0.25">
      <c r="A433">
        <v>115</v>
      </c>
      <c r="B433" t="s">
        <v>11</v>
      </c>
      <c r="C433">
        <v>2004</v>
      </c>
      <c r="D433">
        <v>4</v>
      </c>
      <c r="E433">
        <v>3884</v>
      </c>
      <c r="F433">
        <v>1002</v>
      </c>
      <c r="G433" s="15">
        <v>0.25798146240988673</v>
      </c>
      <c r="H433" s="15"/>
      <c r="J433">
        <v>82</v>
      </c>
      <c r="K433" t="str">
        <f t="shared" si="6"/>
        <v>82-2004-4</v>
      </c>
      <c r="L433" t="e">
        <f>VLOOKUP($K433,pivot!$A$4:$G$116,5,FALSE)</f>
        <v>#N/A</v>
      </c>
      <c r="M433" t="e">
        <f>VLOOKUP($K433,pivot!$A$4:$G$116,6,FALSE)</f>
        <v>#N/A</v>
      </c>
      <c r="N433" s="15" t="e">
        <f>VLOOKUP($K433,pivot!$A$4:$G$116,7,FALSE)</f>
        <v>#N/A</v>
      </c>
    </row>
    <row r="434" spans="1:14" hidden="1" x14ac:dyDescent="0.25">
      <c r="A434">
        <v>115</v>
      </c>
      <c r="B434" t="s">
        <v>11</v>
      </c>
      <c r="C434">
        <v>2004</v>
      </c>
      <c r="D434">
        <v>5</v>
      </c>
      <c r="E434">
        <v>809</v>
      </c>
      <c r="F434">
        <v>155</v>
      </c>
      <c r="G434" s="15">
        <v>0.19159456118665019</v>
      </c>
      <c r="H434" s="15"/>
      <c r="J434">
        <v>82</v>
      </c>
      <c r="K434" t="str">
        <f t="shared" si="6"/>
        <v>82-2004-5</v>
      </c>
      <c r="L434" t="e">
        <f>VLOOKUP($K434,pivot!$A$4:$G$116,5,FALSE)</f>
        <v>#N/A</v>
      </c>
      <c r="M434" t="e">
        <f>VLOOKUP($K434,pivot!$A$4:$G$116,6,FALSE)</f>
        <v>#N/A</v>
      </c>
      <c r="N434" s="15" t="e">
        <f>VLOOKUP($K434,pivot!$A$4:$G$116,7,FALSE)</f>
        <v>#N/A</v>
      </c>
    </row>
    <row r="435" spans="1:14" hidden="1" x14ac:dyDescent="0.25">
      <c r="A435">
        <v>115</v>
      </c>
      <c r="B435" t="s">
        <v>11</v>
      </c>
      <c r="C435">
        <v>2005</v>
      </c>
      <c r="D435">
        <v>1</v>
      </c>
      <c r="E435">
        <v>3</v>
      </c>
      <c r="F435">
        <v>1</v>
      </c>
      <c r="G435" s="15">
        <v>0.33333333333333331</v>
      </c>
      <c r="H435" s="15"/>
      <c r="J435">
        <v>82</v>
      </c>
      <c r="K435" t="str">
        <f t="shared" si="6"/>
        <v>82-2005-1</v>
      </c>
      <c r="L435" t="e">
        <f>VLOOKUP($K435,pivot!$A$4:$G$116,5,FALSE)</f>
        <v>#N/A</v>
      </c>
      <c r="M435" t="e">
        <f>VLOOKUP($K435,pivot!$A$4:$G$116,6,FALSE)</f>
        <v>#N/A</v>
      </c>
      <c r="N435" s="15" t="e">
        <f>VLOOKUP($K435,pivot!$A$4:$G$116,7,FALSE)</f>
        <v>#N/A</v>
      </c>
    </row>
    <row r="436" spans="1:14" hidden="1" x14ac:dyDescent="0.25">
      <c r="A436">
        <v>115</v>
      </c>
      <c r="B436" t="s">
        <v>11</v>
      </c>
      <c r="C436">
        <v>2005</v>
      </c>
      <c r="D436">
        <v>2</v>
      </c>
      <c r="E436">
        <v>5</v>
      </c>
      <c r="F436">
        <v>2</v>
      </c>
      <c r="G436" s="15">
        <v>0.4</v>
      </c>
      <c r="H436" s="15"/>
      <c r="J436">
        <v>82</v>
      </c>
      <c r="K436" t="str">
        <f t="shared" si="6"/>
        <v>82-2005-2</v>
      </c>
      <c r="L436" t="e">
        <f>VLOOKUP($K436,pivot!$A$4:$G$116,5,FALSE)</f>
        <v>#N/A</v>
      </c>
      <c r="M436" t="e">
        <f>VLOOKUP($K436,pivot!$A$4:$G$116,6,FALSE)</f>
        <v>#N/A</v>
      </c>
      <c r="N436" s="15" t="e">
        <f>VLOOKUP($K436,pivot!$A$4:$G$116,7,FALSE)</f>
        <v>#N/A</v>
      </c>
    </row>
    <row r="437" spans="1:14" hidden="1" x14ac:dyDescent="0.25">
      <c r="A437">
        <v>115</v>
      </c>
      <c r="B437" t="s">
        <v>11</v>
      </c>
      <c r="C437">
        <v>2005</v>
      </c>
      <c r="D437">
        <v>3</v>
      </c>
      <c r="E437">
        <v>370</v>
      </c>
      <c r="F437">
        <v>276</v>
      </c>
      <c r="G437" s="15">
        <v>0.74594594594594599</v>
      </c>
      <c r="H437" s="15"/>
      <c r="J437">
        <v>82</v>
      </c>
      <c r="K437" t="str">
        <f t="shared" si="6"/>
        <v>82-2005-3</v>
      </c>
      <c r="L437" t="e">
        <f>VLOOKUP($K437,pivot!$A$4:$G$116,5,FALSE)</f>
        <v>#N/A</v>
      </c>
      <c r="M437" t="e">
        <f>VLOOKUP($K437,pivot!$A$4:$G$116,6,FALSE)</f>
        <v>#N/A</v>
      </c>
      <c r="N437" s="15" t="e">
        <f>VLOOKUP($K437,pivot!$A$4:$G$116,7,FALSE)</f>
        <v>#N/A</v>
      </c>
    </row>
    <row r="438" spans="1:14" hidden="1" x14ac:dyDescent="0.25">
      <c r="A438">
        <v>115</v>
      </c>
      <c r="B438" t="s">
        <v>11</v>
      </c>
      <c r="C438">
        <v>2005</v>
      </c>
      <c r="D438">
        <v>4</v>
      </c>
      <c r="E438">
        <v>2369</v>
      </c>
      <c r="F438">
        <v>707</v>
      </c>
      <c r="G438" s="15">
        <v>0.29843815956099617</v>
      </c>
      <c r="H438" s="15"/>
      <c r="J438">
        <v>82</v>
      </c>
      <c r="K438" t="str">
        <f t="shared" si="6"/>
        <v>82-2005-4</v>
      </c>
      <c r="L438" t="e">
        <f>VLOOKUP($K438,pivot!$A$4:$G$116,5,FALSE)</f>
        <v>#N/A</v>
      </c>
      <c r="M438" t="e">
        <f>VLOOKUP($K438,pivot!$A$4:$G$116,6,FALSE)</f>
        <v>#N/A</v>
      </c>
      <c r="N438" s="15" t="e">
        <f>VLOOKUP($K438,pivot!$A$4:$G$116,7,FALSE)</f>
        <v>#N/A</v>
      </c>
    </row>
    <row r="439" spans="1:14" hidden="1" x14ac:dyDescent="0.25">
      <c r="A439">
        <v>115</v>
      </c>
      <c r="B439" t="s">
        <v>11</v>
      </c>
      <c r="C439">
        <v>2005</v>
      </c>
      <c r="D439">
        <v>5</v>
      </c>
      <c r="E439">
        <v>598</v>
      </c>
      <c r="F439">
        <v>205</v>
      </c>
      <c r="G439" s="15">
        <v>0.34280936454849498</v>
      </c>
      <c r="H439" s="15"/>
      <c r="J439">
        <v>82</v>
      </c>
      <c r="K439" t="str">
        <f t="shared" si="6"/>
        <v>82-2005-5</v>
      </c>
      <c r="L439" t="e">
        <f>VLOOKUP($K439,pivot!$A$4:$G$116,5,FALSE)</f>
        <v>#N/A</v>
      </c>
      <c r="M439" t="e">
        <f>VLOOKUP($K439,pivot!$A$4:$G$116,6,FALSE)</f>
        <v>#N/A</v>
      </c>
      <c r="N439" s="15" t="e">
        <f>VLOOKUP($K439,pivot!$A$4:$G$116,7,FALSE)</f>
        <v>#N/A</v>
      </c>
    </row>
    <row r="440" spans="1:14" hidden="1" x14ac:dyDescent="0.25">
      <c r="A440">
        <v>115</v>
      </c>
      <c r="B440" t="s">
        <v>11</v>
      </c>
      <c r="C440">
        <v>2006</v>
      </c>
      <c r="D440">
        <v>1</v>
      </c>
      <c r="E440">
        <v>5</v>
      </c>
      <c r="F440">
        <v>3</v>
      </c>
      <c r="G440" s="15">
        <v>0.6</v>
      </c>
      <c r="H440" s="15"/>
      <c r="J440">
        <v>82</v>
      </c>
      <c r="K440" t="str">
        <f t="shared" si="6"/>
        <v>82-2006-1</v>
      </c>
      <c r="L440" t="e">
        <f>VLOOKUP($K440,pivot!$A$4:$G$116,5,FALSE)</f>
        <v>#N/A</v>
      </c>
      <c r="M440" t="e">
        <f>VLOOKUP($K440,pivot!$A$4:$G$116,6,FALSE)</f>
        <v>#N/A</v>
      </c>
      <c r="N440" s="15" t="e">
        <f>VLOOKUP($K440,pivot!$A$4:$G$116,7,FALSE)</f>
        <v>#N/A</v>
      </c>
    </row>
    <row r="441" spans="1:14" hidden="1" x14ac:dyDescent="0.25">
      <c r="A441">
        <v>115</v>
      </c>
      <c r="B441" t="s">
        <v>11</v>
      </c>
      <c r="C441">
        <v>2006</v>
      </c>
      <c r="D441">
        <v>2</v>
      </c>
      <c r="E441">
        <v>12</v>
      </c>
      <c r="F441">
        <v>2</v>
      </c>
      <c r="G441" s="15">
        <v>0.16666666666666666</v>
      </c>
      <c r="H441" s="15"/>
      <c r="J441">
        <v>82</v>
      </c>
      <c r="K441" t="str">
        <f t="shared" si="6"/>
        <v>82-2006-2</v>
      </c>
      <c r="L441" t="e">
        <f>VLOOKUP($K441,pivot!$A$4:$G$116,5,FALSE)</f>
        <v>#N/A</v>
      </c>
      <c r="M441" t="e">
        <f>VLOOKUP($K441,pivot!$A$4:$G$116,6,FALSE)</f>
        <v>#N/A</v>
      </c>
      <c r="N441" s="15" t="e">
        <f>VLOOKUP($K441,pivot!$A$4:$G$116,7,FALSE)</f>
        <v>#N/A</v>
      </c>
    </row>
    <row r="442" spans="1:14" hidden="1" x14ac:dyDescent="0.25">
      <c r="A442">
        <v>115</v>
      </c>
      <c r="B442" t="s">
        <v>11</v>
      </c>
      <c r="C442">
        <v>2006</v>
      </c>
      <c r="D442">
        <v>3</v>
      </c>
      <c r="E442">
        <v>187</v>
      </c>
      <c r="F442">
        <v>44</v>
      </c>
      <c r="G442" s="15">
        <v>0.23529411764705882</v>
      </c>
      <c r="H442" s="15"/>
      <c r="J442">
        <v>82</v>
      </c>
      <c r="K442" t="str">
        <f t="shared" si="6"/>
        <v>82-2006-3</v>
      </c>
      <c r="L442" t="e">
        <f>VLOOKUP($K442,pivot!$A$4:$G$116,5,FALSE)</f>
        <v>#N/A</v>
      </c>
      <c r="M442" t="e">
        <f>VLOOKUP($K442,pivot!$A$4:$G$116,6,FALSE)</f>
        <v>#N/A</v>
      </c>
      <c r="N442" s="15" t="e">
        <f>VLOOKUP($K442,pivot!$A$4:$G$116,7,FALSE)</f>
        <v>#N/A</v>
      </c>
    </row>
    <row r="443" spans="1:14" hidden="1" x14ac:dyDescent="0.25">
      <c r="A443">
        <v>115</v>
      </c>
      <c r="B443" t="s">
        <v>11</v>
      </c>
      <c r="C443">
        <v>2006</v>
      </c>
      <c r="D443">
        <v>4</v>
      </c>
      <c r="E443">
        <v>433</v>
      </c>
      <c r="F443">
        <v>136</v>
      </c>
      <c r="G443" s="15">
        <v>0.31408775981524251</v>
      </c>
      <c r="H443" s="15"/>
      <c r="J443">
        <v>82</v>
      </c>
      <c r="K443" t="str">
        <f t="shared" si="6"/>
        <v>82-2006-4</v>
      </c>
      <c r="L443" t="e">
        <f>VLOOKUP($K443,pivot!$A$4:$G$116,5,FALSE)</f>
        <v>#N/A</v>
      </c>
      <c r="M443" t="e">
        <f>VLOOKUP($K443,pivot!$A$4:$G$116,6,FALSE)</f>
        <v>#N/A</v>
      </c>
      <c r="N443" s="15" t="e">
        <f>VLOOKUP($K443,pivot!$A$4:$G$116,7,FALSE)</f>
        <v>#N/A</v>
      </c>
    </row>
    <row r="444" spans="1:14" hidden="1" x14ac:dyDescent="0.25">
      <c r="A444">
        <v>115</v>
      </c>
      <c r="B444" t="s">
        <v>11</v>
      </c>
      <c r="C444">
        <v>2006</v>
      </c>
      <c r="D444">
        <v>5</v>
      </c>
      <c r="E444">
        <v>40</v>
      </c>
      <c r="F444">
        <v>40</v>
      </c>
      <c r="G444" s="15">
        <v>1</v>
      </c>
      <c r="H444" s="15"/>
      <c r="J444">
        <v>82</v>
      </c>
      <c r="K444" t="str">
        <f t="shared" si="6"/>
        <v>82-2006-5</v>
      </c>
      <c r="L444" t="e">
        <f>VLOOKUP($K444,pivot!$A$4:$G$116,5,FALSE)</f>
        <v>#N/A</v>
      </c>
      <c r="M444" t="e">
        <f>VLOOKUP($K444,pivot!$A$4:$G$116,6,FALSE)</f>
        <v>#N/A</v>
      </c>
      <c r="N444" s="15" t="e">
        <f>VLOOKUP($K444,pivot!$A$4:$G$116,7,FALSE)</f>
        <v>#N/A</v>
      </c>
    </row>
    <row r="445" spans="1:14" hidden="1" x14ac:dyDescent="0.25">
      <c r="A445">
        <v>115</v>
      </c>
      <c r="B445" t="s">
        <v>11</v>
      </c>
      <c r="C445">
        <v>2007</v>
      </c>
      <c r="D445">
        <v>2</v>
      </c>
      <c r="E445">
        <v>56</v>
      </c>
      <c r="F445">
        <v>34</v>
      </c>
      <c r="G445" s="15">
        <v>0.6071428571428571</v>
      </c>
      <c r="H445" s="15"/>
      <c r="J445">
        <v>82</v>
      </c>
      <c r="K445" t="str">
        <f t="shared" si="6"/>
        <v>82-2007-2</v>
      </c>
      <c r="L445" t="e">
        <f>VLOOKUP($K445,pivot!$A$4:$G$116,5,FALSE)</f>
        <v>#N/A</v>
      </c>
      <c r="M445" t="e">
        <f>VLOOKUP($K445,pivot!$A$4:$G$116,6,FALSE)</f>
        <v>#N/A</v>
      </c>
      <c r="N445" s="15" t="e">
        <f>VLOOKUP($K445,pivot!$A$4:$G$116,7,FALSE)</f>
        <v>#N/A</v>
      </c>
    </row>
    <row r="446" spans="1:14" hidden="1" x14ac:dyDescent="0.25">
      <c r="A446">
        <v>115</v>
      </c>
      <c r="B446" t="s">
        <v>11</v>
      </c>
      <c r="C446">
        <v>2007</v>
      </c>
      <c r="D446">
        <v>3</v>
      </c>
      <c r="E446">
        <v>434</v>
      </c>
      <c r="F446">
        <v>181</v>
      </c>
      <c r="G446" s="15">
        <v>0.41705069124423966</v>
      </c>
      <c r="H446" s="15"/>
      <c r="J446">
        <v>82</v>
      </c>
      <c r="K446" t="str">
        <f t="shared" si="6"/>
        <v>82-2007-3</v>
      </c>
      <c r="L446" t="e">
        <f>VLOOKUP($K446,pivot!$A$4:$G$116,5,FALSE)</f>
        <v>#N/A</v>
      </c>
      <c r="M446" t="e">
        <f>VLOOKUP($K446,pivot!$A$4:$G$116,6,FALSE)</f>
        <v>#N/A</v>
      </c>
      <c r="N446" s="15" t="e">
        <f>VLOOKUP($K446,pivot!$A$4:$G$116,7,FALSE)</f>
        <v>#N/A</v>
      </c>
    </row>
    <row r="447" spans="1:14" hidden="1" x14ac:dyDescent="0.25">
      <c r="A447">
        <v>115</v>
      </c>
      <c r="B447" t="s">
        <v>11</v>
      </c>
      <c r="C447">
        <v>2007</v>
      </c>
      <c r="D447">
        <v>4</v>
      </c>
      <c r="E447">
        <v>3514</v>
      </c>
      <c r="F447">
        <v>614</v>
      </c>
      <c r="G447" s="15">
        <v>0.17472965281730221</v>
      </c>
      <c r="H447" s="15"/>
      <c r="J447">
        <v>82</v>
      </c>
      <c r="K447" t="str">
        <f t="shared" si="6"/>
        <v>82-2007-4</v>
      </c>
      <c r="L447" t="e">
        <f>VLOOKUP($K447,pivot!$A$4:$G$116,5,FALSE)</f>
        <v>#N/A</v>
      </c>
      <c r="M447" t="e">
        <f>VLOOKUP($K447,pivot!$A$4:$G$116,6,FALSE)</f>
        <v>#N/A</v>
      </c>
      <c r="N447" s="15" t="e">
        <f>VLOOKUP($K447,pivot!$A$4:$G$116,7,FALSE)</f>
        <v>#N/A</v>
      </c>
    </row>
    <row r="448" spans="1:14" hidden="1" x14ac:dyDescent="0.25">
      <c r="A448">
        <v>115</v>
      </c>
      <c r="B448" t="s">
        <v>11</v>
      </c>
      <c r="C448">
        <v>2007</v>
      </c>
      <c r="D448">
        <v>5</v>
      </c>
      <c r="E448">
        <v>42</v>
      </c>
      <c r="F448">
        <v>1</v>
      </c>
      <c r="G448" s="15">
        <v>2.3809523809523808E-2</v>
      </c>
      <c r="H448" s="15"/>
      <c r="J448">
        <v>82</v>
      </c>
      <c r="K448" t="str">
        <f t="shared" si="6"/>
        <v>82-2007-5</v>
      </c>
      <c r="L448" t="e">
        <f>VLOOKUP($K448,pivot!$A$4:$G$116,5,FALSE)</f>
        <v>#N/A</v>
      </c>
      <c r="M448" t="e">
        <f>VLOOKUP($K448,pivot!$A$4:$G$116,6,FALSE)</f>
        <v>#N/A</v>
      </c>
      <c r="N448" s="15" t="e">
        <f>VLOOKUP($K448,pivot!$A$4:$G$116,7,FALSE)</f>
        <v>#N/A</v>
      </c>
    </row>
    <row r="449" spans="1:14" hidden="1" x14ac:dyDescent="0.25">
      <c r="A449">
        <v>115</v>
      </c>
      <c r="B449" t="s">
        <v>11</v>
      </c>
      <c r="C449">
        <v>2008</v>
      </c>
      <c r="D449">
        <v>3</v>
      </c>
      <c r="E449">
        <v>167</v>
      </c>
      <c r="F449">
        <v>43</v>
      </c>
      <c r="G449" s="15">
        <v>0.25748502994011974</v>
      </c>
      <c r="H449" s="15"/>
      <c r="J449">
        <v>82</v>
      </c>
      <c r="K449" t="str">
        <f t="shared" si="6"/>
        <v>82-2008-3</v>
      </c>
      <c r="L449" t="e">
        <f>VLOOKUP($K449,pivot!$A$4:$G$116,5,FALSE)</f>
        <v>#N/A</v>
      </c>
      <c r="M449" t="e">
        <f>VLOOKUP($K449,pivot!$A$4:$G$116,6,FALSE)</f>
        <v>#N/A</v>
      </c>
      <c r="N449" s="15" t="e">
        <f>VLOOKUP($K449,pivot!$A$4:$G$116,7,FALSE)</f>
        <v>#N/A</v>
      </c>
    </row>
    <row r="450" spans="1:14" hidden="1" x14ac:dyDescent="0.25">
      <c r="A450">
        <v>115</v>
      </c>
      <c r="B450" t="s">
        <v>11</v>
      </c>
      <c r="C450">
        <v>2008</v>
      </c>
      <c r="D450">
        <v>4</v>
      </c>
      <c r="E450">
        <v>461</v>
      </c>
      <c r="F450">
        <v>123</v>
      </c>
      <c r="G450" s="15">
        <v>0.26681127982646419</v>
      </c>
      <c r="H450" s="15"/>
      <c r="J450">
        <v>82</v>
      </c>
      <c r="K450" t="str">
        <f t="shared" si="6"/>
        <v>82-2008-4</v>
      </c>
      <c r="L450" t="e">
        <f>VLOOKUP($K450,pivot!$A$4:$G$116,5,FALSE)</f>
        <v>#N/A</v>
      </c>
      <c r="M450" t="e">
        <f>VLOOKUP($K450,pivot!$A$4:$G$116,6,FALSE)</f>
        <v>#N/A</v>
      </c>
      <c r="N450" s="15" t="e">
        <f>VLOOKUP($K450,pivot!$A$4:$G$116,7,FALSE)</f>
        <v>#N/A</v>
      </c>
    </row>
    <row r="451" spans="1:14" hidden="1" x14ac:dyDescent="0.25">
      <c r="A451">
        <v>115</v>
      </c>
      <c r="B451" t="s">
        <v>11</v>
      </c>
      <c r="C451">
        <v>2008</v>
      </c>
      <c r="D451">
        <v>5</v>
      </c>
      <c r="E451">
        <v>11</v>
      </c>
      <c r="F451">
        <v>6</v>
      </c>
      <c r="G451" s="15">
        <v>0.54545454545454541</v>
      </c>
      <c r="H451" s="15"/>
      <c r="J451">
        <v>82</v>
      </c>
      <c r="K451" t="str">
        <f t="shared" ref="K451:K514" si="7">J451&amp;"-"&amp;C451&amp;"-"&amp;D451</f>
        <v>82-2008-5</v>
      </c>
      <c r="L451" t="e">
        <f>VLOOKUP($K451,pivot!$A$4:$G$116,5,FALSE)</f>
        <v>#N/A</v>
      </c>
      <c r="M451" t="e">
        <f>VLOOKUP($K451,pivot!$A$4:$G$116,6,FALSE)</f>
        <v>#N/A</v>
      </c>
      <c r="N451" s="15" t="e">
        <f>VLOOKUP($K451,pivot!$A$4:$G$116,7,FALSE)</f>
        <v>#N/A</v>
      </c>
    </row>
    <row r="452" spans="1:14" hidden="1" x14ac:dyDescent="0.25">
      <c r="A452">
        <v>115</v>
      </c>
      <c r="B452" t="s">
        <v>11</v>
      </c>
      <c r="C452">
        <v>2009</v>
      </c>
      <c r="D452">
        <v>2</v>
      </c>
      <c r="E452">
        <v>21</v>
      </c>
      <c r="F452">
        <v>3</v>
      </c>
      <c r="G452" s="15">
        <v>0.14285714285714285</v>
      </c>
      <c r="H452" s="15"/>
      <c r="J452">
        <v>82</v>
      </c>
      <c r="K452" t="str">
        <f t="shared" si="7"/>
        <v>82-2009-2</v>
      </c>
      <c r="L452" t="e">
        <f>VLOOKUP($K452,pivot!$A$4:$G$116,5,FALSE)</f>
        <v>#N/A</v>
      </c>
      <c r="M452" t="e">
        <f>VLOOKUP($K452,pivot!$A$4:$G$116,6,FALSE)</f>
        <v>#N/A</v>
      </c>
      <c r="N452" s="15" t="e">
        <f>VLOOKUP($K452,pivot!$A$4:$G$116,7,FALSE)</f>
        <v>#N/A</v>
      </c>
    </row>
    <row r="453" spans="1:14" hidden="1" x14ac:dyDescent="0.25">
      <c r="A453">
        <v>115</v>
      </c>
      <c r="B453" t="s">
        <v>11</v>
      </c>
      <c r="C453">
        <v>2009</v>
      </c>
      <c r="D453">
        <v>3</v>
      </c>
      <c r="E453">
        <v>260</v>
      </c>
      <c r="F453">
        <v>123</v>
      </c>
      <c r="G453" s="15">
        <v>0.47307692307692306</v>
      </c>
      <c r="H453" s="15"/>
      <c r="J453">
        <v>82</v>
      </c>
      <c r="K453" t="str">
        <f t="shared" si="7"/>
        <v>82-2009-3</v>
      </c>
      <c r="L453" t="e">
        <f>VLOOKUP($K453,pivot!$A$4:$G$116,5,FALSE)</f>
        <v>#N/A</v>
      </c>
      <c r="M453" t="e">
        <f>VLOOKUP($K453,pivot!$A$4:$G$116,6,FALSE)</f>
        <v>#N/A</v>
      </c>
      <c r="N453" s="15" t="e">
        <f>VLOOKUP($K453,pivot!$A$4:$G$116,7,FALSE)</f>
        <v>#N/A</v>
      </c>
    </row>
    <row r="454" spans="1:14" hidden="1" x14ac:dyDescent="0.25">
      <c r="A454">
        <v>115</v>
      </c>
      <c r="B454" t="s">
        <v>11</v>
      </c>
      <c r="C454">
        <v>2009</v>
      </c>
      <c r="D454">
        <v>4</v>
      </c>
      <c r="E454">
        <v>5519</v>
      </c>
      <c r="F454">
        <v>1033</v>
      </c>
      <c r="G454" s="15">
        <v>0.18717158905598841</v>
      </c>
      <c r="H454" s="15"/>
      <c r="J454">
        <v>82</v>
      </c>
      <c r="K454" t="str">
        <f t="shared" si="7"/>
        <v>82-2009-4</v>
      </c>
      <c r="L454" t="e">
        <f>VLOOKUP($K454,pivot!$A$4:$G$116,5,FALSE)</f>
        <v>#N/A</v>
      </c>
      <c r="M454" t="e">
        <f>VLOOKUP($K454,pivot!$A$4:$G$116,6,FALSE)</f>
        <v>#N/A</v>
      </c>
      <c r="N454" s="15" t="e">
        <f>VLOOKUP($K454,pivot!$A$4:$G$116,7,FALSE)</f>
        <v>#N/A</v>
      </c>
    </row>
    <row r="455" spans="1:14" hidden="1" x14ac:dyDescent="0.25">
      <c r="A455">
        <v>115</v>
      </c>
      <c r="B455" t="s">
        <v>11</v>
      </c>
      <c r="C455">
        <v>2009</v>
      </c>
      <c r="D455">
        <v>5</v>
      </c>
      <c r="E455">
        <v>645</v>
      </c>
      <c r="F455">
        <v>64</v>
      </c>
      <c r="G455" s="15">
        <v>9.9224806201550386E-2</v>
      </c>
      <c r="H455" s="15"/>
      <c r="J455">
        <v>82</v>
      </c>
      <c r="K455" t="str">
        <f t="shared" si="7"/>
        <v>82-2009-5</v>
      </c>
      <c r="L455" t="e">
        <f>VLOOKUP($K455,pivot!$A$4:$G$116,5,FALSE)</f>
        <v>#N/A</v>
      </c>
      <c r="M455" t="e">
        <f>VLOOKUP($K455,pivot!$A$4:$G$116,6,FALSE)</f>
        <v>#N/A</v>
      </c>
      <c r="N455" s="15" t="e">
        <f>VLOOKUP($K455,pivot!$A$4:$G$116,7,FALSE)</f>
        <v>#N/A</v>
      </c>
    </row>
    <row r="456" spans="1:14" hidden="1" x14ac:dyDescent="0.25">
      <c r="A456">
        <v>115</v>
      </c>
      <c r="B456" t="s">
        <v>11</v>
      </c>
      <c r="C456">
        <v>2010</v>
      </c>
      <c r="D456">
        <v>3</v>
      </c>
      <c r="E456">
        <v>45</v>
      </c>
      <c r="F456">
        <v>9</v>
      </c>
      <c r="G456" s="15">
        <v>0.2</v>
      </c>
      <c r="H456" s="15"/>
      <c r="J456">
        <v>82</v>
      </c>
      <c r="K456" t="str">
        <f t="shared" si="7"/>
        <v>82-2010-3</v>
      </c>
      <c r="L456" t="e">
        <f>VLOOKUP($K456,pivot!$A$4:$G$116,5,FALSE)</f>
        <v>#N/A</v>
      </c>
      <c r="M456" t="e">
        <f>VLOOKUP($K456,pivot!$A$4:$G$116,6,FALSE)</f>
        <v>#N/A</v>
      </c>
      <c r="N456" s="15" t="e">
        <f>VLOOKUP($K456,pivot!$A$4:$G$116,7,FALSE)</f>
        <v>#N/A</v>
      </c>
    </row>
    <row r="457" spans="1:14" hidden="1" x14ac:dyDescent="0.25">
      <c r="A457">
        <v>115</v>
      </c>
      <c r="B457" t="s">
        <v>11</v>
      </c>
      <c r="C457">
        <v>2010</v>
      </c>
      <c r="D457">
        <v>4</v>
      </c>
      <c r="E457">
        <v>454</v>
      </c>
      <c r="F457">
        <v>152</v>
      </c>
      <c r="G457" s="15">
        <v>0.33480176211453744</v>
      </c>
      <c r="H457" s="15"/>
      <c r="J457">
        <v>82</v>
      </c>
      <c r="K457" t="str">
        <f t="shared" si="7"/>
        <v>82-2010-4</v>
      </c>
      <c r="L457" t="e">
        <f>VLOOKUP($K457,pivot!$A$4:$G$116,5,FALSE)</f>
        <v>#N/A</v>
      </c>
      <c r="M457" t="e">
        <f>VLOOKUP($K457,pivot!$A$4:$G$116,6,FALSE)</f>
        <v>#N/A</v>
      </c>
      <c r="N457" s="15" t="e">
        <f>VLOOKUP($K457,pivot!$A$4:$G$116,7,FALSE)</f>
        <v>#N/A</v>
      </c>
    </row>
    <row r="458" spans="1:14" hidden="1" x14ac:dyDescent="0.25">
      <c r="A458">
        <v>115</v>
      </c>
      <c r="B458" t="s">
        <v>11</v>
      </c>
      <c r="C458">
        <v>2010</v>
      </c>
      <c r="D458">
        <v>5</v>
      </c>
      <c r="E458">
        <v>93</v>
      </c>
      <c r="F458">
        <v>36</v>
      </c>
      <c r="G458" s="15">
        <v>0.38709677419354838</v>
      </c>
      <c r="H458" s="15"/>
      <c r="J458">
        <v>82</v>
      </c>
      <c r="K458" t="str">
        <f t="shared" si="7"/>
        <v>82-2010-5</v>
      </c>
      <c r="L458" t="e">
        <f>VLOOKUP($K458,pivot!$A$4:$G$116,5,FALSE)</f>
        <v>#N/A</v>
      </c>
      <c r="M458" t="e">
        <f>VLOOKUP($K458,pivot!$A$4:$G$116,6,FALSE)</f>
        <v>#N/A</v>
      </c>
      <c r="N458" s="15" t="e">
        <f>VLOOKUP($K458,pivot!$A$4:$G$116,7,FALSE)</f>
        <v>#N/A</v>
      </c>
    </row>
    <row r="459" spans="1:14" hidden="1" x14ac:dyDescent="0.25">
      <c r="A459">
        <v>115</v>
      </c>
      <c r="B459" t="s">
        <v>11</v>
      </c>
      <c r="C459">
        <v>2011</v>
      </c>
      <c r="D459">
        <v>3</v>
      </c>
      <c r="E459">
        <v>478</v>
      </c>
      <c r="F459">
        <v>221</v>
      </c>
      <c r="G459" s="15">
        <v>0.46234309623430964</v>
      </c>
      <c r="H459" s="15"/>
      <c r="J459">
        <v>82</v>
      </c>
      <c r="K459" t="str">
        <f t="shared" si="7"/>
        <v>82-2011-3</v>
      </c>
      <c r="L459" t="e">
        <f>VLOOKUP($K459,pivot!$A$4:$G$116,5,FALSE)</f>
        <v>#N/A</v>
      </c>
      <c r="M459" t="e">
        <f>VLOOKUP($K459,pivot!$A$4:$G$116,6,FALSE)</f>
        <v>#N/A</v>
      </c>
      <c r="N459" s="15" t="e">
        <f>VLOOKUP($K459,pivot!$A$4:$G$116,7,FALSE)</f>
        <v>#N/A</v>
      </c>
    </row>
    <row r="460" spans="1:14" hidden="1" x14ac:dyDescent="0.25">
      <c r="A460">
        <v>115</v>
      </c>
      <c r="B460" t="s">
        <v>11</v>
      </c>
      <c r="C460">
        <v>2011</v>
      </c>
      <c r="D460">
        <v>4</v>
      </c>
      <c r="E460">
        <v>2958</v>
      </c>
      <c r="F460">
        <v>660</v>
      </c>
      <c r="G460" s="15">
        <v>0.2231237322515213</v>
      </c>
      <c r="H460" s="15"/>
      <c r="J460">
        <v>82</v>
      </c>
      <c r="K460" t="str">
        <f t="shared" si="7"/>
        <v>82-2011-4</v>
      </c>
      <c r="L460" t="e">
        <f>VLOOKUP($K460,pivot!$A$4:$G$116,5,FALSE)</f>
        <v>#N/A</v>
      </c>
      <c r="M460" t="e">
        <f>VLOOKUP($K460,pivot!$A$4:$G$116,6,FALSE)</f>
        <v>#N/A</v>
      </c>
      <c r="N460" s="15" t="e">
        <f>VLOOKUP($K460,pivot!$A$4:$G$116,7,FALSE)</f>
        <v>#N/A</v>
      </c>
    </row>
    <row r="461" spans="1:14" hidden="1" x14ac:dyDescent="0.25">
      <c r="A461">
        <v>115</v>
      </c>
      <c r="B461" t="s">
        <v>11</v>
      </c>
      <c r="C461">
        <v>2011</v>
      </c>
      <c r="D461">
        <v>5</v>
      </c>
      <c r="E461">
        <v>1417</v>
      </c>
      <c r="F461">
        <v>625</v>
      </c>
      <c r="G461" s="15">
        <v>0.44107268877911082</v>
      </c>
      <c r="H461" s="15"/>
      <c r="J461">
        <v>82</v>
      </c>
      <c r="K461" t="str">
        <f t="shared" si="7"/>
        <v>82-2011-5</v>
      </c>
      <c r="L461" t="e">
        <f>VLOOKUP($K461,pivot!$A$4:$G$116,5,FALSE)</f>
        <v>#N/A</v>
      </c>
      <c r="M461" t="e">
        <f>VLOOKUP($K461,pivot!$A$4:$G$116,6,FALSE)</f>
        <v>#N/A</v>
      </c>
      <c r="N461" s="15" t="e">
        <f>VLOOKUP($K461,pivot!$A$4:$G$116,7,FALSE)</f>
        <v>#N/A</v>
      </c>
    </row>
    <row r="462" spans="1:14" hidden="1" x14ac:dyDescent="0.25">
      <c r="A462">
        <v>115</v>
      </c>
      <c r="B462" t="s">
        <v>11</v>
      </c>
      <c r="C462">
        <v>2012</v>
      </c>
      <c r="D462">
        <v>1</v>
      </c>
      <c r="E462">
        <v>14</v>
      </c>
      <c r="F462">
        <v>0</v>
      </c>
      <c r="G462" s="15">
        <v>0</v>
      </c>
      <c r="H462" s="15"/>
      <c r="J462">
        <v>82</v>
      </c>
      <c r="K462" t="str">
        <f t="shared" si="7"/>
        <v>82-2012-1</v>
      </c>
      <c r="L462" t="e">
        <f>VLOOKUP($K462,pivot!$A$4:$G$116,5,FALSE)</f>
        <v>#N/A</v>
      </c>
      <c r="M462" t="e">
        <f>VLOOKUP($K462,pivot!$A$4:$G$116,6,FALSE)</f>
        <v>#N/A</v>
      </c>
      <c r="N462" s="15" t="e">
        <f>VLOOKUP($K462,pivot!$A$4:$G$116,7,FALSE)</f>
        <v>#N/A</v>
      </c>
    </row>
    <row r="463" spans="1:14" hidden="1" x14ac:dyDescent="0.25">
      <c r="A463">
        <v>115</v>
      </c>
      <c r="B463" t="s">
        <v>11</v>
      </c>
      <c r="C463">
        <v>2012</v>
      </c>
      <c r="D463">
        <v>2</v>
      </c>
      <c r="E463">
        <v>13</v>
      </c>
      <c r="F463">
        <v>0</v>
      </c>
      <c r="G463" s="15">
        <v>0</v>
      </c>
      <c r="H463" s="15"/>
      <c r="J463">
        <v>82</v>
      </c>
      <c r="K463" t="str">
        <f t="shared" si="7"/>
        <v>82-2012-2</v>
      </c>
      <c r="L463" t="e">
        <f>VLOOKUP($K463,pivot!$A$4:$G$116,5,FALSE)</f>
        <v>#N/A</v>
      </c>
      <c r="M463" t="e">
        <f>VLOOKUP($K463,pivot!$A$4:$G$116,6,FALSE)</f>
        <v>#N/A</v>
      </c>
      <c r="N463" s="15" t="e">
        <f>VLOOKUP($K463,pivot!$A$4:$G$116,7,FALSE)</f>
        <v>#N/A</v>
      </c>
    </row>
    <row r="464" spans="1:14" hidden="1" x14ac:dyDescent="0.25">
      <c r="A464">
        <v>115</v>
      </c>
      <c r="B464" t="s">
        <v>11</v>
      </c>
      <c r="C464">
        <v>2012</v>
      </c>
      <c r="D464">
        <v>3</v>
      </c>
      <c r="E464">
        <v>593</v>
      </c>
      <c r="F464">
        <v>148</v>
      </c>
      <c r="G464" s="15">
        <v>0.24957841483979765</v>
      </c>
      <c r="H464" s="15"/>
      <c r="J464">
        <v>82</v>
      </c>
      <c r="K464" t="str">
        <f t="shared" si="7"/>
        <v>82-2012-3</v>
      </c>
      <c r="L464" t="e">
        <f>VLOOKUP($K464,pivot!$A$4:$G$116,5,FALSE)</f>
        <v>#N/A</v>
      </c>
      <c r="M464" t="e">
        <f>VLOOKUP($K464,pivot!$A$4:$G$116,6,FALSE)</f>
        <v>#N/A</v>
      </c>
      <c r="N464" s="15" t="e">
        <f>VLOOKUP($K464,pivot!$A$4:$G$116,7,FALSE)</f>
        <v>#N/A</v>
      </c>
    </row>
    <row r="465" spans="1:14" hidden="1" x14ac:dyDescent="0.25">
      <c r="A465">
        <v>115</v>
      </c>
      <c r="B465" t="s">
        <v>11</v>
      </c>
      <c r="C465">
        <v>2012</v>
      </c>
      <c r="D465">
        <v>4</v>
      </c>
      <c r="E465">
        <v>9687</v>
      </c>
      <c r="F465">
        <v>1515</v>
      </c>
      <c r="G465" s="15">
        <v>0.15639516878290494</v>
      </c>
      <c r="H465" s="15"/>
      <c r="J465">
        <v>82</v>
      </c>
      <c r="K465" t="str">
        <f t="shared" si="7"/>
        <v>82-2012-4</v>
      </c>
      <c r="L465" t="e">
        <f>VLOOKUP($K465,pivot!$A$4:$G$116,5,FALSE)</f>
        <v>#N/A</v>
      </c>
      <c r="M465" t="e">
        <f>VLOOKUP($K465,pivot!$A$4:$G$116,6,FALSE)</f>
        <v>#N/A</v>
      </c>
      <c r="N465" s="15" t="e">
        <f>VLOOKUP($K465,pivot!$A$4:$G$116,7,FALSE)</f>
        <v>#N/A</v>
      </c>
    </row>
    <row r="466" spans="1:14" hidden="1" x14ac:dyDescent="0.25">
      <c r="A466">
        <v>115</v>
      </c>
      <c r="B466" t="s">
        <v>11</v>
      </c>
      <c r="C466">
        <v>2012</v>
      </c>
      <c r="D466">
        <v>5</v>
      </c>
      <c r="E466">
        <v>3495</v>
      </c>
      <c r="F466">
        <v>507</v>
      </c>
      <c r="G466" s="15">
        <v>0.14506437768240343</v>
      </c>
      <c r="H466" s="15"/>
      <c r="J466">
        <v>82</v>
      </c>
      <c r="K466" t="str">
        <f t="shared" si="7"/>
        <v>82-2012-5</v>
      </c>
      <c r="L466" t="e">
        <f>VLOOKUP($K466,pivot!$A$4:$G$116,5,FALSE)</f>
        <v>#N/A</v>
      </c>
      <c r="M466" t="e">
        <f>VLOOKUP($K466,pivot!$A$4:$G$116,6,FALSE)</f>
        <v>#N/A</v>
      </c>
      <c r="N466" s="15" t="e">
        <f>VLOOKUP($K466,pivot!$A$4:$G$116,7,FALSE)</f>
        <v>#N/A</v>
      </c>
    </row>
    <row r="467" spans="1:14" hidden="1" x14ac:dyDescent="0.25">
      <c r="A467">
        <v>115</v>
      </c>
      <c r="B467" t="s">
        <v>11</v>
      </c>
      <c r="C467">
        <v>2013</v>
      </c>
      <c r="D467">
        <v>2</v>
      </c>
      <c r="E467">
        <v>47</v>
      </c>
      <c r="F467">
        <v>8</v>
      </c>
      <c r="G467" s="15">
        <v>0.1702127659574468</v>
      </c>
      <c r="H467" s="15"/>
      <c r="J467">
        <v>82</v>
      </c>
      <c r="K467" t="str">
        <f t="shared" si="7"/>
        <v>82-2013-2</v>
      </c>
      <c r="L467" t="e">
        <f>VLOOKUP($K467,pivot!$A$4:$G$116,5,FALSE)</f>
        <v>#N/A</v>
      </c>
      <c r="M467" t="e">
        <f>VLOOKUP($K467,pivot!$A$4:$G$116,6,FALSE)</f>
        <v>#N/A</v>
      </c>
      <c r="N467" s="15" t="e">
        <f>VLOOKUP($K467,pivot!$A$4:$G$116,7,FALSE)</f>
        <v>#N/A</v>
      </c>
    </row>
    <row r="468" spans="1:14" hidden="1" x14ac:dyDescent="0.25">
      <c r="A468">
        <v>115</v>
      </c>
      <c r="B468" t="s">
        <v>11</v>
      </c>
      <c r="C468">
        <v>2013</v>
      </c>
      <c r="D468">
        <v>3</v>
      </c>
      <c r="E468">
        <v>583</v>
      </c>
      <c r="F468">
        <v>366</v>
      </c>
      <c r="G468" s="15">
        <v>0.62778730703259</v>
      </c>
      <c r="H468" s="15"/>
      <c r="J468">
        <v>82</v>
      </c>
      <c r="K468" t="str">
        <f t="shared" si="7"/>
        <v>82-2013-3</v>
      </c>
      <c r="L468" t="e">
        <f>VLOOKUP($K468,pivot!$A$4:$G$116,5,FALSE)</f>
        <v>#N/A</v>
      </c>
      <c r="M468" t="e">
        <f>VLOOKUP($K468,pivot!$A$4:$G$116,6,FALSE)</f>
        <v>#N/A</v>
      </c>
      <c r="N468" s="15" t="e">
        <f>VLOOKUP($K468,pivot!$A$4:$G$116,7,FALSE)</f>
        <v>#N/A</v>
      </c>
    </row>
    <row r="469" spans="1:14" hidden="1" x14ac:dyDescent="0.25">
      <c r="A469">
        <v>115</v>
      </c>
      <c r="B469" t="s">
        <v>11</v>
      </c>
      <c r="C469">
        <v>2013</v>
      </c>
      <c r="D469">
        <v>4</v>
      </c>
      <c r="E469">
        <v>5963</v>
      </c>
      <c r="F469">
        <v>1323</v>
      </c>
      <c r="G469" s="15">
        <v>0.22186818715411705</v>
      </c>
      <c r="H469" s="15"/>
      <c r="J469">
        <v>82</v>
      </c>
      <c r="K469" t="str">
        <f t="shared" si="7"/>
        <v>82-2013-4</v>
      </c>
      <c r="L469" t="e">
        <f>VLOOKUP($K469,pivot!$A$4:$G$116,5,FALSE)</f>
        <v>#N/A</v>
      </c>
      <c r="M469" t="e">
        <f>VLOOKUP($K469,pivot!$A$4:$G$116,6,FALSE)</f>
        <v>#N/A</v>
      </c>
      <c r="N469" s="15" t="e">
        <f>VLOOKUP($K469,pivot!$A$4:$G$116,7,FALSE)</f>
        <v>#N/A</v>
      </c>
    </row>
    <row r="470" spans="1:14" hidden="1" x14ac:dyDescent="0.25">
      <c r="A470">
        <v>115</v>
      </c>
      <c r="B470" t="s">
        <v>11</v>
      </c>
      <c r="C470">
        <v>2013</v>
      </c>
      <c r="D470">
        <v>5</v>
      </c>
      <c r="E470">
        <v>2243</v>
      </c>
      <c r="F470">
        <v>786</v>
      </c>
      <c r="G470" s="15">
        <v>0.3504235399019171</v>
      </c>
      <c r="H470" s="15"/>
      <c r="J470">
        <v>82</v>
      </c>
      <c r="K470" t="str">
        <f t="shared" si="7"/>
        <v>82-2013-5</v>
      </c>
      <c r="L470" t="e">
        <f>VLOOKUP($K470,pivot!$A$4:$G$116,5,FALSE)</f>
        <v>#N/A</v>
      </c>
      <c r="M470" t="e">
        <f>VLOOKUP($K470,pivot!$A$4:$G$116,6,FALSE)</f>
        <v>#N/A</v>
      </c>
      <c r="N470" s="15" t="e">
        <f>VLOOKUP($K470,pivot!$A$4:$G$116,7,FALSE)</f>
        <v>#N/A</v>
      </c>
    </row>
    <row r="471" spans="1:14" hidden="1" x14ac:dyDescent="0.25">
      <c r="A471">
        <v>115</v>
      </c>
      <c r="B471" t="s">
        <v>11</v>
      </c>
      <c r="C471">
        <v>2014</v>
      </c>
      <c r="D471">
        <v>2</v>
      </c>
      <c r="F471">
        <v>1</v>
      </c>
      <c r="G471" s="15" t="e">
        <v>#DIV/0!</v>
      </c>
      <c r="H471" s="15"/>
      <c r="J471">
        <v>82</v>
      </c>
      <c r="K471" t="str">
        <f t="shared" si="7"/>
        <v>82-2014-2</v>
      </c>
      <c r="L471" t="e">
        <f>VLOOKUP($K471,pivot!$A$4:$G$116,5,FALSE)</f>
        <v>#N/A</v>
      </c>
      <c r="M471" t="e">
        <f>VLOOKUP($K471,pivot!$A$4:$G$116,6,FALSE)</f>
        <v>#N/A</v>
      </c>
      <c r="N471" s="15" t="e">
        <f>VLOOKUP($K471,pivot!$A$4:$G$116,7,FALSE)</f>
        <v>#N/A</v>
      </c>
    </row>
    <row r="472" spans="1:14" hidden="1" x14ac:dyDescent="0.25">
      <c r="A472">
        <v>115</v>
      </c>
      <c r="B472" t="s">
        <v>11</v>
      </c>
      <c r="C472">
        <v>2014</v>
      </c>
      <c r="D472">
        <v>3</v>
      </c>
      <c r="E472">
        <v>307</v>
      </c>
      <c r="F472">
        <v>35</v>
      </c>
      <c r="G472" s="15">
        <v>0.11400651465798045</v>
      </c>
      <c r="H472" s="15"/>
      <c r="J472">
        <v>82</v>
      </c>
      <c r="K472" t="str">
        <f t="shared" si="7"/>
        <v>82-2014-3</v>
      </c>
      <c r="L472" t="e">
        <f>VLOOKUP($K472,pivot!$A$4:$G$116,5,FALSE)</f>
        <v>#N/A</v>
      </c>
      <c r="M472" t="e">
        <f>VLOOKUP($K472,pivot!$A$4:$G$116,6,FALSE)</f>
        <v>#N/A</v>
      </c>
      <c r="N472" s="15" t="e">
        <f>VLOOKUP($K472,pivot!$A$4:$G$116,7,FALSE)</f>
        <v>#N/A</v>
      </c>
    </row>
    <row r="473" spans="1:14" hidden="1" x14ac:dyDescent="0.25">
      <c r="A473">
        <v>115</v>
      </c>
      <c r="B473" t="s">
        <v>11</v>
      </c>
      <c r="C473">
        <v>2014</v>
      </c>
      <c r="D473">
        <v>4</v>
      </c>
      <c r="E473">
        <v>6543</v>
      </c>
      <c r="F473">
        <v>1247</v>
      </c>
      <c r="G473" s="15">
        <v>0.19058535839828825</v>
      </c>
      <c r="H473" s="15"/>
      <c r="J473">
        <v>82</v>
      </c>
      <c r="K473" t="str">
        <f t="shared" si="7"/>
        <v>82-2014-4</v>
      </c>
      <c r="L473" t="e">
        <f>VLOOKUP($K473,pivot!$A$4:$G$116,5,FALSE)</f>
        <v>#N/A</v>
      </c>
      <c r="M473" t="e">
        <f>VLOOKUP($K473,pivot!$A$4:$G$116,6,FALSE)</f>
        <v>#N/A</v>
      </c>
      <c r="N473" s="15" t="e">
        <f>VLOOKUP($K473,pivot!$A$4:$G$116,7,FALSE)</f>
        <v>#N/A</v>
      </c>
    </row>
    <row r="474" spans="1:14" hidden="1" x14ac:dyDescent="0.25">
      <c r="A474">
        <v>115</v>
      </c>
      <c r="B474" t="s">
        <v>11</v>
      </c>
      <c r="C474">
        <v>2014</v>
      </c>
      <c r="D474">
        <v>5</v>
      </c>
      <c r="E474">
        <v>2119</v>
      </c>
      <c r="F474">
        <v>337</v>
      </c>
      <c r="G474" s="15">
        <v>0.15903728173666823</v>
      </c>
      <c r="H474" s="15"/>
      <c r="J474">
        <v>82</v>
      </c>
      <c r="K474" t="str">
        <f t="shared" si="7"/>
        <v>82-2014-5</v>
      </c>
      <c r="L474" t="e">
        <f>VLOOKUP($K474,pivot!$A$4:$G$116,5,FALSE)</f>
        <v>#N/A</v>
      </c>
      <c r="M474" t="e">
        <f>VLOOKUP($K474,pivot!$A$4:$G$116,6,FALSE)</f>
        <v>#N/A</v>
      </c>
      <c r="N474" s="15" t="e">
        <f>VLOOKUP($K474,pivot!$A$4:$G$116,7,FALSE)</f>
        <v>#N/A</v>
      </c>
    </row>
    <row r="475" spans="1:14" hidden="1" x14ac:dyDescent="0.25">
      <c r="A475">
        <v>115</v>
      </c>
      <c r="B475" t="s">
        <v>11</v>
      </c>
      <c r="C475">
        <v>2015</v>
      </c>
      <c r="D475">
        <v>1</v>
      </c>
      <c r="E475">
        <v>2</v>
      </c>
      <c r="F475">
        <v>1</v>
      </c>
      <c r="G475" s="15">
        <v>0.5</v>
      </c>
      <c r="H475" s="15"/>
      <c r="J475">
        <v>82</v>
      </c>
      <c r="K475" t="str">
        <f t="shared" si="7"/>
        <v>82-2015-1</v>
      </c>
      <c r="L475" s="16">
        <f>VLOOKUP($K475,pivot!$A$4:$G$116,5,FALSE)</f>
        <v>0</v>
      </c>
      <c r="M475" s="16">
        <f>VLOOKUP($K475,pivot!$A$4:$G$116,6,FALSE)</f>
        <v>0</v>
      </c>
      <c r="N475" s="15">
        <f>VLOOKUP($K475,pivot!$A$4:$G$116,7,FALSE)</f>
        <v>0</v>
      </c>
    </row>
    <row r="476" spans="1:14" hidden="1" x14ac:dyDescent="0.25">
      <c r="A476">
        <v>115</v>
      </c>
      <c r="B476" t="s">
        <v>11</v>
      </c>
      <c r="C476">
        <v>2015</v>
      </c>
      <c r="D476">
        <v>2</v>
      </c>
      <c r="F476">
        <v>4</v>
      </c>
      <c r="G476" s="15" t="e">
        <v>#DIV/0!</v>
      </c>
      <c r="H476" s="15"/>
      <c r="J476">
        <v>82</v>
      </c>
      <c r="K476" t="str">
        <f t="shared" si="7"/>
        <v>82-2015-2</v>
      </c>
      <c r="L476" t="e">
        <f>VLOOKUP($K476,pivot!$A$4:$G$116,5,FALSE)</f>
        <v>#N/A</v>
      </c>
      <c r="M476" t="e">
        <f>VLOOKUP($K476,pivot!$A$4:$G$116,6,FALSE)</f>
        <v>#N/A</v>
      </c>
      <c r="N476" s="15" t="e">
        <f>VLOOKUP($K476,pivot!$A$4:$G$116,7,FALSE)</f>
        <v>#N/A</v>
      </c>
    </row>
    <row r="477" spans="1:14" hidden="1" x14ac:dyDescent="0.25">
      <c r="A477">
        <v>115</v>
      </c>
      <c r="B477" t="s">
        <v>11</v>
      </c>
      <c r="C477">
        <v>2015</v>
      </c>
      <c r="D477">
        <v>3</v>
      </c>
      <c r="E477">
        <v>483</v>
      </c>
      <c r="F477">
        <v>188</v>
      </c>
      <c r="G477" s="15">
        <v>0.38923395445134573</v>
      </c>
      <c r="H477" s="15"/>
      <c r="J477">
        <v>82</v>
      </c>
      <c r="K477" t="str">
        <f t="shared" si="7"/>
        <v>82-2015-3</v>
      </c>
      <c r="L477" t="e">
        <f>VLOOKUP($K477,pivot!$A$4:$G$116,5,FALSE)</f>
        <v>#N/A</v>
      </c>
      <c r="M477" t="e">
        <f>VLOOKUP($K477,pivot!$A$4:$G$116,6,FALSE)</f>
        <v>#N/A</v>
      </c>
      <c r="N477" s="15" t="e">
        <f>VLOOKUP($K477,pivot!$A$4:$G$116,7,FALSE)</f>
        <v>#N/A</v>
      </c>
    </row>
    <row r="478" spans="1:14" hidden="1" x14ac:dyDescent="0.25">
      <c r="A478">
        <v>115</v>
      </c>
      <c r="B478" t="s">
        <v>11</v>
      </c>
      <c r="C478">
        <v>2015</v>
      </c>
      <c r="D478">
        <v>4</v>
      </c>
      <c r="E478">
        <v>5778</v>
      </c>
      <c r="F478">
        <v>1463</v>
      </c>
      <c r="G478" s="15">
        <v>0.25320179993077191</v>
      </c>
      <c r="H478" s="15"/>
      <c r="J478">
        <v>82</v>
      </c>
      <c r="K478" t="str">
        <f t="shared" si="7"/>
        <v>82-2015-4</v>
      </c>
      <c r="L478" t="e">
        <f>VLOOKUP($K478,pivot!$A$4:$G$116,5,FALSE)</f>
        <v>#N/A</v>
      </c>
      <c r="M478" t="e">
        <f>VLOOKUP($K478,pivot!$A$4:$G$116,6,FALSE)</f>
        <v>#N/A</v>
      </c>
      <c r="N478" s="15" t="e">
        <f>VLOOKUP($K478,pivot!$A$4:$G$116,7,FALSE)</f>
        <v>#N/A</v>
      </c>
    </row>
    <row r="479" spans="1:14" hidden="1" x14ac:dyDescent="0.25">
      <c r="A479">
        <v>115</v>
      </c>
      <c r="B479" t="s">
        <v>11</v>
      </c>
      <c r="C479">
        <v>2015</v>
      </c>
      <c r="D479">
        <v>5</v>
      </c>
      <c r="E479">
        <v>1845</v>
      </c>
      <c r="F479">
        <v>386</v>
      </c>
      <c r="G479" s="15">
        <v>0.2092140921409214</v>
      </c>
      <c r="H479" s="15"/>
      <c r="J479">
        <v>82</v>
      </c>
      <c r="K479" t="str">
        <f t="shared" si="7"/>
        <v>82-2015-5</v>
      </c>
      <c r="L479" s="17">
        <f>VLOOKUP($K479,pivot!$A$4:$G$116,5,FALSE)</f>
        <v>6</v>
      </c>
      <c r="M479" s="17">
        <f>VLOOKUP($K479,pivot!$A$4:$G$116,6,FALSE)</f>
        <v>1</v>
      </c>
      <c r="N479" s="18">
        <f>VLOOKUP($K479,pivot!$A$4:$G$116,7,FALSE)</f>
        <v>0.16666666666666666</v>
      </c>
    </row>
    <row r="480" spans="1:14" hidden="1" x14ac:dyDescent="0.25">
      <c r="A480">
        <v>115</v>
      </c>
      <c r="B480" t="s">
        <v>11</v>
      </c>
      <c r="C480">
        <v>2016</v>
      </c>
      <c r="D480">
        <v>4</v>
      </c>
      <c r="E480">
        <v>32</v>
      </c>
      <c r="F480">
        <v>1</v>
      </c>
      <c r="G480" s="15">
        <v>3.125E-2</v>
      </c>
      <c r="H480" s="15"/>
      <c r="J480">
        <v>82</v>
      </c>
      <c r="K480" t="str">
        <f t="shared" si="7"/>
        <v>82-2016-4</v>
      </c>
      <c r="L480" t="e">
        <f>VLOOKUP($K480,pivot!$A$4:$G$116,5,FALSE)</f>
        <v>#N/A</v>
      </c>
      <c r="M480" t="e">
        <f>VLOOKUP($K480,pivot!$A$4:$G$116,6,FALSE)</f>
        <v>#N/A</v>
      </c>
      <c r="N480" s="15" t="e">
        <f>VLOOKUP($K480,pivot!$A$4:$G$116,7,FALSE)</f>
        <v>#N/A</v>
      </c>
    </row>
    <row r="481" spans="1:14" hidden="1" x14ac:dyDescent="0.25">
      <c r="A481">
        <v>115</v>
      </c>
      <c r="B481" t="s">
        <v>11</v>
      </c>
      <c r="C481">
        <v>2017</v>
      </c>
      <c r="D481">
        <v>2</v>
      </c>
      <c r="E481">
        <v>2</v>
      </c>
      <c r="F481">
        <v>1</v>
      </c>
      <c r="G481" s="15">
        <v>0.5</v>
      </c>
      <c r="H481" s="15"/>
      <c r="J481">
        <v>82</v>
      </c>
      <c r="K481" t="str">
        <f t="shared" si="7"/>
        <v>82-2017-2</v>
      </c>
      <c r="L481" t="e">
        <f>VLOOKUP($K481,pivot!$A$4:$G$116,5,FALSE)</f>
        <v>#N/A</v>
      </c>
      <c r="M481" t="e">
        <f>VLOOKUP($K481,pivot!$A$4:$G$116,6,FALSE)</f>
        <v>#N/A</v>
      </c>
      <c r="N481" s="15" t="e">
        <f>VLOOKUP($K481,pivot!$A$4:$G$116,7,FALSE)</f>
        <v>#N/A</v>
      </c>
    </row>
    <row r="482" spans="1:14" hidden="1" x14ac:dyDescent="0.25">
      <c r="A482">
        <v>115</v>
      </c>
      <c r="B482" t="s">
        <v>11</v>
      </c>
      <c r="C482">
        <v>2017</v>
      </c>
      <c r="D482">
        <v>3</v>
      </c>
      <c r="E482">
        <v>75</v>
      </c>
      <c r="F482">
        <v>13</v>
      </c>
      <c r="G482" s="15">
        <v>0.17333333333333334</v>
      </c>
      <c r="H482" s="15"/>
      <c r="J482">
        <v>82</v>
      </c>
      <c r="K482" t="str">
        <f t="shared" si="7"/>
        <v>82-2017-3</v>
      </c>
      <c r="L482" t="e">
        <f>VLOOKUP($K482,pivot!$A$4:$G$116,5,FALSE)</f>
        <v>#N/A</v>
      </c>
      <c r="M482" t="e">
        <f>VLOOKUP($K482,pivot!$A$4:$G$116,6,FALSE)</f>
        <v>#N/A</v>
      </c>
      <c r="N482" s="15" t="e">
        <f>VLOOKUP($K482,pivot!$A$4:$G$116,7,FALSE)</f>
        <v>#N/A</v>
      </c>
    </row>
    <row r="483" spans="1:14" hidden="1" x14ac:dyDescent="0.25">
      <c r="A483">
        <v>115</v>
      </c>
      <c r="B483" t="s">
        <v>11</v>
      </c>
      <c r="C483">
        <v>2017</v>
      </c>
      <c r="D483">
        <v>4</v>
      </c>
      <c r="E483">
        <v>104</v>
      </c>
      <c r="F483">
        <v>4</v>
      </c>
      <c r="G483" s="15">
        <v>3.8461538461538464E-2</v>
      </c>
      <c r="H483" s="15"/>
      <c r="J483">
        <v>82</v>
      </c>
      <c r="K483" t="str">
        <f t="shared" si="7"/>
        <v>82-2017-4</v>
      </c>
      <c r="L483" t="e">
        <f>VLOOKUP($K483,pivot!$A$4:$G$116,5,FALSE)</f>
        <v>#N/A</v>
      </c>
      <c r="M483" t="e">
        <f>VLOOKUP($K483,pivot!$A$4:$G$116,6,FALSE)</f>
        <v>#N/A</v>
      </c>
      <c r="N483" s="15" t="e">
        <f>VLOOKUP($K483,pivot!$A$4:$G$116,7,FALSE)</f>
        <v>#N/A</v>
      </c>
    </row>
    <row r="484" spans="1:14" hidden="1" x14ac:dyDescent="0.25">
      <c r="A484">
        <v>115</v>
      </c>
      <c r="B484" t="s">
        <v>11</v>
      </c>
      <c r="C484">
        <v>2018</v>
      </c>
      <c r="D484">
        <v>2</v>
      </c>
      <c r="E484">
        <v>15</v>
      </c>
      <c r="F484">
        <v>15</v>
      </c>
      <c r="G484" s="15">
        <v>1</v>
      </c>
      <c r="H484" s="15"/>
      <c r="J484">
        <v>82</v>
      </c>
      <c r="K484" t="str">
        <f t="shared" si="7"/>
        <v>82-2018-2</v>
      </c>
      <c r="L484" t="e">
        <f>VLOOKUP($K484,pivot!$A$4:$G$116,5,FALSE)</f>
        <v>#N/A</v>
      </c>
      <c r="M484" t="e">
        <f>VLOOKUP($K484,pivot!$A$4:$G$116,6,FALSE)</f>
        <v>#N/A</v>
      </c>
      <c r="N484" s="15" t="e">
        <f>VLOOKUP($K484,pivot!$A$4:$G$116,7,FALSE)</f>
        <v>#N/A</v>
      </c>
    </row>
    <row r="485" spans="1:14" hidden="1" x14ac:dyDescent="0.25">
      <c r="A485">
        <v>115</v>
      </c>
      <c r="B485" t="s">
        <v>11</v>
      </c>
      <c r="C485">
        <v>2018</v>
      </c>
      <c r="D485">
        <v>3</v>
      </c>
      <c r="E485">
        <v>790</v>
      </c>
      <c r="F485">
        <v>337</v>
      </c>
      <c r="G485" s="15">
        <v>0.42658227848101266</v>
      </c>
      <c r="H485" s="15"/>
      <c r="J485">
        <v>82</v>
      </c>
      <c r="K485" t="str">
        <f t="shared" si="7"/>
        <v>82-2018-3</v>
      </c>
      <c r="L485" t="e">
        <f>VLOOKUP($K485,pivot!$A$4:$G$116,5,FALSE)</f>
        <v>#N/A</v>
      </c>
      <c r="M485" t="e">
        <f>VLOOKUP($K485,pivot!$A$4:$G$116,6,FALSE)</f>
        <v>#N/A</v>
      </c>
      <c r="N485" s="15" t="e">
        <f>VLOOKUP($K485,pivot!$A$4:$G$116,7,FALSE)</f>
        <v>#N/A</v>
      </c>
    </row>
    <row r="486" spans="1:14" hidden="1" x14ac:dyDescent="0.25">
      <c r="A486">
        <v>115</v>
      </c>
      <c r="B486" t="s">
        <v>11</v>
      </c>
      <c r="C486">
        <v>2018</v>
      </c>
      <c r="D486">
        <v>4</v>
      </c>
      <c r="E486">
        <v>8869</v>
      </c>
      <c r="F486">
        <v>1533</v>
      </c>
      <c r="G486" s="15">
        <v>0.17284925019731651</v>
      </c>
      <c r="H486" s="15"/>
      <c r="J486">
        <v>82</v>
      </c>
      <c r="K486" t="str">
        <f t="shared" si="7"/>
        <v>82-2018-4</v>
      </c>
      <c r="L486" t="e">
        <f>VLOOKUP($K486,pivot!$A$4:$G$116,5,FALSE)</f>
        <v>#N/A</v>
      </c>
      <c r="M486" t="e">
        <f>VLOOKUP($K486,pivot!$A$4:$G$116,6,FALSE)</f>
        <v>#N/A</v>
      </c>
      <c r="N486" s="15" t="e">
        <f>VLOOKUP($K486,pivot!$A$4:$G$116,7,FALSE)</f>
        <v>#N/A</v>
      </c>
    </row>
    <row r="487" spans="1:14" hidden="1" x14ac:dyDescent="0.25">
      <c r="A487">
        <v>115</v>
      </c>
      <c r="B487" t="s">
        <v>11</v>
      </c>
      <c r="C487">
        <v>2018</v>
      </c>
      <c r="D487">
        <v>5</v>
      </c>
      <c r="E487">
        <v>76</v>
      </c>
      <c r="F487">
        <v>0</v>
      </c>
      <c r="G487" s="15">
        <v>0</v>
      </c>
      <c r="H487" s="15"/>
      <c r="J487">
        <v>82</v>
      </c>
      <c r="K487" t="str">
        <f t="shared" si="7"/>
        <v>82-2018-5</v>
      </c>
      <c r="L487" s="16">
        <f>VLOOKUP($K487,pivot!$A$4:$G$116,5,FALSE)</f>
        <v>0</v>
      </c>
      <c r="M487" s="16">
        <f>VLOOKUP($K487,pivot!$A$4:$G$116,6,FALSE)</f>
        <v>0</v>
      </c>
      <c r="N487" s="15">
        <f>VLOOKUP($K487,pivot!$A$4:$G$116,7,FALSE)</f>
        <v>0</v>
      </c>
    </row>
    <row r="488" spans="1:14" hidden="1" x14ac:dyDescent="0.25">
      <c r="A488">
        <v>115</v>
      </c>
      <c r="B488" t="s">
        <v>11</v>
      </c>
      <c r="C488">
        <v>2019</v>
      </c>
      <c r="D488">
        <v>3</v>
      </c>
      <c r="E488">
        <v>134</v>
      </c>
      <c r="F488">
        <v>80</v>
      </c>
      <c r="G488" s="15">
        <v>0.59701492537313428</v>
      </c>
      <c r="H488" s="15"/>
      <c r="J488">
        <v>82</v>
      </c>
      <c r="K488" t="str">
        <f t="shared" si="7"/>
        <v>82-2019-3</v>
      </c>
      <c r="L488" t="e">
        <f>VLOOKUP($K488,pivot!$A$4:$G$116,5,FALSE)</f>
        <v>#N/A</v>
      </c>
      <c r="M488" t="e">
        <f>VLOOKUP($K488,pivot!$A$4:$G$116,6,FALSE)</f>
        <v>#N/A</v>
      </c>
      <c r="N488" s="15" t="e">
        <f>VLOOKUP($K488,pivot!$A$4:$G$116,7,FALSE)</f>
        <v>#N/A</v>
      </c>
    </row>
    <row r="489" spans="1:14" hidden="1" x14ac:dyDescent="0.25">
      <c r="A489">
        <v>115</v>
      </c>
      <c r="B489" t="s">
        <v>11</v>
      </c>
      <c r="C489">
        <v>2019</v>
      </c>
      <c r="D489">
        <v>4</v>
      </c>
      <c r="E489">
        <v>414</v>
      </c>
      <c r="F489">
        <v>123</v>
      </c>
      <c r="G489" s="15">
        <v>0.29710144927536231</v>
      </c>
      <c r="H489" s="15"/>
      <c r="J489">
        <v>82</v>
      </c>
      <c r="K489" t="str">
        <f t="shared" si="7"/>
        <v>82-2019-4</v>
      </c>
      <c r="L489" t="e">
        <f>VLOOKUP($K489,pivot!$A$4:$G$116,5,FALSE)</f>
        <v>#N/A</v>
      </c>
      <c r="M489" t="e">
        <f>VLOOKUP($K489,pivot!$A$4:$G$116,6,FALSE)</f>
        <v>#N/A</v>
      </c>
      <c r="N489" s="15" t="e">
        <f>VLOOKUP($K489,pivot!$A$4:$G$116,7,FALSE)</f>
        <v>#N/A</v>
      </c>
    </row>
    <row r="490" spans="1:14" hidden="1" x14ac:dyDescent="0.25">
      <c r="A490">
        <v>115</v>
      </c>
      <c r="B490" t="s">
        <v>11</v>
      </c>
      <c r="C490">
        <v>2019</v>
      </c>
      <c r="D490">
        <v>5</v>
      </c>
      <c r="E490">
        <v>9</v>
      </c>
      <c r="F490">
        <v>0</v>
      </c>
      <c r="G490" s="15">
        <v>0</v>
      </c>
      <c r="H490" s="15"/>
      <c r="J490">
        <v>82</v>
      </c>
      <c r="K490" t="str">
        <f t="shared" si="7"/>
        <v>82-2019-5</v>
      </c>
      <c r="L490" t="e">
        <f>VLOOKUP($K490,pivot!$A$4:$G$116,5,FALSE)</f>
        <v>#N/A</v>
      </c>
      <c r="M490" t="e">
        <f>VLOOKUP($K490,pivot!$A$4:$G$116,6,FALSE)</f>
        <v>#N/A</v>
      </c>
      <c r="N490" s="15" t="e">
        <f>VLOOKUP($K490,pivot!$A$4:$G$116,7,FALSE)</f>
        <v>#N/A</v>
      </c>
    </row>
    <row r="491" spans="1:14" hidden="1" x14ac:dyDescent="0.25">
      <c r="A491">
        <v>115</v>
      </c>
      <c r="B491" t="s">
        <v>11</v>
      </c>
      <c r="C491">
        <v>2020</v>
      </c>
      <c r="D491">
        <v>4</v>
      </c>
      <c r="E491">
        <v>10</v>
      </c>
      <c r="F491">
        <v>1</v>
      </c>
      <c r="G491" s="15">
        <v>0.1</v>
      </c>
      <c r="H491" s="15"/>
      <c r="J491">
        <v>82</v>
      </c>
      <c r="K491" t="str">
        <f t="shared" si="7"/>
        <v>82-2020-4</v>
      </c>
      <c r="L491" t="e">
        <f>VLOOKUP($K491,pivot!$A$4:$G$116,5,FALSE)</f>
        <v>#N/A</v>
      </c>
      <c r="M491" t="e">
        <f>VLOOKUP($K491,pivot!$A$4:$G$116,6,FALSE)</f>
        <v>#N/A</v>
      </c>
      <c r="N491" s="15" t="e">
        <f>VLOOKUP($K491,pivot!$A$4:$G$116,7,FALSE)</f>
        <v>#N/A</v>
      </c>
    </row>
    <row r="492" spans="1:14" hidden="1" x14ac:dyDescent="0.25">
      <c r="A492">
        <v>118</v>
      </c>
      <c r="B492" t="s">
        <v>6</v>
      </c>
      <c r="C492">
        <v>2000</v>
      </c>
      <c r="D492">
        <v>1</v>
      </c>
      <c r="E492">
        <v>136</v>
      </c>
      <c r="F492">
        <v>2</v>
      </c>
      <c r="G492" s="15">
        <v>1.4705882352941176E-2</v>
      </c>
      <c r="H492" s="15"/>
      <c r="J492">
        <v>10</v>
      </c>
      <c r="K492" t="str">
        <f t="shared" si="7"/>
        <v>10-2000-1</v>
      </c>
      <c r="L492" t="e">
        <f>VLOOKUP($K492,pivot!$A$4:$G$116,5,FALSE)</f>
        <v>#N/A</v>
      </c>
      <c r="M492" t="e">
        <f>VLOOKUP($K492,pivot!$A$4:$G$116,6,FALSE)</f>
        <v>#N/A</v>
      </c>
      <c r="N492" s="15" t="e">
        <f>VLOOKUP($K492,pivot!$A$4:$G$116,7,FALSE)</f>
        <v>#N/A</v>
      </c>
    </row>
    <row r="493" spans="1:14" hidden="1" x14ac:dyDescent="0.25">
      <c r="A493">
        <v>118</v>
      </c>
      <c r="B493" t="s">
        <v>6</v>
      </c>
      <c r="C493">
        <v>2000</v>
      </c>
      <c r="D493">
        <v>2</v>
      </c>
      <c r="E493">
        <v>2638</v>
      </c>
      <c r="F493">
        <v>232</v>
      </c>
      <c r="G493" s="15">
        <v>8.7945413191811983E-2</v>
      </c>
      <c r="H493" s="15"/>
      <c r="J493">
        <v>10</v>
      </c>
      <c r="K493" t="str">
        <f t="shared" si="7"/>
        <v>10-2000-2</v>
      </c>
      <c r="L493" t="e">
        <f>VLOOKUP($K493,pivot!$A$4:$G$116,5,FALSE)</f>
        <v>#N/A</v>
      </c>
      <c r="M493" t="e">
        <f>VLOOKUP($K493,pivot!$A$4:$G$116,6,FALSE)</f>
        <v>#N/A</v>
      </c>
      <c r="N493" s="15" t="e">
        <f>VLOOKUP($K493,pivot!$A$4:$G$116,7,FALSE)</f>
        <v>#N/A</v>
      </c>
    </row>
    <row r="494" spans="1:14" hidden="1" x14ac:dyDescent="0.25">
      <c r="A494">
        <v>118</v>
      </c>
      <c r="B494" t="s">
        <v>6</v>
      </c>
      <c r="C494">
        <v>2000</v>
      </c>
      <c r="D494">
        <v>3</v>
      </c>
      <c r="E494">
        <v>3404</v>
      </c>
      <c r="F494">
        <v>1140</v>
      </c>
      <c r="G494" s="15">
        <v>0.33490011750881316</v>
      </c>
      <c r="H494" s="15"/>
      <c r="J494">
        <v>10</v>
      </c>
      <c r="K494" t="str">
        <f t="shared" si="7"/>
        <v>10-2000-3</v>
      </c>
      <c r="L494" t="e">
        <f>VLOOKUP($K494,pivot!$A$4:$G$116,5,FALSE)</f>
        <v>#N/A</v>
      </c>
      <c r="M494" t="e">
        <f>VLOOKUP($K494,pivot!$A$4:$G$116,6,FALSE)</f>
        <v>#N/A</v>
      </c>
      <c r="N494" s="15" t="e">
        <f>VLOOKUP($K494,pivot!$A$4:$G$116,7,FALSE)</f>
        <v>#N/A</v>
      </c>
    </row>
    <row r="495" spans="1:14" hidden="1" x14ac:dyDescent="0.25">
      <c r="A495">
        <v>118</v>
      </c>
      <c r="B495" t="s">
        <v>6</v>
      </c>
      <c r="C495">
        <v>2000</v>
      </c>
      <c r="D495">
        <v>4</v>
      </c>
      <c r="E495">
        <v>3832</v>
      </c>
      <c r="F495">
        <v>1003</v>
      </c>
      <c r="G495" s="15">
        <v>0.26174321503131526</v>
      </c>
      <c r="H495" s="15"/>
      <c r="J495">
        <v>10</v>
      </c>
      <c r="K495" t="str">
        <f t="shared" si="7"/>
        <v>10-2000-4</v>
      </c>
      <c r="L495" t="e">
        <f>VLOOKUP($K495,pivot!$A$4:$G$116,5,FALSE)</f>
        <v>#N/A</v>
      </c>
      <c r="M495" t="e">
        <f>VLOOKUP($K495,pivot!$A$4:$G$116,6,FALSE)</f>
        <v>#N/A</v>
      </c>
      <c r="N495" s="15" t="e">
        <f>VLOOKUP($K495,pivot!$A$4:$G$116,7,FALSE)</f>
        <v>#N/A</v>
      </c>
    </row>
    <row r="496" spans="1:14" hidden="1" x14ac:dyDescent="0.25">
      <c r="A496">
        <v>118</v>
      </c>
      <c r="B496" t="s">
        <v>6</v>
      </c>
      <c r="C496">
        <v>2000</v>
      </c>
      <c r="D496">
        <v>5</v>
      </c>
      <c r="E496">
        <v>1554</v>
      </c>
      <c r="F496">
        <v>125</v>
      </c>
      <c r="G496" s="15">
        <v>8.0437580437580439E-2</v>
      </c>
      <c r="H496" s="15"/>
      <c r="J496">
        <v>10</v>
      </c>
      <c r="K496" t="str">
        <f t="shared" si="7"/>
        <v>10-2000-5</v>
      </c>
      <c r="L496" t="e">
        <f>VLOOKUP($K496,pivot!$A$4:$G$116,5,FALSE)</f>
        <v>#N/A</v>
      </c>
      <c r="M496" t="e">
        <f>VLOOKUP($K496,pivot!$A$4:$G$116,6,FALSE)</f>
        <v>#N/A</v>
      </c>
      <c r="N496" s="15" t="e">
        <f>VLOOKUP($K496,pivot!$A$4:$G$116,7,FALSE)</f>
        <v>#N/A</v>
      </c>
    </row>
    <row r="497" spans="1:14" hidden="1" x14ac:dyDescent="0.25">
      <c r="A497">
        <v>118</v>
      </c>
      <c r="B497" t="s">
        <v>6</v>
      </c>
      <c r="C497">
        <v>2001</v>
      </c>
      <c r="D497">
        <v>1</v>
      </c>
      <c r="E497">
        <v>65</v>
      </c>
      <c r="F497">
        <v>9</v>
      </c>
      <c r="G497" s="15">
        <v>0.13846153846153847</v>
      </c>
      <c r="H497" s="15"/>
      <c r="J497">
        <v>10</v>
      </c>
      <c r="K497" t="str">
        <f t="shared" si="7"/>
        <v>10-2001-1</v>
      </c>
      <c r="L497" t="e">
        <f>VLOOKUP($K497,pivot!$A$4:$G$116,5,FALSE)</f>
        <v>#N/A</v>
      </c>
      <c r="M497" t="e">
        <f>VLOOKUP($K497,pivot!$A$4:$G$116,6,FALSE)</f>
        <v>#N/A</v>
      </c>
      <c r="N497" s="15" t="e">
        <f>VLOOKUP($K497,pivot!$A$4:$G$116,7,FALSE)</f>
        <v>#N/A</v>
      </c>
    </row>
    <row r="498" spans="1:14" hidden="1" x14ac:dyDescent="0.25">
      <c r="A498">
        <v>118</v>
      </c>
      <c r="B498" t="s">
        <v>6</v>
      </c>
      <c r="C498">
        <v>2001</v>
      </c>
      <c r="D498">
        <v>2</v>
      </c>
      <c r="E498">
        <v>2096</v>
      </c>
      <c r="F498">
        <v>840</v>
      </c>
      <c r="G498" s="15">
        <v>0.40076335877862596</v>
      </c>
      <c r="H498" s="15"/>
      <c r="J498">
        <v>10</v>
      </c>
      <c r="K498" t="str">
        <f t="shared" si="7"/>
        <v>10-2001-2</v>
      </c>
      <c r="L498" t="e">
        <f>VLOOKUP($K498,pivot!$A$4:$G$116,5,FALSE)</f>
        <v>#N/A</v>
      </c>
      <c r="M498" t="e">
        <f>VLOOKUP($K498,pivot!$A$4:$G$116,6,FALSE)</f>
        <v>#N/A</v>
      </c>
      <c r="N498" s="15" t="e">
        <f>VLOOKUP($K498,pivot!$A$4:$G$116,7,FALSE)</f>
        <v>#N/A</v>
      </c>
    </row>
    <row r="499" spans="1:14" hidden="1" x14ac:dyDescent="0.25">
      <c r="A499">
        <v>118</v>
      </c>
      <c r="B499" t="s">
        <v>6</v>
      </c>
      <c r="C499">
        <v>2001</v>
      </c>
      <c r="D499">
        <v>3</v>
      </c>
      <c r="E499">
        <v>5956</v>
      </c>
      <c r="F499">
        <v>1715</v>
      </c>
      <c r="G499" s="15">
        <v>0.28794492948287442</v>
      </c>
      <c r="H499" s="15"/>
      <c r="J499">
        <v>10</v>
      </c>
      <c r="K499" t="str">
        <f t="shared" si="7"/>
        <v>10-2001-3</v>
      </c>
      <c r="L499" t="e">
        <f>VLOOKUP($K499,pivot!$A$4:$G$116,5,FALSE)</f>
        <v>#N/A</v>
      </c>
      <c r="M499" t="e">
        <f>VLOOKUP($K499,pivot!$A$4:$G$116,6,FALSE)</f>
        <v>#N/A</v>
      </c>
      <c r="N499" s="15" t="e">
        <f>VLOOKUP($K499,pivot!$A$4:$G$116,7,FALSE)</f>
        <v>#N/A</v>
      </c>
    </row>
    <row r="500" spans="1:14" hidden="1" x14ac:dyDescent="0.25">
      <c r="A500">
        <v>118</v>
      </c>
      <c r="B500" t="s">
        <v>6</v>
      </c>
      <c r="C500">
        <v>2001</v>
      </c>
      <c r="D500">
        <v>4</v>
      </c>
      <c r="E500">
        <v>10200</v>
      </c>
      <c r="F500">
        <v>2983</v>
      </c>
      <c r="G500" s="15">
        <v>0.29245098039215689</v>
      </c>
      <c r="H500" s="15"/>
      <c r="J500">
        <v>10</v>
      </c>
      <c r="K500" t="str">
        <f t="shared" si="7"/>
        <v>10-2001-4</v>
      </c>
      <c r="L500" t="e">
        <f>VLOOKUP($K500,pivot!$A$4:$G$116,5,FALSE)</f>
        <v>#N/A</v>
      </c>
      <c r="M500" t="e">
        <f>VLOOKUP($K500,pivot!$A$4:$G$116,6,FALSE)</f>
        <v>#N/A</v>
      </c>
      <c r="N500" s="15" t="e">
        <f>VLOOKUP($K500,pivot!$A$4:$G$116,7,FALSE)</f>
        <v>#N/A</v>
      </c>
    </row>
    <row r="501" spans="1:14" hidden="1" x14ac:dyDescent="0.25">
      <c r="A501">
        <v>118</v>
      </c>
      <c r="B501" t="s">
        <v>6</v>
      </c>
      <c r="C501">
        <v>2001</v>
      </c>
      <c r="D501">
        <v>5</v>
      </c>
      <c r="E501">
        <v>2443</v>
      </c>
      <c r="F501">
        <v>401</v>
      </c>
      <c r="G501" s="15">
        <v>0.16414244781006959</v>
      </c>
      <c r="H501" s="15"/>
      <c r="J501">
        <v>10</v>
      </c>
      <c r="K501" t="str">
        <f t="shared" si="7"/>
        <v>10-2001-5</v>
      </c>
      <c r="L501" t="e">
        <f>VLOOKUP($K501,pivot!$A$4:$G$116,5,FALSE)</f>
        <v>#N/A</v>
      </c>
      <c r="M501" t="e">
        <f>VLOOKUP($K501,pivot!$A$4:$G$116,6,FALSE)</f>
        <v>#N/A</v>
      </c>
      <c r="N501" s="15" t="e">
        <f>VLOOKUP($K501,pivot!$A$4:$G$116,7,FALSE)</f>
        <v>#N/A</v>
      </c>
    </row>
    <row r="502" spans="1:14" hidden="1" x14ac:dyDescent="0.25">
      <c r="A502">
        <v>118</v>
      </c>
      <c r="B502" t="s">
        <v>6</v>
      </c>
      <c r="C502">
        <v>2002</v>
      </c>
      <c r="D502">
        <v>1</v>
      </c>
      <c r="E502">
        <v>31</v>
      </c>
      <c r="F502">
        <v>2</v>
      </c>
      <c r="G502" s="15">
        <v>6.4516129032258063E-2</v>
      </c>
      <c r="H502" s="15"/>
      <c r="J502">
        <v>10</v>
      </c>
      <c r="K502" t="str">
        <f t="shared" si="7"/>
        <v>10-2002-1</v>
      </c>
      <c r="L502" t="e">
        <f>VLOOKUP($K502,pivot!$A$4:$G$116,5,FALSE)</f>
        <v>#N/A</v>
      </c>
      <c r="M502" t="e">
        <f>VLOOKUP($K502,pivot!$A$4:$G$116,6,FALSE)</f>
        <v>#N/A</v>
      </c>
      <c r="N502" s="15" t="e">
        <f>VLOOKUP($K502,pivot!$A$4:$G$116,7,FALSE)</f>
        <v>#N/A</v>
      </c>
    </row>
    <row r="503" spans="1:14" hidden="1" x14ac:dyDescent="0.25">
      <c r="A503">
        <v>118</v>
      </c>
      <c r="B503" t="s">
        <v>6</v>
      </c>
      <c r="C503">
        <v>2002</v>
      </c>
      <c r="D503">
        <v>2</v>
      </c>
      <c r="E503">
        <v>1179</v>
      </c>
      <c r="F503">
        <v>392</v>
      </c>
      <c r="G503" s="15">
        <v>0.3324851569126378</v>
      </c>
      <c r="H503" s="15"/>
      <c r="J503">
        <v>10</v>
      </c>
      <c r="K503" t="str">
        <f t="shared" si="7"/>
        <v>10-2002-2</v>
      </c>
      <c r="L503" t="e">
        <f>VLOOKUP($K503,pivot!$A$4:$G$116,5,FALSE)</f>
        <v>#N/A</v>
      </c>
      <c r="M503" t="e">
        <f>VLOOKUP($K503,pivot!$A$4:$G$116,6,FALSE)</f>
        <v>#N/A</v>
      </c>
      <c r="N503" s="15" t="e">
        <f>VLOOKUP($K503,pivot!$A$4:$G$116,7,FALSE)</f>
        <v>#N/A</v>
      </c>
    </row>
    <row r="504" spans="1:14" hidden="1" x14ac:dyDescent="0.25">
      <c r="A504">
        <v>118</v>
      </c>
      <c r="B504" t="s">
        <v>6</v>
      </c>
      <c r="C504">
        <v>2002</v>
      </c>
      <c r="D504">
        <v>3</v>
      </c>
      <c r="E504">
        <v>1837</v>
      </c>
      <c r="F504">
        <v>539</v>
      </c>
      <c r="G504" s="15">
        <v>0.29341317365269459</v>
      </c>
      <c r="H504" s="15"/>
      <c r="J504">
        <v>10</v>
      </c>
      <c r="K504" t="str">
        <f t="shared" si="7"/>
        <v>10-2002-3</v>
      </c>
      <c r="L504" t="e">
        <f>VLOOKUP($K504,pivot!$A$4:$G$116,5,FALSE)</f>
        <v>#N/A</v>
      </c>
      <c r="M504" t="e">
        <f>VLOOKUP($K504,pivot!$A$4:$G$116,6,FALSE)</f>
        <v>#N/A</v>
      </c>
      <c r="N504" s="15" t="e">
        <f>VLOOKUP($K504,pivot!$A$4:$G$116,7,FALSE)</f>
        <v>#N/A</v>
      </c>
    </row>
    <row r="505" spans="1:14" hidden="1" x14ac:dyDescent="0.25">
      <c r="A505">
        <v>118</v>
      </c>
      <c r="B505" t="s">
        <v>6</v>
      </c>
      <c r="C505">
        <v>2002</v>
      </c>
      <c r="D505">
        <v>4</v>
      </c>
      <c r="E505">
        <v>3358</v>
      </c>
      <c r="F505">
        <v>1409</v>
      </c>
      <c r="G505" s="15">
        <v>0.41959499702203695</v>
      </c>
      <c r="H505" s="15"/>
      <c r="J505">
        <v>10</v>
      </c>
      <c r="K505" t="str">
        <f t="shared" si="7"/>
        <v>10-2002-4</v>
      </c>
      <c r="L505" t="e">
        <f>VLOOKUP($K505,pivot!$A$4:$G$116,5,FALSE)</f>
        <v>#N/A</v>
      </c>
      <c r="M505" t="e">
        <f>VLOOKUP($K505,pivot!$A$4:$G$116,6,FALSE)</f>
        <v>#N/A</v>
      </c>
      <c r="N505" s="15" t="e">
        <f>VLOOKUP($K505,pivot!$A$4:$G$116,7,FALSE)</f>
        <v>#N/A</v>
      </c>
    </row>
    <row r="506" spans="1:14" hidden="1" x14ac:dyDescent="0.25">
      <c r="A506">
        <v>118</v>
      </c>
      <c r="B506" t="s">
        <v>6</v>
      </c>
      <c r="C506">
        <v>2002</v>
      </c>
      <c r="D506">
        <v>5</v>
      </c>
      <c r="E506">
        <v>694</v>
      </c>
      <c r="F506">
        <v>187</v>
      </c>
      <c r="G506" s="15">
        <v>0.26945244956772335</v>
      </c>
      <c r="H506" s="15"/>
      <c r="J506">
        <v>10</v>
      </c>
      <c r="K506" t="str">
        <f t="shared" si="7"/>
        <v>10-2002-5</v>
      </c>
      <c r="L506" t="e">
        <f>VLOOKUP($K506,pivot!$A$4:$G$116,5,FALSE)</f>
        <v>#N/A</v>
      </c>
      <c r="M506" t="e">
        <f>VLOOKUP($K506,pivot!$A$4:$G$116,6,FALSE)</f>
        <v>#N/A</v>
      </c>
      <c r="N506" s="15" t="e">
        <f>VLOOKUP($K506,pivot!$A$4:$G$116,7,FALSE)</f>
        <v>#N/A</v>
      </c>
    </row>
    <row r="507" spans="1:14" hidden="1" x14ac:dyDescent="0.25">
      <c r="A507">
        <v>118</v>
      </c>
      <c r="B507" t="s">
        <v>6</v>
      </c>
      <c r="C507">
        <v>2003</v>
      </c>
      <c r="D507">
        <v>1</v>
      </c>
      <c r="E507">
        <v>44</v>
      </c>
      <c r="F507">
        <v>3</v>
      </c>
      <c r="G507" s="15">
        <v>6.8181818181818177E-2</v>
      </c>
      <c r="H507" s="15"/>
      <c r="J507">
        <v>10</v>
      </c>
      <c r="K507" t="str">
        <f t="shared" si="7"/>
        <v>10-2003-1</v>
      </c>
      <c r="L507" t="e">
        <f>VLOOKUP($K507,pivot!$A$4:$G$116,5,FALSE)</f>
        <v>#N/A</v>
      </c>
      <c r="M507" t="e">
        <f>VLOOKUP($K507,pivot!$A$4:$G$116,6,FALSE)</f>
        <v>#N/A</v>
      </c>
      <c r="N507" s="15" t="e">
        <f>VLOOKUP($K507,pivot!$A$4:$G$116,7,FALSE)</f>
        <v>#N/A</v>
      </c>
    </row>
    <row r="508" spans="1:14" hidden="1" x14ac:dyDescent="0.25">
      <c r="A508">
        <v>118</v>
      </c>
      <c r="B508" t="s">
        <v>6</v>
      </c>
      <c r="C508">
        <v>2003</v>
      </c>
      <c r="D508">
        <v>2</v>
      </c>
      <c r="E508">
        <v>1099</v>
      </c>
      <c r="F508">
        <v>559</v>
      </c>
      <c r="G508" s="15">
        <v>0.50864422202001824</v>
      </c>
      <c r="H508" s="15"/>
      <c r="J508">
        <v>10</v>
      </c>
      <c r="K508" t="str">
        <f t="shared" si="7"/>
        <v>10-2003-2</v>
      </c>
      <c r="L508" t="e">
        <f>VLOOKUP($K508,pivot!$A$4:$G$116,5,FALSE)</f>
        <v>#N/A</v>
      </c>
      <c r="M508" t="e">
        <f>VLOOKUP($K508,pivot!$A$4:$G$116,6,FALSE)</f>
        <v>#N/A</v>
      </c>
      <c r="N508" s="15" t="e">
        <f>VLOOKUP($K508,pivot!$A$4:$G$116,7,FALSE)</f>
        <v>#N/A</v>
      </c>
    </row>
    <row r="509" spans="1:14" hidden="1" x14ac:dyDescent="0.25">
      <c r="A509">
        <v>118</v>
      </c>
      <c r="B509" t="s">
        <v>6</v>
      </c>
      <c r="C509">
        <v>2003</v>
      </c>
      <c r="D509">
        <v>3</v>
      </c>
      <c r="E509">
        <v>2793</v>
      </c>
      <c r="F509">
        <v>851</v>
      </c>
      <c r="G509" s="15">
        <v>0.3046902971715002</v>
      </c>
      <c r="H509" s="15"/>
      <c r="J509">
        <v>10</v>
      </c>
      <c r="K509" t="str">
        <f t="shared" si="7"/>
        <v>10-2003-3</v>
      </c>
      <c r="L509" t="e">
        <f>VLOOKUP($K509,pivot!$A$4:$G$116,5,FALSE)</f>
        <v>#N/A</v>
      </c>
      <c r="M509" t="e">
        <f>VLOOKUP($K509,pivot!$A$4:$G$116,6,FALSE)</f>
        <v>#N/A</v>
      </c>
      <c r="N509" s="15" t="e">
        <f>VLOOKUP($K509,pivot!$A$4:$G$116,7,FALSE)</f>
        <v>#N/A</v>
      </c>
    </row>
    <row r="510" spans="1:14" hidden="1" x14ac:dyDescent="0.25">
      <c r="A510">
        <v>118</v>
      </c>
      <c r="B510" t="s">
        <v>6</v>
      </c>
      <c r="C510">
        <v>2003</v>
      </c>
      <c r="D510">
        <v>4</v>
      </c>
      <c r="E510">
        <v>5168</v>
      </c>
      <c r="F510">
        <v>2484</v>
      </c>
      <c r="G510" s="15">
        <v>0.48065015479876161</v>
      </c>
      <c r="H510" s="15"/>
      <c r="J510">
        <v>10</v>
      </c>
      <c r="K510" t="str">
        <f t="shared" si="7"/>
        <v>10-2003-4</v>
      </c>
      <c r="L510" t="e">
        <f>VLOOKUP($K510,pivot!$A$4:$G$116,5,FALSE)</f>
        <v>#N/A</v>
      </c>
      <c r="M510" t="e">
        <f>VLOOKUP($K510,pivot!$A$4:$G$116,6,FALSE)</f>
        <v>#N/A</v>
      </c>
      <c r="N510" s="15" t="e">
        <f>VLOOKUP($K510,pivot!$A$4:$G$116,7,FALSE)</f>
        <v>#N/A</v>
      </c>
    </row>
    <row r="511" spans="1:14" hidden="1" x14ac:dyDescent="0.25">
      <c r="A511">
        <v>118</v>
      </c>
      <c r="B511" t="s">
        <v>6</v>
      </c>
      <c r="C511">
        <v>2003</v>
      </c>
      <c r="D511">
        <v>5</v>
      </c>
      <c r="E511">
        <v>1205</v>
      </c>
      <c r="F511">
        <v>290</v>
      </c>
      <c r="G511" s="15">
        <v>0.24066390041493776</v>
      </c>
      <c r="H511" s="15"/>
      <c r="J511">
        <v>10</v>
      </c>
      <c r="K511" t="str">
        <f t="shared" si="7"/>
        <v>10-2003-5</v>
      </c>
      <c r="L511" t="e">
        <f>VLOOKUP($K511,pivot!$A$4:$G$116,5,FALSE)</f>
        <v>#N/A</v>
      </c>
      <c r="M511" t="e">
        <f>VLOOKUP($K511,pivot!$A$4:$G$116,6,FALSE)</f>
        <v>#N/A</v>
      </c>
      <c r="N511" s="15" t="e">
        <f>VLOOKUP($K511,pivot!$A$4:$G$116,7,FALSE)</f>
        <v>#N/A</v>
      </c>
    </row>
    <row r="512" spans="1:14" hidden="1" x14ac:dyDescent="0.25">
      <c r="A512">
        <v>118</v>
      </c>
      <c r="B512" t="s">
        <v>6</v>
      </c>
      <c r="C512">
        <v>2004</v>
      </c>
      <c r="D512">
        <v>1</v>
      </c>
      <c r="E512">
        <v>8</v>
      </c>
      <c r="F512">
        <v>0</v>
      </c>
      <c r="G512" s="15">
        <v>0</v>
      </c>
      <c r="H512" s="15"/>
      <c r="J512">
        <v>10</v>
      </c>
      <c r="K512" t="str">
        <f t="shared" si="7"/>
        <v>10-2004-1</v>
      </c>
      <c r="L512" t="e">
        <f>VLOOKUP($K512,pivot!$A$4:$G$116,5,FALSE)</f>
        <v>#N/A</v>
      </c>
      <c r="M512" t="e">
        <f>VLOOKUP($K512,pivot!$A$4:$G$116,6,FALSE)</f>
        <v>#N/A</v>
      </c>
      <c r="N512" s="15" t="e">
        <f>VLOOKUP($K512,pivot!$A$4:$G$116,7,FALSE)</f>
        <v>#N/A</v>
      </c>
    </row>
    <row r="513" spans="1:14" hidden="1" x14ac:dyDescent="0.25">
      <c r="A513">
        <v>118</v>
      </c>
      <c r="B513" t="s">
        <v>6</v>
      </c>
      <c r="C513">
        <v>2004</v>
      </c>
      <c r="D513">
        <v>2</v>
      </c>
      <c r="E513">
        <v>1020</v>
      </c>
      <c r="F513">
        <v>378</v>
      </c>
      <c r="G513" s="15">
        <v>0.37058823529411766</v>
      </c>
      <c r="H513" s="15"/>
      <c r="J513">
        <v>10</v>
      </c>
      <c r="K513" t="str">
        <f t="shared" si="7"/>
        <v>10-2004-2</v>
      </c>
      <c r="L513" t="e">
        <f>VLOOKUP($K513,pivot!$A$4:$G$116,5,FALSE)</f>
        <v>#N/A</v>
      </c>
      <c r="M513" t="e">
        <f>VLOOKUP($K513,pivot!$A$4:$G$116,6,FALSE)</f>
        <v>#N/A</v>
      </c>
      <c r="N513" s="15" t="e">
        <f>VLOOKUP($K513,pivot!$A$4:$G$116,7,FALSE)</f>
        <v>#N/A</v>
      </c>
    </row>
    <row r="514" spans="1:14" hidden="1" x14ac:dyDescent="0.25">
      <c r="A514">
        <v>118</v>
      </c>
      <c r="B514" t="s">
        <v>6</v>
      </c>
      <c r="C514">
        <v>2004</v>
      </c>
      <c r="D514">
        <v>3</v>
      </c>
      <c r="E514">
        <v>1853</v>
      </c>
      <c r="F514">
        <v>829</v>
      </c>
      <c r="G514" s="15">
        <v>0.44738262277388019</v>
      </c>
      <c r="H514" s="15"/>
      <c r="J514">
        <v>10</v>
      </c>
      <c r="K514" t="str">
        <f t="shared" si="7"/>
        <v>10-2004-3</v>
      </c>
      <c r="L514" t="e">
        <f>VLOOKUP($K514,pivot!$A$4:$G$116,5,FALSE)</f>
        <v>#N/A</v>
      </c>
      <c r="M514" t="e">
        <f>VLOOKUP($K514,pivot!$A$4:$G$116,6,FALSE)</f>
        <v>#N/A</v>
      </c>
      <c r="N514" s="15" t="e">
        <f>VLOOKUP($K514,pivot!$A$4:$G$116,7,FALSE)</f>
        <v>#N/A</v>
      </c>
    </row>
    <row r="515" spans="1:14" hidden="1" x14ac:dyDescent="0.25">
      <c r="A515">
        <v>118</v>
      </c>
      <c r="B515" t="s">
        <v>6</v>
      </c>
      <c r="C515">
        <v>2004</v>
      </c>
      <c r="D515">
        <v>4</v>
      </c>
      <c r="E515">
        <v>5503</v>
      </c>
      <c r="F515">
        <v>1775</v>
      </c>
      <c r="G515" s="15">
        <v>0.32255133563510813</v>
      </c>
      <c r="H515" s="15"/>
      <c r="J515">
        <v>10</v>
      </c>
      <c r="K515" t="str">
        <f t="shared" ref="K515:K578" si="8">J515&amp;"-"&amp;C515&amp;"-"&amp;D515</f>
        <v>10-2004-4</v>
      </c>
      <c r="L515" t="e">
        <f>VLOOKUP($K515,pivot!$A$4:$G$116,5,FALSE)</f>
        <v>#N/A</v>
      </c>
      <c r="M515" t="e">
        <f>VLOOKUP($K515,pivot!$A$4:$G$116,6,FALSE)</f>
        <v>#N/A</v>
      </c>
      <c r="N515" s="15" t="e">
        <f>VLOOKUP($K515,pivot!$A$4:$G$116,7,FALSE)</f>
        <v>#N/A</v>
      </c>
    </row>
    <row r="516" spans="1:14" hidden="1" x14ac:dyDescent="0.25">
      <c r="A516">
        <v>118</v>
      </c>
      <c r="B516" t="s">
        <v>6</v>
      </c>
      <c r="C516">
        <v>2004</v>
      </c>
      <c r="D516">
        <v>5</v>
      </c>
      <c r="E516">
        <v>950</v>
      </c>
      <c r="F516">
        <v>271</v>
      </c>
      <c r="G516" s="15">
        <v>0.28526315789473683</v>
      </c>
      <c r="H516" s="15"/>
      <c r="J516">
        <v>10</v>
      </c>
      <c r="K516" t="str">
        <f t="shared" si="8"/>
        <v>10-2004-5</v>
      </c>
      <c r="L516" t="e">
        <f>VLOOKUP($K516,pivot!$A$4:$G$116,5,FALSE)</f>
        <v>#N/A</v>
      </c>
      <c r="M516" t="e">
        <f>VLOOKUP($K516,pivot!$A$4:$G$116,6,FALSE)</f>
        <v>#N/A</v>
      </c>
      <c r="N516" s="15" t="e">
        <f>VLOOKUP($K516,pivot!$A$4:$G$116,7,FALSE)</f>
        <v>#N/A</v>
      </c>
    </row>
    <row r="517" spans="1:14" hidden="1" x14ac:dyDescent="0.25">
      <c r="A517">
        <v>118</v>
      </c>
      <c r="B517" t="s">
        <v>6</v>
      </c>
      <c r="C517">
        <v>2005</v>
      </c>
      <c r="D517">
        <v>1</v>
      </c>
      <c r="E517">
        <v>4</v>
      </c>
      <c r="F517">
        <v>1</v>
      </c>
      <c r="G517" s="15">
        <v>0.25</v>
      </c>
      <c r="H517" s="15"/>
      <c r="J517">
        <v>10</v>
      </c>
      <c r="K517" t="str">
        <f t="shared" si="8"/>
        <v>10-2005-1</v>
      </c>
      <c r="L517" t="e">
        <f>VLOOKUP($K517,pivot!$A$4:$G$116,5,FALSE)</f>
        <v>#N/A</v>
      </c>
      <c r="M517" t="e">
        <f>VLOOKUP($K517,pivot!$A$4:$G$116,6,FALSE)</f>
        <v>#N/A</v>
      </c>
      <c r="N517" s="15" t="e">
        <f>VLOOKUP($K517,pivot!$A$4:$G$116,7,FALSE)</f>
        <v>#N/A</v>
      </c>
    </row>
    <row r="518" spans="1:14" hidden="1" x14ac:dyDescent="0.25">
      <c r="A518">
        <v>118</v>
      </c>
      <c r="B518" t="s">
        <v>6</v>
      </c>
      <c r="C518">
        <v>2005</v>
      </c>
      <c r="D518">
        <v>2</v>
      </c>
      <c r="E518">
        <v>931</v>
      </c>
      <c r="F518">
        <v>337</v>
      </c>
      <c r="G518" s="15">
        <v>0.36197636949516648</v>
      </c>
      <c r="H518" s="15"/>
      <c r="J518">
        <v>10</v>
      </c>
      <c r="K518" t="str">
        <f t="shared" si="8"/>
        <v>10-2005-2</v>
      </c>
      <c r="L518" t="e">
        <f>VLOOKUP($K518,pivot!$A$4:$G$116,5,FALSE)</f>
        <v>#N/A</v>
      </c>
      <c r="M518" t="e">
        <f>VLOOKUP($K518,pivot!$A$4:$G$116,6,FALSE)</f>
        <v>#N/A</v>
      </c>
      <c r="N518" s="15" t="e">
        <f>VLOOKUP($K518,pivot!$A$4:$G$116,7,FALSE)</f>
        <v>#N/A</v>
      </c>
    </row>
    <row r="519" spans="1:14" hidden="1" x14ac:dyDescent="0.25">
      <c r="A519">
        <v>118</v>
      </c>
      <c r="B519" t="s">
        <v>6</v>
      </c>
      <c r="C519">
        <v>2005</v>
      </c>
      <c r="D519">
        <v>3</v>
      </c>
      <c r="E519">
        <v>1245</v>
      </c>
      <c r="F519">
        <v>367</v>
      </c>
      <c r="G519" s="15">
        <v>0.29477911646586347</v>
      </c>
      <c r="H519" s="15"/>
      <c r="J519">
        <v>10</v>
      </c>
      <c r="K519" t="str">
        <f t="shared" si="8"/>
        <v>10-2005-3</v>
      </c>
      <c r="L519" t="e">
        <f>VLOOKUP($K519,pivot!$A$4:$G$116,5,FALSE)</f>
        <v>#N/A</v>
      </c>
      <c r="M519" t="e">
        <f>VLOOKUP($K519,pivot!$A$4:$G$116,6,FALSE)</f>
        <v>#N/A</v>
      </c>
      <c r="N519" s="15" t="e">
        <f>VLOOKUP($K519,pivot!$A$4:$G$116,7,FALSE)</f>
        <v>#N/A</v>
      </c>
    </row>
    <row r="520" spans="1:14" hidden="1" x14ac:dyDescent="0.25">
      <c r="A520">
        <v>118</v>
      </c>
      <c r="B520" t="s">
        <v>6</v>
      </c>
      <c r="C520">
        <v>2005</v>
      </c>
      <c r="D520">
        <v>4</v>
      </c>
      <c r="E520">
        <v>3666</v>
      </c>
      <c r="F520">
        <v>938</v>
      </c>
      <c r="G520" s="15">
        <v>0.25586470267321332</v>
      </c>
      <c r="H520" s="15"/>
      <c r="J520">
        <v>10</v>
      </c>
      <c r="K520" t="str">
        <f t="shared" si="8"/>
        <v>10-2005-4</v>
      </c>
      <c r="L520" t="e">
        <f>VLOOKUP($K520,pivot!$A$4:$G$116,5,FALSE)</f>
        <v>#N/A</v>
      </c>
      <c r="M520" t="e">
        <f>VLOOKUP($K520,pivot!$A$4:$G$116,6,FALSE)</f>
        <v>#N/A</v>
      </c>
      <c r="N520" s="15" t="e">
        <f>VLOOKUP($K520,pivot!$A$4:$G$116,7,FALSE)</f>
        <v>#N/A</v>
      </c>
    </row>
    <row r="521" spans="1:14" hidden="1" x14ac:dyDescent="0.25">
      <c r="A521">
        <v>118</v>
      </c>
      <c r="B521" t="s">
        <v>6</v>
      </c>
      <c r="C521">
        <v>2005</v>
      </c>
      <c r="D521">
        <v>5</v>
      </c>
      <c r="E521">
        <v>1069</v>
      </c>
      <c r="F521">
        <v>387</v>
      </c>
      <c r="G521" s="15">
        <v>0.36202057998129095</v>
      </c>
      <c r="H521" s="15"/>
      <c r="J521">
        <v>10</v>
      </c>
      <c r="K521" t="str">
        <f t="shared" si="8"/>
        <v>10-2005-5</v>
      </c>
      <c r="L521" t="e">
        <f>VLOOKUP($K521,pivot!$A$4:$G$116,5,FALSE)</f>
        <v>#N/A</v>
      </c>
      <c r="M521" t="e">
        <f>VLOOKUP($K521,pivot!$A$4:$G$116,6,FALSE)</f>
        <v>#N/A</v>
      </c>
      <c r="N521" s="15" t="e">
        <f>VLOOKUP($K521,pivot!$A$4:$G$116,7,FALSE)</f>
        <v>#N/A</v>
      </c>
    </row>
    <row r="522" spans="1:14" hidden="1" x14ac:dyDescent="0.25">
      <c r="A522">
        <v>118</v>
      </c>
      <c r="B522" t="s">
        <v>6</v>
      </c>
      <c r="C522">
        <v>2006</v>
      </c>
      <c r="D522">
        <v>1</v>
      </c>
      <c r="E522">
        <v>21</v>
      </c>
      <c r="F522">
        <v>0</v>
      </c>
      <c r="G522" s="15">
        <v>0</v>
      </c>
      <c r="H522" s="15"/>
      <c r="J522">
        <v>10</v>
      </c>
      <c r="K522" t="str">
        <f t="shared" si="8"/>
        <v>10-2006-1</v>
      </c>
      <c r="L522" t="e">
        <f>VLOOKUP($K522,pivot!$A$4:$G$116,5,FALSE)</f>
        <v>#N/A</v>
      </c>
      <c r="M522" t="e">
        <f>VLOOKUP($K522,pivot!$A$4:$G$116,6,FALSE)</f>
        <v>#N/A</v>
      </c>
      <c r="N522" s="15" t="e">
        <f>VLOOKUP($K522,pivot!$A$4:$G$116,7,FALSE)</f>
        <v>#N/A</v>
      </c>
    </row>
    <row r="523" spans="1:14" hidden="1" x14ac:dyDescent="0.25">
      <c r="A523">
        <v>118</v>
      </c>
      <c r="B523" t="s">
        <v>6</v>
      </c>
      <c r="C523">
        <v>2006</v>
      </c>
      <c r="D523">
        <v>2</v>
      </c>
      <c r="E523">
        <v>2486</v>
      </c>
      <c r="F523">
        <v>963</v>
      </c>
      <c r="G523" s="15">
        <v>0.38736926790024134</v>
      </c>
      <c r="H523" s="15"/>
      <c r="J523">
        <v>10</v>
      </c>
      <c r="K523" t="str">
        <f t="shared" si="8"/>
        <v>10-2006-2</v>
      </c>
      <c r="L523" t="e">
        <f>VLOOKUP($K523,pivot!$A$4:$G$116,5,FALSE)</f>
        <v>#N/A</v>
      </c>
      <c r="M523" t="e">
        <f>VLOOKUP($K523,pivot!$A$4:$G$116,6,FALSE)</f>
        <v>#N/A</v>
      </c>
      <c r="N523" s="15" t="e">
        <f>VLOOKUP($K523,pivot!$A$4:$G$116,7,FALSE)</f>
        <v>#N/A</v>
      </c>
    </row>
    <row r="524" spans="1:14" hidden="1" x14ac:dyDescent="0.25">
      <c r="A524">
        <v>118</v>
      </c>
      <c r="B524" t="s">
        <v>6</v>
      </c>
      <c r="C524">
        <v>2006</v>
      </c>
      <c r="D524">
        <v>3</v>
      </c>
      <c r="E524">
        <v>2090</v>
      </c>
      <c r="F524">
        <v>703</v>
      </c>
      <c r="G524" s="15">
        <v>0.33636363636363636</v>
      </c>
      <c r="H524" s="15"/>
      <c r="J524">
        <v>10</v>
      </c>
      <c r="K524" t="str">
        <f t="shared" si="8"/>
        <v>10-2006-3</v>
      </c>
      <c r="L524" t="e">
        <f>VLOOKUP($K524,pivot!$A$4:$G$116,5,FALSE)</f>
        <v>#N/A</v>
      </c>
      <c r="M524" t="e">
        <f>VLOOKUP($K524,pivot!$A$4:$G$116,6,FALSE)</f>
        <v>#N/A</v>
      </c>
      <c r="N524" s="15" t="e">
        <f>VLOOKUP($K524,pivot!$A$4:$G$116,7,FALSE)</f>
        <v>#N/A</v>
      </c>
    </row>
    <row r="525" spans="1:14" hidden="1" x14ac:dyDescent="0.25">
      <c r="A525">
        <v>118</v>
      </c>
      <c r="B525" t="s">
        <v>6</v>
      </c>
      <c r="C525">
        <v>2006</v>
      </c>
      <c r="D525">
        <v>4</v>
      </c>
      <c r="E525">
        <v>1528</v>
      </c>
      <c r="F525">
        <v>448</v>
      </c>
      <c r="G525" s="15">
        <v>0.29319371727748689</v>
      </c>
      <c r="H525" s="15"/>
      <c r="J525">
        <v>10</v>
      </c>
      <c r="K525" t="str">
        <f t="shared" si="8"/>
        <v>10-2006-4</v>
      </c>
      <c r="L525" t="e">
        <f>VLOOKUP($K525,pivot!$A$4:$G$116,5,FALSE)</f>
        <v>#N/A</v>
      </c>
      <c r="M525" t="e">
        <f>VLOOKUP($K525,pivot!$A$4:$G$116,6,FALSE)</f>
        <v>#N/A</v>
      </c>
      <c r="N525" s="15" t="e">
        <f>VLOOKUP($K525,pivot!$A$4:$G$116,7,FALSE)</f>
        <v>#N/A</v>
      </c>
    </row>
    <row r="526" spans="1:14" hidden="1" x14ac:dyDescent="0.25">
      <c r="A526">
        <v>118</v>
      </c>
      <c r="B526" t="s">
        <v>6</v>
      </c>
      <c r="C526">
        <v>2006</v>
      </c>
      <c r="D526">
        <v>5</v>
      </c>
      <c r="E526">
        <v>518</v>
      </c>
      <c r="F526">
        <v>43</v>
      </c>
      <c r="G526" s="15">
        <v>8.3011583011583012E-2</v>
      </c>
      <c r="H526" s="15"/>
      <c r="J526">
        <v>10</v>
      </c>
      <c r="K526" t="str">
        <f t="shared" si="8"/>
        <v>10-2006-5</v>
      </c>
      <c r="L526" t="e">
        <f>VLOOKUP($K526,pivot!$A$4:$G$116,5,FALSE)</f>
        <v>#N/A</v>
      </c>
      <c r="M526" t="e">
        <f>VLOOKUP($K526,pivot!$A$4:$G$116,6,FALSE)</f>
        <v>#N/A</v>
      </c>
      <c r="N526" s="15" t="e">
        <f>VLOOKUP($K526,pivot!$A$4:$G$116,7,FALSE)</f>
        <v>#N/A</v>
      </c>
    </row>
    <row r="527" spans="1:14" hidden="1" x14ac:dyDescent="0.25">
      <c r="A527">
        <v>118</v>
      </c>
      <c r="B527" t="s">
        <v>6</v>
      </c>
      <c r="C527">
        <v>2007</v>
      </c>
      <c r="D527">
        <v>1</v>
      </c>
      <c r="E527">
        <v>158</v>
      </c>
      <c r="F527">
        <v>33</v>
      </c>
      <c r="G527" s="15">
        <v>0.20886075949367089</v>
      </c>
      <c r="H527" s="15"/>
      <c r="J527">
        <v>10</v>
      </c>
      <c r="K527" t="str">
        <f t="shared" si="8"/>
        <v>10-2007-1</v>
      </c>
      <c r="L527" t="e">
        <f>VLOOKUP($K527,pivot!$A$4:$G$116,5,FALSE)</f>
        <v>#N/A</v>
      </c>
      <c r="M527" t="e">
        <f>VLOOKUP($K527,pivot!$A$4:$G$116,6,FALSE)</f>
        <v>#N/A</v>
      </c>
      <c r="N527" s="15" t="e">
        <f>VLOOKUP($K527,pivot!$A$4:$G$116,7,FALSE)</f>
        <v>#N/A</v>
      </c>
    </row>
    <row r="528" spans="1:14" hidden="1" x14ac:dyDescent="0.25">
      <c r="A528">
        <v>118</v>
      </c>
      <c r="B528" t="s">
        <v>6</v>
      </c>
      <c r="C528">
        <v>2007</v>
      </c>
      <c r="D528">
        <v>2</v>
      </c>
      <c r="E528">
        <v>1685</v>
      </c>
      <c r="F528">
        <v>548</v>
      </c>
      <c r="G528" s="15">
        <v>0.32522255192878341</v>
      </c>
      <c r="H528" s="15"/>
      <c r="J528">
        <v>10</v>
      </c>
      <c r="K528" t="str">
        <f t="shared" si="8"/>
        <v>10-2007-2</v>
      </c>
      <c r="L528" t="e">
        <f>VLOOKUP($K528,pivot!$A$4:$G$116,5,FALSE)</f>
        <v>#N/A</v>
      </c>
      <c r="M528" t="e">
        <f>VLOOKUP($K528,pivot!$A$4:$G$116,6,FALSE)</f>
        <v>#N/A</v>
      </c>
      <c r="N528" s="15" t="e">
        <f>VLOOKUP($K528,pivot!$A$4:$G$116,7,FALSE)</f>
        <v>#N/A</v>
      </c>
    </row>
    <row r="529" spans="1:14" hidden="1" x14ac:dyDescent="0.25">
      <c r="A529">
        <v>118</v>
      </c>
      <c r="B529" t="s">
        <v>6</v>
      </c>
      <c r="C529">
        <v>2007</v>
      </c>
      <c r="D529">
        <v>3</v>
      </c>
      <c r="E529">
        <v>1888</v>
      </c>
      <c r="F529">
        <v>395</v>
      </c>
      <c r="G529" s="15">
        <v>0.20921610169491525</v>
      </c>
      <c r="H529" s="15"/>
      <c r="J529">
        <v>10</v>
      </c>
      <c r="K529" t="str">
        <f t="shared" si="8"/>
        <v>10-2007-3</v>
      </c>
      <c r="L529" t="e">
        <f>VLOOKUP($K529,pivot!$A$4:$G$116,5,FALSE)</f>
        <v>#N/A</v>
      </c>
      <c r="M529" t="e">
        <f>VLOOKUP($K529,pivot!$A$4:$G$116,6,FALSE)</f>
        <v>#N/A</v>
      </c>
      <c r="N529" s="15" t="e">
        <f>VLOOKUP($K529,pivot!$A$4:$G$116,7,FALSE)</f>
        <v>#N/A</v>
      </c>
    </row>
    <row r="530" spans="1:14" hidden="1" x14ac:dyDescent="0.25">
      <c r="A530">
        <v>118</v>
      </c>
      <c r="B530" t="s">
        <v>6</v>
      </c>
      <c r="C530">
        <v>2007</v>
      </c>
      <c r="D530">
        <v>4</v>
      </c>
      <c r="E530">
        <v>2437</v>
      </c>
      <c r="F530">
        <v>545</v>
      </c>
      <c r="G530" s="15">
        <v>0.22363561756257694</v>
      </c>
      <c r="H530" s="15"/>
      <c r="J530">
        <v>10</v>
      </c>
      <c r="K530" t="str">
        <f t="shared" si="8"/>
        <v>10-2007-4</v>
      </c>
      <c r="L530" t="e">
        <f>VLOOKUP($K530,pivot!$A$4:$G$116,5,FALSE)</f>
        <v>#N/A</v>
      </c>
      <c r="M530" t="e">
        <f>VLOOKUP($K530,pivot!$A$4:$G$116,6,FALSE)</f>
        <v>#N/A</v>
      </c>
      <c r="N530" s="15" t="e">
        <f>VLOOKUP($K530,pivot!$A$4:$G$116,7,FALSE)</f>
        <v>#N/A</v>
      </c>
    </row>
    <row r="531" spans="1:14" hidden="1" x14ac:dyDescent="0.25">
      <c r="A531">
        <v>118</v>
      </c>
      <c r="B531" t="s">
        <v>6</v>
      </c>
      <c r="C531">
        <v>2007</v>
      </c>
      <c r="D531">
        <v>5</v>
      </c>
      <c r="E531">
        <v>591</v>
      </c>
      <c r="F531">
        <v>70</v>
      </c>
      <c r="G531" s="15">
        <v>0.11844331641285956</v>
      </c>
      <c r="H531" s="15"/>
      <c r="J531">
        <v>10</v>
      </c>
      <c r="K531" t="str">
        <f t="shared" si="8"/>
        <v>10-2007-5</v>
      </c>
      <c r="L531" t="e">
        <f>VLOOKUP($K531,pivot!$A$4:$G$116,5,FALSE)</f>
        <v>#N/A</v>
      </c>
      <c r="M531" t="e">
        <f>VLOOKUP($K531,pivot!$A$4:$G$116,6,FALSE)</f>
        <v>#N/A</v>
      </c>
      <c r="N531" s="15" t="e">
        <f>VLOOKUP($K531,pivot!$A$4:$G$116,7,FALSE)</f>
        <v>#N/A</v>
      </c>
    </row>
    <row r="532" spans="1:14" hidden="1" x14ac:dyDescent="0.25">
      <c r="A532">
        <v>118</v>
      </c>
      <c r="B532" t="s">
        <v>6</v>
      </c>
      <c r="C532">
        <v>2008</v>
      </c>
      <c r="D532">
        <v>2</v>
      </c>
      <c r="E532">
        <v>779</v>
      </c>
      <c r="F532">
        <v>343</v>
      </c>
      <c r="G532" s="15">
        <v>0.44030808729139925</v>
      </c>
      <c r="H532" s="15"/>
      <c r="J532">
        <v>10</v>
      </c>
      <c r="K532" t="str">
        <f t="shared" si="8"/>
        <v>10-2008-2</v>
      </c>
      <c r="L532" t="e">
        <f>VLOOKUP($K532,pivot!$A$4:$G$116,5,FALSE)</f>
        <v>#N/A</v>
      </c>
      <c r="M532" t="e">
        <f>VLOOKUP($K532,pivot!$A$4:$G$116,6,FALSE)</f>
        <v>#N/A</v>
      </c>
      <c r="N532" s="15" t="e">
        <f>VLOOKUP($K532,pivot!$A$4:$G$116,7,FALSE)</f>
        <v>#N/A</v>
      </c>
    </row>
    <row r="533" spans="1:14" hidden="1" x14ac:dyDescent="0.25">
      <c r="A533">
        <v>118</v>
      </c>
      <c r="B533" t="s">
        <v>6</v>
      </c>
      <c r="C533">
        <v>2008</v>
      </c>
      <c r="D533">
        <v>3</v>
      </c>
      <c r="E533">
        <v>1011</v>
      </c>
      <c r="F533">
        <v>436</v>
      </c>
      <c r="G533" s="15">
        <v>0.43125618199802174</v>
      </c>
      <c r="H533" s="15"/>
      <c r="J533">
        <v>10</v>
      </c>
      <c r="K533" t="str">
        <f t="shared" si="8"/>
        <v>10-2008-3</v>
      </c>
      <c r="L533" t="e">
        <f>VLOOKUP($K533,pivot!$A$4:$G$116,5,FALSE)</f>
        <v>#N/A</v>
      </c>
      <c r="M533" t="e">
        <f>VLOOKUP($K533,pivot!$A$4:$G$116,6,FALSE)</f>
        <v>#N/A</v>
      </c>
      <c r="N533" s="15" t="e">
        <f>VLOOKUP($K533,pivot!$A$4:$G$116,7,FALSE)</f>
        <v>#N/A</v>
      </c>
    </row>
    <row r="534" spans="1:14" hidden="1" x14ac:dyDescent="0.25">
      <c r="A534">
        <v>118</v>
      </c>
      <c r="B534" t="s">
        <v>6</v>
      </c>
      <c r="C534">
        <v>2008</v>
      </c>
      <c r="D534">
        <v>4</v>
      </c>
      <c r="E534">
        <v>2227</v>
      </c>
      <c r="F534">
        <v>659</v>
      </c>
      <c r="G534" s="15">
        <v>0.29591378536147284</v>
      </c>
      <c r="H534" s="15"/>
      <c r="J534">
        <v>10</v>
      </c>
      <c r="K534" t="str">
        <f t="shared" si="8"/>
        <v>10-2008-4</v>
      </c>
      <c r="L534" t="e">
        <f>VLOOKUP($K534,pivot!$A$4:$G$116,5,FALSE)</f>
        <v>#N/A</v>
      </c>
      <c r="M534" t="e">
        <f>VLOOKUP($K534,pivot!$A$4:$G$116,6,FALSE)</f>
        <v>#N/A</v>
      </c>
      <c r="N534" s="15" t="e">
        <f>VLOOKUP($K534,pivot!$A$4:$G$116,7,FALSE)</f>
        <v>#N/A</v>
      </c>
    </row>
    <row r="535" spans="1:14" hidden="1" x14ac:dyDescent="0.25">
      <c r="A535">
        <v>118</v>
      </c>
      <c r="B535" t="s">
        <v>6</v>
      </c>
      <c r="C535">
        <v>2008</v>
      </c>
      <c r="D535">
        <v>5</v>
      </c>
      <c r="E535">
        <v>229</v>
      </c>
      <c r="F535">
        <v>38</v>
      </c>
      <c r="G535" s="15">
        <v>0.16593886462882096</v>
      </c>
      <c r="H535" s="15"/>
      <c r="J535">
        <v>10</v>
      </c>
      <c r="K535" t="str">
        <f t="shared" si="8"/>
        <v>10-2008-5</v>
      </c>
      <c r="L535" t="e">
        <f>VLOOKUP($K535,pivot!$A$4:$G$116,5,FALSE)</f>
        <v>#N/A</v>
      </c>
      <c r="M535" t="e">
        <f>VLOOKUP($K535,pivot!$A$4:$G$116,6,FALSE)</f>
        <v>#N/A</v>
      </c>
      <c r="N535" s="15" t="e">
        <f>VLOOKUP($K535,pivot!$A$4:$G$116,7,FALSE)</f>
        <v>#N/A</v>
      </c>
    </row>
    <row r="536" spans="1:14" hidden="1" x14ac:dyDescent="0.25">
      <c r="A536">
        <v>118</v>
      </c>
      <c r="B536" t="s">
        <v>6</v>
      </c>
      <c r="C536">
        <v>2009</v>
      </c>
      <c r="D536">
        <v>1</v>
      </c>
      <c r="E536">
        <v>5</v>
      </c>
      <c r="F536">
        <v>3</v>
      </c>
      <c r="G536" s="15">
        <v>0.6</v>
      </c>
      <c r="H536" s="15"/>
      <c r="J536">
        <v>10</v>
      </c>
      <c r="K536" t="str">
        <f t="shared" si="8"/>
        <v>10-2009-1</v>
      </c>
      <c r="L536" t="e">
        <f>VLOOKUP($K536,pivot!$A$4:$G$116,5,FALSE)</f>
        <v>#N/A</v>
      </c>
      <c r="M536" t="e">
        <f>VLOOKUP($K536,pivot!$A$4:$G$116,6,FALSE)</f>
        <v>#N/A</v>
      </c>
      <c r="N536" s="15" t="e">
        <f>VLOOKUP($K536,pivot!$A$4:$G$116,7,FALSE)</f>
        <v>#N/A</v>
      </c>
    </row>
    <row r="537" spans="1:14" hidden="1" x14ac:dyDescent="0.25">
      <c r="A537">
        <v>118</v>
      </c>
      <c r="B537" t="s">
        <v>6</v>
      </c>
      <c r="C537">
        <v>2009</v>
      </c>
      <c r="D537">
        <v>2</v>
      </c>
      <c r="E537">
        <v>800</v>
      </c>
      <c r="F537">
        <v>349</v>
      </c>
      <c r="G537" s="15">
        <v>0.43625000000000003</v>
      </c>
      <c r="H537" s="15"/>
      <c r="J537">
        <v>10</v>
      </c>
      <c r="K537" t="str">
        <f t="shared" si="8"/>
        <v>10-2009-2</v>
      </c>
      <c r="L537" t="e">
        <f>VLOOKUP($K537,pivot!$A$4:$G$116,5,FALSE)</f>
        <v>#N/A</v>
      </c>
      <c r="M537" t="e">
        <f>VLOOKUP($K537,pivot!$A$4:$G$116,6,FALSE)</f>
        <v>#N/A</v>
      </c>
      <c r="N537" s="15" t="e">
        <f>VLOOKUP($K537,pivot!$A$4:$G$116,7,FALSE)</f>
        <v>#N/A</v>
      </c>
    </row>
    <row r="538" spans="1:14" hidden="1" x14ac:dyDescent="0.25">
      <c r="A538">
        <v>118</v>
      </c>
      <c r="B538" t="s">
        <v>6</v>
      </c>
      <c r="C538">
        <v>2009</v>
      </c>
      <c r="D538">
        <v>3</v>
      </c>
      <c r="E538">
        <v>1629</v>
      </c>
      <c r="F538">
        <v>659</v>
      </c>
      <c r="G538" s="15">
        <v>0.40454266421117252</v>
      </c>
      <c r="H538" s="15"/>
      <c r="J538">
        <v>10</v>
      </c>
      <c r="K538" t="str">
        <f t="shared" si="8"/>
        <v>10-2009-3</v>
      </c>
      <c r="L538" t="e">
        <f>VLOOKUP($K538,pivot!$A$4:$G$116,5,FALSE)</f>
        <v>#N/A</v>
      </c>
      <c r="M538" t="e">
        <f>VLOOKUP($K538,pivot!$A$4:$G$116,6,FALSE)</f>
        <v>#N/A</v>
      </c>
      <c r="N538" s="15" t="e">
        <f>VLOOKUP($K538,pivot!$A$4:$G$116,7,FALSE)</f>
        <v>#N/A</v>
      </c>
    </row>
    <row r="539" spans="1:14" hidden="1" x14ac:dyDescent="0.25">
      <c r="A539">
        <v>118</v>
      </c>
      <c r="B539" t="s">
        <v>6</v>
      </c>
      <c r="C539">
        <v>2009</v>
      </c>
      <c r="D539">
        <v>4</v>
      </c>
      <c r="E539">
        <v>8994</v>
      </c>
      <c r="F539">
        <v>2179</v>
      </c>
      <c r="G539" s="15">
        <v>0.24227262619524126</v>
      </c>
      <c r="H539" s="15"/>
      <c r="J539">
        <v>10</v>
      </c>
      <c r="K539" t="str">
        <f t="shared" si="8"/>
        <v>10-2009-4</v>
      </c>
      <c r="L539" t="e">
        <f>VLOOKUP($K539,pivot!$A$4:$G$116,5,FALSE)</f>
        <v>#N/A</v>
      </c>
      <c r="M539" t="e">
        <f>VLOOKUP($K539,pivot!$A$4:$G$116,6,FALSE)</f>
        <v>#N/A</v>
      </c>
      <c r="N539" s="15" t="e">
        <f>VLOOKUP($K539,pivot!$A$4:$G$116,7,FALSE)</f>
        <v>#N/A</v>
      </c>
    </row>
    <row r="540" spans="1:14" hidden="1" x14ac:dyDescent="0.25">
      <c r="A540">
        <v>118</v>
      </c>
      <c r="B540" t="s">
        <v>6</v>
      </c>
      <c r="C540">
        <v>2009</v>
      </c>
      <c r="D540">
        <v>5</v>
      </c>
      <c r="E540">
        <v>323</v>
      </c>
      <c r="F540">
        <v>135</v>
      </c>
      <c r="G540" s="15">
        <v>0.41795665634674922</v>
      </c>
      <c r="H540" s="15"/>
      <c r="J540">
        <v>10</v>
      </c>
      <c r="K540" t="str">
        <f t="shared" si="8"/>
        <v>10-2009-5</v>
      </c>
      <c r="L540" t="e">
        <f>VLOOKUP($K540,pivot!$A$4:$G$116,5,FALSE)</f>
        <v>#N/A</v>
      </c>
      <c r="M540" t="e">
        <f>VLOOKUP($K540,pivot!$A$4:$G$116,6,FALSE)</f>
        <v>#N/A</v>
      </c>
      <c r="N540" s="15" t="e">
        <f>VLOOKUP($K540,pivot!$A$4:$G$116,7,FALSE)</f>
        <v>#N/A</v>
      </c>
    </row>
    <row r="541" spans="1:14" hidden="1" x14ac:dyDescent="0.25">
      <c r="A541">
        <v>118</v>
      </c>
      <c r="B541" t="s">
        <v>6</v>
      </c>
      <c r="C541">
        <v>2010</v>
      </c>
      <c r="D541">
        <v>1</v>
      </c>
      <c r="E541">
        <v>5</v>
      </c>
      <c r="F541">
        <v>0</v>
      </c>
      <c r="G541" s="15">
        <v>0</v>
      </c>
      <c r="H541" s="15"/>
      <c r="J541">
        <v>10</v>
      </c>
      <c r="K541" t="str">
        <f t="shared" si="8"/>
        <v>10-2010-1</v>
      </c>
      <c r="L541" t="e">
        <f>VLOOKUP($K541,pivot!$A$4:$G$116,5,FALSE)</f>
        <v>#N/A</v>
      </c>
      <c r="M541" t="e">
        <f>VLOOKUP($K541,pivot!$A$4:$G$116,6,FALSE)</f>
        <v>#N/A</v>
      </c>
      <c r="N541" s="15" t="e">
        <f>VLOOKUP($K541,pivot!$A$4:$G$116,7,FALSE)</f>
        <v>#N/A</v>
      </c>
    </row>
    <row r="542" spans="1:14" hidden="1" x14ac:dyDescent="0.25">
      <c r="A542">
        <v>118</v>
      </c>
      <c r="B542" t="s">
        <v>6</v>
      </c>
      <c r="C542">
        <v>2010</v>
      </c>
      <c r="D542">
        <v>2</v>
      </c>
      <c r="E542">
        <v>227</v>
      </c>
      <c r="F542">
        <v>85</v>
      </c>
      <c r="G542" s="15">
        <v>0.37444933920704848</v>
      </c>
      <c r="H542" s="15"/>
      <c r="J542">
        <v>10</v>
      </c>
      <c r="K542" t="str">
        <f t="shared" si="8"/>
        <v>10-2010-2</v>
      </c>
      <c r="L542" t="e">
        <f>VLOOKUP($K542,pivot!$A$4:$G$116,5,FALSE)</f>
        <v>#N/A</v>
      </c>
      <c r="M542" t="e">
        <f>VLOOKUP($K542,pivot!$A$4:$G$116,6,FALSE)</f>
        <v>#N/A</v>
      </c>
      <c r="N542" s="15" t="e">
        <f>VLOOKUP($K542,pivot!$A$4:$G$116,7,FALSE)</f>
        <v>#N/A</v>
      </c>
    </row>
    <row r="543" spans="1:14" hidden="1" x14ac:dyDescent="0.25">
      <c r="A543">
        <v>118</v>
      </c>
      <c r="B543" t="s">
        <v>6</v>
      </c>
      <c r="C543">
        <v>2010</v>
      </c>
      <c r="D543">
        <v>3</v>
      </c>
      <c r="E543">
        <v>707</v>
      </c>
      <c r="F543">
        <v>287</v>
      </c>
      <c r="G543" s="15">
        <v>0.40594059405940597</v>
      </c>
      <c r="H543" s="15"/>
      <c r="J543">
        <v>10</v>
      </c>
      <c r="K543" t="str">
        <f t="shared" si="8"/>
        <v>10-2010-3</v>
      </c>
      <c r="L543" t="e">
        <f>VLOOKUP($K543,pivot!$A$4:$G$116,5,FALSE)</f>
        <v>#N/A</v>
      </c>
      <c r="M543" t="e">
        <f>VLOOKUP($K543,pivot!$A$4:$G$116,6,FALSE)</f>
        <v>#N/A</v>
      </c>
      <c r="N543" s="15" t="e">
        <f>VLOOKUP($K543,pivot!$A$4:$G$116,7,FALSE)</f>
        <v>#N/A</v>
      </c>
    </row>
    <row r="544" spans="1:14" hidden="1" x14ac:dyDescent="0.25">
      <c r="A544">
        <v>118</v>
      </c>
      <c r="B544" t="s">
        <v>6</v>
      </c>
      <c r="C544">
        <v>2010</v>
      </c>
      <c r="D544">
        <v>4</v>
      </c>
      <c r="E544">
        <v>1251</v>
      </c>
      <c r="F544">
        <v>391</v>
      </c>
      <c r="G544" s="15">
        <v>0.31254996003197444</v>
      </c>
      <c r="H544" s="15"/>
      <c r="J544">
        <v>10</v>
      </c>
      <c r="K544" t="str">
        <f t="shared" si="8"/>
        <v>10-2010-4</v>
      </c>
      <c r="L544" t="e">
        <f>VLOOKUP($K544,pivot!$A$4:$G$116,5,FALSE)</f>
        <v>#N/A</v>
      </c>
      <c r="M544" t="e">
        <f>VLOOKUP($K544,pivot!$A$4:$G$116,6,FALSE)</f>
        <v>#N/A</v>
      </c>
      <c r="N544" s="15" t="e">
        <f>VLOOKUP($K544,pivot!$A$4:$G$116,7,FALSE)</f>
        <v>#N/A</v>
      </c>
    </row>
    <row r="545" spans="1:14" hidden="1" x14ac:dyDescent="0.25">
      <c r="A545">
        <v>118</v>
      </c>
      <c r="B545" t="s">
        <v>6</v>
      </c>
      <c r="C545">
        <v>2010</v>
      </c>
      <c r="D545">
        <v>5</v>
      </c>
      <c r="E545">
        <v>239</v>
      </c>
      <c r="F545">
        <v>38</v>
      </c>
      <c r="G545" s="15">
        <v>0.15899581589958159</v>
      </c>
      <c r="H545" s="15"/>
      <c r="J545">
        <v>10</v>
      </c>
      <c r="K545" t="str">
        <f t="shared" si="8"/>
        <v>10-2010-5</v>
      </c>
      <c r="L545" t="e">
        <f>VLOOKUP($K545,pivot!$A$4:$G$116,5,FALSE)</f>
        <v>#N/A</v>
      </c>
      <c r="M545" t="e">
        <f>VLOOKUP($K545,pivot!$A$4:$G$116,6,FALSE)</f>
        <v>#N/A</v>
      </c>
      <c r="N545" s="15" t="e">
        <f>VLOOKUP($K545,pivot!$A$4:$G$116,7,FALSE)</f>
        <v>#N/A</v>
      </c>
    </row>
    <row r="546" spans="1:14" hidden="1" x14ac:dyDescent="0.25">
      <c r="A546">
        <v>118</v>
      </c>
      <c r="B546" t="s">
        <v>6</v>
      </c>
      <c r="C546">
        <v>2011</v>
      </c>
      <c r="D546">
        <v>1</v>
      </c>
      <c r="E546">
        <v>13</v>
      </c>
      <c r="F546">
        <v>0</v>
      </c>
      <c r="G546" s="15">
        <v>0</v>
      </c>
      <c r="H546" s="15"/>
      <c r="J546">
        <v>10</v>
      </c>
      <c r="K546" t="str">
        <f t="shared" si="8"/>
        <v>10-2011-1</v>
      </c>
      <c r="L546" t="e">
        <f>VLOOKUP($K546,pivot!$A$4:$G$116,5,FALSE)</f>
        <v>#N/A</v>
      </c>
      <c r="M546" t="e">
        <f>VLOOKUP($K546,pivot!$A$4:$G$116,6,FALSE)</f>
        <v>#N/A</v>
      </c>
      <c r="N546" s="15" t="e">
        <f>VLOOKUP($K546,pivot!$A$4:$G$116,7,FALSE)</f>
        <v>#N/A</v>
      </c>
    </row>
    <row r="547" spans="1:14" hidden="1" x14ac:dyDescent="0.25">
      <c r="A547">
        <v>118</v>
      </c>
      <c r="B547" t="s">
        <v>6</v>
      </c>
      <c r="C547">
        <v>2011</v>
      </c>
      <c r="D547">
        <v>2</v>
      </c>
      <c r="E547">
        <v>1679</v>
      </c>
      <c r="F547">
        <v>471</v>
      </c>
      <c r="G547" s="15">
        <v>0.2805241215008934</v>
      </c>
      <c r="H547" s="15"/>
      <c r="J547">
        <v>10</v>
      </c>
      <c r="K547" t="str">
        <f t="shared" si="8"/>
        <v>10-2011-2</v>
      </c>
      <c r="L547" t="e">
        <f>VLOOKUP($K547,pivot!$A$4:$G$116,5,FALSE)</f>
        <v>#N/A</v>
      </c>
      <c r="M547" t="e">
        <f>VLOOKUP($K547,pivot!$A$4:$G$116,6,FALSE)</f>
        <v>#N/A</v>
      </c>
      <c r="N547" s="15" t="e">
        <f>VLOOKUP($K547,pivot!$A$4:$G$116,7,FALSE)</f>
        <v>#N/A</v>
      </c>
    </row>
    <row r="548" spans="1:14" hidden="1" x14ac:dyDescent="0.25">
      <c r="A548">
        <v>118</v>
      </c>
      <c r="B548" t="s">
        <v>6</v>
      </c>
      <c r="C548">
        <v>2011</v>
      </c>
      <c r="D548">
        <v>3</v>
      </c>
      <c r="E548">
        <v>3588</v>
      </c>
      <c r="F548">
        <v>1052</v>
      </c>
      <c r="G548" s="15">
        <v>0.29319955406911929</v>
      </c>
      <c r="H548" s="15"/>
      <c r="J548">
        <v>10</v>
      </c>
      <c r="K548" t="str">
        <f t="shared" si="8"/>
        <v>10-2011-3</v>
      </c>
      <c r="L548" t="e">
        <f>VLOOKUP($K548,pivot!$A$4:$G$116,5,FALSE)</f>
        <v>#N/A</v>
      </c>
      <c r="M548" t="e">
        <f>VLOOKUP($K548,pivot!$A$4:$G$116,6,FALSE)</f>
        <v>#N/A</v>
      </c>
      <c r="N548" s="15" t="e">
        <f>VLOOKUP($K548,pivot!$A$4:$G$116,7,FALSE)</f>
        <v>#N/A</v>
      </c>
    </row>
    <row r="549" spans="1:14" hidden="1" x14ac:dyDescent="0.25">
      <c r="A549">
        <v>118</v>
      </c>
      <c r="B549" t="s">
        <v>6</v>
      </c>
      <c r="C549">
        <v>2011</v>
      </c>
      <c r="D549">
        <v>4</v>
      </c>
      <c r="E549">
        <v>7651</v>
      </c>
      <c r="F549">
        <v>1197</v>
      </c>
      <c r="G549" s="15">
        <v>0.15645013723696249</v>
      </c>
      <c r="H549" s="15"/>
      <c r="J549">
        <v>10</v>
      </c>
      <c r="K549" t="str">
        <f t="shared" si="8"/>
        <v>10-2011-4</v>
      </c>
      <c r="L549" t="e">
        <f>VLOOKUP($K549,pivot!$A$4:$G$116,5,FALSE)</f>
        <v>#N/A</v>
      </c>
      <c r="M549" t="e">
        <f>VLOOKUP($K549,pivot!$A$4:$G$116,6,FALSE)</f>
        <v>#N/A</v>
      </c>
      <c r="N549" s="15" t="e">
        <f>VLOOKUP($K549,pivot!$A$4:$G$116,7,FALSE)</f>
        <v>#N/A</v>
      </c>
    </row>
    <row r="550" spans="1:14" hidden="1" x14ac:dyDescent="0.25">
      <c r="A550">
        <v>118</v>
      </c>
      <c r="B550" t="s">
        <v>6</v>
      </c>
      <c r="C550">
        <v>2011</v>
      </c>
      <c r="D550">
        <v>5</v>
      </c>
      <c r="E550">
        <v>1229</v>
      </c>
      <c r="F550">
        <v>269</v>
      </c>
      <c r="G550" s="15">
        <v>0.21887713588283156</v>
      </c>
      <c r="H550" s="15"/>
      <c r="J550">
        <v>10</v>
      </c>
      <c r="K550" t="str">
        <f t="shared" si="8"/>
        <v>10-2011-5</v>
      </c>
      <c r="L550" t="e">
        <f>VLOOKUP($K550,pivot!$A$4:$G$116,5,FALSE)</f>
        <v>#N/A</v>
      </c>
      <c r="M550" t="e">
        <f>VLOOKUP($K550,pivot!$A$4:$G$116,6,FALSE)</f>
        <v>#N/A</v>
      </c>
      <c r="N550" s="15" t="e">
        <f>VLOOKUP($K550,pivot!$A$4:$G$116,7,FALSE)</f>
        <v>#N/A</v>
      </c>
    </row>
    <row r="551" spans="1:14" hidden="1" x14ac:dyDescent="0.25">
      <c r="A551">
        <v>118</v>
      </c>
      <c r="B551" t="s">
        <v>6</v>
      </c>
      <c r="C551">
        <v>2012</v>
      </c>
      <c r="D551">
        <v>1</v>
      </c>
      <c r="F551">
        <v>1</v>
      </c>
      <c r="G551" s="15" t="e">
        <v>#DIV/0!</v>
      </c>
      <c r="H551" s="15"/>
      <c r="J551">
        <v>10</v>
      </c>
      <c r="K551" t="str">
        <f t="shared" si="8"/>
        <v>10-2012-1</v>
      </c>
      <c r="L551" t="e">
        <f>VLOOKUP($K551,pivot!$A$4:$G$116,5,FALSE)</f>
        <v>#N/A</v>
      </c>
      <c r="M551" t="e">
        <f>VLOOKUP($K551,pivot!$A$4:$G$116,6,FALSE)</f>
        <v>#N/A</v>
      </c>
      <c r="N551" s="15" t="e">
        <f>VLOOKUP($K551,pivot!$A$4:$G$116,7,FALSE)</f>
        <v>#N/A</v>
      </c>
    </row>
    <row r="552" spans="1:14" hidden="1" x14ac:dyDescent="0.25">
      <c r="A552">
        <v>118</v>
      </c>
      <c r="B552" t="s">
        <v>6</v>
      </c>
      <c r="C552">
        <v>2012</v>
      </c>
      <c r="D552">
        <v>2</v>
      </c>
      <c r="E552">
        <v>896</v>
      </c>
      <c r="F552">
        <v>170</v>
      </c>
      <c r="G552" s="15">
        <v>0.18973214285714285</v>
      </c>
      <c r="H552" s="15"/>
      <c r="J552">
        <v>10</v>
      </c>
      <c r="K552" t="str">
        <f t="shared" si="8"/>
        <v>10-2012-2</v>
      </c>
      <c r="L552" t="e">
        <f>VLOOKUP($K552,pivot!$A$4:$G$116,5,FALSE)</f>
        <v>#N/A</v>
      </c>
      <c r="M552" t="e">
        <f>VLOOKUP($K552,pivot!$A$4:$G$116,6,FALSE)</f>
        <v>#N/A</v>
      </c>
      <c r="N552" s="15" t="e">
        <f>VLOOKUP($K552,pivot!$A$4:$G$116,7,FALSE)</f>
        <v>#N/A</v>
      </c>
    </row>
    <row r="553" spans="1:14" hidden="1" x14ac:dyDescent="0.25">
      <c r="A553">
        <v>118</v>
      </c>
      <c r="B553" t="s">
        <v>6</v>
      </c>
      <c r="C553">
        <v>2012</v>
      </c>
      <c r="D553">
        <v>3</v>
      </c>
      <c r="E553">
        <v>3087</v>
      </c>
      <c r="F553">
        <v>855</v>
      </c>
      <c r="G553" s="15">
        <v>0.27696793002915454</v>
      </c>
      <c r="H553" s="15"/>
      <c r="J553">
        <v>10</v>
      </c>
      <c r="K553" t="str">
        <f t="shared" si="8"/>
        <v>10-2012-3</v>
      </c>
      <c r="L553" t="e">
        <f>VLOOKUP($K553,pivot!$A$4:$G$116,5,FALSE)</f>
        <v>#N/A</v>
      </c>
      <c r="M553" t="e">
        <f>VLOOKUP($K553,pivot!$A$4:$G$116,6,FALSE)</f>
        <v>#N/A</v>
      </c>
      <c r="N553" s="15" t="e">
        <f>VLOOKUP($K553,pivot!$A$4:$G$116,7,FALSE)</f>
        <v>#N/A</v>
      </c>
    </row>
    <row r="554" spans="1:14" hidden="1" x14ac:dyDescent="0.25">
      <c r="A554">
        <v>118</v>
      </c>
      <c r="B554" t="s">
        <v>6</v>
      </c>
      <c r="C554">
        <v>2012</v>
      </c>
      <c r="D554">
        <v>4</v>
      </c>
      <c r="E554">
        <v>15533</v>
      </c>
      <c r="F554">
        <v>3986</v>
      </c>
      <c r="G554" s="15">
        <v>0.25661494881864416</v>
      </c>
      <c r="H554" s="15"/>
      <c r="J554">
        <v>10</v>
      </c>
      <c r="K554" t="str">
        <f t="shared" si="8"/>
        <v>10-2012-4</v>
      </c>
      <c r="L554" t="e">
        <f>VLOOKUP($K554,pivot!$A$4:$G$116,5,FALSE)</f>
        <v>#N/A</v>
      </c>
      <c r="M554" t="e">
        <f>VLOOKUP($K554,pivot!$A$4:$G$116,6,FALSE)</f>
        <v>#N/A</v>
      </c>
      <c r="N554" s="15" t="e">
        <f>VLOOKUP($K554,pivot!$A$4:$G$116,7,FALSE)</f>
        <v>#N/A</v>
      </c>
    </row>
    <row r="555" spans="1:14" hidden="1" x14ac:dyDescent="0.25">
      <c r="A555">
        <v>118</v>
      </c>
      <c r="B555" t="s">
        <v>6</v>
      </c>
      <c r="C555">
        <v>2012</v>
      </c>
      <c r="D555">
        <v>5</v>
      </c>
      <c r="E555">
        <v>4156</v>
      </c>
      <c r="F555">
        <v>557</v>
      </c>
      <c r="G555" s="15">
        <v>0.13402309913378249</v>
      </c>
      <c r="H555" s="15"/>
      <c r="J555">
        <v>10</v>
      </c>
      <c r="K555" t="str">
        <f t="shared" si="8"/>
        <v>10-2012-5</v>
      </c>
      <c r="L555" t="e">
        <f>VLOOKUP($K555,pivot!$A$4:$G$116,5,FALSE)</f>
        <v>#N/A</v>
      </c>
      <c r="M555" t="e">
        <f>VLOOKUP($K555,pivot!$A$4:$G$116,6,FALSE)</f>
        <v>#N/A</v>
      </c>
      <c r="N555" s="15" t="e">
        <f>VLOOKUP($K555,pivot!$A$4:$G$116,7,FALSE)</f>
        <v>#N/A</v>
      </c>
    </row>
    <row r="556" spans="1:14" hidden="1" x14ac:dyDescent="0.25">
      <c r="A556">
        <v>118</v>
      </c>
      <c r="B556" t="s">
        <v>6</v>
      </c>
      <c r="C556">
        <v>2013</v>
      </c>
      <c r="D556">
        <v>1</v>
      </c>
      <c r="E556">
        <v>16</v>
      </c>
      <c r="F556">
        <v>0</v>
      </c>
      <c r="G556" s="15">
        <v>0</v>
      </c>
      <c r="H556" s="15"/>
      <c r="J556">
        <v>10</v>
      </c>
      <c r="K556" t="str">
        <f t="shared" si="8"/>
        <v>10-2013-1</v>
      </c>
      <c r="L556" t="e">
        <f>VLOOKUP($K556,pivot!$A$4:$G$116,5,FALSE)</f>
        <v>#N/A</v>
      </c>
      <c r="M556" t="e">
        <f>VLOOKUP($K556,pivot!$A$4:$G$116,6,FALSE)</f>
        <v>#N/A</v>
      </c>
      <c r="N556" s="15" t="e">
        <f>VLOOKUP($K556,pivot!$A$4:$G$116,7,FALSE)</f>
        <v>#N/A</v>
      </c>
    </row>
    <row r="557" spans="1:14" hidden="1" x14ac:dyDescent="0.25">
      <c r="A557">
        <v>118</v>
      </c>
      <c r="B557" t="s">
        <v>6</v>
      </c>
      <c r="C557">
        <v>2013</v>
      </c>
      <c r="D557">
        <v>2</v>
      </c>
      <c r="E557">
        <v>2145</v>
      </c>
      <c r="F557">
        <v>693</v>
      </c>
      <c r="G557" s="15">
        <v>0.32307692307692309</v>
      </c>
      <c r="H557" s="15"/>
      <c r="J557">
        <v>10</v>
      </c>
      <c r="K557" t="str">
        <f t="shared" si="8"/>
        <v>10-2013-2</v>
      </c>
      <c r="L557" t="e">
        <f>VLOOKUP($K557,pivot!$A$4:$G$116,5,FALSE)</f>
        <v>#N/A</v>
      </c>
      <c r="M557" t="e">
        <f>VLOOKUP($K557,pivot!$A$4:$G$116,6,FALSE)</f>
        <v>#N/A</v>
      </c>
      <c r="N557" s="15" t="e">
        <f>VLOOKUP($K557,pivot!$A$4:$G$116,7,FALSE)</f>
        <v>#N/A</v>
      </c>
    </row>
    <row r="558" spans="1:14" hidden="1" x14ac:dyDescent="0.25">
      <c r="A558">
        <v>118</v>
      </c>
      <c r="B558" t="s">
        <v>6</v>
      </c>
      <c r="C558">
        <v>2013</v>
      </c>
      <c r="D558">
        <v>3</v>
      </c>
      <c r="E558">
        <v>4018</v>
      </c>
      <c r="F558">
        <v>1343</v>
      </c>
      <c r="G558" s="15">
        <v>0.33424589347934297</v>
      </c>
      <c r="H558" s="15"/>
      <c r="J558">
        <v>10</v>
      </c>
      <c r="K558" t="str">
        <f t="shared" si="8"/>
        <v>10-2013-3</v>
      </c>
      <c r="L558" t="e">
        <f>VLOOKUP($K558,pivot!$A$4:$G$116,5,FALSE)</f>
        <v>#N/A</v>
      </c>
      <c r="M558" t="e">
        <f>VLOOKUP($K558,pivot!$A$4:$G$116,6,FALSE)</f>
        <v>#N/A</v>
      </c>
      <c r="N558" s="15" t="e">
        <f>VLOOKUP($K558,pivot!$A$4:$G$116,7,FALSE)</f>
        <v>#N/A</v>
      </c>
    </row>
    <row r="559" spans="1:14" hidden="1" x14ac:dyDescent="0.25">
      <c r="A559">
        <v>118</v>
      </c>
      <c r="B559" t="s">
        <v>6</v>
      </c>
      <c r="C559">
        <v>2013</v>
      </c>
      <c r="D559">
        <v>4</v>
      </c>
      <c r="E559">
        <v>6854</v>
      </c>
      <c r="F559">
        <v>1565</v>
      </c>
      <c r="G559" s="15">
        <v>0.22833381966734753</v>
      </c>
      <c r="H559" s="15"/>
      <c r="J559">
        <v>10</v>
      </c>
      <c r="K559" t="str">
        <f t="shared" si="8"/>
        <v>10-2013-4</v>
      </c>
      <c r="L559" t="e">
        <f>VLOOKUP($K559,pivot!$A$4:$G$116,5,FALSE)</f>
        <v>#N/A</v>
      </c>
      <c r="M559" t="e">
        <f>VLOOKUP($K559,pivot!$A$4:$G$116,6,FALSE)</f>
        <v>#N/A</v>
      </c>
      <c r="N559" s="15" t="e">
        <f>VLOOKUP($K559,pivot!$A$4:$G$116,7,FALSE)</f>
        <v>#N/A</v>
      </c>
    </row>
    <row r="560" spans="1:14" hidden="1" x14ac:dyDescent="0.25">
      <c r="A560">
        <v>118</v>
      </c>
      <c r="B560" t="s">
        <v>6</v>
      </c>
      <c r="C560">
        <v>2013</v>
      </c>
      <c r="D560">
        <v>5</v>
      </c>
      <c r="E560">
        <v>1998</v>
      </c>
      <c r="F560">
        <v>550</v>
      </c>
      <c r="G560" s="15">
        <v>0.27527527527527529</v>
      </c>
      <c r="H560" s="15"/>
      <c r="J560">
        <v>10</v>
      </c>
      <c r="K560" t="str">
        <f t="shared" si="8"/>
        <v>10-2013-5</v>
      </c>
      <c r="L560" t="e">
        <f>VLOOKUP($K560,pivot!$A$4:$G$116,5,FALSE)</f>
        <v>#N/A</v>
      </c>
      <c r="M560" t="e">
        <f>VLOOKUP($K560,pivot!$A$4:$G$116,6,FALSE)</f>
        <v>#N/A</v>
      </c>
      <c r="N560" s="15" t="e">
        <f>VLOOKUP($K560,pivot!$A$4:$G$116,7,FALSE)</f>
        <v>#N/A</v>
      </c>
    </row>
    <row r="561" spans="1:14" hidden="1" x14ac:dyDescent="0.25">
      <c r="A561">
        <v>118</v>
      </c>
      <c r="B561" t="s">
        <v>6</v>
      </c>
      <c r="C561">
        <v>2014</v>
      </c>
      <c r="D561">
        <v>2</v>
      </c>
      <c r="E561">
        <v>561</v>
      </c>
      <c r="F561">
        <v>143</v>
      </c>
      <c r="G561" s="15">
        <v>0.25490196078431371</v>
      </c>
      <c r="H561" s="15"/>
      <c r="J561">
        <v>10</v>
      </c>
      <c r="K561" t="str">
        <f t="shared" si="8"/>
        <v>10-2014-2</v>
      </c>
      <c r="L561" t="e">
        <f>VLOOKUP($K561,pivot!$A$4:$G$116,5,FALSE)</f>
        <v>#N/A</v>
      </c>
      <c r="M561" t="e">
        <f>VLOOKUP($K561,pivot!$A$4:$G$116,6,FALSE)</f>
        <v>#N/A</v>
      </c>
      <c r="N561" s="15" t="e">
        <f>VLOOKUP($K561,pivot!$A$4:$G$116,7,FALSE)</f>
        <v>#N/A</v>
      </c>
    </row>
    <row r="562" spans="1:14" hidden="1" x14ac:dyDescent="0.25">
      <c r="A562">
        <v>118</v>
      </c>
      <c r="B562" t="s">
        <v>6</v>
      </c>
      <c r="C562">
        <v>2014</v>
      </c>
      <c r="D562">
        <v>3</v>
      </c>
      <c r="E562">
        <v>1511</v>
      </c>
      <c r="F562">
        <v>381</v>
      </c>
      <c r="G562" s="15">
        <v>0.25215089344804764</v>
      </c>
      <c r="H562" s="15"/>
      <c r="J562">
        <v>10</v>
      </c>
      <c r="K562" t="str">
        <f t="shared" si="8"/>
        <v>10-2014-3</v>
      </c>
      <c r="L562" t="e">
        <f>VLOOKUP($K562,pivot!$A$4:$G$116,5,FALSE)</f>
        <v>#N/A</v>
      </c>
      <c r="M562" t="e">
        <f>VLOOKUP($K562,pivot!$A$4:$G$116,6,FALSE)</f>
        <v>#N/A</v>
      </c>
      <c r="N562" s="15" t="e">
        <f>VLOOKUP($K562,pivot!$A$4:$G$116,7,FALSE)</f>
        <v>#N/A</v>
      </c>
    </row>
    <row r="563" spans="1:14" hidden="1" x14ac:dyDescent="0.25">
      <c r="A563">
        <v>118</v>
      </c>
      <c r="B563" t="s">
        <v>6</v>
      </c>
      <c r="C563">
        <v>2014</v>
      </c>
      <c r="D563">
        <v>4</v>
      </c>
      <c r="E563">
        <v>7744</v>
      </c>
      <c r="F563">
        <v>2699</v>
      </c>
      <c r="G563" s="15">
        <v>0.34852789256198347</v>
      </c>
      <c r="H563" s="15"/>
      <c r="J563">
        <v>10</v>
      </c>
      <c r="K563" t="str">
        <f t="shared" si="8"/>
        <v>10-2014-4</v>
      </c>
      <c r="L563" t="e">
        <f>VLOOKUP($K563,pivot!$A$4:$G$116,5,FALSE)</f>
        <v>#N/A</v>
      </c>
      <c r="M563" t="e">
        <f>VLOOKUP($K563,pivot!$A$4:$G$116,6,FALSE)</f>
        <v>#N/A</v>
      </c>
      <c r="N563" s="15" t="e">
        <f>VLOOKUP($K563,pivot!$A$4:$G$116,7,FALSE)</f>
        <v>#N/A</v>
      </c>
    </row>
    <row r="564" spans="1:14" hidden="1" x14ac:dyDescent="0.25">
      <c r="A564">
        <v>118</v>
      </c>
      <c r="B564" t="s">
        <v>6</v>
      </c>
      <c r="C564">
        <v>2014</v>
      </c>
      <c r="D564">
        <v>5</v>
      </c>
      <c r="E564">
        <v>2196</v>
      </c>
      <c r="F564">
        <v>459</v>
      </c>
      <c r="G564" s="15">
        <v>0.20901639344262296</v>
      </c>
      <c r="H564" s="15"/>
      <c r="J564">
        <v>10</v>
      </c>
      <c r="K564" t="str">
        <f t="shared" si="8"/>
        <v>10-2014-5</v>
      </c>
      <c r="L564" t="e">
        <f>VLOOKUP($K564,pivot!$A$4:$G$116,5,FALSE)</f>
        <v>#N/A</v>
      </c>
      <c r="M564" t="e">
        <f>VLOOKUP($K564,pivot!$A$4:$G$116,6,FALSE)</f>
        <v>#N/A</v>
      </c>
      <c r="N564" s="15" t="e">
        <f>VLOOKUP($K564,pivot!$A$4:$G$116,7,FALSE)</f>
        <v>#N/A</v>
      </c>
    </row>
    <row r="565" spans="1:14" hidden="1" x14ac:dyDescent="0.25">
      <c r="A565">
        <v>118</v>
      </c>
      <c r="B565" t="s">
        <v>6</v>
      </c>
      <c r="C565">
        <v>2015</v>
      </c>
      <c r="D565">
        <v>1</v>
      </c>
      <c r="E565">
        <v>21</v>
      </c>
      <c r="F565">
        <v>1</v>
      </c>
      <c r="G565" s="15">
        <v>4.7619047619047616E-2</v>
      </c>
      <c r="H565" s="15"/>
      <c r="J565">
        <v>10</v>
      </c>
      <c r="K565" t="str">
        <f t="shared" si="8"/>
        <v>10-2015-1</v>
      </c>
      <c r="L565" s="16">
        <f>VLOOKUP($K565,pivot!$A$4:$G$116,5,FALSE)</f>
        <v>5</v>
      </c>
      <c r="M565" s="16">
        <f>VLOOKUP($K565,pivot!$A$4:$G$116,6,FALSE)</f>
        <v>1</v>
      </c>
      <c r="N565" s="15">
        <f>VLOOKUP($K565,pivot!$A$4:$G$116,7,FALSE)</f>
        <v>0.2</v>
      </c>
    </row>
    <row r="566" spans="1:14" hidden="1" x14ac:dyDescent="0.25">
      <c r="A566">
        <v>118</v>
      </c>
      <c r="B566" t="s">
        <v>6</v>
      </c>
      <c r="C566">
        <v>2015</v>
      </c>
      <c r="D566">
        <v>2</v>
      </c>
      <c r="E566">
        <v>2317</v>
      </c>
      <c r="F566">
        <v>162</v>
      </c>
      <c r="G566" s="15">
        <v>6.9917997410444535E-2</v>
      </c>
      <c r="H566" s="15"/>
      <c r="J566">
        <v>10</v>
      </c>
      <c r="K566" t="str">
        <f t="shared" si="8"/>
        <v>10-2015-2</v>
      </c>
      <c r="L566" t="e">
        <f>VLOOKUP($K566,pivot!$A$4:$G$116,5,FALSE)</f>
        <v>#N/A</v>
      </c>
      <c r="M566" t="e">
        <f>VLOOKUP($K566,pivot!$A$4:$G$116,6,FALSE)</f>
        <v>#N/A</v>
      </c>
      <c r="N566" s="15" t="e">
        <f>VLOOKUP($K566,pivot!$A$4:$G$116,7,FALSE)</f>
        <v>#N/A</v>
      </c>
    </row>
    <row r="567" spans="1:14" hidden="1" x14ac:dyDescent="0.25">
      <c r="A567">
        <v>118</v>
      </c>
      <c r="B567" t="s">
        <v>6</v>
      </c>
      <c r="C567">
        <v>2015</v>
      </c>
      <c r="D567">
        <v>3</v>
      </c>
      <c r="E567">
        <v>2056</v>
      </c>
      <c r="F567">
        <v>561</v>
      </c>
      <c r="G567" s="15">
        <v>0.2728599221789883</v>
      </c>
      <c r="H567" s="15"/>
      <c r="J567">
        <v>10</v>
      </c>
      <c r="K567" t="str">
        <f t="shared" si="8"/>
        <v>10-2015-3</v>
      </c>
      <c r="L567" t="e">
        <f>VLOOKUP($K567,pivot!$A$4:$G$116,5,FALSE)</f>
        <v>#N/A</v>
      </c>
      <c r="M567" t="e">
        <f>VLOOKUP($K567,pivot!$A$4:$G$116,6,FALSE)</f>
        <v>#N/A</v>
      </c>
      <c r="N567" s="15" t="e">
        <f>VLOOKUP($K567,pivot!$A$4:$G$116,7,FALSE)</f>
        <v>#N/A</v>
      </c>
    </row>
    <row r="568" spans="1:14" hidden="1" x14ac:dyDescent="0.25">
      <c r="A568">
        <v>118</v>
      </c>
      <c r="B568" t="s">
        <v>6</v>
      </c>
      <c r="C568">
        <v>2015</v>
      </c>
      <c r="D568">
        <v>4</v>
      </c>
      <c r="E568">
        <v>9939</v>
      </c>
      <c r="F568">
        <v>2730</v>
      </c>
      <c r="G568" s="15">
        <v>0.27467552067612439</v>
      </c>
      <c r="H568" s="15"/>
      <c r="J568">
        <v>10</v>
      </c>
      <c r="K568" t="str">
        <f t="shared" si="8"/>
        <v>10-2015-4</v>
      </c>
      <c r="L568" t="e">
        <f>VLOOKUP($K568,pivot!$A$4:$G$116,5,FALSE)</f>
        <v>#N/A</v>
      </c>
      <c r="M568" t="e">
        <f>VLOOKUP($K568,pivot!$A$4:$G$116,6,FALSE)</f>
        <v>#N/A</v>
      </c>
      <c r="N568" s="15" t="e">
        <f>VLOOKUP($K568,pivot!$A$4:$G$116,7,FALSE)</f>
        <v>#N/A</v>
      </c>
    </row>
    <row r="569" spans="1:14" hidden="1" x14ac:dyDescent="0.25">
      <c r="A569">
        <v>118</v>
      </c>
      <c r="B569" t="s">
        <v>6</v>
      </c>
      <c r="C569">
        <v>2015</v>
      </c>
      <c r="D569">
        <v>5</v>
      </c>
      <c r="E569">
        <v>1945</v>
      </c>
      <c r="F569">
        <v>481</v>
      </c>
      <c r="G569" s="15">
        <v>0.24730077120822622</v>
      </c>
      <c r="H569" s="15"/>
      <c r="J569">
        <v>10</v>
      </c>
      <c r="K569" t="str">
        <f t="shared" si="8"/>
        <v>10-2015-5</v>
      </c>
      <c r="L569" s="16">
        <f>VLOOKUP($K569,pivot!$A$4:$G$116,5,FALSE)</f>
        <v>1621</v>
      </c>
      <c r="M569" s="16">
        <f>VLOOKUP($K569,pivot!$A$4:$G$116,6,FALSE)</f>
        <v>400</v>
      </c>
      <c r="N569" s="15">
        <f>VLOOKUP($K569,pivot!$A$4:$G$116,7,FALSE)</f>
        <v>0.24676125848241826</v>
      </c>
    </row>
    <row r="570" spans="1:14" hidden="1" x14ac:dyDescent="0.25">
      <c r="A570">
        <v>118</v>
      </c>
      <c r="B570" t="s">
        <v>6</v>
      </c>
      <c r="C570">
        <v>2016</v>
      </c>
      <c r="D570">
        <v>2</v>
      </c>
      <c r="E570">
        <v>21</v>
      </c>
      <c r="F570">
        <v>8</v>
      </c>
      <c r="G570" s="15">
        <v>0.38095238095238093</v>
      </c>
      <c r="H570" s="15"/>
      <c r="J570">
        <v>10</v>
      </c>
      <c r="K570" t="str">
        <f t="shared" si="8"/>
        <v>10-2016-2</v>
      </c>
      <c r="L570" s="16">
        <f>VLOOKUP($K570,pivot!$A$4:$G$116,5,FALSE)</f>
        <v>11</v>
      </c>
      <c r="M570" s="16">
        <f>VLOOKUP($K570,pivot!$A$4:$G$116,6,FALSE)</f>
        <v>8</v>
      </c>
      <c r="N570" s="15">
        <f>VLOOKUP($K570,pivot!$A$4:$G$116,7,FALSE)</f>
        <v>0.72727272727272729</v>
      </c>
    </row>
    <row r="571" spans="1:14" hidden="1" x14ac:dyDescent="0.25">
      <c r="A571">
        <v>118</v>
      </c>
      <c r="B571" t="s">
        <v>6</v>
      </c>
      <c r="C571">
        <v>2016</v>
      </c>
      <c r="D571">
        <v>3</v>
      </c>
      <c r="E571">
        <v>14</v>
      </c>
      <c r="F571">
        <v>5</v>
      </c>
      <c r="G571" s="15">
        <v>0.35714285714285715</v>
      </c>
      <c r="H571" s="15"/>
      <c r="J571">
        <v>10</v>
      </c>
      <c r="K571" t="str">
        <f t="shared" si="8"/>
        <v>10-2016-3</v>
      </c>
      <c r="L571" s="16">
        <f>VLOOKUP($K571,pivot!$A$4:$G$116,5,FALSE)</f>
        <v>8</v>
      </c>
      <c r="M571" s="16">
        <f>VLOOKUP($K571,pivot!$A$4:$G$116,6,FALSE)</f>
        <v>5</v>
      </c>
      <c r="N571" s="15">
        <f>VLOOKUP($K571,pivot!$A$4:$G$116,7,FALSE)</f>
        <v>0.625</v>
      </c>
    </row>
    <row r="572" spans="1:14" hidden="1" x14ac:dyDescent="0.25">
      <c r="A572">
        <v>118</v>
      </c>
      <c r="B572" t="s">
        <v>6</v>
      </c>
      <c r="C572">
        <v>2016</v>
      </c>
      <c r="D572">
        <v>4</v>
      </c>
      <c r="E572">
        <v>34</v>
      </c>
      <c r="F572">
        <v>0</v>
      </c>
      <c r="G572" s="15">
        <v>0</v>
      </c>
      <c r="H572" s="15"/>
      <c r="J572">
        <v>10</v>
      </c>
      <c r="K572" t="str">
        <f t="shared" si="8"/>
        <v>10-2016-4</v>
      </c>
      <c r="L572" t="e">
        <f>VLOOKUP($K572,pivot!$A$4:$G$116,5,FALSE)</f>
        <v>#N/A</v>
      </c>
      <c r="M572" t="e">
        <f>VLOOKUP($K572,pivot!$A$4:$G$116,6,FALSE)</f>
        <v>#N/A</v>
      </c>
      <c r="N572" s="15" t="e">
        <f>VLOOKUP($K572,pivot!$A$4:$G$116,7,FALSE)</f>
        <v>#N/A</v>
      </c>
    </row>
    <row r="573" spans="1:14" hidden="1" x14ac:dyDescent="0.25">
      <c r="A573">
        <v>118</v>
      </c>
      <c r="B573" t="s">
        <v>6</v>
      </c>
      <c r="C573">
        <v>2016</v>
      </c>
      <c r="D573">
        <v>5</v>
      </c>
      <c r="E573">
        <v>8</v>
      </c>
      <c r="F573">
        <v>0</v>
      </c>
      <c r="G573" s="15">
        <v>0</v>
      </c>
      <c r="H573" s="15"/>
      <c r="J573">
        <v>10</v>
      </c>
      <c r="K573" t="str">
        <f t="shared" si="8"/>
        <v>10-2016-5</v>
      </c>
      <c r="L573" s="16">
        <f>VLOOKUP($K573,pivot!$A$4:$G$116,5,FALSE)</f>
        <v>186</v>
      </c>
      <c r="M573" s="16">
        <f>VLOOKUP($K573,pivot!$A$4:$G$116,6,FALSE)</f>
        <v>0</v>
      </c>
      <c r="N573" s="15">
        <f>VLOOKUP($K573,pivot!$A$4:$G$116,7,FALSE)</f>
        <v>0</v>
      </c>
    </row>
    <row r="574" spans="1:14" hidden="1" x14ac:dyDescent="0.25">
      <c r="A574">
        <v>118</v>
      </c>
      <c r="B574" t="s">
        <v>6</v>
      </c>
      <c r="C574">
        <v>2017</v>
      </c>
      <c r="D574">
        <v>1</v>
      </c>
      <c r="E574">
        <v>16</v>
      </c>
      <c r="F574">
        <v>0</v>
      </c>
      <c r="G574" s="15">
        <v>0</v>
      </c>
      <c r="H574" s="15"/>
      <c r="J574">
        <v>10</v>
      </c>
      <c r="K574" t="str">
        <f t="shared" si="8"/>
        <v>10-2017-1</v>
      </c>
      <c r="L574" s="16">
        <f>VLOOKUP($K574,pivot!$A$4:$G$116,5,FALSE)</f>
        <v>54</v>
      </c>
      <c r="M574" s="16">
        <f>VLOOKUP($K574,pivot!$A$4:$G$116,6,FALSE)</f>
        <v>0</v>
      </c>
      <c r="N574" s="15">
        <f>VLOOKUP($K574,pivot!$A$4:$G$116,7,FALSE)</f>
        <v>0</v>
      </c>
    </row>
    <row r="575" spans="1:14" hidden="1" x14ac:dyDescent="0.25">
      <c r="A575">
        <v>118</v>
      </c>
      <c r="B575" t="s">
        <v>6</v>
      </c>
      <c r="C575">
        <v>2017</v>
      </c>
      <c r="D575">
        <v>2</v>
      </c>
      <c r="E575">
        <v>2152</v>
      </c>
      <c r="F575">
        <v>292</v>
      </c>
      <c r="G575" s="15">
        <v>0.13568773234200743</v>
      </c>
      <c r="H575" s="15"/>
      <c r="J575">
        <v>10</v>
      </c>
      <c r="K575" t="str">
        <f t="shared" si="8"/>
        <v>10-2017-2</v>
      </c>
      <c r="L575" s="17">
        <f>VLOOKUP($K575,pivot!$A$4:$G$116,5,FALSE)</f>
        <v>628.42857142857144</v>
      </c>
      <c r="M575" s="17">
        <f>VLOOKUP($K575,pivot!$A$4:$G$116,6,FALSE)</f>
        <v>249.57142857142858</v>
      </c>
      <c r="N575" s="18">
        <f>VLOOKUP($K575,pivot!$A$4:$G$116,7,FALSE)</f>
        <v>0.39713571266196862</v>
      </c>
    </row>
    <row r="576" spans="1:14" hidden="1" x14ac:dyDescent="0.25">
      <c r="A576">
        <v>118</v>
      </c>
      <c r="B576" t="s">
        <v>6</v>
      </c>
      <c r="C576">
        <v>2017</v>
      </c>
      <c r="D576">
        <v>3</v>
      </c>
      <c r="E576">
        <v>1936</v>
      </c>
      <c r="F576">
        <v>472</v>
      </c>
      <c r="G576" s="15">
        <v>0.24380165289256198</v>
      </c>
      <c r="H576" s="15"/>
      <c r="J576">
        <v>10</v>
      </c>
      <c r="K576" t="str">
        <f t="shared" si="8"/>
        <v>10-2017-3</v>
      </c>
      <c r="L576" s="17">
        <f>VLOOKUP($K576,pivot!$A$4:$G$116,5,FALSE)</f>
        <v>536.57142857142856</v>
      </c>
      <c r="M576" s="17">
        <f>VLOOKUP($K576,pivot!$A$4:$G$116,6,FALSE)</f>
        <v>221.42857142857144</v>
      </c>
      <c r="N576" s="18">
        <f>VLOOKUP($K576,pivot!$A$4:$G$116,7,FALSE)</f>
        <v>0.41267305644302454</v>
      </c>
    </row>
    <row r="577" spans="1:14" hidden="1" x14ac:dyDescent="0.25">
      <c r="A577">
        <v>118</v>
      </c>
      <c r="B577" t="s">
        <v>6</v>
      </c>
      <c r="C577">
        <v>2017</v>
      </c>
      <c r="D577">
        <v>4</v>
      </c>
      <c r="E577">
        <v>14783</v>
      </c>
      <c r="F577">
        <v>2816</v>
      </c>
      <c r="G577" s="15">
        <v>0.19048907528918352</v>
      </c>
      <c r="H577" s="15"/>
      <c r="J577">
        <v>10</v>
      </c>
      <c r="K577" t="str">
        <f t="shared" si="8"/>
        <v>10-2017-4</v>
      </c>
      <c r="L577" t="e">
        <f>VLOOKUP($K577,pivot!$A$4:$G$116,5,FALSE)</f>
        <v>#N/A</v>
      </c>
      <c r="M577" t="e">
        <f>VLOOKUP($K577,pivot!$A$4:$G$116,6,FALSE)</f>
        <v>#N/A</v>
      </c>
      <c r="N577" s="15" t="e">
        <f>VLOOKUP($K577,pivot!$A$4:$G$116,7,FALSE)</f>
        <v>#N/A</v>
      </c>
    </row>
    <row r="578" spans="1:14" hidden="1" x14ac:dyDescent="0.25">
      <c r="A578">
        <v>118</v>
      </c>
      <c r="B578" t="s">
        <v>6</v>
      </c>
      <c r="C578">
        <v>2017</v>
      </c>
      <c r="D578">
        <v>5</v>
      </c>
      <c r="E578">
        <v>1458</v>
      </c>
      <c r="F578">
        <v>439</v>
      </c>
      <c r="G578" s="15">
        <v>0.30109739368998628</v>
      </c>
      <c r="H578" s="15"/>
      <c r="J578">
        <v>10</v>
      </c>
      <c r="K578" t="str">
        <f t="shared" si="8"/>
        <v>10-2017-5</v>
      </c>
      <c r="L578" s="17">
        <f>VLOOKUP($K578,pivot!$A$4:$G$116,5,FALSE)</f>
        <v>0</v>
      </c>
      <c r="M578" s="17">
        <f>VLOOKUP($K578,pivot!$A$4:$G$116,6,FALSE)</f>
        <v>0</v>
      </c>
      <c r="N578" s="18">
        <f>VLOOKUP($K578,pivot!$A$4:$G$116,7,FALSE)</f>
        <v>0</v>
      </c>
    </row>
    <row r="579" spans="1:14" hidden="1" x14ac:dyDescent="0.25">
      <c r="A579">
        <v>118</v>
      </c>
      <c r="B579" t="s">
        <v>6</v>
      </c>
      <c r="C579">
        <v>2018</v>
      </c>
      <c r="D579">
        <v>1</v>
      </c>
      <c r="E579">
        <v>2533</v>
      </c>
      <c r="F579">
        <v>431</v>
      </c>
      <c r="G579" s="15">
        <v>0.17015396762731938</v>
      </c>
      <c r="H579" s="15"/>
      <c r="J579">
        <v>10</v>
      </c>
      <c r="K579" t="str">
        <f t="shared" ref="K579:K642" si="9">J579&amp;"-"&amp;C579&amp;"-"&amp;D579</f>
        <v>10-2018-1</v>
      </c>
      <c r="L579" s="17">
        <f>VLOOKUP($K579,pivot!$A$4:$G$116,5,FALSE)</f>
        <v>0</v>
      </c>
      <c r="M579" s="17">
        <f>VLOOKUP($K579,pivot!$A$4:$G$116,6,FALSE)</f>
        <v>2</v>
      </c>
      <c r="N579" s="18">
        <f>VLOOKUP($K579,pivot!$A$4:$G$116,7,FALSE)</f>
        <v>0</v>
      </c>
    </row>
    <row r="580" spans="1:14" hidden="1" x14ac:dyDescent="0.25">
      <c r="A580">
        <v>118</v>
      </c>
      <c r="B580" t="s">
        <v>6</v>
      </c>
      <c r="C580">
        <v>2018</v>
      </c>
      <c r="D580">
        <v>2</v>
      </c>
      <c r="E580">
        <v>5175</v>
      </c>
      <c r="F580">
        <v>1273</v>
      </c>
      <c r="G580" s="15">
        <v>0.2459903381642512</v>
      </c>
      <c r="H580" s="15"/>
      <c r="J580">
        <v>10</v>
      </c>
      <c r="K580" t="str">
        <f t="shared" si="9"/>
        <v>10-2018-2</v>
      </c>
      <c r="L580" s="17">
        <f>VLOOKUP($K580,pivot!$A$4:$G$116,5,FALSE)</f>
        <v>2025.1428571428571</v>
      </c>
      <c r="M580" s="17">
        <f>VLOOKUP($K580,pivot!$A$4:$G$116,6,FALSE)</f>
        <v>711.14285714285711</v>
      </c>
      <c r="N580" s="18">
        <f>VLOOKUP($K580,pivot!$A$4:$G$116,7,FALSE)</f>
        <v>0.35115688487584651</v>
      </c>
    </row>
    <row r="581" spans="1:14" hidden="1" x14ac:dyDescent="0.25">
      <c r="A581">
        <v>118</v>
      </c>
      <c r="B581" t="s">
        <v>6</v>
      </c>
      <c r="C581">
        <v>2018</v>
      </c>
      <c r="D581">
        <v>3</v>
      </c>
      <c r="E581">
        <v>4578</v>
      </c>
      <c r="F581">
        <v>1547</v>
      </c>
      <c r="G581" s="15">
        <v>0.3379204892966361</v>
      </c>
      <c r="H581" s="15"/>
      <c r="J581">
        <v>10</v>
      </c>
      <c r="K581" t="str">
        <f t="shared" si="9"/>
        <v>10-2018-3</v>
      </c>
      <c r="L581" s="17">
        <f>VLOOKUP($K581,pivot!$A$4:$G$116,5,FALSE)</f>
        <v>1778.8571428571429</v>
      </c>
      <c r="M581" s="17">
        <f>VLOOKUP($K581,pivot!$A$4:$G$116,6,FALSE)</f>
        <v>613.85714285714289</v>
      </c>
      <c r="N581" s="18">
        <f>VLOOKUP($K581,pivot!$A$4:$G$116,7,FALSE)</f>
        <v>0.34508512688724702</v>
      </c>
    </row>
    <row r="582" spans="1:14" hidden="1" x14ac:dyDescent="0.25">
      <c r="A582">
        <v>118</v>
      </c>
      <c r="B582" t="s">
        <v>6</v>
      </c>
      <c r="C582">
        <v>2018</v>
      </c>
      <c r="D582">
        <v>4</v>
      </c>
      <c r="E582">
        <v>13258</v>
      </c>
      <c r="F582">
        <v>2432</v>
      </c>
      <c r="G582" s="15">
        <v>0.18343641574898176</v>
      </c>
      <c r="H582" s="15"/>
      <c r="J582">
        <v>10</v>
      </c>
      <c r="K582" t="str">
        <f t="shared" si="9"/>
        <v>10-2018-4</v>
      </c>
      <c r="L582" t="e">
        <f>VLOOKUP($K582,pivot!$A$4:$G$116,5,FALSE)</f>
        <v>#N/A</v>
      </c>
      <c r="M582" t="e">
        <f>VLOOKUP($K582,pivot!$A$4:$G$116,6,FALSE)</f>
        <v>#N/A</v>
      </c>
      <c r="N582" s="15" t="e">
        <f>VLOOKUP($K582,pivot!$A$4:$G$116,7,FALSE)</f>
        <v>#N/A</v>
      </c>
    </row>
    <row r="583" spans="1:14" hidden="1" x14ac:dyDescent="0.25">
      <c r="A583">
        <v>118</v>
      </c>
      <c r="B583" t="s">
        <v>6</v>
      </c>
      <c r="C583">
        <v>2018</v>
      </c>
      <c r="D583">
        <v>5</v>
      </c>
      <c r="E583">
        <v>754</v>
      </c>
      <c r="F583">
        <v>90</v>
      </c>
      <c r="G583" s="15">
        <v>0.11936339522546419</v>
      </c>
      <c r="H583" s="15"/>
      <c r="J583">
        <v>10</v>
      </c>
      <c r="K583" t="str">
        <f t="shared" si="9"/>
        <v>10-2018-5</v>
      </c>
      <c r="L583" t="e">
        <f>VLOOKUP($K583,pivot!$A$4:$G$116,5,FALSE)</f>
        <v>#N/A</v>
      </c>
      <c r="M583" t="e">
        <f>VLOOKUP($K583,pivot!$A$4:$G$116,6,FALSE)</f>
        <v>#N/A</v>
      </c>
      <c r="N583" s="15" t="e">
        <f>VLOOKUP($K583,pivot!$A$4:$G$116,7,FALSE)</f>
        <v>#N/A</v>
      </c>
    </row>
    <row r="584" spans="1:14" hidden="1" x14ac:dyDescent="0.25">
      <c r="A584">
        <v>118</v>
      </c>
      <c r="B584" t="s">
        <v>6</v>
      </c>
      <c r="C584">
        <v>2019</v>
      </c>
      <c r="D584">
        <v>1</v>
      </c>
      <c r="E584">
        <v>7335</v>
      </c>
      <c r="F584">
        <v>1659</v>
      </c>
      <c r="G584" s="15">
        <v>0.2261758691206544</v>
      </c>
      <c r="H584" s="15"/>
      <c r="J584">
        <v>10</v>
      </c>
      <c r="K584" t="str">
        <f t="shared" si="9"/>
        <v>10-2019-1</v>
      </c>
      <c r="L584" s="17">
        <f>VLOOKUP($K584,pivot!$A$4:$G$116,5,FALSE)</f>
        <v>26</v>
      </c>
      <c r="M584" s="17">
        <f>VLOOKUP($K584,pivot!$A$4:$G$116,6,FALSE)</f>
        <v>7</v>
      </c>
      <c r="N584" s="18">
        <f>VLOOKUP($K584,pivot!$A$4:$G$116,7,FALSE)</f>
        <v>0.26923076923076922</v>
      </c>
    </row>
    <row r="585" spans="1:14" hidden="1" x14ac:dyDescent="0.25">
      <c r="A585">
        <v>118</v>
      </c>
      <c r="B585" t="s">
        <v>6</v>
      </c>
      <c r="C585">
        <v>2019</v>
      </c>
      <c r="D585">
        <v>2</v>
      </c>
      <c r="E585">
        <v>6291</v>
      </c>
      <c r="F585">
        <v>916</v>
      </c>
      <c r="G585" s="15">
        <v>0.14560483230011126</v>
      </c>
      <c r="H585" s="15"/>
      <c r="J585">
        <v>10</v>
      </c>
      <c r="K585" t="str">
        <f t="shared" si="9"/>
        <v>10-2019-2</v>
      </c>
      <c r="L585" s="17">
        <f>VLOOKUP($K585,pivot!$A$4:$G$116,5,FALSE)</f>
        <v>752.42857142857144</v>
      </c>
      <c r="M585" s="17">
        <f>VLOOKUP($K585,pivot!$A$4:$G$116,6,FALSE)</f>
        <v>274.42857142857144</v>
      </c>
      <c r="N585" s="18">
        <f>VLOOKUP($K585,pivot!$A$4:$G$116,7,FALSE)</f>
        <v>0.36472375166128729</v>
      </c>
    </row>
    <row r="586" spans="1:14" hidden="1" x14ac:dyDescent="0.25">
      <c r="A586">
        <v>118</v>
      </c>
      <c r="B586" t="s">
        <v>6</v>
      </c>
      <c r="C586">
        <v>2019</v>
      </c>
      <c r="D586">
        <v>3</v>
      </c>
      <c r="E586">
        <v>3658</v>
      </c>
      <c r="F586">
        <v>1204</v>
      </c>
      <c r="G586" s="15">
        <v>0.32914160743575727</v>
      </c>
      <c r="H586" s="15"/>
      <c r="J586">
        <v>10</v>
      </c>
      <c r="K586" t="str">
        <f t="shared" si="9"/>
        <v>10-2019-3</v>
      </c>
      <c r="L586" s="17">
        <f>VLOOKUP($K586,pivot!$A$4:$G$116,5,FALSE)</f>
        <v>1292.5714285714284</v>
      </c>
      <c r="M586" s="17">
        <f>VLOOKUP($K586,pivot!$A$4:$G$116,6,FALSE)</f>
        <v>432.57142857142856</v>
      </c>
      <c r="N586" s="18">
        <f>VLOOKUP($K586,pivot!$A$4:$G$116,7,FALSE)</f>
        <v>0.33465959328028294</v>
      </c>
    </row>
    <row r="587" spans="1:14" hidden="1" x14ac:dyDescent="0.25">
      <c r="A587">
        <v>118</v>
      </c>
      <c r="B587" t="s">
        <v>6</v>
      </c>
      <c r="C587">
        <v>2019</v>
      </c>
      <c r="D587">
        <v>4</v>
      </c>
      <c r="E587">
        <v>11313</v>
      </c>
      <c r="F587">
        <v>2982</v>
      </c>
      <c r="G587" s="15">
        <v>0.26359055953328031</v>
      </c>
      <c r="H587" s="15"/>
      <c r="J587">
        <v>10</v>
      </c>
      <c r="K587" t="str">
        <f t="shared" si="9"/>
        <v>10-2019-4</v>
      </c>
      <c r="L587" t="e">
        <f>VLOOKUP($K587,pivot!$A$4:$G$116,5,FALSE)</f>
        <v>#N/A</v>
      </c>
      <c r="M587" t="e">
        <f>VLOOKUP($K587,pivot!$A$4:$G$116,6,FALSE)</f>
        <v>#N/A</v>
      </c>
      <c r="N587" s="15" t="e">
        <f>VLOOKUP($K587,pivot!$A$4:$G$116,7,FALSE)</f>
        <v>#N/A</v>
      </c>
    </row>
    <row r="588" spans="1:14" hidden="1" x14ac:dyDescent="0.25">
      <c r="A588">
        <v>118</v>
      </c>
      <c r="B588" t="s">
        <v>6</v>
      </c>
      <c r="C588">
        <v>2019</v>
      </c>
      <c r="D588">
        <v>5</v>
      </c>
      <c r="E588">
        <v>742</v>
      </c>
      <c r="F588">
        <v>64</v>
      </c>
      <c r="G588" s="15">
        <v>8.6253369272237201E-2</v>
      </c>
      <c r="H588" s="15"/>
      <c r="J588">
        <v>10</v>
      </c>
      <c r="K588" t="str">
        <f t="shared" si="9"/>
        <v>10-2019-5</v>
      </c>
      <c r="L588" t="e">
        <f>VLOOKUP($K588,pivot!$A$4:$G$116,5,FALSE)</f>
        <v>#N/A</v>
      </c>
      <c r="M588" t="e">
        <f>VLOOKUP($K588,pivot!$A$4:$G$116,6,FALSE)</f>
        <v>#N/A</v>
      </c>
      <c r="N588" s="15" t="e">
        <f>VLOOKUP($K588,pivot!$A$4:$G$116,7,FALSE)</f>
        <v>#N/A</v>
      </c>
    </row>
    <row r="589" spans="1:14" hidden="1" x14ac:dyDescent="0.25">
      <c r="A589">
        <v>118</v>
      </c>
      <c r="B589" t="s">
        <v>6</v>
      </c>
      <c r="C589">
        <v>2020</v>
      </c>
      <c r="D589">
        <v>1</v>
      </c>
      <c r="E589">
        <v>4196</v>
      </c>
      <c r="F589">
        <v>361</v>
      </c>
      <c r="G589" s="15">
        <v>8.6034318398474738E-2</v>
      </c>
      <c r="H589" s="15"/>
      <c r="J589">
        <v>10</v>
      </c>
      <c r="K589" t="str">
        <f t="shared" si="9"/>
        <v>10-2020-1</v>
      </c>
      <c r="L589" s="16">
        <f>VLOOKUP($K589,pivot!$A$4:$G$116,5,FALSE)</f>
        <v>0</v>
      </c>
      <c r="M589" s="16">
        <f>VLOOKUP($K589,pivot!$A$4:$G$116,6,FALSE)</f>
        <v>1</v>
      </c>
      <c r="N589" s="15">
        <f>VLOOKUP($K589,pivot!$A$4:$G$116,7,FALSE)</f>
        <v>0</v>
      </c>
    </row>
    <row r="590" spans="1:14" hidden="1" x14ac:dyDescent="0.25">
      <c r="A590">
        <v>118</v>
      </c>
      <c r="B590" t="s">
        <v>6</v>
      </c>
      <c r="C590">
        <v>2020</v>
      </c>
      <c r="D590">
        <v>2</v>
      </c>
      <c r="E590" s="10">
        <f>(819*2)+842+795+469</f>
        <v>3744</v>
      </c>
      <c r="F590">
        <v>1184</v>
      </c>
      <c r="G590" s="15">
        <v>0.18511569731081925</v>
      </c>
      <c r="H590" s="15">
        <f>F590/E590</f>
        <v>0.31623931623931623</v>
      </c>
      <c r="I590" t="s">
        <v>563</v>
      </c>
      <c r="J590">
        <v>10</v>
      </c>
      <c r="K590" t="str">
        <f t="shared" si="9"/>
        <v>10-2020-2</v>
      </c>
      <c r="L590" s="19">
        <f>VLOOKUP($K590,pivot!$A$4:$G$116,5,FALSE)</f>
        <v>2105.5714285714284</v>
      </c>
      <c r="M590" s="19">
        <f>VLOOKUP($K590,pivot!$A$4:$G$116,6,FALSE)</f>
        <v>647.28571428571422</v>
      </c>
      <c r="N590" s="20">
        <f>VLOOKUP($K590,pivot!$A$4:$G$116,7,FALSE)</f>
        <v>0.3074156998439514</v>
      </c>
    </row>
    <row r="591" spans="1:14" hidden="1" x14ac:dyDescent="0.25">
      <c r="A591">
        <v>118</v>
      </c>
      <c r="B591" t="s">
        <v>6</v>
      </c>
      <c r="C591">
        <v>2020</v>
      </c>
      <c r="D591">
        <v>3</v>
      </c>
      <c r="E591" s="10">
        <v>5412</v>
      </c>
      <c r="F591">
        <v>2051</v>
      </c>
      <c r="G591" s="15">
        <v>0.34024552090245519</v>
      </c>
      <c r="H591" s="15">
        <f>F591/E591</f>
        <v>0.37897265336289726</v>
      </c>
      <c r="I591" t="s">
        <v>563</v>
      </c>
      <c r="J591">
        <v>10</v>
      </c>
      <c r="K591" t="str">
        <f t="shared" si="9"/>
        <v>10-2020-3</v>
      </c>
      <c r="L591" s="17">
        <f>VLOOKUP($K591,pivot!$A$4:$G$116,5,FALSE)</f>
        <v>5412.4285714285716</v>
      </c>
      <c r="M591" s="17">
        <f>VLOOKUP($K591,pivot!$A$4:$G$116,6,FALSE)</f>
        <v>2256.7142857142858</v>
      </c>
      <c r="N591" s="18">
        <f>VLOOKUP($K591,pivot!$A$4:$G$116,7,FALSE)</f>
        <v>0.41695040515216303</v>
      </c>
    </row>
    <row r="592" spans="1:14" hidden="1" x14ac:dyDescent="0.25">
      <c r="A592">
        <v>118</v>
      </c>
      <c r="B592" t="s">
        <v>6</v>
      </c>
      <c r="C592">
        <v>2020</v>
      </c>
      <c r="D592">
        <v>4</v>
      </c>
      <c r="E592">
        <v>13773</v>
      </c>
      <c r="F592">
        <v>3292</v>
      </c>
      <c r="G592" s="15">
        <v>0.23901836927321571</v>
      </c>
      <c r="H592" s="15"/>
      <c r="J592">
        <v>10</v>
      </c>
      <c r="K592" t="str">
        <f t="shared" si="9"/>
        <v>10-2020-4</v>
      </c>
      <c r="L592" t="e">
        <f>VLOOKUP($K592,pivot!$A$4:$G$116,5,FALSE)</f>
        <v>#N/A</v>
      </c>
      <c r="M592" t="e">
        <f>VLOOKUP($K592,pivot!$A$4:$G$116,6,FALSE)</f>
        <v>#N/A</v>
      </c>
      <c r="N592" s="15" t="e">
        <f>VLOOKUP($K592,pivot!$A$4:$G$116,7,FALSE)</f>
        <v>#N/A</v>
      </c>
    </row>
    <row r="593" spans="1:14" hidden="1" x14ac:dyDescent="0.25">
      <c r="A593">
        <v>118</v>
      </c>
      <c r="B593" t="s">
        <v>6</v>
      </c>
      <c r="C593">
        <v>2020</v>
      </c>
      <c r="D593">
        <v>5</v>
      </c>
      <c r="E593">
        <v>953</v>
      </c>
      <c r="F593">
        <v>137</v>
      </c>
      <c r="G593" s="15">
        <v>0.14375655823714587</v>
      </c>
      <c r="H593" s="15"/>
      <c r="J593">
        <v>10</v>
      </c>
      <c r="K593" t="str">
        <f t="shared" si="9"/>
        <v>10-2020-5</v>
      </c>
      <c r="L593" t="e">
        <f>VLOOKUP($K593,pivot!$A$4:$G$116,5,FALSE)</f>
        <v>#N/A</v>
      </c>
      <c r="M593" t="e">
        <f>VLOOKUP($K593,pivot!$A$4:$G$116,6,FALSE)</f>
        <v>#N/A</v>
      </c>
      <c r="N593" s="15" t="e">
        <f>VLOOKUP($K593,pivot!$A$4:$G$116,7,FALSE)</f>
        <v>#N/A</v>
      </c>
    </row>
    <row r="594" spans="1:14" hidden="1" x14ac:dyDescent="0.25">
      <c r="A594">
        <v>129</v>
      </c>
      <c r="B594" t="s">
        <v>7</v>
      </c>
      <c r="C594">
        <v>2000</v>
      </c>
      <c r="D594">
        <v>1</v>
      </c>
      <c r="E594">
        <v>25</v>
      </c>
      <c r="F594">
        <v>5</v>
      </c>
      <c r="G594" s="15">
        <v>0.2</v>
      </c>
      <c r="H594" s="15"/>
      <c r="J594">
        <v>11</v>
      </c>
      <c r="K594" t="str">
        <f t="shared" si="9"/>
        <v>11-2000-1</v>
      </c>
      <c r="L594" t="e">
        <f>VLOOKUP($K594,pivot!$A$4:$G$116,5,FALSE)</f>
        <v>#N/A</v>
      </c>
      <c r="M594" t="e">
        <f>VLOOKUP($K594,pivot!$A$4:$G$116,6,FALSE)</f>
        <v>#N/A</v>
      </c>
      <c r="N594" s="15" t="e">
        <f>VLOOKUP($K594,pivot!$A$4:$G$116,7,FALSE)</f>
        <v>#N/A</v>
      </c>
    </row>
    <row r="595" spans="1:14" hidden="1" x14ac:dyDescent="0.25">
      <c r="A595">
        <v>129</v>
      </c>
      <c r="B595" t="s">
        <v>7</v>
      </c>
      <c r="C595">
        <v>2000</v>
      </c>
      <c r="D595">
        <v>2</v>
      </c>
      <c r="E595">
        <v>1504</v>
      </c>
      <c r="F595">
        <v>260</v>
      </c>
      <c r="G595" s="15">
        <v>0.17287234042553193</v>
      </c>
      <c r="H595" s="15"/>
      <c r="J595">
        <v>11</v>
      </c>
      <c r="K595" t="str">
        <f t="shared" si="9"/>
        <v>11-2000-2</v>
      </c>
      <c r="L595" t="e">
        <f>VLOOKUP($K595,pivot!$A$4:$G$116,5,FALSE)</f>
        <v>#N/A</v>
      </c>
      <c r="M595" t="e">
        <f>VLOOKUP($K595,pivot!$A$4:$G$116,6,FALSE)</f>
        <v>#N/A</v>
      </c>
      <c r="N595" s="15" t="e">
        <f>VLOOKUP($K595,pivot!$A$4:$G$116,7,FALSE)</f>
        <v>#N/A</v>
      </c>
    </row>
    <row r="596" spans="1:14" hidden="1" x14ac:dyDescent="0.25">
      <c r="A596">
        <v>129</v>
      </c>
      <c r="B596" t="s">
        <v>7</v>
      </c>
      <c r="C596">
        <v>2000</v>
      </c>
      <c r="D596">
        <v>3</v>
      </c>
      <c r="E596">
        <v>1314</v>
      </c>
      <c r="F596">
        <v>241</v>
      </c>
      <c r="G596" s="15">
        <v>0.18340943683409436</v>
      </c>
      <c r="H596" s="15"/>
      <c r="J596">
        <v>11</v>
      </c>
      <c r="K596" t="str">
        <f t="shared" si="9"/>
        <v>11-2000-3</v>
      </c>
      <c r="L596" t="e">
        <f>VLOOKUP($K596,pivot!$A$4:$G$116,5,FALSE)</f>
        <v>#N/A</v>
      </c>
      <c r="M596" t="e">
        <f>VLOOKUP($K596,pivot!$A$4:$G$116,6,FALSE)</f>
        <v>#N/A</v>
      </c>
      <c r="N596" s="15" t="e">
        <f>VLOOKUP($K596,pivot!$A$4:$G$116,7,FALSE)</f>
        <v>#N/A</v>
      </c>
    </row>
    <row r="597" spans="1:14" hidden="1" x14ac:dyDescent="0.25">
      <c r="A597">
        <v>129</v>
      </c>
      <c r="B597" t="s">
        <v>7</v>
      </c>
      <c r="C597">
        <v>2000</v>
      </c>
      <c r="D597">
        <v>4</v>
      </c>
      <c r="E597">
        <v>2388</v>
      </c>
      <c r="F597">
        <v>490</v>
      </c>
      <c r="G597" s="15">
        <v>0.2051926298157454</v>
      </c>
      <c r="H597" s="15"/>
      <c r="J597">
        <v>11</v>
      </c>
      <c r="K597" t="str">
        <f t="shared" si="9"/>
        <v>11-2000-4</v>
      </c>
      <c r="L597" t="e">
        <f>VLOOKUP($K597,pivot!$A$4:$G$116,5,FALSE)</f>
        <v>#N/A</v>
      </c>
      <c r="M597" t="e">
        <f>VLOOKUP($K597,pivot!$A$4:$G$116,6,FALSE)</f>
        <v>#N/A</v>
      </c>
      <c r="N597" s="15" t="e">
        <f>VLOOKUP($K597,pivot!$A$4:$G$116,7,FALSE)</f>
        <v>#N/A</v>
      </c>
    </row>
    <row r="598" spans="1:14" hidden="1" x14ac:dyDescent="0.25">
      <c r="A598">
        <v>129</v>
      </c>
      <c r="B598" t="s">
        <v>7</v>
      </c>
      <c r="C598">
        <v>2000</v>
      </c>
      <c r="D598">
        <v>5</v>
      </c>
      <c r="E598">
        <v>822</v>
      </c>
      <c r="F598">
        <v>131</v>
      </c>
      <c r="G598" s="15">
        <v>0.15936739659367397</v>
      </c>
      <c r="H598" s="15"/>
      <c r="J598">
        <v>11</v>
      </c>
      <c r="K598" t="str">
        <f t="shared" si="9"/>
        <v>11-2000-5</v>
      </c>
      <c r="L598" t="e">
        <f>VLOOKUP($K598,pivot!$A$4:$G$116,5,FALSE)</f>
        <v>#N/A</v>
      </c>
      <c r="M598" t="e">
        <f>VLOOKUP($K598,pivot!$A$4:$G$116,6,FALSE)</f>
        <v>#N/A</v>
      </c>
      <c r="N598" s="15" t="e">
        <f>VLOOKUP($K598,pivot!$A$4:$G$116,7,FALSE)</f>
        <v>#N/A</v>
      </c>
    </row>
    <row r="599" spans="1:14" hidden="1" x14ac:dyDescent="0.25">
      <c r="A599">
        <v>129</v>
      </c>
      <c r="B599" t="s">
        <v>7</v>
      </c>
      <c r="C599">
        <v>2001</v>
      </c>
      <c r="D599">
        <v>1</v>
      </c>
      <c r="E599">
        <v>79</v>
      </c>
      <c r="F599">
        <v>15</v>
      </c>
      <c r="G599" s="15">
        <v>0.189873417721519</v>
      </c>
      <c r="H599" s="15"/>
      <c r="J599">
        <v>11</v>
      </c>
      <c r="K599" t="str">
        <f t="shared" si="9"/>
        <v>11-2001-1</v>
      </c>
      <c r="L599" t="e">
        <f>VLOOKUP($K599,pivot!$A$4:$G$116,5,FALSE)</f>
        <v>#N/A</v>
      </c>
      <c r="M599" t="e">
        <f>VLOOKUP($K599,pivot!$A$4:$G$116,6,FALSE)</f>
        <v>#N/A</v>
      </c>
      <c r="N599" s="15" t="e">
        <f>VLOOKUP($K599,pivot!$A$4:$G$116,7,FALSE)</f>
        <v>#N/A</v>
      </c>
    </row>
    <row r="600" spans="1:14" hidden="1" x14ac:dyDescent="0.25">
      <c r="A600">
        <v>129</v>
      </c>
      <c r="B600" t="s">
        <v>7</v>
      </c>
      <c r="C600">
        <v>2001</v>
      </c>
      <c r="D600">
        <v>2</v>
      </c>
      <c r="E600">
        <v>1188</v>
      </c>
      <c r="F600">
        <v>211</v>
      </c>
      <c r="G600" s="15">
        <v>0.17760942760942761</v>
      </c>
      <c r="H600" s="15"/>
      <c r="J600">
        <v>11</v>
      </c>
      <c r="K600" t="str">
        <f t="shared" si="9"/>
        <v>11-2001-2</v>
      </c>
      <c r="L600" t="e">
        <f>VLOOKUP($K600,pivot!$A$4:$G$116,5,FALSE)</f>
        <v>#N/A</v>
      </c>
      <c r="M600" t="e">
        <f>VLOOKUP($K600,pivot!$A$4:$G$116,6,FALSE)</f>
        <v>#N/A</v>
      </c>
      <c r="N600" s="15" t="e">
        <f>VLOOKUP($K600,pivot!$A$4:$G$116,7,FALSE)</f>
        <v>#N/A</v>
      </c>
    </row>
    <row r="601" spans="1:14" hidden="1" x14ac:dyDescent="0.25">
      <c r="A601">
        <v>129</v>
      </c>
      <c r="B601" t="s">
        <v>7</v>
      </c>
      <c r="C601">
        <v>2001</v>
      </c>
      <c r="D601">
        <v>3</v>
      </c>
      <c r="E601">
        <v>5681</v>
      </c>
      <c r="F601">
        <v>1208</v>
      </c>
      <c r="G601" s="15">
        <v>0.21263861996127442</v>
      </c>
      <c r="H601" s="15"/>
      <c r="J601">
        <v>11</v>
      </c>
      <c r="K601" t="str">
        <f t="shared" si="9"/>
        <v>11-2001-3</v>
      </c>
      <c r="L601" t="e">
        <f>VLOOKUP($K601,pivot!$A$4:$G$116,5,FALSE)</f>
        <v>#N/A</v>
      </c>
      <c r="M601" t="e">
        <f>VLOOKUP($K601,pivot!$A$4:$G$116,6,FALSE)</f>
        <v>#N/A</v>
      </c>
      <c r="N601" s="15" t="e">
        <f>VLOOKUP($K601,pivot!$A$4:$G$116,7,FALSE)</f>
        <v>#N/A</v>
      </c>
    </row>
    <row r="602" spans="1:14" hidden="1" x14ac:dyDescent="0.25">
      <c r="A602">
        <v>129</v>
      </c>
      <c r="B602" t="s">
        <v>7</v>
      </c>
      <c r="C602">
        <v>2001</v>
      </c>
      <c r="D602">
        <v>4</v>
      </c>
      <c r="E602">
        <v>4916</v>
      </c>
      <c r="F602">
        <v>805</v>
      </c>
      <c r="G602" s="15">
        <v>0.16375101708706266</v>
      </c>
      <c r="H602" s="15"/>
      <c r="J602">
        <v>11</v>
      </c>
      <c r="K602" t="str">
        <f t="shared" si="9"/>
        <v>11-2001-4</v>
      </c>
      <c r="L602" t="e">
        <f>VLOOKUP($K602,pivot!$A$4:$G$116,5,FALSE)</f>
        <v>#N/A</v>
      </c>
      <c r="M602" t="e">
        <f>VLOOKUP($K602,pivot!$A$4:$G$116,6,FALSE)</f>
        <v>#N/A</v>
      </c>
      <c r="N602" s="15" t="e">
        <f>VLOOKUP($K602,pivot!$A$4:$G$116,7,FALSE)</f>
        <v>#N/A</v>
      </c>
    </row>
    <row r="603" spans="1:14" hidden="1" x14ac:dyDescent="0.25">
      <c r="A603">
        <v>129</v>
      </c>
      <c r="B603" t="s">
        <v>7</v>
      </c>
      <c r="C603">
        <v>2001</v>
      </c>
      <c r="D603">
        <v>5</v>
      </c>
      <c r="E603">
        <v>586</v>
      </c>
      <c r="F603">
        <v>94</v>
      </c>
      <c r="G603" s="15">
        <v>0.16040955631399317</v>
      </c>
      <c r="H603" s="15"/>
      <c r="J603">
        <v>11</v>
      </c>
      <c r="K603" t="str">
        <f t="shared" si="9"/>
        <v>11-2001-5</v>
      </c>
      <c r="L603" t="e">
        <f>VLOOKUP($K603,pivot!$A$4:$G$116,5,FALSE)</f>
        <v>#N/A</v>
      </c>
      <c r="M603" t="e">
        <f>VLOOKUP($K603,pivot!$A$4:$G$116,6,FALSE)</f>
        <v>#N/A</v>
      </c>
      <c r="N603" s="15" t="e">
        <f>VLOOKUP($K603,pivot!$A$4:$G$116,7,FALSE)</f>
        <v>#N/A</v>
      </c>
    </row>
    <row r="604" spans="1:14" hidden="1" x14ac:dyDescent="0.25">
      <c r="A604">
        <v>129</v>
      </c>
      <c r="B604" t="s">
        <v>7</v>
      </c>
      <c r="C604">
        <v>2002</v>
      </c>
      <c r="D604">
        <v>1</v>
      </c>
      <c r="E604">
        <v>38</v>
      </c>
      <c r="F604">
        <v>4</v>
      </c>
      <c r="G604" s="15">
        <v>0.10526315789473684</v>
      </c>
      <c r="H604" s="15"/>
      <c r="J604">
        <v>11</v>
      </c>
      <c r="K604" t="str">
        <f t="shared" si="9"/>
        <v>11-2002-1</v>
      </c>
      <c r="L604" t="e">
        <f>VLOOKUP($K604,pivot!$A$4:$G$116,5,FALSE)</f>
        <v>#N/A</v>
      </c>
      <c r="M604" t="e">
        <f>VLOOKUP($K604,pivot!$A$4:$G$116,6,FALSE)</f>
        <v>#N/A</v>
      </c>
      <c r="N604" s="15" t="e">
        <f>VLOOKUP($K604,pivot!$A$4:$G$116,7,FALSE)</f>
        <v>#N/A</v>
      </c>
    </row>
    <row r="605" spans="1:14" hidden="1" x14ac:dyDescent="0.25">
      <c r="A605">
        <v>129</v>
      </c>
      <c r="B605" t="s">
        <v>7</v>
      </c>
      <c r="C605">
        <v>2002</v>
      </c>
      <c r="D605">
        <v>2</v>
      </c>
      <c r="E605">
        <v>349</v>
      </c>
      <c r="F605">
        <v>92</v>
      </c>
      <c r="G605" s="15">
        <v>0.26361031518624639</v>
      </c>
      <c r="H605" s="15"/>
      <c r="J605">
        <v>11</v>
      </c>
      <c r="K605" t="str">
        <f t="shared" si="9"/>
        <v>11-2002-2</v>
      </c>
      <c r="L605" t="e">
        <f>VLOOKUP($K605,pivot!$A$4:$G$116,5,FALSE)</f>
        <v>#N/A</v>
      </c>
      <c r="M605" t="e">
        <f>VLOOKUP($K605,pivot!$A$4:$G$116,6,FALSE)</f>
        <v>#N/A</v>
      </c>
      <c r="N605" s="15" t="e">
        <f>VLOOKUP($K605,pivot!$A$4:$G$116,7,FALSE)</f>
        <v>#N/A</v>
      </c>
    </row>
    <row r="606" spans="1:14" hidden="1" x14ac:dyDescent="0.25">
      <c r="A606">
        <v>129</v>
      </c>
      <c r="B606" t="s">
        <v>7</v>
      </c>
      <c r="C606">
        <v>2002</v>
      </c>
      <c r="D606">
        <v>3</v>
      </c>
      <c r="E606">
        <v>539</v>
      </c>
      <c r="F606">
        <v>125</v>
      </c>
      <c r="G606" s="15">
        <v>0.23191094619666047</v>
      </c>
      <c r="H606" s="15"/>
      <c r="J606">
        <v>11</v>
      </c>
      <c r="K606" t="str">
        <f t="shared" si="9"/>
        <v>11-2002-3</v>
      </c>
      <c r="L606" t="e">
        <f>VLOOKUP($K606,pivot!$A$4:$G$116,5,FALSE)</f>
        <v>#N/A</v>
      </c>
      <c r="M606" t="e">
        <f>VLOOKUP($K606,pivot!$A$4:$G$116,6,FALSE)</f>
        <v>#N/A</v>
      </c>
      <c r="N606" s="15" t="e">
        <f>VLOOKUP($K606,pivot!$A$4:$G$116,7,FALSE)</f>
        <v>#N/A</v>
      </c>
    </row>
    <row r="607" spans="1:14" hidden="1" x14ac:dyDescent="0.25">
      <c r="A607">
        <v>129</v>
      </c>
      <c r="B607" t="s">
        <v>7</v>
      </c>
      <c r="C607">
        <v>2002</v>
      </c>
      <c r="D607">
        <v>4</v>
      </c>
      <c r="E607">
        <v>1126</v>
      </c>
      <c r="F607">
        <v>219</v>
      </c>
      <c r="G607" s="15">
        <v>0.19449378330373002</v>
      </c>
      <c r="H607" s="15"/>
      <c r="J607">
        <v>11</v>
      </c>
      <c r="K607" t="str">
        <f t="shared" si="9"/>
        <v>11-2002-4</v>
      </c>
      <c r="L607" t="e">
        <f>VLOOKUP($K607,pivot!$A$4:$G$116,5,FALSE)</f>
        <v>#N/A</v>
      </c>
      <c r="M607" t="e">
        <f>VLOOKUP($K607,pivot!$A$4:$G$116,6,FALSE)</f>
        <v>#N/A</v>
      </c>
      <c r="N607" s="15" t="e">
        <f>VLOOKUP($K607,pivot!$A$4:$G$116,7,FALSE)</f>
        <v>#N/A</v>
      </c>
    </row>
    <row r="608" spans="1:14" hidden="1" x14ac:dyDescent="0.25">
      <c r="A608">
        <v>129</v>
      </c>
      <c r="B608" t="s">
        <v>7</v>
      </c>
      <c r="C608">
        <v>2002</v>
      </c>
      <c r="D608">
        <v>5</v>
      </c>
      <c r="E608">
        <v>122</v>
      </c>
      <c r="F608">
        <v>29</v>
      </c>
      <c r="G608" s="15">
        <v>0.23770491803278687</v>
      </c>
      <c r="H608" s="15"/>
      <c r="J608">
        <v>11</v>
      </c>
      <c r="K608" t="str">
        <f t="shared" si="9"/>
        <v>11-2002-5</v>
      </c>
      <c r="L608" t="e">
        <f>VLOOKUP($K608,pivot!$A$4:$G$116,5,FALSE)</f>
        <v>#N/A</v>
      </c>
      <c r="M608" t="e">
        <f>VLOOKUP($K608,pivot!$A$4:$G$116,6,FALSE)</f>
        <v>#N/A</v>
      </c>
      <c r="N608" s="15" t="e">
        <f>VLOOKUP($K608,pivot!$A$4:$G$116,7,FALSE)</f>
        <v>#N/A</v>
      </c>
    </row>
    <row r="609" spans="1:14" hidden="1" x14ac:dyDescent="0.25">
      <c r="A609">
        <v>129</v>
      </c>
      <c r="B609" t="s">
        <v>7</v>
      </c>
      <c r="C609">
        <v>2003</v>
      </c>
      <c r="D609">
        <v>1</v>
      </c>
      <c r="E609">
        <v>50</v>
      </c>
      <c r="F609">
        <v>13</v>
      </c>
      <c r="G609" s="15">
        <v>0.26</v>
      </c>
      <c r="H609" s="15"/>
      <c r="J609">
        <v>11</v>
      </c>
      <c r="K609" t="str">
        <f t="shared" si="9"/>
        <v>11-2003-1</v>
      </c>
      <c r="L609" t="e">
        <f>VLOOKUP($K609,pivot!$A$4:$G$116,5,FALSE)</f>
        <v>#N/A</v>
      </c>
      <c r="M609" t="e">
        <f>VLOOKUP($K609,pivot!$A$4:$G$116,6,FALSE)</f>
        <v>#N/A</v>
      </c>
      <c r="N609" s="15" t="e">
        <f>VLOOKUP($K609,pivot!$A$4:$G$116,7,FALSE)</f>
        <v>#N/A</v>
      </c>
    </row>
    <row r="610" spans="1:14" hidden="1" x14ac:dyDescent="0.25">
      <c r="A610">
        <v>129</v>
      </c>
      <c r="B610" t="s">
        <v>7</v>
      </c>
      <c r="C610">
        <v>2003</v>
      </c>
      <c r="D610">
        <v>2</v>
      </c>
      <c r="E610">
        <v>243</v>
      </c>
      <c r="F610">
        <v>51</v>
      </c>
      <c r="G610" s="15">
        <v>0.20987654320987653</v>
      </c>
      <c r="H610" s="15"/>
      <c r="J610">
        <v>11</v>
      </c>
      <c r="K610" t="str">
        <f t="shared" si="9"/>
        <v>11-2003-2</v>
      </c>
      <c r="L610" t="e">
        <f>VLOOKUP($K610,pivot!$A$4:$G$116,5,FALSE)</f>
        <v>#N/A</v>
      </c>
      <c r="M610" t="e">
        <f>VLOOKUP($K610,pivot!$A$4:$G$116,6,FALSE)</f>
        <v>#N/A</v>
      </c>
      <c r="N610" s="15" t="e">
        <f>VLOOKUP($K610,pivot!$A$4:$G$116,7,FALSE)</f>
        <v>#N/A</v>
      </c>
    </row>
    <row r="611" spans="1:14" hidden="1" x14ac:dyDescent="0.25">
      <c r="A611">
        <v>129</v>
      </c>
      <c r="B611" t="s">
        <v>7</v>
      </c>
      <c r="C611">
        <v>2003</v>
      </c>
      <c r="D611">
        <v>3</v>
      </c>
      <c r="E611">
        <v>2056</v>
      </c>
      <c r="F611">
        <v>403</v>
      </c>
      <c r="G611" s="15">
        <v>0.19601167315175097</v>
      </c>
      <c r="H611" s="15"/>
      <c r="J611">
        <v>11</v>
      </c>
      <c r="K611" t="str">
        <f t="shared" si="9"/>
        <v>11-2003-3</v>
      </c>
      <c r="L611" t="e">
        <f>VLOOKUP($K611,pivot!$A$4:$G$116,5,FALSE)</f>
        <v>#N/A</v>
      </c>
      <c r="M611" t="e">
        <f>VLOOKUP($K611,pivot!$A$4:$G$116,6,FALSE)</f>
        <v>#N/A</v>
      </c>
      <c r="N611" s="15" t="e">
        <f>VLOOKUP($K611,pivot!$A$4:$G$116,7,FALSE)</f>
        <v>#N/A</v>
      </c>
    </row>
    <row r="612" spans="1:14" hidden="1" x14ac:dyDescent="0.25">
      <c r="A612">
        <v>129</v>
      </c>
      <c r="B612" t="s">
        <v>7</v>
      </c>
      <c r="C612">
        <v>2003</v>
      </c>
      <c r="D612">
        <v>4</v>
      </c>
      <c r="E612">
        <v>2690</v>
      </c>
      <c r="F612">
        <v>679</v>
      </c>
      <c r="G612" s="15">
        <v>0.25241635687732344</v>
      </c>
      <c r="H612" s="15"/>
      <c r="J612">
        <v>11</v>
      </c>
      <c r="K612" t="str">
        <f t="shared" si="9"/>
        <v>11-2003-4</v>
      </c>
      <c r="L612" t="e">
        <f>VLOOKUP($K612,pivot!$A$4:$G$116,5,FALSE)</f>
        <v>#N/A</v>
      </c>
      <c r="M612" t="e">
        <f>VLOOKUP($K612,pivot!$A$4:$G$116,6,FALSE)</f>
        <v>#N/A</v>
      </c>
      <c r="N612" s="15" t="e">
        <f>VLOOKUP($K612,pivot!$A$4:$G$116,7,FALSE)</f>
        <v>#N/A</v>
      </c>
    </row>
    <row r="613" spans="1:14" hidden="1" x14ac:dyDescent="0.25">
      <c r="A613">
        <v>129</v>
      </c>
      <c r="B613" t="s">
        <v>7</v>
      </c>
      <c r="C613">
        <v>2003</v>
      </c>
      <c r="D613">
        <v>5</v>
      </c>
      <c r="E613">
        <v>441</v>
      </c>
      <c r="F613">
        <v>113</v>
      </c>
      <c r="G613" s="15">
        <v>0.25623582766439912</v>
      </c>
      <c r="H613" s="15"/>
      <c r="J613">
        <v>11</v>
      </c>
      <c r="K613" t="str">
        <f t="shared" si="9"/>
        <v>11-2003-5</v>
      </c>
      <c r="L613" t="e">
        <f>VLOOKUP($K613,pivot!$A$4:$G$116,5,FALSE)</f>
        <v>#N/A</v>
      </c>
      <c r="M613" t="e">
        <f>VLOOKUP($K613,pivot!$A$4:$G$116,6,FALSE)</f>
        <v>#N/A</v>
      </c>
      <c r="N613" s="15" t="e">
        <f>VLOOKUP($K613,pivot!$A$4:$G$116,7,FALSE)</f>
        <v>#N/A</v>
      </c>
    </row>
    <row r="614" spans="1:14" hidden="1" x14ac:dyDescent="0.25">
      <c r="A614">
        <v>129</v>
      </c>
      <c r="B614" t="s">
        <v>7</v>
      </c>
      <c r="C614">
        <v>2004</v>
      </c>
      <c r="D614">
        <v>1</v>
      </c>
      <c r="E614">
        <v>23</v>
      </c>
      <c r="F614">
        <v>6</v>
      </c>
      <c r="G614" s="15">
        <v>0.2608695652173913</v>
      </c>
      <c r="H614" s="15"/>
      <c r="J614">
        <v>11</v>
      </c>
      <c r="K614" t="str">
        <f t="shared" si="9"/>
        <v>11-2004-1</v>
      </c>
      <c r="L614" t="e">
        <f>VLOOKUP($K614,pivot!$A$4:$G$116,5,FALSE)</f>
        <v>#N/A</v>
      </c>
      <c r="M614" t="e">
        <f>VLOOKUP($K614,pivot!$A$4:$G$116,6,FALSE)</f>
        <v>#N/A</v>
      </c>
      <c r="N614" s="15" t="e">
        <f>VLOOKUP($K614,pivot!$A$4:$G$116,7,FALSE)</f>
        <v>#N/A</v>
      </c>
    </row>
    <row r="615" spans="1:14" hidden="1" x14ac:dyDescent="0.25">
      <c r="A615">
        <v>129</v>
      </c>
      <c r="B615" t="s">
        <v>7</v>
      </c>
      <c r="C615">
        <v>2004</v>
      </c>
      <c r="D615">
        <v>2</v>
      </c>
      <c r="E615">
        <v>503</v>
      </c>
      <c r="F615">
        <v>86</v>
      </c>
      <c r="G615" s="15">
        <v>0.1709741550695825</v>
      </c>
      <c r="H615" s="15"/>
      <c r="J615">
        <v>11</v>
      </c>
      <c r="K615" t="str">
        <f t="shared" si="9"/>
        <v>11-2004-2</v>
      </c>
      <c r="L615" t="e">
        <f>VLOOKUP($K615,pivot!$A$4:$G$116,5,FALSE)</f>
        <v>#N/A</v>
      </c>
      <c r="M615" t="e">
        <f>VLOOKUP($K615,pivot!$A$4:$G$116,6,FALSE)</f>
        <v>#N/A</v>
      </c>
      <c r="N615" s="15" t="e">
        <f>VLOOKUP($K615,pivot!$A$4:$G$116,7,FALSE)</f>
        <v>#N/A</v>
      </c>
    </row>
    <row r="616" spans="1:14" hidden="1" x14ac:dyDescent="0.25">
      <c r="A616">
        <v>129</v>
      </c>
      <c r="B616" t="s">
        <v>7</v>
      </c>
      <c r="C616">
        <v>2004</v>
      </c>
      <c r="D616">
        <v>3</v>
      </c>
      <c r="E616">
        <v>2384</v>
      </c>
      <c r="F616">
        <v>475</v>
      </c>
      <c r="G616" s="15">
        <v>0.19924496644295303</v>
      </c>
      <c r="H616" s="15"/>
      <c r="J616">
        <v>11</v>
      </c>
      <c r="K616" t="str">
        <f t="shared" si="9"/>
        <v>11-2004-3</v>
      </c>
      <c r="L616" t="e">
        <f>VLOOKUP($K616,pivot!$A$4:$G$116,5,FALSE)</f>
        <v>#N/A</v>
      </c>
      <c r="M616" t="e">
        <f>VLOOKUP($K616,pivot!$A$4:$G$116,6,FALSE)</f>
        <v>#N/A</v>
      </c>
      <c r="N616" s="15" t="e">
        <f>VLOOKUP($K616,pivot!$A$4:$G$116,7,FALSE)</f>
        <v>#N/A</v>
      </c>
    </row>
    <row r="617" spans="1:14" hidden="1" x14ac:dyDescent="0.25">
      <c r="A617">
        <v>129</v>
      </c>
      <c r="B617" t="s">
        <v>7</v>
      </c>
      <c r="C617">
        <v>2004</v>
      </c>
      <c r="D617">
        <v>4</v>
      </c>
      <c r="E617">
        <v>2440</v>
      </c>
      <c r="F617">
        <v>411</v>
      </c>
      <c r="G617" s="15">
        <v>0.16844262295081966</v>
      </c>
      <c r="H617" s="15"/>
      <c r="J617">
        <v>11</v>
      </c>
      <c r="K617" t="str">
        <f t="shared" si="9"/>
        <v>11-2004-4</v>
      </c>
      <c r="L617" t="e">
        <f>VLOOKUP($K617,pivot!$A$4:$G$116,5,FALSE)</f>
        <v>#N/A</v>
      </c>
      <c r="M617" t="e">
        <f>VLOOKUP($K617,pivot!$A$4:$G$116,6,FALSE)</f>
        <v>#N/A</v>
      </c>
      <c r="N617" s="15" t="e">
        <f>VLOOKUP($K617,pivot!$A$4:$G$116,7,FALSE)</f>
        <v>#N/A</v>
      </c>
    </row>
    <row r="618" spans="1:14" hidden="1" x14ac:dyDescent="0.25">
      <c r="A618">
        <v>129</v>
      </c>
      <c r="B618" t="s">
        <v>7</v>
      </c>
      <c r="C618">
        <v>2004</v>
      </c>
      <c r="D618">
        <v>5</v>
      </c>
      <c r="E618">
        <v>277</v>
      </c>
      <c r="F618">
        <v>74</v>
      </c>
      <c r="G618" s="15">
        <v>0.26714801444043323</v>
      </c>
      <c r="H618" s="15"/>
      <c r="J618">
        <v>11</v>
      </c>
      <c r="K618" t="str">
        <f t="shared" si="9"/>
        <v>11-2004-5</v>
      </c>
      <c r="L618" t="e">
        <f>VLOOKUP($K618,pivot!$A$4:$G$116,5,FALSE)</f>
        <v>#N/A</v>
      </c>
      <c r="M618" t="e">
        <f>VLOOKUP($K618,pivot!$A$4:$G$116,6,FALSE)</f>
        <v>#N/A</v>
      </c>
      <c r="N618" s="15" t="e">
        <f>VLOOKUP($K618,pivot!$A$4:$G$116,7,FALSE)</f>
        <v>#N/A</v>
      </c>
    </row>
    <row r="619" spans="1:14" hidden="1" x14ac:dyDescent="0.25">
      <c r="A619">
        <v>129</v>
      </c>
      <c r="B619" t="s">
        <v>7</v>
      </c>
      <c r="C619">
        <v>2005</v>
      </c>
      <c r="D619">
        <v>1</v>
      </c>
      <c r="E619">
        <v>27</v>
      </c>
      <c r="F619">
        <v>4</v>
      </c>
      <c r="G619" s="15">
        <v>0.14814814814814814</v>
      </c>
      <c r="H619" s="15"/>
      <c r="J619">
        <v>11</v>
      </c>
      <c r="K619" t="str">
        <f t="shared" si="9"/>
        <v>11-2005-1</v>
      </c>
      <c r="L619" t="e">
        <f>VLOOKUP($K619,pivot!$A$4:$G$116,5,FALSE)</f>
        <v>#N/A</v>
      </c>
      <c r="M619" t="e">
        <f>VLOOKUP($K619,pivot!$A$4:$G$116,6,FALSE)</f>
        <v>#N/A</v>
      </c>
      <c r="N619" s="15" t="e">
        <f>VLOOKUP($K619,pivot!$A$4:$G$116,7,FALSE)</f>
        <v>#N/A</v>
      </c>
    </row>
    <row r="620" spans="1:14" hidden="1" x14ac:dyDescent="0.25">
      <c r="A620">
        <v>129</v>
      </c>
      <c r="B620" t="s">
        <v>7</v>
      </c>
      <c r="C620">
        <v>2005</v>
      </c>
      <c r="D620">
        <v>2</v>
      </c>
      <c r="E620">
        <v>552</v>
      </c>
      <c r="F620">
        <v>122</v>
      </c>
      <c r="G620" s="15">
        <v>0.2210144927536232</v>
      </c>
      <c r="H620" s="15"/>
      <c r="J620">
        <v>11</v>
      </c>
      <c r="K620" t="str">
        <f t="shared" si="9"/>
        <v>11-2005-2</v>
      </c>
      <c r="L620" t="e">
        <f>VLOOKUP($K620,pivot!$A$4:$G$116,5,FALSE)</f>
        <v>#N/A</v>
      </c>
      <c r="M620" t="e">
        <f>VLOOKUP($K620,pivot!$A$4:$G$116,6,FALSE)</f>
        <v>#N/A</v>
      </c>
      <c r="N620" s="15" t="e">
        <f>VLOOKUP($K620,pivot!$A$4:$G$116,7,FALSE)</f>
        <v>#N/A</v>
      </c>
    </row>
    <row r="621" spans="1:14" hidden="1" x14ac:dyDescent="0.25">
      <c r="A621">
        <v>129</v>
      </c>
      <c r="B621" t="s">
        <v>7</v>
      </c>
      <c r="C621">
        <v>2005</v>
      </c>
      <c r="D621">
        <v>3</v>
      </c>
      <c r="E621">
        <v>814</v>
      </c>
      <c r="F621">
        <v>137</v>
      </c>
      <c r="G621" s="15">
        <v>0.16830466830466831</v>
      </c>
      <c r="H621" s="15"/>
      <c r="J621">
        <v>11</v>
      </c>
      <c r="K621" t="str">
        <f t="shared" si="9"/>
        <v>11-2005-3</v>
      </c>
      <c r="L621" t="e">
        <f>VLOOKUP($K621,pivot!$A$4:$G$116,5,FALSE)</f>
        <v>#N/A</v>
      </c>
      <c r="M621" t="e">
        <f>VLOOKUP($K621,pivot!$A$4:$G$116,6,FALSE)</f>
        <v>#N/A</v>
      </c>
      <c r="N621" s="15" t="e">
        <f>VLOOKUP($K621,pivot!$A$4:$G$116,7,FALSE)</f>
        <v>#N/A</v>
      </c>
    </row>
    <row r="622" spans="1:14" hidden="1" x14ac:dyDescent="0.25">
      <c r="A622">
        <v>129</v>
      </c>
      <c r="B622" t="s">
        <v>7</v>
      </c>
      <c r="C622">
        <v>2005</v>
      </c>
      <c r="D622">
        <v>4</v>
      </c>
      <c r="E622">
        <v>1327</v>
      </c>
      <c r="F622">
        <v>211</v>
      </c>
      <c r="G622" s="15">
        <v>0.15900527505651846</v>
      </c>
      <c r="H622" s="15"/>
      <c r="J622">
        <v>11</v>
      </c>
      <c r="K622" t="str">
        <f t="shared" si="9"/>
        <v>11-2005-4</v>
      </c>
      <c r="L622" t="e">
        <f>VLOOKUP($K622,pivot!$A$4:$G$116,5,FALSE)</f>
        <v>#N/A</v>
      </c>
      <c r="M622" t="e">
        <f>VLOOKUP($K622,pivot!$A$4:$G$116,6,FALSE)</f>
        <v>#N/A</v>
      </c>
      <c r="N622" s="15" t="e">
        <f>VLOOKUP($K622,pivot!$A$4:$G$116,7,FALSE)</f>
        <v>#N/A</v>
      </c>
    </row>
    <row r="623" spans="1:14" hidden="1" x14ac:dyDescent="0.25">
      <c r="A623">
        <v>129</v>
      </c>
      <c r="B623" t="s">
        <v>7</v>
      </c>
      <c r="C623">
        <v>2005</v>
      </c>
      <c r="D623">
        <v>5</v>
      </c>
      <c r="E623">
        <v>382</v>
      </c>
      <c r="F623">
        <v>71</v>
      </c>
      <c r="G623" s="15">
        <v>0.18586387434554974</v>
      </c>
      <c r="H623" s="15"/>
      <c r="J623">
        <v>11</v>
      </c>
      <c r="K623" t="str">
        <f t="shared" si="9"/>
        <v>11-2005-5</v>
      </c>
      <c r="L623" t="e">
        <f>VLOOKUP($K623,pivot!$A$4:$G$116,5,FALSE)</f>
        <v>#N/A</v>
      </c>
      <c r="M623" t="e">
        <f>VLOOKUP($K623,pivot!$A$4:$G$116,6,FALSE)</f>
        <v>#N/A</v>
      </c>
      <c r="N623" s="15" t="e">
        <f>VLOOKUP($K623,pivot!$A$4:$G$116,7,FALSE)</f>
        <v>#N/A</v>
      </c>
    </row>
    <row r="624" spans="1:14" hidden="1" x14ac:dyDescent="0.25">
      <c r="A624">
        <v>129</v>
      </c>
      <c r="B624" t="s">
        <v>7</v>
      </c>
      <c r="C624">
        <v>2006</v>
      </c>
      <c r="D624">
        <v>1</v>
      </c>
      <c r="E624">
        <v>11</v>
      </c>
      <c r="F624">
        <v>5</v>
      </c>
      <c r="G624" s="15">
        <v>0.45454545454545453</v>
      </c>
      <c r="H624" s="15"/>
      <c r="J624">
        <v>11</v>
      </c>
      <c r="K624" t="str">
        <f t="shared" si="9"/>
        <v>11-2006-1</v>
      </c>
      <c r="L624" t="e">
        <f>VLOOKUP($K624,pivot!$A$4:$G$116,5,FALSE)</f>
        <v>#N/A</v>
      </c>
      <c r="M624" t="e">
        <f>VLOOKUP($K624,pivot!$A$4:$G$116,6,FALSE)</f>
        <v>#N/A</v>
      </c>
      <c r="N624" s="15" t="e">
        <f>VLOOKUP($K624,pivot!$A$4:$G$116,7,FALSE)</f>
        <v>#N/A</v>
      </c>
    </row>
    <row r="625" spans="1:14" hidden="1" x14ac:dyDescent="0.25">
      <c r="A625">
        <v>129</v>
      </c>
      <c r="B625" t="s">
        <v>7</v>
      </c>
      <c r="C625">
        <v>2006</v>
      </c>
      <c r="D625">
        <v>2</v>
      </c>
      <c r="E625">
        <v>539</v>
      </c>
      <c r="F625">
        <v>91</v>
      </c>
      <c r="G625" s="15">
        <v>0.16883116883116883</v>
      </c>
      <c r="H625" s="15"/>
      <c r="J625">
        <v>11</v>
      </c>
      <c r="K625" t="str">
        <f t="shared" si="9"/>
        <v>11-2006-2</v>
      </c>
      <c r="L625" t="e">
        <f>VLOOKUP($K625,pivot!$A$4:$G$116,5,FALSE)</f>
        <v>#N/A</v>
      </c>
      <c r="M625" t="e">
        <f>VLOOKUP($K625,pivot!$A$4:$G$116,6,FALSE)</f>
        <v>#N/A</v>
      </c>
      <c r="N625" s="15" t="e">
        <f>VLOOKUP($K625,pivot!$A$4:$G$116,7,FALSE)</f>
        <v>#N/A</v>
      </c>
    </row>
    <row r="626" spans="1:14" hidden="1" x14ac:dyDescent="0.25">
      <c r="A626">
        <v>129</v>
      </c>
      <c r="B626" t="s">
        <v>7</v>
      </c>
      <c r="C626">
        <v>2006</v>
      </c>
      <c r="D626">
        <v>3</v>
      </c>
      <c r="E626">
        <v>1215</v>
      </c>
      <c r="F626">
        <v>142</v>
      </c>
      <c r="G626" s="15">
        <v>0.1168724279835391</v>
      </c>
      <c r="H626" s="15"/>
      <c r="J626">
        <v>11</v>
      </c>
      <c r="K626" t="str">
        <f t="shared" si="9"/>
        <v>11-2006-3</v>
      </c>
      <c r="L626" t="e">
        <f>VLOOKUP($K626,pivot!$A$4:$G$116,5,FALSE)</f>
        <v>#N/A</v>
      </c>
      <c r="M626" t="e">
        <f>VLOOKUP($K626,pivot!$A$4:$G$116,6,FALSE)</f>
        <v>#N/A</v>
      </c>
      <c r="N626" s="15" t="e">
        <f>VLOOKUP($K626,pivot!$A$4:$G$116,7,FALSE)</f>
        <v>#N/A</v>
      </c>
    </row>
    <row r="627" spans="1:14" hidden="1" x14ac:dyDescent="0.25">
      <c r="A627">
        <v>129</v>
      </c>
      <c r="B627" t="s">
        <v>7</v>
      </c>
      <c r="C627">
        <v>2006</v>
      </c>
      <c r="D627">
        <v>4</v>
      </c>
      <c r="E627">
        <v>734</v>
      </c>
      <c r="F627">
        <v>88</v>
      </c>
      <c r="G627" s="15">
        <v>0.11989100817438691</v>
      </c>
      <c r="H627" s="15"/>
      <c r="J627">
        <v>11</v>
      </c>
      <c r="K627" t="str">
        <f t="shared" si="9"/>
        <v>11-2006-4</v>
      </c>
      <c r="L627" t="e">
        <f>VLOOKUP($K627,pivot!$A$4:$G$116,5,FALSE)</f>
        <v>#N/A</v>
      </c>
      <c r="M627" t="e">
        <f>VLOOKUP($K627,pivot!$A$4:$G$116,6,FALSE)</f>
        <v>#N/A</v>
      </c>
      <c r="N627" s="15" t="e">
        <f>VLOOKUP($K627,pivot!$A$4:$G$116,7,FALSE)</f>
        <v>#N/A</v>
      </c>
    </row>
    <row r="628" spans="1:14" hidden="1" x14ac:dyDescent="0.25">
      <c r="A628">
        <v>129</v>
      </c>
      <c r="B628" t="s">
        <v>7</v>
      </c>
      <c r="C628">
        <v>2006</v>
      </c>
      <c r="D628">
        <v>5</v>
      </c>
      <c r="E628">
        <v>103</v>
      </c>
      <c r="F628">
        <v>10</v>
      </c>
      <c r="G628" s="15">
        <v>9.7087378640776698E-2</v>
      </c>
      <c r="H628" s="15"/>
      <c r="J628">
        <v>11</v>
      </c>
      <c r="K628" t="str">
        <f t="shared" si="9"/>
        <v>11-2006-5</v>
      </c>
      <c r="L628" t="e">
        <f>VLOOKUP($K628,pivot!$A$4:$G$116,5,FALSE)</f>
        <v>#N/A</v>
      </c>
      <c r="M628" t="e">
        <f>VLOOKUP($K628,pivot!$A$4:$G$116,6,FALSE)</f>
        <v>#N/A</v>
      </c>
      <c r="N628" s="15" t="e">
        <f>VLOOKUP($K628,pivot!$A$4:$G$116,7,FALSE)</f>
        <v>#N/A</v>
      </c>
    </row>
    <row r="629" spans="1:14" hidden="1" x14ac:dyDescent="0.25">
      <c r="A629">
        <v>129</v>
      </c>
      <c r="B629" t="s">
        <v>7</v>
      </c>
      <c r="C629">
        <v>2007</v>
      </c>
      <c r="D629">
        <v>1</v>
      </c>
      <c r="E629">
        <v>55</v>
      </c>
      <c r="F629">
        <v>26</v>
      </c>
      <c r="G629" s="15">
        <v>0.47272727272727272</v>
      </c>
      <c r="H629" s="15"/>
      <c r="J629">
        <v>11</v>
      </c>
      <c r="K629" t="str">
        <f t="shared" si="9"/>
        <v>11-2007-1</v>
      </c>
      <c r="L629" t="e">
        <f>VLOOKUP($K629,pivot!$A$4:$G$116,5,FALSE)</f>
        <v>#N/A</v>
      </c>
      <c r="M629" t="e">
        <f>VLOOKUP($K629,pivot!$A$4:$G$116,6,FALSE)</f>
        <v>#N/A</v>
      </c>
      <c r="N629" s="15" t="e">
        <f>VLOOKUP($K629,pivot!$A$4:$G$116,7,FALSE)</f>
        <v>#N/A</v>
      </c>
    </row>
    <row r="630" spans="1:14" hidden="1" x14ac:dyDescent="0.25">
      <c r="A630">
        <v>129</v>
      </c>
      <c r="B630" t="s">
        <v>7</v>
      </c>
      <c r="C630">
        <v>2007</v>
      </c>
      <c r="D630">
        <v>2</v>
      </c>
      <c r="E630">
        <v>1171</v>
      </c>
      <c r="F630">
        <v>301</v>
      </c>
      <c r="G630" s="15">
        <v>0.25704526046114434</v>
      </c>
      <c r="H630" s="15"/>
      <c r="J630">
        <v>11</v>
      </c>
      <c r="K630" t="str">
        <f t="shared" si="9"/>
        <v>11-2007-2</v>
      </c>
      <c r="L630" t="e">
        <f>VLOOKUP($K630,pivot!$A$4:$G$116,5,FALSE)</f>
        <v>#N/A</v>
      </c>
      <c r="M630" t="e">
        <f>VLOOKUP($K630,pivot!$A$4:$G$116,6,FALSE)</f>
        <v>#N/A</v>
      </c>
      <c r="N630" s="15" t="e">
        <f>VLOOKUP($K630,pivot!$A$4:$G$116,7,FALSE)</f>
        <v>#N/A</v>
      </c>
    </row>
    <row r="631" spans="1:14" hidden="1" x14ac:dyDescent="0.25">
      <c r="A631">
        <v>129</v>
      </c>
      <c r="B631" t="s">
        <v>7</v>
      </c>
      <c r="C631">
        <v>2007</v>
      </c>
      <c r="D631">
        <v>3</v>
      </c>
      <c r="E631">
        <v>1740</v>
      </c>
      <c r="F631">
        <v>452</v>
      </c>
      <c r="G631" s="15">
        <v>0.25977011494252872</v>
      </c>
      <c r="H631" s="15"/>
      <c r="J631">
        <v>11</v>
      </c>
      <c r="K631" t="str">
        <f t="shared" si="9"/>
        <v>11-2007-3</v>
      </c>
      <c r="L631" t="e">
        <f>VLOOKUP($K631,pivot!$A$4:$G$116,5,FALSE)</f>
        <v>#N/A</v>
      </c>
      <c r="M631" t="e">
        <f>VLOOKUP($K631,pivot!$A$4:$G$116,6,FALSE)</f>
        <v>#N/A</v>
      </c>
      <c r="N631" s="15" t="e">
        <f>VLOOKUP($K631,pivot!$A$4:$G$116,7,FALSE)</f>
        <v>#N/A</v>
      </c>
    </row>
    <row r="632" spans="1:14" hidden="1" x14ac:dyDescent="0.25">
      <c r="A632">
        <v>129</v>
      </c>
      <c r="B632" t="s">
        <v>7</v>
      </c>
      <c r="C632">
        <v>2007</v>
      </c>
      <c r="D632">
        <v>4</v>
      </c>
      <c r="E632">
        <v>1075</v>
      </c>
      <c r="F632">
        <v>309</v>
      </c>
      <c r="G632" s="15">
        <v>0.28744186046511627</v>
      </c>
      <c r="H632" s="15"/>
      <c r="J632">
        <v>11</v>
      </c>
      <c r="K632" t="str">
        <f t="shared" si="9"/>
        <v>11-2007-4</v>
      </c>
      <c r="L632" t="e">
        <f>VLOOKUP($K632,pivot!$A$4:$G$116,5,FALSE)</f>
        <v>#N/A</v>
      </c>
      <c r="M632" t="e">
        <f>VLOOKUP($K632,pivot!$A$4:$G$116,6,FALSE)</f>
        <v>#N/A</v>
      </c>
      <c r="N632" s="15" t="e">
        <f>VLOOKUP($K632,pivot!$A$4:$G$116,7,FALSE)</f>
        <v>#N/A</v>
      </c>
    </row>
    <row r="633" spans="1:14" hidden="1" x14ac:dyDescent="0.25">
      <c r="A633">
        <v>129</v>
      </c>
      <c r="B633" t="s">
        <v>7</v>
      </c>
      <c r="C633">
        <v>2007</v>
      </c>
      <c r="D633">
        <v>5</v>
      </c>
      <c r="E633">
        <v>252</v>
      </c>
      <c r="F633">
        <v>49</v>
      </c>
      <c r="G633" s="15">
        <v>0.19444444444444445</v>
      </c>
      <c r="H633" s="15"/>
      <c r="J633">
        <v>11</v>
      </c>
      <c r="K633" t="str">
        <f t="shared" si="9"/>
        <v>11-2007-5</v>
      </c>
      <c r="L633" t="e">
        <f>VLOOKUP($K633,pivot!$A$4:$G$116,5,FALSE)</f>
        <v>#N/A</v>
      </c>
      <c r="M633" t="e">
        <f>VLOOKUP($K633,pivot!$A$4:$G$116,6,FALSE)</f>
        <v>#N/A</v>
      </c>
      <c r="N633" s="15" t="e">
        <f>VLOOKUP($K633,pivot!$A$4:$G$116,7,FALSE)</f>
        <v>#N/A</v>
      </c>
    </row>
    <row r="634" spans="1:14" hidden="1" x14ac:dyDescent="0.25">
      <c r="A634">
        <v>129</v>
      </c>
      <c r="B634" t="s">
        <v>7</v>
      </c>
      <c r="C634">
        <v>2008</v>
      </c>
      <c r="D634">
        <v>1</v>
      </c>
      <c r="E634">
        <v>21</v>
      </c>
      <c r="F634">
        <v>7</v>
      </c>
      <c r="G634" s="15">
        <v>0.33333333333333331</v>
      </c>
      <c r="H634" s="15"/>
      <c r="J634">
        <v>11</v>
      </c>
      <c r="K634" t="str">
        <f t="shared" si="9"/>
        <v>11-2008-1</v>
      </c>
      <c r="L634" t="e">
        <f>VLOOKUP($K634,pivot!$A$4:$G$116,5,FALSE)</f>
        <v>#N/A</v>
      </c>
      <c r="M634" t="e">
        <f>VLOOKUP($K634,pivot!$A$4:$G$116,6,FALSE)</f>
        <v>#N/A</v>
      </c>
      <c r="N634" s="15" t="e">
        <f>VLOOKUP($K634,pivot!$A$4:$G$116,7,FALSE)</f>
        <v>#N/A</v>
      </c>
    </row>
    <row r="635" spans="1:14" hidden="1" x14ac:dyDescent="0.25">
      <c r="A635">
        <v>129</v>
      </c>
      <c r="B635" t="s">
        <v>7</v>
      </c>
      <c r="C635">
        <v>2008</v>
      </c>
      <c r="D635">
        <v>2</v>
      </c>
      <c r="E635">
        <v>459</v>
      </c>
      <c r="F635">
        <v>177</v>
      </c>
      <c r="G635" s="15">
        <v>0.38562091503267976</v>
      </c>
      <c r="H635" s="15"/>
      <c r="J635">
        <v>11</v>
      </c>
      <c r="K635" t="str">
        <f t="shared" si="9"/>
        <v>11-2008-2</v>
      </c>
      <c r="L635" t="e">
        <f>VLOOKUP($K635,pivot!$A$4:$G$116,5,FALSE)</f>
        <v>#N/A</v>
      </c>
      <c r="M635" t="e">
        <f>VLOOKUP($K635,pivot!$A$4:$G$116,6,FALSE)</f>
        <v>#N/A</v>
      </c>
      <c r="N635" s="15" t="e">
        <f>VLOOKUP($K635,pivot!$A$4:$G$116,7,FALSE)</f>
        <v>#N/A</v>
      </c>
    </row>
    <row r="636" spans="1:14" hidden="1" x14ac:dyDescent="0.25">
      <c r="A636">
        <v>129</v>
      </c>
      <c r="B636" t="s">
        <v>7</v>
      </c>
      <c r="C636">
        <v>2008</v>
      </c>
      <c r="D636">
        <v>3</v>
      </c>
      <c r="E636">
        <v>589</v>
      </c>
      <c r="F636">
        <v>226</v>
      </c>
      <c r="G636" s="15">
        <v>0.3837011884550085</v>
      </c>
      <c r="H636" s="15"/>
      <c r="J636">
        <v>11</v>
      </c>
      <c r="K636" t="str">
        <f t="shared" si="9"/>
        <v>11-2008-3</v>
      </c>
      <c r="L636" t="e">
        <f>VLOOKUP($K636,pivot!$A$4:$G$116,5,FALSE)</f>
        <v>#N/A</v>
      </c>
      <c r="M636" t="e">
        <f>VLOOKUP($K636,pivot!$A$4:$G$116,6,FALSE)</f>
        <v>#N/A</v>
      </c>
      <c r="N636" s="15" t="e">
        <f>VLOOKUP($K636,pivot!$A$4:$G$116,7,FALSE)</f>
        <v>#N/A</v>
      </c>
    </row>
    <row r="637" spans="1:14" hidden="1" x14ac:dyDescent="0.25">
      <c r="A637">
        <v>129</v>
      </c>
      <c r="B637" t="s">
        <v>7</v>
      </c>
      <c r="C637">
        <v>2008</v>
      </c>
      <c r="D637">
        <v>4</v>
      </c>
      <c r="E637">
        <v>539</v>
      </c>
      <c r="F637">
        <v>109</v>
      </c>
      <c r="G637" s="15">
        <v>0.20222634508348794</v>
      </c>
      <c r="H637" s="15"/>
      <c r="J637">
        <v>11</v>
      </c>
      <c r="K637" t="str">
        <f t="shared" si="9"/>
        <v>11-2008-4</v>
      </c>
      <c r="L637" t="e">
        <f>VLOOKUP($K637,pivot!$A$4:$G$116,5,FALSE)</f>
        <v>#N/A</v>
      </c>
      <c r="M637" t="e">
        <f>VLOOKUP($K637,pivot!$A$4:$G$116,6,FALSE)</f>
        <v>#N/A</v>
      </c>
      <c r="N637" s="15" t="e">
        <f>VLOOKUP($K637,pivot!$A$4:$G$116,7,FALSE)</f>
        <v>#N/A</v>
      </c>
    </row>
    <row r="638" spans="1:14" hidden="1" x14ac:dyDescent="0.25">
      <c r="A638">
        <v>129</v>
      </c>
      <c r="B638" t="s">
        <v>7</v>
      </c>
      <c r="C638">
        <v>2008</v>
      </c>
      <c r="D638">
        <v>5</v>
      </c>
      <c r="E638">
        <v>21</v>
      </c>
      <c r="F638">
        <v>6</v>
      </c>
      <c r="G638" s="15">
        <v>0.2857142857142857</v>
      </c>
      <c r="H638" s="15"/>
      <c r="J638">
        <v>11</v>
      </c>
      <c r="K638" t="str">
        <f t="shared" si="9"/>
        <v>11-2008-5</v>
      </c>
      <c r="L638" t="e">
        <f>VLOOKUP($K638,pivot!$A$4:$G$116,5,FALSE)</f>
        <v>#N/A</v>
      </c>
      <c r="M638" t="e">
        <f>VLOOKUP($K638,pivot!$A$4:$G$116,6,FALSE)</f>
        <v>#N/A</v>
      </c>
      <c r="N638" s="15" t="e">
        <f>VLOOKUP($K638,pivot!$A$4:$G$116,7,FALSE)</f>
        <v>#N/A</v>
      </c>
    </row>
    <row r="639" spans="1:14" hidden="1" x14ac:dyDescent="0.25">
      <c r="A639">
        <v>129</v>
      </c>
      <c r="B639" t="s">
        <v>7</v>
      </c>
      <c r="C639">
        <v>2009</v>
      </c>
      <c r="D639">
        <v>1</v>
      </c>
      <c r="E639">
        <v>14</v>
      </c>
      <c r="F639">
        <v>5</v>
      </c>
      <c r="G639" s="15">
        <v>0.35714285714285715</v>
      </c>
      <c r="H639" s="15"/>
      <c r="J639">
        <v>11</v>
      </c>
      <c r="K639" t="str">
        <f t="shared" si="9"/>
        <v>11-2009-1</v>
      </c>
      <c r="L639" t="e">
        <f>VLOOKUP($K639,pivot!$A$4:$G$116,5,FALSE)</f>
        <v>#N/A</v>
      </c>
      <c r="M639" t="e">
        <f>VLOOKUP($K639,pivot!$A$4:$G$116,6,FALSE)</f>
        <v>#N/A</v>
      </c>
      <c r="N639" s="15" t="e">
        <f>VLOOKUP($K639,pivot!$A$4:$G$116,7,FALSE)</f>
        <v>#N/A</v>
      </c>
    </row>
    <row r="640" spans="1:14" hidden="1" x14ac:dyDescent="0.25">
      <c r="A640">
        <v>129</v>
      </c>
      <c r="B640" t="s">
        <v>7</v>
      </c>
      <c r="C640">
        <v>2009</v>
      </c>
      <c r="D640">
        <v>2</v>
      </c>
      <c r="E640">
        <v>338</v>
      </c>
      <c r="F640">
        <v>120</v>
      </c>
      <c r="G640" s="15">
        <v>0.35502958579881655</v>
      </c>
      <c r="H640" s="15"/>
      <c r="J640">
        <v>11</v>
      </c>
      <c r="K640" t="str">
        <f t="shared" si="9"/>
        <v>11-2009-2</v>
      </c>
      <c r="L640" t="e">
        <f>VLOOKUP($K640,pivot!$A$4:$G$116,5,FALSE)</f>
        <v>#N/A</v>
      </c>
      <c r="M640" t="e">
        <f>VLOOKUP($K640,pivot!$A$4:$G$116,6,FALSE)</f>
        <v>#N/A</v>
      </c>
      <c r="N640" s="15" t="e">
        <f>VLOOKUP($K640,pivot!$A$4:$G$116,7,FALSE)</f>
        <v>#N/A</v>
      </c>
    </row>
    <row r="641" spans="1:14" hidden="1" x14ac:dyDescent="0.25">
      <c r="A641">
        <v>129</v>
      </c>
      <c r="B641" t="s">
        <v>7</v>
      </c>
      <c r="C641">
        <v>2009</v>
      </c>
      <c r="D641">
        <v>3</v>
      </c>
      <c r="E641">
        <v>429</v>
      </c>
      <c r="F641">
        <v>106</v>
      </c>
      <c r="G641" s="15">
        <v>0.24708624708624707</v>
      </c>
      <c r="H641" s="15"/>
      <c r="J641">
        <v>11</v>
      </c>
      <c r="K641" t="str">
        <f t="shared" si="9"/>
        <v>11-2009-3</v>
      </c>
      <c r="L641" t="e">
        <f>VLOOKUP($K641,pivot!$A$4:$G$116,5,FALSE)</f>
        <v>#N/A</v>
      </c>
      <c r="M641" t="e">
        <f>VLOOKUP($K641,pivot!$A$4:$G$116,6,FALSE)</f>
        <v>#N/A</v>
      </c>
      <c r="N641" s="15" t="e">
        <f>VLOOKUP($K641,pivot!$A$4:$G$116,7,FALSE)</f>
        <v>#N/A</v>
      </c>
    </row>
    <row r="642" spans="1:14" hidden="1" x14ac:dyDescent="0.25">
      <c r="A642">
        <v>129</v>
      </c>
      <c r="B642" t="s">
        <v>7</v>
      </c>
      <c r="C642">
        <v>2009</v>
      </c>
      <c r="D642">
        <v>4</v>
      </c>
      <c r="E642">
        <v>1812</v>
      </c>
      <c r="F642">
        <v>582</v>
      </c>
      <c r="G642" s="15">
        <v>0.32119205298013243</v>
      </c>
      <c r="H642" s="15"/>
      <c r="J642">
        <v>11</v>
      </c>
      <c r="K642" t="str">
        <f t="shared" si="9"/>
        <v>11-2009-4</v>
      </c>
      <c r="L642" t="e">
        <f>VLOOKUP($K642,pivot!$A$4:$G$116,5,FALSE)</f>
        <v>#N/A</v>
      </c>
      <c r="M642" t="e">
        <f>VLOOKUP($K642,pivot!$A$4:$G$116,6,FALSE)</f>
        <v>#N/A</v>
      </c>
      <c r="N642" s="15" t="e">
        <f>VLOOKUP($K642,pivot!$A$4:$G$116,7,FALSE)</f>
        <v>#N/A</v>
      </c>
    </row>
    <row r="643" spans="1:14" hidden="1" x14ac:dyDescent="0.25">
      <c r="A643">
        <v>129</v>
      </c>
      <c r="B643" t="s">
        <v>7</v>
      </c>
      <c r="C643">
        <v>2009</v>
      </c>
      <c r="D643">
        <v>5</v>
      </c>
      <c r="E643">
        <v>308</v>
      </c>
      <c r="F643">
        <v>49</v>
      </c>
      <c r="G643" s="15">
        <v>0.15909090909090909</v>
      </c>
      <c r="H643" s="15"/>
      <c r="J643">
        <v>11</v>
      </c>
      <c r="K643" t="str">
        <f t="shared" ref="K643:K706" si="10">J643&amp;"-"&amp;C643&amp;"-"&amp;D643</f>
        <v>11-2009-5</v>
      </c>
      <c r="L643" t="e">
        <f>VLOOKUP($K643,pivot!$A$4:$G$116,5,FALSE)</f>
        <v>#N/A</v>
      </c>
      <c r="M643" t="e">
        <f>VLOOKUP($K643,pivot!$A$4:$G$116,6,FALSE)</f>
        <v>#N/A</v>
      </c>
      <c r="N643" s="15" t="e">
        <f>VLOOKUP($K643,pivot!$A$4:$G$116,7,FALSE)</f>
        <v>#N/A</v>
      </c>
    </row>
    <row r="644" spans="1:14" hidden="1" x14ac:dyDescent="0.25">
      <c r="A644">
        <v>129</v>
      </c>
      <c r="B644" t="s">
        <v>7</v>
      </c>
      <c r="C644">
        <v>2010</v>
      </c>
      <c r="D644">
        <v>1</v>
      </c>
      <c r="E644">
        <v>7</v>
      </c>
      <c r="F644">
        <v>0</v>
      </c>
      <c r="G644" s="15">
        <v>0</v>
      </c>
      <c r="H644" s="15"/>
      <c r="J644">
        <v>11</v>
      </c>
      <c r="K644" t="str">
        <f t="shared" si="10"/>
        <v>11-2010-1</v>
      </c>
      <c r="L644" t="e">
        <f>VLOOKUP($K644,pivot!$A$4:$G$116,5,FALSE)</f>
        <v>#N/A</v>
      </c>
      <c r="M644" t="e">
        <f>VLOOKUP($K644,pivot!$A$4:$G$116,6,FALSE)</f>
        <v>#N/A</v>
      </c>
      <c r="N644" s="15" t="e">
        <f>VLOOKUP($K644,pivot!$A$4:$G$116,7,FALSE)</f>
        <v>#N/A</v>
      </c>
    </row>
    <row r="645" spans="1:14" hidden="1" x14ac:dyDescent="0.25">
      <c r="A645">
        <v>129</v>
      </c>
      <c r="B645" t="s">
        <v>7</v>
      </c>
      <c r="C645">
        <v>2010</v>
      </c>
      <c r="D645">
        <v>2</v>
      </c>
      <c r="E645">
        <v>23</v>
      </c>
      <c r="F645">
        <v>7</v>
      </c>
      <c r="G645" s="15">
        <v>0.30434782608695654</v>
      </c>
      <c r="H645" s="15"/>
      <c r="J645">
        <v>11</v>
      </c>
      <c r="K645" t="str">
        <f t="shared" si="10"/>
        <v>11-2010-2</v>
      </c>
      <c r="L645" t="e">
        <f>VLOOKUP($K645,pivot!$A$4:$G$116,5,FALSE)</f>
        <v>#N/A</v>
      </c>
      <c r="M645" t="e">
        <f>VLOOKUP($K645,pivot!$A$4:$G$116,6,FALSE)</f>
        <v>#N/A</v>
      </c>
      <c r="N645" s="15" t="e">
        <f>VLOOKUP($K645,pivot!$A$4:$G$116,7,FALSE)</f>
        <v>#N/A</v>
      </c>
    </row>
    <row r="646" spans="1:14" hidden="1" x14ac:dyDescent="0.25">
      <c r="A646">
        <v>129</v>
      </c>
      <c r="B646" t="s">
        <v>7</v>
      </c>
      <c r="C646">
        <v>2010</v>
      </c>
      <c r="D646">
        <v>3</v>
      </c>
      <c r="E646">
        <v>156</v>
      </c>
      <c r="F646">
        <v>59</v>
      </c>
      <c r="G646" s="15">
        <v>0.37820512820512819</v>
      </c>
      <c r="H646" s="15"/>
      <c r="J646">
        <v>11</v>
      </c>
      <c r="K646" t="str">
        <f t="shared" si="10"/>
        <v>11-2010-3</v>
      </c>
      <c r="L646" t="e">
        <f>VLOOKUP($K646,pivot!$A$4:$G$116,5,FALSE)</f>
        <v>#N/A</v>
      </c>
      <c r="M646" t="e">
        <f>VLOOKUP($K646,pivot!$A$4:$G$116,6,FALSE)</f>
        <v>#N/A</v>
      </c>
      <c r="N646" s="15" t="e">
        <f>VLOOKUP($K646,pivot!$A$4:$G$116,7,FALSE)</f>
        <v>#N/A</v>
      </c>
    </row>
    <row r="647" spans="1:14" hidden="1" x14ac:dyDescent="0.25">
      <c r="A647">
        <v>129</v>
      </c>
      <c r="B647" t="s">
        <v>7</v>
      </c>
      <c r="C647">
        <v>2010</v>
      </c>
      <c r="D647">
        <v>4</v>
      </c>
      <c r="E647">
        <v>122</v>
      </c>
      <c r="F647">
        <v>56</v>
      </c>
      <c r="G647" s="15">
        <v>0.45901639344262296</v>
      </c>
      <c r="H647" s="15"/>
      <c r="J647">
        <v>11</v>
      </c>
      <c r="K647" t="str">
        <f t="shared" si="10"/>
        <v>11-2010-4</v>
      </c>
      <c r="L647" t="e">
        <f>VLOOKUP($K647,pivot!$A$4:$G$116,5,FALSE)</f>
        <v>#N/A</v>
      </c>
      <c r="M647" t="e">
        <f>VLOOKUP($K647,pivot!$A$4:$G$116,6,FALSE)</f>
        <v>#N/A</v>
      </c>
      <c r="N647" s="15" t="e">
        <f>VLOOKUP($K647,pivot!$A$4:$G$116,7,FALSE)</f>
        <v>#N/A</v>
      </c>
    </row>
    <row r="648" spans="1:14" hidden="1" x14ac:dyDescent="0.25">
      <c r="A648">
        <v>129</v>
      </c>
      <c r="B648" t="s">
        <v>7</v>
      </c>
      <c r="C648">
        <v>2010</v>
      </c>
      <c r="D648">
        <v>5</v>
      </c>
      <c r="E648">
        <v>18</v>
      </c>
      <c r="F648">
        <v>9</v>
      </c>
      <c r="G648" s="15">
        <v>0.5</v>
      </c>
      <c r="H648" s="15"/>
      <c r="J648">
        <v>11</v>
      </c>
      <c r="K648" t="str">
        <f t="shared" si="10"/>
        <v>11-2010-5</v>
      </c>
      <c r="L648" t="e">
        <f>VLOOKUP($K648,pivot!$A$4:$G$116,5,FALSE)</f>
        <v>#N/A</v>
      </c>
      <c r="M648" t="e">
        <f>VLOOKUP($K648,pivot!$A$4:$G$116,6,FALSE)</f>
        <v>#N/A</v>
      </c>
      <c r="N648" s="15" t="e">
        <f>VLOOKUP($K648,pivot!$A$4:$G$116,7,FALSE)</f>
        <v>#N/A</v>
      </c>
    </row>
    <row r="649" spans="1:14" hidden="1" x14ac:dyDescent="0.25">
      <c r="A649">
        <v>129</v>
      </c>
      <c r="B649" t="s">
        <v>7</v>
      </c>
      <c r="C649">
        <v>2011</v>
      </c>
      <c r="D649">
        <v>1</v>
      </c>
      <c r="E649">
        <v>6</v>
      </c>
      <c r="F649">
        <v>0</v>
      </c>
      <c r="G649" s="15">
        <v>0</v>
      </c>
      <c r="H649" s="15"/>
      <c r="J649">
        <v>11</v>
      </c>
      <c r="K649" t="str">
        <f t="shared" si="10"/>
        <v>11-2011-1</v>
      </c>
      <c r="L649" t="e">
        <f>VLOOKUP($K649,pivot!$A$4:$G$116,5,FALSE)</f>
        <v>#N/A</v>
      </c>
      <c r="M649" t="e">
        <f>VLOOKUP($K649,pivot!$A$4:$G$116,6,FALSE)</f>
        <v>#N/A</v>
      </c>
      <c r="N649" s="15" t="e">
        <f>VLOOKUP($K649,pivot!$A$4:$G$116,7,FALSE)</f>
        <v>#N/A</v>
      </c>
    </row>
    <row r="650" spans="1:14" hidden="1" x14ac:dyDescent="0.25">
      <c r="A650">
        <v>129</v>
      </c>
      <c r="B650" t="s">
        <v>7</v>
      </c>
      <c r="C650">
        <v>2011</v>
      </c>
      <c r="D650">
        <v>2</v>
      </c>
      <c r="E650">
        <v>176</v>
      </c>
      <c r="F650">
        <v>46</v>
      </c>
      <c r="G650" s="15">
        <v>0.26136363636363635</v>
      </c>
      <c r="H650" s="15"/>
      <c r="J650">
        <v>11</v>
      </c>
      <c r="K650" t="str">
        <f t="shared" si="10"/>
        <v>11-2011-2</v>
      </c>
      <c r="L650" t="e">
        <f>VLOOKUP($K650,pivot!$A$4:$G$116,5,FALSE)</f>
        <v>#N/A</v>
      </c>
      <c r="M650" t="e">
        <f>VLOOKUP($K650,pivot!$A$4:$G$116,6,FALSE)</f>
        <v>#N/A</v>
      </c>
      <c r="N650" s="15" t="e">
        <f>VLOOKUP($K650,pivot!$A$4:$G$116,7,FALSE)</f>
        <v>#N/A</v>
      </c>
    </row>
    <row r="651" spans="1:14" hidden="1" x14ac:dyDescent="0.25">
      <c r="A651">
        <v>129</v>
      </c>
      <c r="B651" t="s">
        <v>7</v>
      </c>
      <c r="C651">
        <v>2011</v>
      </c>
      <c r="D651">
        <v>3</v>
      </c>
      <c r="E651">
        <v>553</v>
      </c>
      <c r="F651">
        <v>114</v>
      </c>
      <c r="G651" s="15">
        <v>0.20614828209764918</v>
      </c>
      <c r="H651" s="15"/>
      <c r="J651">
        <v>11</v>
      </c>
      <c r="K651" t="str">
        <f t="shared" si="10"/>
        <v>11-2011-3</v>
      </c>
      <c r="L651" t="e">
        <f>VLOOKUP($K651,pivot!$A$4:$G$116,5,FALSE)</f>
        <v>#N/A</v>
      </c>
      <c r="M651" t="e">
        <f>VLOOKUP($K651,pivot!$A$4:$G$116,6,FALSE)</f>
        <v>#N/A</v>
      </c>
      <c r="N651" s="15" t="e">
        <f>VLOOKUP($K651,pivot!$A$4:$G$116,7,FALSE)</f>
        <v>#N/A</v>
      </c>
    </row>
    <row r="652" spans="1:14" hidden="1" x14ac:dyDescent="0.25">
      <c r="A652">
        <v>129</v>
      </c>
      <c r="B652" t="s">
        <v>7</v>
      </c>
      <c r="C652">
        <v>2011</v>
      </c>
      <c r="D652">
        <v>4</v>
      </c>
      <c r="E652">
        <v>1477</v>
      </c>
      <c r="F652">
        <v>143</v>
      </c>
      <c r="G652" s="15">
        <v>9.681787406905891E-2</v>
      </c>
      <c r="H652" s="15"/>
      <c r="J652">
        <v>11</v>
      </c>
      <c r="K652" t="str">
        <f t="shared" si="10"/>
        <v>11-2011-4</v>
      </c>
      <c r="L652" t="e">
        <f>VLOOKUP($K652,pivot!$A$4:$G$116,5,FALSE)</f>
        <v>#N/A</v>
      </c>
      <c r="M652" t="e">
        <f>VLOOKUP($K652,pivot!$A$4:$G$116,6,FALSE)</f>
        <v>#N/A</v>
      </c>
      <c r="N652" s="15" t="e">
        <f>VLOOKUP($K652,pivot!$A$4:$G$116,7,FALSE)</f>
        <v>#N/A</v>
      </c>
    </row>
    <row r="653" spans="1:14" hidden="1" x14ac:dyDescent="0.25">
      <c r="A653">
        <v>129</v>
      </c>
      <c r="B653" t="s">
        <v>7</v>
      </c>
      <c r="C653">
        <v>2011</v>
      </c>
      <c r="D653">
        <v>5</v>
      </c>
      <c r="E653">
        <v>496</v>
      </c>
      <c r="F653">
        <v>27</v>
      </c>
      <c r="G653" s="15">
        <v>5.4435483870967742E-2</v>
      </c>
      <c r="H653" s="15"/>
      <c r="J653">
        <v>11</v>
      </c>
      <c r="K653" t="str">
        <f t="shared" si="10"/>
        <v>11-2011-5</v>
      </c>
      <c r="L653" t="e">
        <f>VLOOKUP($K653,pivot!$A$4:$G$116,5,FALSE)</f>
        <v>#N/A</v>
      </c>
      <c r="M653" t="e">
        <f>VLOOKUP($K653,pivot!$A$4:$G$116,6,FALSE)</f>
        <v>#N/A</v>
      </c>
      <c r="N653" s="15" t="e">
        <f>VLOOKUP($K653,pivot!$A$4:$G$116,7,FALSE)</f>
        <v>#N/A</v>
      </c>
    </row>
    <row r="654" spans="1:14" hidden="1" x14ac:dyDescent="0.25">
      <c r="A654">
        <v>129</v>
      </c>
      <c r="B654" t="s">
        <v>7</v>
      </c>
      <c r="C654">
        <v>2012</v>
      </c>
      <c r="D654">
        <v>1</v>
      </c>
      <c r="F654">
        <v>1</v>
      </c>
      <c r="G654" s="15" t="e">
        <v>#DIV/0!</v>
      </c>
      <c r="H654" s="15"/>
      <c r="J654">
        <v>11</v>
      </c>
      <c r="K654" t="str">
        <f t="shared" si="10"/>
        <v>11-2012-1</v>
      </c>
      <c r="L654" t="e">
        <f>VLOOKUP($K654,pivot!$A$4:$G$116,5,FALSE)</f>
        <v>#N/A</v>
      </c>
      <c r="M654" t="e">
        <f>VLOOKUP($K654,pivot!$A$4:$G$116,6,FALSE)</f>
        <v>#N/A</v>
      </c>
      <c r="N654" s="15" t="e">
        <f>VLOOKUP($K654,pivot!$A$4:$G$116,7,FALSE)</f>
        <v>#N/A</v>
      </c>
    </row>
    <row r="655" spans="1:14" hidden="1" x14ac:dyDescent="0.25">
      <c r="A655">
        <v>129</v>
      </c>
      <c r="B655" t="s">
        <v>7</v>
      </c>
      <c r="C655">
        <v>2012</v>
      </c>
      <c r="D655">
        <v>2</v>
      </c>
      <c r="E655">
        <v>85</v>
      </c>
      <c r="F655">
        <v>26</v>
      </c>
      <c r="G655" s="15">
        <v>0.30588235294117649</v>
      </c>
      <c r="H655" s="15"/>
      <c r="J655">
        <v>11</v>
      </c>
      <c r="K655" t="str">
        <f t="shared" si="10"/>
        <v>11-2012-2</v>
      </c>
      <c r="L655" t="e">
        <f>VLOOKUP($K655,pivot!$A$4:$G$116,5,FALSE)</f>
        <v>#N/A</v>
      </c>
      <c r="M655" t="e">
        <f>VLOOKUP($K655,pivot!$A$4:$G$116,6,FALSE)</f>
        <v>#N/A</v>
      </c>
      <c r="N655" s="15" t="e">
        <f>VLOOKUP($K655,pivot!$A$4:$G$116,7,FALSE)</f>
        <v>#N/A</v>
      </c>
    </row>
    <row r="656" spans="1:14" hidden="1" x14ac:dyDescent="0.25">
      <c r="A656">
        <v>129</v>
      </c>
      <c r="B656" t="s">
        <v>7</v>
      </c>
      <c r="C656">
        <v>2012</v>
      </c>
      <c r="D656">
        <v>3</v>
      </c>
      <c r="E656">
        <v>1125</v>
      </c>
      <c r="F656">
        <v>218</v>
      </c>
      <c r="G656" s="15">
        <v>0.19377777777777777</v>
      </c>
      <c r="H656" s="15"/>
      <c r="J656">
        <v>11</v>
      </c>
      <c r="K656" t="str">
        <f t="shared" si="10"/>
        <v>11-2012-3</v>
      </c>
      <c r="L656" t="e">
        <f>VLOOKUP($K656,pivot!$A$4:$G$116,5,FALSE)</f>
        <v>#N/A</v>
      </c>
      <c r="M656" t="e">
        <f>VLOOKUP($K656,pivot!$A$4:$G$116,6,FALSE)</f>
        <v>#N/A</v>
      </c>
      <c r="N656" s="15" t="e">
        <f>VLOOKUP($K656,pivot!$A$4:$G$116,7,FALSE)</f>
        <v>#N/A</v>
      </c>
    </row>
    <row r="657" spans="1:14" hidden="1" x14ac:dyDescent="0.25">
      <c r="A657">
        <v>129</v>
      </c>
      <c r="B657" t="s">
        <v>7</v>
      </c>
      <c r="C657">
        <v>2012</v>
      </c>
      <c r="D657">
        <v>4</v>
      </c>
      <c r="E657">
        <v>6580</v>
      </c>
      <c r="F657">
        <v>1346</v>
      </c>
      <c r="G657" s="15">
        <v>0.20455927051671732</v>
      </c>
      <c r="H657" s="15"/>
      <c r="J657">
        <v>11</v>
      </c>
      <c r="K657" t="str">
        <f t="shared" si="10"/>
        <v>11-2012-4</v>
      </c>
      <c r="L657" t="e">
        <f>VLOOKUP($K657,pivot!$A$4:$G$116,5,FALSE)</f>
        <v>#N/A</v>
      </c>
      <c r="M657" t="e">
        <f>VLOOKUP($K657,pivot!$A$4:$G$116,6,FALSE)</f>
        <v>#N/A</v>
      </c>
      <c r="N657" s="15" t="e">
        <f>VLOOKUP($K657,pivot!$A$4:$G$116,7,FALSE)</f>
        <v>#N/A</v>
      </c>
    </row>
    <row r="658" spans="1:14" hidden="1" x14ac:dyDescent="0.25">
      <c r="A658">
        <v>129</v>
      </c>
      <c r="B658" t="s">
        <v>7</v>
      </c>
      <c r="C658">
        <v>2012</v>
      </c>
      <c r="D658">
        <v>5</v>
      </c>
      <c r="E658">
        <v>1500</v>
      </c>
      <c r="F658">
        <v>272</v>
      </c>
      <c r="G658" s="15">
        <v>0.18133333333333335</v>
      </c>
      <c r="H658" s="15"/>
      <c r="J658">
        <v>11</v>
      </c>
      <c r="K658" t="str">
        <f t="shared" si="10"/>
        <v>11-2012-5</v>
      </c>
      <c r="L658" t="e">
        <f>VLOOKUP($K658,pivot!$A$4:$G$116,5,FALSE)</f>
        <v>#N/A</v>
      </c>
      <c r="M658" t="e">
        <f>VLOOKUP($K658,pivot!$A$4:$G$116,6,FALSE)</f>
        <v>#N/A</v>
      </c>
      <c r="N658" s="15" t="e">
        <f>VLOOKUP($K658,pivot!$A$4:$G$116,7,FALSE)</f>
        <v>#N/A</v>
      </c>
    </row>
    <row r="659" spans="1:14" hidden="1" x14ac:dyDescent="0.25">
      <c r="A659">
        <v>129</v>
      </c>
      <c r="B659" t="s">
        <v>7</v>
      </c>
      <c r="C659">
        <v>2013</v>
      </c>
      <c r="D659">
        <v>1</v>
      </c>
      <c r="E659">
        <v>35</v>
      </c>
      <c r="F659">
        <v>7</v>
      </c>
      <c r="G659" s="15">
        <v>0.2</v>
      </c>
      <c r="H659" s="15"/>
      <c r="J659">
        <v>11</v>
      </c>
      <c r="K659" t="str">
        <f t="shared" si="10"/>
        <v>11-2013-1</v>
      </c>
      <c r="L659" t="e">
        <f>VLOOKUP($K659,pivot!$A$4:$G$116,5,FALSE)</f>
        <v>#N/A</v>
      </c>
      <c r="M659" t="e">
        <f>VLOOKUP($K659,pivot!$A$4:$G$116,6,FALSE)</f>
        <v>#N/A</v>
      </c>
      <c r="N659" s="15" t="e">
        <f>VLOOKUP($K659,pivot!$A$4:$G$116,7,FALSE)</f>
        <v>#N/A</v>
      </c>
    </row>
    <row r="660" spans="1:14" hidden="1" x14ac:dyDescent="0.25">
      <c r="A660">
        <v>129</v>
      </c>
      <c r="B660" t="s">
        <v>7</v>
      </c>
      <c r="C660">
        <v>2013</v>
      </c>
      <c r="D660">
        <v>2</v>
      </c>
      <c r="E660">
        <v>196</v>
      </c>
      <c r="F660">
        <v>49</v>
      </c>
      <c r="G660" s="15">
        <v>0.25</v>
      </c>
      <c r="H660" s="15"/>
      <c r="J660">
        <v>11</v>
      </c>
      <c r="K660" t="str">
        <f t="shared" si="10"/>
        <v>11-2013-2</v>
      </c>
      <c r="L660" t="e">
        <f>VLOOKUP($K660,pivot!$A$4:$G$116,5,FALSE)</f>
        <v>#N/A</v>
      </c>
      <c r="M660" t="e">
        <f>VLOOKUP($K660,pivot!$A$4:$G$116,6,FALSE)</f>
        <v>#N/A</v>
      </c>
      <c r="N660" s="15" t="e">
        <f>VLOOKUP($K660,pivot!$A$4:$G$116,7,FALSE)</f>
        <v>#N/A</v>
      </c>
    </row>
    <row r="661" spans="1:14" hidden="1" x14ac:dyDescent="0.25">
      <c r="A661">
        <v>129</v>
      </c>
      <c r="B661" t="s">
        <v>7</v>
      </c>
      <c r="C661">
        <v>2013</v>
      </c>
      <c r="D661">
        <v>3</v>
      </c>
      <c r="E661">
        <v>491</v>
      </c>
      <c r="F661">
        <v>122</v>
      </c>
      <c r="G661" s="15">
        <v>0.2484725050916497</v>
      </c>
      <c r="H661" s="15"/>
      <c r="J661">
        <v>11</v>
      </c>
      <c r="K661" t="str">
        <f t="shared" si="10"/>
        <v>11-2013-3</v>
      </c>
      <c r="L661" t="e">
        <f>VLOOKUP($K661,pivot!$A$4:$G$116,5,FALSE)</f>
        <v>#N/A</v>
      </c>
      <c r="M661" t="e">
        <f>VLOOKUP($K661,pivot!$A$4:$G$116,6,FALSE)</f>
        <v>#N/A</v>
      </c>
      <c r="N661" s="15" t="e">
        <f>VLOOKUP($K661,pivot!$A$4:$G$116,7,FALSE)</f>
        <v>#N/A</v>
      </c>
    </row>
    <row r="662" spans="1:14" hidden="1" x14ac:dyDescent="0.25">
      <c r="A662">
        <v>129</v>
      </c>
      <c r="B662" t="s">
        <v>7</v>
      </c>
      <c r="C662">
        <v>2013</v>
      </c>
      <c r="D662">
        <v>4</v>
      </c>
      <c r="E662">
        <v>240</v>
      </c>
      <c r="F662">
        <v>79</v>
      </c>
      <c r="G662" s="15">
        <v>0.32916666666666666</v>
      </c>
      <c r="H662" s="15"/>
      <c r="J662">
        <v>11</v>
      </c>
      <c r="K662" t="str">
        <f t="shared" si="10"/>
        <v>11-2013-4</v>
      </c>
      <c r="L662" t="e">
        <f>VLOOKUP($K662,pivot!$A$4:$G$116,5,FALSE)</f>
        <v>#N/A</v>
      </c>
      <c r="M662" t="e">
        <f>VLOOKUP($K662,pivot!$A$4:$G$116,6,FALSE)</f>
        <v>#N/A</v>
      </c>
      <c r="N662" s="15" t="e">
        <f>VLOOKUP($K662,pivot!$A$4:$G$116,7,FALSE)</f>
        <v>#N/A</v>
      </c>
    </row>
    <row r="663" spans="1:14" hidden="1" x14ac:dyDescent="0.25">
      <c r="A663">
        <v>129</v>
      </c>
      <c r="B663" t="s">
        <v>7</v>
      </c>
      <c r="C663">
        <v>2013</v>
      </c>
      <c r="D663">
        <v>5</v>
      </c>
      <c r="E663">
        <v>250</v>
      </c>
      <c r="F663">
        <v>23</v>
      </c>
      <c r="G663" s="15">
        <v>9.1999999999999998E-2</v>
      </c>
      <c r="H663" s="15"/>
      <c r="J663">
        <v>11</v>
      </c>
      <c r="K663" t="str">
        <f t="shared" si="10"/>
        <v>11-2013-5</v>
      </c>
      <c r="L663" t="e">
        <f>VLOOKUP($K663,pivot!$A$4:$G$116,5,FALSE)</f>
        <v>#N/A</v>
      </c>
      <c r="M663" t="e">
        <f>VLOOKUP($K663,pivot!$A$4:$G$116,6,FALSE)</f>
        <v>#N/A</v>
      </c>
      <c r="N663" s="15" t="e">
        <f>VLOOKUP($K663,pivot!$A$4:$G$116,7,FALSE)</f>
        <v>#N/A</v>
      </c>
    </row>
    <row r="664" spans="1:14" hidden="1" x14ac:dyDescent="0.25">
      <c r="A664">
        <v>129</v>
      </c>
      <c r="B664" t="s">
        <v>7</v>
      </c>
      <c r="C664">
        <v>2014</v>
      </c>
      <c r="D664">
        <v>2</v>
      </c>
      <c r="E664">
        <v>10</v>
      </c>
      <c r="F664">
        <v>7</v>
      </c>
      <c r="G664" s="15">
        <v>0.7</v>
      </c>
      <c r="H664" s="15"/>
      <c r="J664">
        <v>11</v>
      </c>
      <c r="K664" t="str">
        <f t="shared" si="10"/>
        <v>11-2014-2</v>
      </c>
      <c r="L664" t="e">
        <f>VLOOKUP($K664,pivot!$A$4:$G$116,5,FALSE)</f>
        <v>#N/A</v>
      </c>
      <c r="M664" t="e">
        <f>VLOOKUP($K664,pivot!$A$4:$G$116,6,FALSE)</f>
        <v>#N/A</v>
      </c>
      <c r="N664" s="15" t="e">
        <f>VLOOKUP($K664,pivot!$A$4:$G$116,7,FALSE)</f>
        <v>#N/A</v>
      </c>
    </row>
    <row r="665" spans="1:14" hidden="1" x14ac:dyDescent="0.25">
      <c r="A665">
        <v>129</v>
      </c>
      <c r="B665" t="s">
        <v>7</v>
      </c>
      <c r="C665">
        <v>2014</v>
      </c>
      <c r="D665">
        <v>3</v>
      </c>
      <c r="E665">
        <v>363</v>
      </c>
      <c r="F665">
        <v>61</v>
      </c>
      <c r="G665" s="15">
        <v>0.16804407713498623</v>
      </c>
      <c r="H665" s="15"/>
      <c r="J665">
        <v>11</v>
      </c>
      <c r="K665" t="str">
        <f t="shared" si="10"/>
        <v>11-2014-3</v>
      </c>
      <c r="L665" t="e">
        <f>VLOOKUP($K665,pivot!$A$4:$G$116,5,FALSE)</f>
        <v>#N/A</v>
      </c>
      <c r="M665" t="e">
        <f>VLOOKUP($K665,pivot!$A$4:$G$116,6,FALSE)</f>
        <v>#N/A</v>
      </c>
      <c r="N665" s="15" t="e">
        <f>VLOOKUP($K665,pivot!$A$4:$G$116,7,FALSE)</f>
        <v>#N/A</v>
      </c>
    </row>
    <row r="666" spans="1:14" hidden="1" x14ac:dyDescent="0.25">
      <c r="A666">
        <v>129</v>
      </c>
      <c r="B666" t="s">
        <v>7</v>
      </c>
      <c r="C666">
        <v>2014</v>
      </c>
      <c r="D666">
        <v>4</v>
      </c>
      <c r="E666">
        <v>758</v>
      </c>
      <c r="F666">
        <v>216</v>
      </c>
      <c r="G666" s="15">
        <v>0.28496042216358841</v>
      </c>
      <c r="H666" s="15"/>
      <c r="J666">
        <v>11</v>
      </c>
      <c r="K666" t="str">
        <f t="shared" si="10"/>
        <v>11-2014-4</v>
      </c>
      <c r="L666" t="e">
        <f>VLOOKUP($K666,pivot!$A$4:$G$116,5,FALSE)</f>
        <v>#N/A</v>
      </c>
      <c r="M666" t="e">
        <f>VLOOKUP($K666,pivot!$A$4:$G$116,6,FALSE)</f>
        <v>#N/A</v>
      </c>
      <c r="N666" s="15" t="e">
        <f>VLOOKUP($K666,pivot!$A$4:$G$116,7,FALSE)</f>
        <v>#N/A</v>
      </c>
    </row>
    <row r="667" spans="1:14" hidden="1" x14ac:dyDescent="0.25">
      <c r="A667">
        <v>129</v>
      </c>
      <c r="B667" t="s">
        <v>7</v>
      </c>
      <c r="C667">
        <v>2014</v>
      </c>
      <c r="D667">
        <v>5</v>
      </c>
      <c r="E667">
        <v>305</v>
      </c>
      <c r="F667">
        <v>31</v>
      </c>
      <c r="G667" s="15">
        <v>0.10163934426229508</v>
      </c>
      <c r="H667" s="15"/>
      <c r="J667">
        <v>11</v>
      </c>
      <c r="K667" t="str">
        <f t="shared" si="10"/>
        <v>11-2014-5</v>
      </c>
      <c r="L667" t="e">
        <f>VLOOKUP($K667,pivot!$A$4:$G$116,5,FALSE)</f>
        <v>#N/A</v>
      </c>
      <c r="M667" t="e">
        <f>VLOOKUP($K667,pivot!$A$4:$G$116,6,FALSE)</f>
        <v>#N/A</v>
      </c>
      <c r="N667" s="15" t="e">
        <f>VLOOKUP($K667,pivot!$A$4:$G$116,7,FALSE)</f>
        <v>#N/A</v>
      </c>
    </row>
    <row r="668" spans="1:14" hidden="1" x14ac:dyDescent="0.25">
      <c r="A668">
        <v>129</v>
      </c>
      <c r="B668" t="s">
        <v>7</v>
      </c>
      <c r="C668">
        <v>2015</v>
      </c>
      <c r="D668">
        <v>1</v>
      </c>
      <c r="E668">
        <v>9</v>
      </c>
      <c r="F668">
        <v>2</v>
      </c>
      <c r="G668" s="15">
        <v>0.22222222222222221</v>
      </c>
      <c r="H668" s="15"/>
      <c r="J668">
        <v>11</v>
      </c>
      <c r="K668" t="str">
        <f t="shared" si="10"/>
        <v>11-2015-1</v>
      </c>
      <c r="L668" s="16">
        <f>VLOOKUP($K668,pivot!$A$4:$G$116,5,FALSE)</f>
        <v>3</v>
      </c>
      <c r="M668" s="16">
        <f>VLOOKUP($K668,pivot!$A$4:$G$116,6,FALSE)</f>
        <v>2</v>
      </c>
      <c r="N668" s="15">
        <f>VLOOKUP($K668,pivot!$A$4:$G$116,7,FALSE)</f>
        <v>0.66666666666666663</v>
      </c>
    </row>
    <row r="669" spans="1:14" hidden="1" x14ac:dyDescent="0.25">
      <c r="A669">
        <v>129</v>
      </c>
      <c r="B669" t="s">
        <v>7</v>
      </c>
      <c r="C669">
        <v>2015</v>
      </c>
      <c r="D669">
        <v>2</v>
      </c>
      <c r="E669">
        <v>23</v>
      </c>
      <c r="F669">
        <v>8</v>
      </c>
      <c r="G669" s="15">
        <v>0.34782608695652173</v>
      </c>
      <c r="H669" s="15"/>
      <c r="J669">
        <v>11</v>
      </c>
      <c r="K669" t="str">
        <f t="shared" si="10"/>
        <v>11-2015-2</v>
      </c>
      <c r="L669" s="16">
        <f>VLOOKUP($K669,pivot!$A$4:$G$116,5,FALSE)</f>
        <v>11</v>
      </c>
      <c r="M669" s="16">
        <f>VLOOKUP($K669,pivot!$A$4:$G$116,6,FALSE)</f>
        <v>8</v>
      </c>
      <c r="N669" s="15">
        <f>VLOOKUP($K669,pivot!$A$4:$G$116,7,FALSE)</f>
        <v>0.72727272727272729</v>
      </c>
    </row>
    <row r="670" spans="1:14" hidden="1" x14ac:dyDescent="0.25">
      <c r="A670">
        <v>129</v>
      </c>
      <c r="B670" t="s">
        <v>7</v>
      </c>
      <c r="C670">
        <v>2015</v>
      </c>
      <c r="D670">
        <v>3</v>
      </c>
      <c r="E670">
        <v>674</v>
      </c>
      <c r="F670">
        <v>107</v>
      </c>
      <c r="G670" s="15">
        <v>0.15875370919881307</v>
      </c>
      <c r="H670" s="15"/>
      <c r="J670">
        <v>11</v>
      </c>
      <c r="K670" t="str">
        <f t="shared" si="10"/>
        <v>11-2015-3</v>
      </c>
      <c r="L670" s="21">
        <f>VLOOKUP($K670,pivot!$A$4:$G$116,5,FALSE)</f>
        <v>470.14285714285717</v>
      </c>
      <c r="M670" s="21">
        <f>VLOOKUP($K670,pivot!$A$4:$G$116,6,FALSE)</f>
        <v>115.85714285714286</v>
      </c>
      <c r="N670" s="22">
        <f>VLOOKUP($K670,pivot!$A$4:$G$116,7,FALSE)</f>
        <v>0.24642965663931934</v>
      </c>
    </row>
    <row r="671" spans="1:14" hidden="1" x14ac:dyDescent="0.25">
      <c r="A671">
        <v>129</v>
      </c>
      <c r="B671" t="s">
        <v>7</v>
      </c>
      <c r="C671">
        <v>2015</v>
      </c>
      <c r="D671">
        <v>4</v>
      </c>
      <c r="E671">
        <v>2104</v>
      </c>
      <c r="F671">
        <v>298</v>
      </c>
      <c r="G671" s="15">
        <v>0.14163498098859315</v>
      </c>
      <c r="H671" s="15"/>
      <c r="J671">
        <v>11</v>
      </c>
      <c r="K671" t="str">
        <f t="shared" si="10"/>
        <v>11-2015-4</v>
      </c>
      <c r="L671" s="21">
        <f>VLOOKUP($K671,pivot!$A$4:$G$116,5,FALSE)</f>
        <v>711.85714285714289</v>
      </c>
      <c r="M671" s="21">
        <f>VLOOKUP($K671,pivot!$A$4:$G$116,6,FALSE)</f>
        <v>372.14285714285717</v>
      </c>
      <c r="N671" s="22">
        <f>VLOOKUP($K671,pivot!$A$4:$G$116,7,FALSE)</f>
        <v>0.52277744330724463</v>
      </c>
    </row>
    <row r="672" spans="1:14" hidden="1" x14ac:dyDescent="0.25">
      <c r="A672">
        <v>129</v>
      </c>
      <c r="B672" t="s">
        <v>7</v>
      </c>
      <c r="C672">
        <v>2015</v>
      </c>
      <c r="D672">
        <v>5</v>
      </c>
      <c r="E672">
        <v>330</v>
      </c>
      <c r="F672">
        <v>159</v>
      </c>
      <c r="G672" s="15">
        <v>0.48181818181818181</v>
      </c>
      <c r="H672" s="15"/>
      <c r="J672">
        <v>11</v>
      </c>
      <c r="K672" t="str">
        <f t="shared" si="10"/>
        <v>11-2015-5</v>
      </c>
      <c r="L672" t="e">
        <f>VLOOKUP($K672,pivot!$A$4:$G$116,5,FALSE)</f>
        <v>#N/A</v>
      </c>
      <c r="M672" t="e">
        <f>VLOOKUP($K672,pivot!$A$4:$G$116,6,FALSE)</f>
        <v>#N/A</v>
      </c>
      <c r="N672" s="15" t="e">
        <f>VLOOKUP($K672,pivot!$A$4:$G$116,7,FALSE)</f>
        <v>#N/A</v>
      </c>
    </row>
    <row r="673" spans="1:14" hidden="1" x14ac:dyDescent="0.25">
      <c r="A673">
        <v>129</v>
      </c>
      <c r="B673" t="s">
        <v>7</v>
      </c>
      <c r="C673">
        <v>2016</v>
      </c>
      <c r="D673">
        <v>1</v>
      </c>
      <c r="E673">
        <v>25</v>
      </c>
      <c r="F673">
        <v>1</v>
      </c>
      <c r="G673" s="15">
        <v>0.04</v>
      </c>
      <c r="H673" s="15"/>
      <c r="J673">
        <v>11</v>
      </c>
      <c r="K673" t="str">
        <f t="shared" si="10"/>
        <v>11-2016-1</v>
      </c>
      <c r="L673" s="16">
        <f>VLOOKUP($K673,pivot!$A$4:$G$116,5,FALSE)</f>
        <v>0</v>
      </c>
      <c r="M673" s="16">
        <f>VLOOKUP($K673,pivot!$A$4:$G$116,6,FALSE)</f>
        <v>1</v>
      </c>
      <c r="N673" s="15">
        <f>VLOOKUP($K673,pivot!$A$4:$G$116,7,FALSE)</f>
        <v>0</v>
      </c>
    </row>
    <row r="674" spans="1:14" hidden="1" x14ac:dyDescent="0.25">
      <c r="A674">
        <v>129</v>
      </c>
      <c r="B674" t="s">
        <v>7</v>
      </c>
      <c r="C674">
        <v>2016</v>
      </c>
      <c r="D674">
        <v>2</v>
      </c>
      <c r="E674">
        <v>12</v>
      </c>
      <c r="F674">
        <v>2</v>
      </c>
      <c r="G674" s="15">
        <v>0.16666666666666666</v>
      </c>
      <c r="H674" s="15"/>
      <c r="J674">
        <v>11</v>
      </c>
      <c r="K674" t="str">
        <f t="shared" si="10"/>
        <v>11-2016-2</v>
      </c>
      <c r="L674" s="16">
        <f>VLOOKUP($K674,pivot!$A$4:$G$116,5,FALSE)</f>
        <v>10</v>
      </c>
      <c r="M674" s="16">
        <f>VLOOKUP($K674,pivot!$A$4:$G$116,6,FALSE)</f>
        <v>1</v>
      </c>
      <c r="N674" s="15">
        <f>VLOOKUP($K674,pivot!$A$4:$G$116,7,FALSE)</f>
        <v>0.1</v>
      </c>
    </row>
    <row r="675" spans="1:14" hidden="1" x14ac:dyDescent="0.25">
      <c r="A675">
        <v>129</v>
      </c>
      <c r="B675" t="s">
        <v>7</v>
      </c>
      <c r="C675">
        <v>2016</v>
      </c>
      <c r="D675">
        <v>3</v>
      </c>
      <c r="E675">
        <v>36</v>
      </c>
      <c r="F675">
        <v>5</v>
      </c>
      <c r="G675" s="15">
        <v>0.1388888888888889</v>
      </c>
      <c r="H675" s="15"/>
      <c r="J675">
        <v>11</v>
      </c>
      <c r="K675" t="str">
        <f t="shared" si="10"/>
        <v>11-2016-3</v>
      </c>
      <c r="L675" s="16">
        <f>VLOOKUP($K675,pivot!$A$4:$G$116,5,FALSE)</f>
        <v>29</v>
      </c>
      <c r="M675" s="16">
        <f>VLOOKUP($K675,pivot!$A$4:$G$116,6,FALSE)</f>
        <v>4</v>
      </c>
      <c r="N675" s="15">
        <f>VLOOKUP($K675,pivot!$A$4:$G$116,7,FALSE)</f>
        <v>0.13793103448275862</v>
      </c>
    </row>
    <row r="676" spans="1:14" hidden="1" x14ac:dyDescent="0.25">
      <c r="A676">
        <v>129</v>
      </c>
      <c r="B676" t="s">
        <v>7</v>
      </c>
      <c r="C676">
        <v>2017</v>
      </c>
      <c r="D676">
        <v>1</v>
      </c>
      <c r="E676">
        <v>12</v>
      </c>
      <c r="F676">
        <v>2</v>
      </c>
      <c r="G676" s="15">
        <v>0.16666666666666666</v>
      </c>
      <c r="H676" s="15"/>
      <c r="J676">
        <v>11</v>
      </c>
      <c r="K676" t="str">
        <f t="shared" si="10"/>
        <v>11-2017-1</v>
      </c>
      <c r="L676" s="16">
        <f>VLOOKUP($K676,pivot!$A$4:$G$116,5,FALSE)</f>
        <v>34.4</v>
      </c>
      <c r="M676" s="16">
        <f>VLOOKUP($K676,pivot!$A$4:$G$116,6,FALSE)</f>
        <v>5.5714285714285712</v>
      </c>
      <c r="N676" s="15">
        <f>VLOOKUP($K676,pivot!$A$4:$G$116,7,FALSE)</f>
        <v>0.16196013289036545</v>
      </c>
    </row>
    <row r="677" spans="1:14" hidden="1" x14ac:dyDescent="0.25">
      <c r="A677">
        <v>129</v>
      </c>
      <c r="B677" t="s">
        <v>7</v>
      </c>
      <c r="C677">
        <v>2017</v>
      </c>
      <c r="D677">
        <v>2</v>
      </c>
      <c r="E677">
        <v>492</v>
      </c>
      <c r="F677">
        <v>149</v>
      </c>
      <c r="G677" s="15">
        <v>0.30284552845528456</v>
      </c>
      <c r="H677" s="15"/>
      <c r="J677">
        <v>11</v>
      </c>
      <c r="K677" t="str">
        <f t="shared" si="10"/>
        <v>11-2017-2</v>
      </c>
      <c r="L677" s="16">
        <f>VLOOKUP($K677,pivot!$A$4:$G$116,5,FALSE)</f>
        <v>511.57142857142856</v>
      </c>
      <c r="M677" s="16">
        <f>VLOOKUP($K677,pivot!$A$4:$G$116,6,FALSE)</f>
        <v>150.28571428571431</v>
      </c>
      <c r="N677" s="15">
        <f>VLOOKUP($K677,pivot!$A$4:$G$116,7,FALSE)</f>
        <v>0.2937726891929629</v>
      </c>
    </row>
    <row r="678" spans="1:14" hidden="1" x14ac:dyDescent="0.25">
      <c r="A678">
        <v>129</v>
      </c>
      <c r="B678" t="s">
        <v>7</v>
      </c>
      <c r="C678">
        <v>2017</v>
      </c>
      <c r="D678">
        <v>3</v>
      </c>
      <c r="E678">
        <v>1226</v>
      </c>
      <c r="F678">
        <v>300</v>
      </c>
      <c r="G678" s="15">
        <v>0.24469820554649266</v>
      </c>
      <c r="H678" s="15"/>
      <c r="J678">
        <v>11</v>
      </c>
      <c r="K678" t="str">
        <f t="shared" si="10"/>
        <v>11-2017-3</v>
      </c>
      <c r="L678" s="21">
        <f>VLOOKUP($K678,pivot!$A$4:$G$116,5,FALSE)</f>
        <v>1100.2857142857142</v>
      </c>
      <c r="M678" s="21">
        <f>VLOOKUP($K678,pivot!$A$4:$G$116,6,FALSE)</f>
        <v>345.14285714285711</v>
      </c>
      <c r="N678" s="22">
        <f>VLOOKUP($K678,pivot!$A$4:$G$116,7,FALSE)</f>
        <v>0.31368475720592054</v>
      </c>
    </row>
    <row r="679" spans="1:14" hidden="1" x14ac:dyDescent="0.25">
      <c r="A679">
        <v>129</v>
      </c>
      <c r="B679" t="s">
        <v>7</v>
      </c>
      <c r="C679">
        <v>2017</v>
      </c>
      <c r="D679">
        <v>4</v>
      </c>
      <c r="E679">
        <v>1428</v>
      </c>
      <c r="F679">
        <v>470</v>
      </c>
      <c r="G679" s="15">
        <v>0.32913165266106442</v>
      </c>
      <c r="H679" s="15"/>
      <c r="J679">
        <v>11</v>
      </c>
      <c r="K679" t="str">
        <f t="shared" si="10"/>
        <v>11-2017-4</v>
      </c>
      <c r="L679" s="16">
        <f>VLOOKUP($K679,pivot!$A$4:$G$116,5,FALSE)</f>
        <v>1522.7142857142858</v>
      </c>
      <c r="M679" s="16">
        <f>VLOOKUP($K679,pivot!$A$4:$G$116,6,FALSE)</f>
        <v>544</v>
      </c>
      <c r="N679" s="15">
        <f>VLOOKUP($K679,pivot!$A$4:$G$116,7,FALSE)</f>
        <v>0.35725677830940988</v>
      </c>
    </row>
    <row r="680" spans="1:14" hidden="1" x14ac:dyDescent="0.25">
      <c r="A680">
        <v>129</v>
      </c>
      <c r="B680" t="s">
        <v>7</v>
      </c>
      <c r="C680">
        <v>2017</v>
      </c>
      <c r="D680">
        <v>5</v>
      </c>
      <c r="E680">
        <v>251</v>
      </c>
      <c r="F680">
        <v>110</v>
      </c>
      <c r="G680" s="15">
        <v>0.43824701195219123</v>
      </c>
      <c r="H680" s="15"/>
      <c r="J680">
        <v>11</v>
      </c>
      <c r="K680" t="str">
        <f t="shared" si="10"/>
        <v>11-2017-5</v>
      </c>
      <c r="L680" t="e">
        <f>VLOOKUP($K680,pivot!$A$4:$G$116,5,FALSE)</f>
        <v>#N/A</v>
      </c>
      <c r="M680" t="e">
        <f>VLOOKUP($K680,pivot!$A$4:$G$116,6,FALSE)</f>
        <v>#N/A</v>
      </c>
      <c r="N680" s="15" t="e">
        <f>VLOOKUP($K680,pivot!$A$4:$G$116,7,FALSE)</f>
        <v>#N/A</v>
      </c>
    </row>
    <row r="681" spans="1:14" hidden="1" x14ac:dyDescent="0.25">
      <c r="A681">
        <v>129</v>
      </c>
      <c r="B681" t="s">
        <v>7</v>
      </c>
      <c r="C681">
        <v>2018</v>
      </c>
      <c r="D681">
        <v>1</v>
      </c>
      <c r="E681">
        <v>46</v>
      </c>
      <c r="F681">
        <v>12</v>
      </c>
      <c r="G681" s="15">
        <v>0.2608695652173913</v>
      </c>
      <c r="H681" s="15"/>
      <c r="J681">
        <v>11</v>
      </c>
      <c r="K681" t="str">
        <f t="shared" si="10"/>
        <v>11-2018-1</v>
      </c>
      <c r="L681" s="16">
        <f>VLOOKUP($K681,pivot!$A$4:$G$116,5,FALSE)</f>
        <v>45.142857142857139</v>
      </c>
      <c r="M681" s="16">
        <f>VLOOKUP($K681,pivot!$A$4:$G$116,6,FALSE)</f>
        <v>7.7142857142857144</v>
      </c>
      <c r="N681" s="15">
        <f>VLOOKUP($K681,pivot!$A$4:$G$116,7,FALSE)</f>
        <v>0.17088607594936711</v>
      </c>
    </row>
    <row r="682" spans="1:14" hidden="1" x14ac:dyDescent="0.25">
      <c r="A682">
        <v>129</v>
      </c>
      <c r="B682" t="s">
        <v>7</v>
      </c>
      <c r="C682">
        <v>2018</v>
      </c>
      <c r="D682">
        <v>2</v>
      </c>
      <c r="E682">
        <v>210</v>
      </c>
      <c r="F682">
        <v>86</v>
      </c>
      <c r="G682" s="15">
        <v>0.40952380952380951</v>
      </c>
      <c r="H682" s="15"/>
      <c r="J682">
        <v>11</v>
      </c>
      <c r="K682" t="str">
        <f t="shared" si="10"/>
        <v>11-2018-2</v>
      </c>
      <c r="L682" s="16">
        <f>VLOOKUP($K682,pivot!$A$4:$G$116,5,FALSE)</f>
        <v>176.57142857142856</v>
      </c>
      <c r="M682" s="16">
        <f>VLOOKUP($K682,pivot!$A$4:$G$116,6,FALSE)</f>
        <v>66.285714285714278</v>
      </c>
      <c r="N682" s="15">
        <f>VLOOKUP($K682,pivot!$A$4:$G$116,7,FALSE)</f>
        <v>0.37540453074433655</v>
      </c>
    </row>
    <row r="683" spans="1:14" hidden="1" x14ac:dyDescent="0.25">
      <c r="A683">
        <v>129</v>
      </c>
      <c r="B683" t="s">
        <v>7</v>
      </c>
      <c r="C683">
        <v>2018</v>
      </c>
      <c r="D683">
        <v>3</v>
      </c>
      <c r="E683">
        <v>1365</v>
      </c>
      <c r="F683">
        <v>552</v>
      </c>
      <c r="G683" s="15">
        <v>0.4043956043956044</v>
      </c>
      <c r="H683" s="15"/>
      <c r="J683">
        <v>11</v>
      </c>
      <c r="K683" t="str">
        <f t="shared" si="10"/>
        <v>11-2018-3</v>
      </c>
      <c r="L683" s="21">
        <f>VLOOKUP($K683,pivot!$A$4:$G$116,5,FALSE)</f>
        <v>916.28571428571422</v>
      </c>
      <c r="M683" s="21">
        <f>VLOOKUP($K683,pivot!$A$4:$G$116,6,FALSE)</f>
        <v>267</v>
      </c>
      <c r="N683" s="22">
        <f>VLOOKUP($K683,pivot!$A$4:$G$116,7,FALSE)</f>
        <v>0.29139382600561275</v>
      </c>
    </row>
    <row r="684" spans="1:14" hidden="1" x14ac:dyDescent="0.25">
      <c r="A684">
        <v>129</v>
      </c>
      <c r="B684" t="s">
        <v>7</v>
      </c>
      <c r="C684">
        <v>2018</v>
      </c>
      <c r="D684">
        <v>4</v>
      </c>
      <c r="E684">
        <v>3807</v>
      </c>
      <c r="F684">
        <v>893</v>
      </c>
      <c r="G684" s="15">
        <v>0.23456790123456789</v>
      </c>
      <c r="H684" s="15"/>
      <c r="J684">
        <v>11</v>
      </c>
      <c r="K684" t="str">
        <f t="shared" si="10"/>
        <v>11-2018-4</v>
      </c>
      <c r="L684" t="e">
        <f>VLOOKUP($K684,pivot!$A$4:$G$116,5,FALSE)</f>
        <v>#N/A</v>
      </c>
      <c r="M684" t="e">
        <f>VLOOKUP($K684,pivot!$A$4:$G$116,6,FALSE)</f>
        <v>#N/A</v>
      </c>
      <c r="N684" s="15" t="e">
        <f>VLOOKUP($K684,pivot!$A$4:$G$116,7,FALSE)</f>
        <v>#N/A</v>
      </c>
    </row>
    <row r="685" spans="1:14" hidden="1" x14ac:dyDescent="0.25">
      <c r="A685">
        <v>129</v>
      </c>
      <c r="B685" t="s">
        <v>7</v>
      </c>
      <c r="C685">
        <v>2018</v>
      </c>
      <c r="D685">
        <v>5</v>
      </c>
      <c r="E685">
        <v>39</v>
      </c>
      <c r="F685">
        <v>14</v>
      </c>
      <c r="G685" s="15">
        <v>0.35897435897435898</v>
      </c>
      <c r="H685" s="15"/>
      <c r="J685">
        <v>11</v>
      </c>
      <c r="K685" t="str">
        <f t="shared" si="10"/>
        <v>11-2018-5</v>
      </c>
      <c r="L685" t="e">
        <f>VLOOKUP($K685,pivot!$A$4:$G$116,5,FALSE)</f>
        <v>#N/A</v>
      </c>
      <c r="M685" t="e">
        <f>VLOOKUP($K685,pivot!$A$4:$G$116,6,FALSE)</f>
        <v>#N/A</v>
      </c>
      <c r="N685" s="15" t="e">
        <f>VLOOKUP($K685,pivot!$A$4:$G$116,7,FALSE)</f>
        <v>#N/A</v>
      </c>
    </row>
    <row r="686" spans="1:14" hidden="1" x14ac:dyDescent="0.25">
      <c r="A686">
        <v>129</v>
      </c>
      <c r="B686" t="s">
        <v>7</v>
      </c>
      <c r="C686">
        <v>2019</v>
      </c>
      <c r="D686">
        <v>1</v>
      </c>
      <c r="E686">
        <v>11</v>
      </c>
      <c r="F686">
        <v>1</v>
      </c>
      <c r="G686" s="15">
        <v>9.0909090909090912E-2</v>
      </c>
      <c r="H686" s="15"/>
      <c r="J686">
        <v>11</v>
      </c>
      <c r="K686" t="str">
        <f t="shared" si="10"/>
        <v>11-2019-1</v>
      </c>
      <c r="L686" t="e">
        <f>VLOOKUP($K686,pivot!$A$4:$G$116,5,FALSE)</f>
        <v>#N/A</v>
      </c>
      <c r="M686" t="e">
        <f>VLOOKUP($K686,pivot!$A$4:$G$116,6,FALSE)</f>
        <v>#N/A</v>
      </c>
      <c r="N686" s="15" t="e">
        <f>VLOOKUP($K686,pivot!$A$4:$G$116,7,FALSE)</f>
        <v>#N/A</v>
      </c>
    </row>
    <row r="687" spans="1:14" hidden="1" x14ac:dyDescent="0.25">
      <c r="A687">
        <v>129</v>
      </c>
      <c r="B687" t="s">
        <v>7</v>
      </c>
      <c r="C687">
        <v>2019</v>
      </c>
      <c r="D687">
        <v>2</v>
      </c>
      <c r="E687" s="10">
        <v>262</v>
      </c>
      <c r="F687">
        <v>124</v>
      </c>
      <c r="G687" s="15">
        <v>0.31472081218274112</v>
      </c>
      <c r="H687" s="15">
        <f>F687/E687</f>
        <v>0.47328244274809161</v>
      </c>
      <c r="I687" t="s">
        <v>563</v>
      </c>
      <c r="J687">
        <v>11</v>
      </c>
      <c r="K687" t="str">
        <f t="shared" si="10"/>
        <v>11-2019-2</v>
      </c>
      <c r="L687" s="21">
        <f>VLOOKUP($K687,pivot!$A$4:$G$116,5,FALSE)</f>
        <v>262</v>
      </c>
      <c r="M687" s="21">
        <f>VLOOKUP($K687,pivot!$A$4:$G$116,6,FALSE)</f>
        <v>112</v>
      </c>
      <c r="N687" s="22">
        <f>VLOOKUP($K687,pivot!$A$4:$G$116,7,FALSE)</f>
        <v>0.42748091603053434</v>
      </c>
    </row>
    <row r="688" spans="1:14" hidden="1" x14ac:dyDescent="0.25">
      <c r="A688">
        <v>129</v>
      </c>
      <c r="B688" t="s">
        <v>7</v>
      </c>
      <c r="C688">
        <v>2019</v>
      </c>
      <c r="D688">
        <v>3</v>
      </c>
      <c r="E688" s="10">
        <v>464</v>
      </c>
      <c r="F688">
        <v>270</v>
      </c>
      <c r="G688" s="15">
        <v>0.21986970684039087</v>
      </c>
      <c r="H688" s="15">
        <f>F688/E688</f>
        <v>0.5818965517241379</v>
      </c>
      <c r="I688" t="s">
        <v>563</v>
      </c>
      <c r="J688">
        <v>11</v>
      </c>
      <c r="K688" t="str">
        <f t="shared" si="10"/>
        <v>11-2019-3</v>
      </c>
      <c r="L688" s="21">
        <f>VLOOKUP($K688,pivot!$A$4:$G$116,5,FALSE)</f>
        <v>464</v>
      </c>
      <c r="M688" s="21">
        <f>VLOOKUP($K688,pivot!$A$4:$G$116,6,FALSE)</f>
        <v>225</v>
      </c>
      <c r="N688" s="22">
        <f>VLOOKUP($K688,pivot!$A$4:$G$116,7,FALSE)</f>
        <v>0.48491379310344829</v>
      </c>
    </row>
    <row r="689" spans="1:14" hidden="1" x14ac:dyDescent="0.25">
      <c r="A689">
        <v>129</v>
      </c>
      <c r="B689" t="s">
        <v>7</v>
      </c>
      <c r="C689">
        <v>2019</v>
      </c>
      <c r="D689">
        <v>4</v>
      </c>
      <c r="E689" s="10">
        <v>1685</v>
      </c>
      <c r="F689">
        <v>172</v>
      </c>
      <c r="G689" s="15">
        <v>0.13292117465224113</v>
      </c>
      <c r="H689" s="15">
        <f>F689/E689</f>
        <v>0.10207715133531158</v>
      </c>
      <c r="I689" t="s">
        <v>563</v>
      </c>
      <c r="J689">
        <v>11</v>
      </c>
      <c r="K689" t="str">
        <f t="shared" si="10"/>
        <v>11-2019-4</v>
      </c>
      <c r="L689" t="e">
        <f>VLOOKUP($K689,pivot!$A$4:$G$116,5,FALSE)</f>
        <v>#N/A</v>
      </c>
      <c r="M689" t="e">
        <f>VLOOKUP($K689,pivot!$A$4:$G$116,6,FALSE)</f>
        <v>#N/A</v>
      </c>
      <c r="N689" s="15" t="e">
        <f>VLOOKUP($K689,pivot!$A$4:$G$116,7,FALSE)</f>
        <v>#N/A</v>
      </c>
    </row>
    <row r="690" spans="1:14" hidden="1" x14ac:dyDescent="0.25">
      <c r="A690">
        <v>129</v>
      </c>
      <c r="B690" t="s">
        <v>7</v>
      </c>
      <c r="C690">
        <v>2019</v>
      </c>
      <c r="D690">
        <v>5</v>
      </c>
      <c r="E690">
        <v>99</v>
      </c>
      <c r="F690">
        <v>2</v>
      </c>
      <c r="G690" s="15">
        <v>2.0202020202020204E-2</v>
      </c>
      <c r="H690" s="15"/>
      <c r="J690">
        <v>11</v>
      </c>
      <c r="K690" t="str">
        <f t="shared" si="10"/>
        <v>11-2019-5</v>
      </c>
      <c r="L690" t="e">
        <f>VLOOKUP($K690,pivot!$A$4:$G$116,5,FALSE)</f>
        <v>#N/A</v>
      </c>
      <c r="M690" t="e">
        <f>VLOOKUP($K690,pivot!$A$4:$G$116,6,FALSE)</f>
        <v>#N/A</v>
      </c>
      <c r="N690" s="15" t="e">
        <f>VLOOKUP($K690,pivot!$A$4:$G$116,7,FALSE)</f>
        <v>#N/A</v>
      </c>
    </row>
    <row r="691" spans="1:14" hidden="1" x14ac:dyDescent="0.25">
      <c r="A691">
        <v>129</v>
      </c>
      <c r="B691" t="s">
        <v>7</v>
      </c>
      <c r="C691">
        <v>2020</v>
      </c>
      <c r="D691">
        <v>2</v>
      </c>
      <c r="E691" s="10">
        <v>216</v>
      </c>
      <c r="F691">
        <v>91</v>
      </c>
      <c r="G691" s="15">
        <v>0.16727941176470587</v>
      </c>
      <c r="H691" s="15">
        <f>F691/E691</f>
        <v>0.42129629629629628</v>
      </c>
      <c r="I691" t="s">
        <v>563</v>
      </c>
      <c r="J691">
        <v>11</v>
      </c>
      <c r="K691" t="str">
        <f t="shared" si="10"/>
        <v>11-2020-2</v>
      </c>
      <c r="L691" s="21">
        <f>VLOOKUP($K691,pivot!$A$4:$G$116,5,FALSE)</f>
        <v>318.14285714285711</v>
      </c>
      <c r="M691" s="21">
        <f>VLOOKUP($K691,pivot!$A$4:$G$116,6,FALSE)</f>
        <v>83</v>
      </c>
      <c r="N691" s="22">
        <f>VLOOKUP($K691,pivot!$A$4:$G$116,7,FALSE)</f>
        <v>0.26088908845981146</v>
      </c>
    </row>
    <row r="692" spans="1:14" hidden="1" x14ac:dyDescent="0.25">
      <c r="A692">
        <v>129</v>
      </c>
      <c r="B692" t="s">
        <v>7</v>
      </c>
      <c r="C692">
        <v>2020</v>
      </c>
      <c r="D692">
        <v>3</v>
      </c>
      <c r="E692" s="10">
        <v>1148</v>
      </c>
      <c r="F692">
        <v>243</v>
      </c>
      <c r="G692" s="15">
        <v>0.15187500000000001</v>
      </c>
      <c r="H692" s="15">
        <f>F692/E692</f>
        <v>0.21167247386759583</v>
      </c>
      <c r="I692" t="s">
        <v>563</v>
      </c>
      <c r="J692">
        <v>11</v>
      </c>
      <c r="K692" t="str">
        <f t="shared" si="10"/>
        <v>11-2020-3</v>
      </c>
      <c r="L692" s="16">
        <f>VLOOKUP($K692,pivot!$A$4:$G$116,5,FALSE)</f>
        <v>1124.8571428571429</v>
      </c>
      <c r="M692" s="16">
        <f>VLOOKUP($K692,pivot!$A$4:$G$116,6,FALSE)</f>
        <v>263.57142857142856</v>
      </c>
      <c r="N692" s="15">
        <f>VLOOKUP($K692,pivot!$A$4:$G$116,7,FALSE)</f>
        <v>0.23431546863093725</v>
      </c>
    </row>
    <row r="693" spans="1:14" hidden="1" x14ac:dyDescent="0.25">
      <c r="A693">
        <v>129</v>
      </c>
      <c r="B693" t="s">
        <v>7</v>
      </c>
      <c r="C693">
        <v>2020</v>
      </c>
      <c r="D693">
        <v>4</v>
      </c>
      <c r="E693" s="10">
        <v>1366</v>
      </c>
      <c r="F693">
        <v>264</v>
      </c>
      <c r="G693" s="15">
        <v>0.1461794019933555</v>
      </c>
      <c r="H693" s="15">
        <f>F693/E693</f>
        <v>0.19326500732064422</v>
      </c>
      <c r="I693" t="s">
        <v>563</v>
      </c>
      <c r="J693">
        <v>11</v>
      </c>
      <c r="K693" t="str">
        <f t="shared" si="10"/>
        <v>11-2020-4</v>
      </c>
      <c r="L693" s="16">
        <f>VLOOKUP($K693,pivot!$A$4:$G$116,5,FALSE)</f>
        <v>1287</v>
      </c>
      <c r="M693" s="16">
        <f>VLOOKUP($K693,pivot!$A$4:$G$116,6,FALSE)</f>
        <v>288.42857142857144</v>
      </c>
      <c r="N693" s="15">
        <f>VLOOKUP($K693,pivot!$A$4:$G$116,7,FALSE)</f>
        <v>0.22410922410922413</v>
      </c>
    </row>
    <row r="694" spans="1:14" hidden="1" x14ac:dyDescent="0.25">
      <c r="A694">
        <v>129</v>
      </c>
      <c r="B694" t="s">
        <v>7</v>
      </c>
      <c r="C694">
        <v>2020</v>
      </c>
      <c r="D694">
        <v>5</v>
      </c>
      <c r="E694" s="10">
        <v>106</v>
      </c>
      <c r="F694">
        <v>42</v>
      </c>
      <c r="G694" s="15">
        <v>0.14840989399293286</v>
      </c>
      <c r="H694" s="15">
        <f>F694/E694</f>
        <v>0.39622641509433965</v>
      </c>
      <c r="I694" t="s">
        <v>563</v>
      </c>
      <c r="J694">
        <v>11</v>
      </c>
      <c r="K694" t="str">
        <f t="shared" si="10"/>
        <v>11-2020-5</v>
      </c>
      <c r="L694" t="e">
        <f>VLOOKUP($K694,pivot!$A$4:$G$116,5,FALSE)</f>
        <v>#N/A</v>
      </c>
      <c r="M694" t="e">
        <f>VLOOKUP($K694,pivot!$A$4:$G$116,6,FALSE)</f>
        <v>#N/A</v>
      </c>
      <c r="N694" s="15" t="e">
        <f>VLOOKUP($K694,pivot!$A$4:$G$116,7,FALSE)</f>
        <v>#N/A</v>
      </c>
    </row>
    <row r="695" spans="1:14" hidden="1" x14ac:dyDescent="0.25">
      <c r="A695">
        <v>136</v>
      </c>
      <c r="B695" t="s">
        <v>9</v>
      </c>
      <c r="C695">
        <v>2000</v>
      </c>
      <c r="D695">
        <v>1</v>
      </c>
      <c r="E695">
        <v>87</v>
      </c>
      <c r="F695">
        <v>8</v>
      </c>
      <c r="G695" s="15">
        <v>9.1954022988505746E-2</v>
      </c>
      <c r="H695" s="15"/>
      <c r="J695">
        <v>13</v>
      </c>
      <c r="K695" t="str">
        <f t="shared" si="10"/>
        <v>13-2000-1</v>
      </c>
      <c r="L695" t="e">
        <f>VLOOKUP($K695,pivot!$A$4:$G$116,5,FALSE)</f>
        <v>#N/A</v>
      </c>
      <c r="M695" t="e">
        <f>VLOOKUP($K695,pivot!$A$4:$G$116,6,FALSE)</f>
        <v>#N/A</v>
      </c>
      <c r="N695" s="15" t="e">
        <f>VLOOKUP($K695,pivot!$A$4:$G$116,7,FALSE)</f>
        <v>#N/A</v>
      </c>
    </row>
    <row r="696" spans="1:14" hidden="1" x14ac:dyDescent="0.25">
      <c r="A696">
        <v>136</v>
      </c>
      <c r="B696" t="s">
        <v>9</v>
      </c>
      <c r="C696">
        <v>2000</v>
      </c>
      <c r="D696">
        <v>2</v>
      </c>
      <c r="E696">
        <v>275</v>
      </c>
      <c r="F696">
        <v>80</v>
      </c>
      <c r="G696" s="15">
        <v>0.29090909090909089</v>
      </c>
      <c r="H696" s="15"/>
      <c r="J696">
        <v>13</v>
      </c>
      <c r="K696" t="str">
        <f t="shared" si="10"/>
        <v>13-2000-2</v>
      </c>
      <c r="L696" t="e">
        <f>VLOOKUP($K696,pivot!$A$4:$G$116,5,FALSE)</f>
        <v>#N/A</v>
      </c>
      <c r="M696" t="e">
        <f>VLOOKUP($K696,pivot!$A$4:$G$116,6,FALSE)</f>
        <v>#N/A</v>
      </c>
      <c r="N696" s="15" t="e">
        <f>VLOOKUP($K696,pivot!$A$4:$G$116,7,FALSE)</f>
        <v>#N/A</v>
      </c>
    </row>
    <row r="697" spans="1:14" hidden="1" x14ac:dyDescent="0.25">
      <c r="A697">
        <v>136</v>
      </c>
      <c r="B697" t="s">
        <v>9</v>
      </c>
      <c r="C697">
        <v>2000</v>
      </c>
      <c r="D697">
        <v>3</v>
      </c>
      <c r="E697">
        <v>184</v>
      </c>
      <c r="F697">
        <v>29</v>
      </c>
      <c r="G697" s="15">
        <v>0.15760869565217392</v>
      </c>
      <c r="H697" s="15"/>
      <c r="J697">
        <v>13</v>
      </c>
      <c r="K697" t="str">
        <f t="shared" si="10"/>
        <v>13-2000-3</v>
      </c>
      <c r="L697" t="e">
        <f>VLOOKUP($K697,pivot!$A$4:$G$116,5,FALSE)</f>
        <v>#N/A</v>
      </c>
      <c r="M697" t="e">
        <f>VLOOKUP($K697,pivot!$A$4:$G$116,6,FALSE)</f>
        <v>#N/A</v>
      </c>
      <c r="N697" s="15" t="e">
        <f>VLOOKUP($K697,pivot!$A$4:$G$116,7,FALSE)</f>
        <v>#N/A</v>
      </c>
    </row>
    <row r="698" spans="1:14" hidden="1" x14ac:dyDescent="0.25">
      <c r="A698">
        <v>136</v>
      </c>
      <c r="B698" t="s">
        <v>9</v>
      </c>
      <c r="C698">
        <v>2000</v>
      </c>
      <c r="D698">
        <v>4</v>
      </c>
      <c r="E698">
        <v>1099</v>
      </c>
      <c r="F698">
        <v>222</v>
      </c>
      <c r="G698" s="15">
        <v>0.20200181983621474</v>
      </c>
      <c r="H698" s="15"/>
      <c r="J698">
        <v>13</v>
      </c>
      <c r="K698" t="str">
        <f t="shared" si="10"/>
        <v>13-2000-4</v>
      </c>
      <c r="L698" t="e">
        <f>VLOOKUP($K698,pivot!$A$4:$G$116,5,FALSE)</f>
        <v>#N/A</v>
      </c>
      <c r="M698" t="e">
        <f>VLOOKUP($K698,pivot!$A$4:$G$116,6,FALSE)</f>
        <v>#N/A</v>
      </c>
      <c r="N698" s="15" t="e">
        <f>VLOOKUP($K698,pivot!$A$4:$G$116,7,FALSE)</f>
        <v>#N/A</v>
      </c>
    </row>
    <row r="699" spans="1:14" hidden="1" x14ac:dyDescent="0.25">
      <c r="A699">
        <v>136</v>
      </c>
      <c r="B699" t="s">
        <v>9</v>
      </c>
      <c r="C699">
        <v>2000</v>
      </c>
      <c r="D699">
        <v>5</v>
      </c>
      <c r="E699">
        <v>579</v>
      </c>
      <c r="F699">
        <v>113</v>
      </c>
      <c r="G699" s="15">
        <v>0.19516407599309155</v>
      </c>
      <c r="H699" s="15"/>
      <c r="J699">
        <v>13</v>
      </c>
      <c r="K699" t="str">
        <f t="shared" si="10"/>
        <v>13-2000-5</v>
      </c>
      <c r="L699" t="e">
        <f>VLOOKUP($K699,pivot!$A$4:$G$116,5,FALSE)</f>
        <v>#N/A</v>
      </c>
      <c r="M699" t="e">
        <f>VLOOKUP($K699,pivot!$A$4:$G$116,6,FALSE)</f>
        <v>#N/A</v>
      </c>
      <c r="N699" s="15" t="e">
        <f>VLOOKUP($K699,pivot!$A$4:$G$116,7,FALSE)</f>
        <v>#N/A</v>
      </c>
    </row>
    <row r="700" spans="1:14" hidden="1" x14ac:dyDescent="0.25">
      <c r="A700">
        <v>136</v>
      </c>
      <c r="B700" t="s">
        <v>9</v>
      </c>
      <c r="C700">
        <v>2001</v>
      </c>
      <c r="D700">
        <v>1</v>
      </c>
      <c r="E700">
        <v>197</v>
      </c>
      <c r="F700">
        <v>32</v>
      </c>
      <c r="G700" s="15">
        <v>0.16243654822335024</v>
      </c>
      <c r="H700" s="15"/>
      <c r="J700">
        <v>13</v>
      </c>
      <c r="K700" t="str">
        <f t="shared" si="10"/>
        <v>13-2001-1</v>
      </c>
      <c r="L700" t="e">
        <f>VLOOKUP($K700,pivot!$A$4:$G$116,5,FALSE)</f>
        <v>#N/A</v>
      </c>
      <c r="M700" t="e">
        <f>VLOOKUP($K700,pivot!$A$4:$G$116,6,FALSE)</f>
        <v>#N/A</v>
      </c>
      <c r="N700" s="15" t="e">
        <f>VLOOKUP($K700,pivot!$A$4:$G$116,7,FALSE)</f>
        <v>#N/A</v>
      </c>
    </row>
    <row r="701" spans="1:14" hidden="1" x14ac:dyDescent="0.25">
      <c r="A701">
        <v>136</v>
      </c>
      <c r="B701" t="s">
        <v>9</v>
      </c>
      <c r="C701">
        <v>2001</v>
      </c>
      <c r="D701">
        <v>2</v>
      </c>
      <c r="E701">
        <v>105</v>
      </c>
      <c r="F701">
        <v>8</v>
      </c>
      <c r="G701" s="15">
        <v>7.6190476190476197E-2</v>
      </c>
      <c r="H701" s="15"/>
      <c r="J701">
        <v>13</v>
      </c>
      <c r="K701" t="str">
        <f t="shared" si="10"/>
        <v>13-2001-2</v>
      </c>
      <c r="L701" t="e">
        <f>VLOOKUP($K701,pivot!$A$4:$G$116,5,FALSE)</f>
        <v>#N/A</v>
      </c>
      <c r="M701" t="e">
        <f>VLOOKUP($K701,pivot!$A$4:$G$116,6,FALSE)</f>
        <v>#N/A</v>
      </c>
      <c r="N701" s="15" t="e">
        <f>VLOOKUP($K701,pivot!$A$4:$G$116,7,FALSE)</f>
        <v>#N/A</v>
      </c>
    </row>
    <row r="702" spans="1:14" hidden="1" x14ac:dyDescent="0.25">
      <c r="A702">
        <v>136</v>
      </c>
      <c r="B702" t="s">
        <v>9</v>
      </c>
      <c r="C702">
        <v>2001</v>
      </c>
      <c r="D702">
        <v>3</v>
      </c>
      <c r="E702">
        <v>62</v>
      </c>
      <c r="F702">
        <v>5</v>
      </c>
      <c r="G702" s="15">
        <v>8.0645161290322578E-2</v>
      </c>
      <c r="H702" s="15"/>
      <c r="J702">
        <v>13</v>
      </c>
      <c r="K702" t="str">
        <f t="shared" si="10"/>
        <v>13-2001-3</v>
      </c>
      <c r="L702" t="e">
        <f>VLOOKUP($K702,pivot!$A$4:$G$116,5,FALSE)</f>
        <v>#N/A</v>
      </c>
      <c r="M702" t="e">
        <f>VLOOKUP($K702,pivot!$A$4:$G$116,6,FALSE)</f>
        <v>#N/A</v>
      </c>
      <c r="N702" s="15" t="e">
        <f>VLOOKUP($K702,pivot!$A$4:$G$116,7,FALSE)</f>
        <v>#N/A</v>
      </c>
    </row>
    <row r="703" spans="1:14" hidden="1" x14ac:dyDescent="0.25">
      <c r="A703">
        <v>136</v>
      </c>
      <c r="B703" t="s">
        <v>9</v>
      </c>
      <c r="C703">
        <v>2001</v>
      </c>
      <c r="D703">
        <v>4</v>
      </c>
      <c r="E703">
        <v>1157</v>
      </c>
      <c r="F703">
        <v>90</v>
      </c>
      <c r="G703" s="15">
        <v>7.7787381158167676E-2</v>
      </c>
      <c r="H703" s="15"/>
      <c r="J703">
        <v>13</v>
      </c>
      <c r="K703" t="str">
        <f t="shared" si="10"/>
        <v>13-2001-4</v>
      </c>
      <c r="L703" t="e">
        <f>VLOOKUP($K703,pivot!$A$4:$G$116,5,FALSE)</f>
        <v>#N/A</v>
      </c>
      <c r="M703" t="e">
        <f>VLOOKUP($K703,pivot!$A$4:$G$116,6,FALSE)</f>
        <v>#N/A</v>
      </c>
      <c r="N703" s="15" t="e">
        <f>VLOOKUP($K703,pivot!$A$4:$G$116,7,FALSE)</f>
        <v>#N/A</v>
      </c>
    </row>
    <row r="704" spans="1:14" hidden="1" x14ac:dyDescent="0.25">
      <c r="A704">
        <v>136</v>
      </c>
      <c r="B704" t="s">
        <v>9</v>
      </c>
      <c r="C704">
        <v>2001</v>
      </c>
      <c r="D704">
        <v>5</v>
      </c>
      <c r="E704">
        <v>390</v>
      </c>
      <c r="F704">
        <v>53</v>
      </c>
      <c r="G704" s="15">
        <v>0.13589743589743589</v>
      </c>
      <c r="H704" s="15"/>
      <c r="J704">
        <v>13</v>
      </c>
      <c r="K704" t="str">
        <f t="shared" si="10"/>
        <v>13-2001-5</v>
      </c>
      <c r="L704" t="e">
        <f>VLOOKUP($K704,pivot!$A$4:$G$116,5,FALSE)</f>
        <v>#N/A</v>
      </c>
      <c r="M704" t="e">
        <f>VLOOKUP($K704,pivot!$A$4:$G$116,6,FALSE)</f>
        <v>#N/A</v>
      </c>
      <c r="N704" s="15" t="e">
        <f>VLOOKUP($K704,pivot!$A$4:$G$116,7,FALSE)</f>
        <v>#N/A</v>
      </c>
    </row>
    <row r="705" spans="1:14" hidden="1" x14ac:dyDescent="0.25">
      <c r="A705">
        <v>136</v>
      </c>
      <c r="B705" t="s">
        <v>9</v>
      </c>
      <c r="C705">
        <v>2002</v>
      </c>
      <c r="D705">
        <v>1</v>
      </c>
      <c r="E705">
        <v>25</v>
      </c>
      <c r="F705">
        <v>5</v>
      </c>
      <c r="G705" s="15">
        <v>0.2</v>
      </c>
      <c r="H705" s="15"/>
      <c r="J705">
        <v>13</v>
      </c>
      <c r="K705" t="str">
        <f t="shared" si="10"/>
        <v>13-2002-1</v>
      </c>
      <c r="L705" t="e">
        <f>VLOOKUP($K705,pivot!$A$4:$G$116,5,FALSE)</f>
        <v>#N/A</v>
      </c>
      <c r="M705" t="e">
        <f>VLOOKUP($K705,pivot!$A$4:$G$116,6,FALSE)</f>
        <v>#N/A</v>
      </c>
      <c r="N705" s="15" t="e">
        <f>VLOOKUP($K705,pivot!$A$4:$G$116,7,FALSE)</f>
        <v>#N/A</v>
      </c>
    </row>
    <row r="706" spans="1:14" hidden="1" x14ac:dyDescent="0.25">
      <c r="A706">
        <v>136</v>
      </c>
      <c r="B706" t="s">
        <v>9</v>
      </c>
      <c r="C706">
        <v>2002</v>
      </c>
      <c r="D706">
        <v>2</v>
      </c>
      <c r="E706">
        <v>60</v>
      </c>
      <c r="F706">
        <v>5</v>
      </c>
      <c r="G706" s="15">
        <v>8.3333333333333329E-2</v>
      </c>
      <c r="H706" s="15"/>
      <c r="J706">
        <v>13</v>
      </c>
      <c r="K706" t="str">
        <f t="shared" si="10"/>
        <v>13-2002-2</v>
      </c>
      <c r="L706" t="e">
        <f>VLOOKUP($K706,pivot!$A$4:$G$116,5,FALSE)</f>
        <v>#N/A</v>
      </c>
      <c r="M706" t="e">
        <f>VLOOKUP($K706,pivot!$A$4:$G$116,6,FALSE)</f>
        <v>#N/A</v>
      </c>
      <c r="N706" s="15" t="e">
        <f>VLOOKUP($K706,pivot!$A$4:$G$116,7,FALSE)</f>
        <v>#N/A</v>
      </c>
    </row>
    <row r="707" spans="1:14" hidden="1" x14ac:dyDescent="0.25">
      <c r="A707">
        <v>136</v>
      </c>
      <c r="B707" t="s">
        <v>9</v>
      </c>
      <c r="C707">
        <v>2002</v>
      </c>
      <c r="D707">
        <v>3</v>
      </c>
      <c r="E707">
        <v>40</v>
      </c>
      <c r="F707">
        <v>6</v>
      </c>
      <c r="G707" s="15">
        <v>0.15</v>
      </c>
      <c r="H707" s="15"/>
      <c r="J707">
        <v>13</v>
      </c>
      <c r="K707" t="str">
        <f t="shared" ref="K707:K770" si="11">J707&amp;"-"&amp;C707&amp;"-"&amp;D707</f>
        <v>13-2002-3</v>
      </c>
      <c r="L707" t="e">
        <f>VLOOKUP($K707,pivot!$A$4:$G$116,5,FALSE)</f>
        <v>#N/A</v>
      </c>
      <c r="M707" t="e">
        <f>VLOOKUP($K707,pivot!$A$4:$G$116,6,FALSE)</f>
        <v>#N/A</v>
      </c>
      <c r="N707" s="15" t="e">
        <f>VLOOKUP($K707,pivot!$A$4:$G$116,7,FALSE)</f>
        <v>#N/A</v>
      </c>
    </row>
    <row r="708" spans="1:14" hidden="1" x14ac:dyDescent="0.25">
      <c r="A708">
        <v>136</v>
      </c>
      <c r="B708" t="s">
        <v>9</v>
      </c>
      <c r="C708">
        <v>2002</v>
      </c>
      <c r="D708">
        <v>4</v>
      </c>
      <c r="E708">
        <v>506</v>
      </c>
      <c r="F708">
        <v>53</v>
      </c>
      <c r="G708" s="15">
        <v>0.10474308300395258</v>
      </c>
      <c r="H708" s="15"/>
      <c r="J708">
        <v>13</v>
      </c>
      <c r="K708" t="str">
        <f t="shared" si="11"/>
        <v>13-2002-4</v>
      </c>
      <c r="L708" t="e">
        <f>VLOOKUP($K708,pivot!$A$4:$G$116,5,FALSE)</f>
        <v>#N/A</v>
      </c>
      <c r="M708" t="e">
        <f>VLOOKUP($K708,pivot!$A$4:$G$116,6,FALSE)</f>
        <v>#N/A</v>
      </c>
      <c r="N708" s="15" t="e">
        <f>VLOOKUP($K708,pivot!$A$4:$G$116,7,FALSE)</f>
        <v>#N/A</v>
      </c>
    </row>
    <row r="709" spans="1:14" hidden="1" x14ac:dyDescent="0.25">
      <c r="A709">
        <v>136</v>
      </c>
      <c r="B709" t="s">
        <v>9</v>
      </c>
      <c r="C709">
        <v>2002</v>
      </c>
      <c r="D709">
        <v>5</v>
      </c>
      <c r="E709">
        <v>139</v>
      </c>
      <c r="F709">
        <v>8</v>
      </c>
      <c r="G709" s="15">
        <v>5.7553956834532377E-2</v>
      </c>
      <c r="H709" s="15"/>
      <c r="J709">
        <v>13</v>
      </c>
      <c r="K709" t="str">
        <f t="shared" si="11"/>
        <v>13-2002-5</v>
      </c>
      <c r="L709" t="e">
        <f>VLOOKUP($K709,pivot!$A$4:$G$116,5,FALSE)</f>
        <v>#N/A</v>
      </c>
      <c r="M709" t="e">
        <f>VLOOKUP($K709,pivot!$A$4:$G$116,6,FALSE)</f>
        <v>#N/A</v>
      </c>
      <c r="N709" s="15" t="e">
        <f>VLOOKUP($K709,pivot!$A$4:$G$116,7,FALSE)</f>
        <v>#N/A</v>
      </c>
    </row>
    <row r="710" spans="1:14" hidden="1" x14ac:dyDescent="0.25">
      <c r="A710">
        <v>136</v>
      </c>
      <c r="B710" t="s">
        <v>9</v>
      </c>
      <c r="C710">
        <v>2003</v>
      </c>
      <c r="D710">
        <v>1</v>
      </c>
      <c r="E710">
        <v>22</v>
      </c>
      <c r="F710">
        <v>0</v>
      </c>
      <c r="G710" s="15">
        <v>0</v>
      </c>
      <c r="H710" s="15"/>
      <c r="J710">
        <v>13</v>
      </c>
      <c r="K710" t="str">
        <f t="shared" si="11"/>
        <v>13-2003-1</v>
      </c>
      <c r="L710" t="e">
        <f>VLOOKUP($K710,pivot!$A$4:$G$116,5,FALSE)</f>
        <v>#N/A</v>
      </c>
      <c r="M710" t="e">
        <f>VLOOKUP($K710,pivot!$A$4:$G$116,6,FALSE)</f>
        <v>#N/A</v>
      </c>
      <c r="N710" s="15" t="e">
        <f>VLOOKUP($K710,pivot!$A$4:$G$116,7,FALSE)</f>
        <v>#N/A</v>
      </c>
    </row>
    <row r="711" spans="1:14" hidden="1" x14ac:dyDescent="0.25">
      <c r="A711">
        <v>136</v>
      </c>
      <c r="B711" t="s">
        <v>9</v>
      </c>
      <c r="C711">
        <v>2003</v>
      </c>
      <c r="D711">
        <v>3</v>
      </c>
      <c r="E711">
        <v>61</v>
      </c>
      <c r="F711">
        <v>4</v>
      </c>
      <c r="G711" s="15">
        <v>6.5573770491803282E-2</v>
      </c>
      <c r="H711" s="15"/>
      <c r="J711">
        <v>13</v>
      </c>
      <c r="K711" t="str">
        <f t="shared" si="11"/>
        <v>13-2003-3</v>
      </c>
      <c r="L711" t="e">
        <f>VLOOKUP($K711,pivot!$A$4:$G$116,5,FALSE)</f>
        <v>#N/A</v>
      </c>
      <c r="M711" t="e">
        <f>VLOOKUP($K711,pivot!$A$4:$G$116,6,FALSE)</f>
        <v>#N/A</v>
      </c>
      <c r="N711" s="15" t="e">
        <f>VLOOKUP($K711,pivot!$A$4:$G$116,7,FALSE)</f>
        <v>#N/A</v>
      </c>
    </row>
    <row r="712" spans="1:14" hidden="1" x14ac:dyDescent="0.25">
      <c r="A712">
        <v>136</v>
      </c>
      <c r="B712" t="s">
        <v>9</v>
      </c>
      <c r="C712">
        <v>2003</v>
      </c>
      <c r="D712">
        <v>4</v>
      </c>
      <c r="E712">
        <v>486</v>
      </c>
      <c r="F712">
        <v>159</v>
      </c>
      <c r="G712" s="15">
        <v>0.3271604938271605</v>
      </c>
      <c r="H712" s="15"/>
      <c r="J712">
        <v>13</v>
      </c>
      <c r="K712" t="str">
        <f t="shared" si="11"/>
        <v>13-2003-4</v>
      </c>
      <c r="L712" t="e">
        <f>VLOOKUP($K712,pivot!$A$4:$G$116,5,FALSE)</f>
        <v>#N/A</v>
      </c>
      <c r="M712" t="e">
        <f>VLOOKUP($K712,pivot!$A$4:$G$116,6,FALSE)</f>
        <v>#N/A</v>
      </c>
      <c r="N712" s="15" t="e">
        <f>VLOOKUP($K712,pivot!$A$4:$G$116,7,FALSE)</f>
        <v>#N/A</v>
      </c>
    </row>
    <row r="713" spans="1:14" hidden="1" x14ac:dyDescent="0.25">
      <c r="A713">
        <v>136</v>
      </c>
      <c r="B713" t="s">
        <v>9</v>
      </c>
      <c r="C713">
        <v>2003</v>
      </c>
      <c r="D713">
        <v>5</v>
      </c>
      <c r="E713">
        <v>302</v>
      </c>
      <c r="F713">
        <v>39</v>
      </c>
      <c r="G713" s="15">
        <v>0.12913907284768211</v>
      </c>
      <c r="H713" s="15"/>
      <c r="J713">
        <v>13</v>
      </c>
      <c r="K713" t="str">
        <f t="shared" si="11"/>
        <v>13-2003-5</v>
      </c>
      <c r="L713" t="e">
        <f>VLOOKUP($K713,pivot!$A$4:$G$116,5,FALSE)</f>
        <v>#N/A</v>
      </c>
      <c r="M713" t="e">
        <f>VLOOKUP($K713,pivot!$A$4:$G$116,6,FALSE)</f>
        <v>#N/A</v>
      </c>
      <c r="N713" s="15" t="e">
        <f>VLOOKUP($K713,pivot!$A$4:$G$116,7,FALSE)</f>
        <v>#N/A</v>
      </c>
    </row>
    <row r="714" spans="1:14" hidden="1" x14ac:dyDescent="0.25">
      <c r="A714">
        <v>136</v>
      </c>
      <c r="B714" t="s">
        <v>9</v>
      </c>
      <c r="C714">
        <v>2004</v>
      </c>
      <c r="D714">
        <v>1</v>
      </c>
      <c r="E714">
        <v>18</v>
      </c>
      <c r="F714">
        <v>0</v>
      </c>
      <c r="G714" s="15">
        <v>0</v>
      </c>
      <c r="H714" s="15"/>
      <c r="J714">
        <v>13</v>
      </c>
      <c r="K714" t="str">
        <f t="shared" si="11"/>
        <v>13-2004-1</v>
      </c>
      <c r="L714" t="e">
        <f>VLOOKUP($K714,pivot!$A$4:$G$116,5,FALSE)</f>
        <v>#N/A</v>
      </c>
      <c r="M714" t="e">
        <f>VLOOKUP($K714,pivot!$A$4:$G$116,6,FALSE)</f>
        <v>#N/A</v>
      </c>
      <c r="N714" s="15" t="e">
        <f>VLOOKUP($K714,pivot!$A$4:$G$116,7,FALSE)</f>
        <v>#N/A</v>
      </c>
    </row>
    <row r="715" spans="1:14" hidden="1" x14ac:dyDescent="0.25">
      <c r="A715">
        <v>136</v>
      </c>
      <c r="B715" t="s">
        <v>9</v>
      </c>
      <c r="C715">
        <v>2004</v>
      </c>
      <c r="D715">
        <v>2</v>
      </c>
      <c r="E715">
        <v>28</v>
      </c>
      <c r="F715">
        <v>2</v>
      </c>
      <c r="G715" s="15">
        <v>7.1428571428571425E-2</v>
      </c>
      <c r="H715" s="15"/>
      <c r="J715">
        <v>13</v>
      </c>
      <c r="K715" t="str">
        <f t="shared" si="11"/>
        <v>13-2004-2</v>
      </c>
      <c r="L715" t="e">
        <f>VLOOKUP($K715,pivot!$A$4:$G$116,5,FALSE)</f>
        <v>#N/A</v>
      </c>
      <c r="M715" t="e">
        <f>VLOOKUP($K715,pivot!$A$4:$G$116,6,FALSE)</f>
        <v>#N/A</v>
      </c>
      <c r="N715" s="15" t="e">
        <f>VLOOKUP($K715,pivot!$A$4:$G$116,7,FALSE)</f>
        <v>#N/A</v>
      </c>
    </row>
    <row r="716" spans="1:14" hidden="1" x14ac:dyDescent="0.25">
      <c r="A716">
        <v>136</v>
      </c>
      <c r="B716" t="s">
        <v>9</v>
      </c>
      <c r="C716">
        <v>2004</v>
      </c>
      <c r="D716">
        <v>3</v>
      </c>
      <c r="E716">
        <v>34</v>
      </c>
      <c r="F716">
        <v>9</v>
      </c>
      <c r="G716" s="15">
        <v>0.26470588235294118</v>
      </c>
      <c r="H716" s="15"/>
      <c r="J716">
        <v>13</v>
      </c>
      <c r="K716" t="str">
        <f t="shared" si="11"/>
        <v>13-2004-3</v>
      </c>
      <c r="L716" t="e">
        <f>VLOOKUP($K716,pivot!$A$4:$G$116,5,FALSE)</f>
        <v>#N/A</v>
      </c>
      <c r="M716" t="e">
        <f>VLOOKUP($K716,pivot!$A$4:$G$116,6,FALSE)</f>
        <v>#N/A</v>
      </c>
      <c r="N716" s="15" t="e">
        <f>VLOOKUP($K716,pivot!$A$4:$G$116,7,FALSE)</f>
        <v>#N/A</v>
      </c>
    </row>
    <row r="717" spans="1:14" hidden="1" x14ac:dyDescent="0.25">
      <c r="A717">
        <v>136</v>
      </c>
      <c r="B717" t="s">
        <v>9</v>
      </c>
      <c r="C717">
        <v>2004</v>
      </c>
      <c r="D717">
        <v>4</v>
      </c>
      <c r="E717">
        <v>493</v>
      </c>
      <c r="F717">
        <v>101</v>
      </c>
      <c r="G717" s="15">
        <v>0.20486815415821502</v>
      </c>
      <c r="H717" s="15"/>
      <c r="J717">
        <v>13</v>
      </c>
      <c r="K717" t="str">
        <f t="shared" si="11"/>
        <v>13-2004-4</v>
      </c>
      <c r="L717" t="e">
        <f>VLOOKUP($K717,pivot!$A$4:$G$116,5,FALSE)</f>
        <v>#N/A</v>
      </c>
      <c r="M717" t="e">
        <f>VLOOKUP($K717,pivot!$A$4:$G$116,6,FALSE)</f>
        <v>#N/A</v>
      </c>
      <c r="N717" s="15" t="e">
        <f>VLOOKUP($K717,pivot!$A$4:$G$116,7,FALSE)</f>
        <v>#N/A</v>
      </c>
    </row>
    <row r="718" spans="1:14" hidden="1" x14ac:dyDescent="0.25">
      <c r="A718">
        <v>136</v>
      </c>
      <c r="B718" t="s">
        <v>9</v>
      </c>
      <c r="C718">
        <v>2004</v>
      </c>
      <c r="D718">
        <v>5</v>
      </c>
      <c r="E718">
        <v>631</v>
      </c>
      <c r="F718">
        <v>101</v>
      </c>
      <c r="G718" s="15">
        <v>0.16006339144215531</v>
      </c>
      <c r="H718" s="15"/>
      <c r="J718">
        <v>13</v>
      </c>
      <c r="K718" t="str">
        <f t="shared" si="11"/>
        <v>13-2004-5</v>
      </c>
      <c r="L718" t="e">
        <f>VLOOKUP($K718,pivot!$A$4:$G$116,5,FALSE)</f>
        <v>#N/A</v>
      </c>
      <c r="M718" t="e">
        <f>VLOOKUP($K718,pivot!$A$4:$G$116,6,FALSE)</f>
        <v>#N/A</v>
      </c>
      <c r="N718" s="15" t="e">
        <f>VLOOKUP($K718,pivot!$A$4:$G$116,7,FALSE)</f>
        <v>#N/A</v>
      </c>
    </row>
    <row r="719" spans="1:14" hidden="1" x14ac:dyDescent="0.25">
      <c r="A719">
        <v>136</v>
      </c>
      <c r="B719" t="s">
        <v>9</v>
      </c>
      <c r="C719">
        <v>2005</v>
      </c>
      <c r="D719">
        <v>1</v>
      </c>
      <c r="E719">
        <v>49</v>
      </c>
      <c r="F719">
        <v>25</v>
      </c>
      <c r="G719" s="15">
        <v>0.51020408163265307</v>
      </c>
      <c r="H719" s="15"/>
      <c r="J719">
        <v>13</v>
      </c>
      <c r="K719" t="str">
        <f t="shared" si="11"/>
        <v>13-2005-1</v>
      </c>
      <c r="L719" t="e">
        <f>VLOOKUP($K719,pivot!$A$4:$G$116,5,FALSE)</f>
        <v>#N/A</v>
      </c>
      <c r="M719" t="e">
        <f>VLOOKUP($K719,pivot!$A$4:$G$116,6,FALSE)</f>
        <v>#N/A</v>
      </c>
      <c r="N719" s="15" t="e">
        <f>VLOOKUP($K719,pivot!$A$4:$G$116,7,FALSE)</f>
        <v>#N/A</v>
      </c>
    </row>
    <row r="720" spans="1:14" hidden="1" x14ac:dyDescent="0.25">
      <c r="A720">
        <v>136</v>
      </c>
      <c r="B720" t="s">
        <v>9</v>
      </c>
      <c r="C720">
        <v>2005</v>
      </c>
      <c r="D720">
        <v>2</v>
      </c>
      <c r="E720">
        <v>68</v>
      </c>
      <c r="F720">
        <v>14</v>
      </c>
      <c r="G720" s="15">
        <v>0.20588235294117646</v>
      </c>
      <c r="H720" s="15"/>
      <c r="J720">
        <v>13</v>
      </c>
      <c r="K720" t="str">
        <f t="shared" si="11"/>
        <v>13-2005-2</v>
      </c>
      <c r="L720" t="e">
        <f>VLOOKUP($K720,pivot!$A$4:$G$116,5,FALSE)</f>
        <v>#N/A</v>
      </c>
      <c r="M720" t="e">
        <f>VLOOKUP($K720,pivot!$A$4:$G$116,6,FALSE)</f>
        <v>#N/A</v>
      </c>
      <c r="N720" s="15" t="e">
        <f>VLOOKUP($K720,pivot!$A$4:$G$116,7,FALSE)</f>
        <v>#N/A</v>
      </c>
    </row>
    <row r="721" spans="1:14" hidden="1" x14ac:dyDescent="0.25">
      <c r="A721">
        <v>136</v>
      </c>
      <c r="B721" t="s">
        <v>9</v>
      </c>
      <c r="C721">
        <v>2005</v>
      </c>
      <c r="D721">
        <v>3</v>
      </c>
      <c r="E721">
        <v>129</v>
      </c>
      <c r="F721">
        <v>23</v>
      </c>
      <c r="G721" s="15">
        <v>0.17829457364341086</v>
      </c>
      <c r="H721" s="15"/>
      <c r="J721">
        <v>13</v>
      </c>
      <c r="K721" t="str">
        <f t="shared" si="11"/>
        <v>13-2005-3</v>
      </c>
      <c r="L721" t="e">
        <f>VLOOKUP($K721,pivot!$A$4:$G$116,5,FALSE)</f>
        <v>#N/A</v>
      </c>
      <c r="M721" t="e">
        <f>VLOOKUP($K721,pivot!$A$4:$G$116,6,FALSE)</f>
        <v>#N/A</v>
      </c>
      <c r="N721" s="15" t="e">
        <f>VLOOKUP($K721,pivot!$A$4:$G$116,7,FALSE)</f>
        <v>#N/A</v>
      </c>
    </row>
    <row r="722" spans="1:14" hidden="1" x14ac:dyDescent="0.25">
      <c r="A722">
        <v>136</v>
      </c>
      <c r="B722" t="s">
        <v>9</v>
      </c>
      <c r="C722">
        <v>2005</v>
      </c>
      <c r="D722">
        <v>4</v>
      </c>
      <c r="E722">
        <v>667</v>
      </c>
      <c r="F722">
        <v>161</v>
      </c>
      <c r="G722" s="15">
        <v>0.2413793103448276</v>
      </c>
      <c r="H722" s="15"/>
      <c r="J722">
        <v>13</v>
      </c>
      <c r="K722" t="str">
        <f t="shared" si="11"/>
        <v>13-2005-4</v>
      </c>
      <c r="L722" t="e">
        <f>VLOOKUP($K722,pivot!$A$4:$G$116,5,FALSE)</f>
        <v>#N/A</v>
      </c>
      <c r="M722" t="e">
        <f>VLOOKUP($K722,pivot!$A$4:$G$116,6,FALSE)</f>
        <v>#N/A</v>
      </c>
      <c r="N722" s="15" t="e">
        <f>VLOOKUP($K722,pivot!$A$4:$G$116,7,FALSE)</f>
        <v>#N/A</v>
      </c>
    </row>
    <row r="723" spans="1:14" hidden="1" x14ac:dyDescent="0.25">
      <c r="A723">
        <v>136</v>
      </c>
      <c r="B723" t="s">
        <v>9</v>
      </c>
      <c r="C723">
        <v>2005</v>
      </c>
      <c r="D723">
        <v>5</v>
      </c>
      <c r="E723">
        <v>542</v>
      </c>
      <c r="F723">
        <v>96</v>
      </c>
      <c r="G723" s="15">
        <v>0.17712177121771217</v>
      </c>
      <c r="H723" s="15"/>
      <c r="J723">
        <v>13</v>
      </c>
      <c r="K723" t="str">
        <f t="shared" si="11"/>
        <v>13-2005-5</v>
      </c>
      <c r="L723" t="e">
        <f>VLOOKUP($K723,pivot!$A$4:$G$116,5,FALSE)</f>
        <v>#N/A</v>
      </c>
      <c r="M723" t="e">
        <f>VLOOKUP($K723,pivot!$A$4:$G$116,6,FALSE)</f>
        <v>#N/A</v>
      </c>
      <c r="N723" s="15" t="e">
        <f>VLOOKUP($K723,pivot!$A$4:$G$116,7,FALSE)</f>
        <v>#N/A</v>
      </c>
    </row>
    <row r="724" spans="1:14" hidden="1" x14ac:dyDescent="0.25">
      <c r="A724">
        <v>136</v>
      </c>
      <c r="B724" t="s">
        <v>9</v>
      </c>
      <c r="C724">
        <v>2006</v>
      </c>
      <c r="D724">
        <v>1</v>
      </c>
      <c r="E724">
        <v>22</v>
      </c>
      <c r="F724">
        <v>8</v>
      </c>
      <c r="G724" s="15">
        <v>0.36363636363636365</v>
      </c>
      <c r="H724" s="15"/>
      <c r="J724">
        <v>13</v>
      </c>
      <c r="K724" t="str">
        <f t="shared" si="11"/>
        <v>13-2006-1</v>
      </c>
      <c r="L724" t="e">
        <f>VLOOKUP($K724,pivot!$A$4:$G$116,5,FALSE)</f>
        <v>#N/A</v>
      </c>
      <c r="M724" t="e">
        <f>VLOOKUP($K724,pivot!$A$4:$G$116,6,FALSE)</f>
        <v>#N/A</v>
      </c>
      <c r="N724" s="15" t="e">
        <f>VLOOKUP($K724,pivot!$A$4:$G$116,7,FALSE)</f>
        <v>#N/A</v>
      </c>
    </row>
    <row r="725" spans="1:14" hidden="1" x14ac:dyDescent="0.25">
      <c r="A725">
        <v>136</v>
      </c>
      <c r="B725" t="s">
        <v>9</v>
      </c>
      <c r="C725">
        <v>2006</v>
      </c>
      <c r="D725">
        <v>2</v>
      </c>
      <c r="E725">
        <v>102</v>
      </c>
      <c r="F725">
        <v>8</v>
      </c>
      <c r="G725" s="15">
        <v>7.8431372549019607E-2</v>
      </c>
      <c r="H725" s="15"/>
      <c r="J725">
        <v>13</v>
      </c>
      <c r="K725" t="str">
        <f t="shared" si="11"/>
        <v>13-2006-2</v>
      </c>
      <c r="L725" t="e">
        <f>VLOOKUP($K725,pivot!$A$4:$G$116,5,FALSE)</f>
        <v>#N/A</v>
      </c>
      <c r="M725" t="e">
        <f>VLOOKUP($K725,pivot!$A$4:$G$116,6,FALSE)</f>
        <v>#N/A</v>
      </c>
      <c r="N725" s="15" t="e">
        <f>VLOOKUP($K725,pivot!$A$4:$G$116,7,FALSE)</f>
        <v>#N/A</v>
      </c>
    </row>
    <row r="726" spans="1:14" hidden="1" x14ac:dyDescent="0.25">
      <c r="A726">
        <v>136</v>
      </c>
      <c r="B726" t="s">
        <v>9</v>
      </c>
      <c r="C726">
        <v>2006</v>
      </c>
      <c r="D726">
        <v>3</v>
      </c>
      <c r="E726">
        <v>60</v>
      </c>
      <c r="F726">
        <v>9</v>
      </c>
      <c r="G726" s="15">
        <v>0.15</v>
      </c>
      <c r="H726" s="15"/>
      <c r="J726">
        <v>13</v>
      </c>
      <c r="K726" t="str">
        <f t="shared" si="11"/>
        <v>13-2006-3</v>
      </c>
      <c r="L726" t="e">
        <f>VLOOKUP($K726,pivot!$A$4:$G$116,5,FALSE)</f>
        <v>#N/A</v>
      </c>
      <c r="M726" t="e">
        <f>VLOOKUP($K726,pivot!$A$4:$G$116,6,FALSE)</f>
        <v>#N/A</v>
      </c>
      <c r="N726" s="15" t="e">
        <f>VLOOKUP($K726,pivot!$A$4:$G$116,7,FALSE)</f>
        <v>#N/A</v>
      </c>
    </row>
    <row r="727" spans="1:14" hidden="1" x14ac:dyDescent="0.25">
      <c r="A727">
        <v>136</v>
      </c>
      <c r="B727" t="s">
        <v>9</v>
      </c>
      <c r="C727">
        <v>2006</v>
      </c>
      <c r="D727">
        <v>4</v>
      </c>
      <c r="E727">
        <v>75</v>
      </c>
      <c r="F727">
        <v>8</v>
      </c>
      <c r="G727" s="15">
        <v>0.10666666666666667</v>
      </c>
      <c r="H727" s="15"/>
      <c r="J727">
        <v>13</v>
      </c>
      <c r="K727" t="str">
        <f t="shared" si="11"/>
        <v>13-2006-4</v>
      </c>
      <c r="L727" t="e">
        <f>VLOOKUP($K727,pivot!$A$4:$G$116,5,FALSE)</f>
        <v>#N/A</v>
      </c>
      <c r="M727" t="e">
        <f>VLOOKUP($K727,pivot!$A$4:$G$116,6,FALSE)</f>
        <v>#N/A</v>
      </c>
      <c r="N727" s="15" t="e">
        <f>VLOOKUP($K727,pivot!$A$4:$G$116,7,FALSE)</f>
        <v>#N/A</v>
      </c>
    </row>
    <row r="728" spans="1:14" hidden="1" x14ac:dyDescent="0.25">
      <c r="A728">
        <v>136</v>
      </c>
      <c r="B728" t="s">
        <v>9</v>
      </c>
      <c r="C728">
        <v>2006</v>
      </c>
      <c r="D728">
        <v>5</v>
      </c>
      <c r="E728">
        <v>231</v>
      </c>
      <c r="F728">
        <v>27</v>
      </c>
      <c r="G728" s="15">
        <v>0.11688311688311688</v>
      </c>
      <c r="H728" s="15"/>
      <c r="J728">
        <v>13</v>
      </c>
      <c r="K728" t="str">
        <f t="shared" si="11"/>
        <v>13-2006-5</v>
      </c>
      <c r="L728" t="e">
        <f>VLOOKUP($K728,pivot!$A$4:$G$116,5,FALSE)</f>
        <v>#N/A</v>
      </c>
      <c r="M728" t="e">
        <f>VLOOKUP($K728,pivot!$A$4:$G$116,6,FALSE)</f>
        <v>#N/A</v>
      </c>
      <c r="N728" s="15" t="e">
        <f>VLOOKUP($K728,pivot!$A$4:$G$116,7,FALSE)</f>
        <v>#N/A</v>
      </c>
    </row>
    <row r="729" spans="1:14" hidden="1" x14ac:dyDescent="0.25">
      <c r="A729">
        <v>136</v>
      </c>
      <c r="B729" t="s">
        <v>9</v>
      </c>
      <c r="C729">
        <v>2007</v>
      </c>
      <c r="D729">
        <v>1</v>
      </c>
      <c r="E729">
        <v>166</v>
      </c>
      <c r="F729">
        <v>48</v>
      </c>
      <c r="G729" s="15">
        <v>0.28915662650602408</v>
      </c>
      <c r="H729" s="15"/>
      <c r="J729">
        <v>13</v>
      </c>
      <c r="K729" t="str">
        <f t="shared" si="11"/>
        <v>13-2007-1</v>
      </c>
      <c r="L729" t="e">
        <f>VLOOKUP($K729,pivot!$A$4:$G$116,5,FALSE)</f>
        <v>#N/A</v>
      </c>
      <c r="M729" t="e">
        <f>VLOOKUP($K729,pivot!$A$4:$G$116,6,FALSE)</f>
        <v>#N/A</v>
      </c>
      <c r="N729" s="15" t="e">
        <f>VLOOKUP($K729,pivot!$A$4:$G$116,7,FALSE)</f>
        <v>#N/A</v>
      </c>
    </row>
    <row r="730" spans="1:14" hidden="1" x14ac:dyDescent="0.25">
      <c r="A730">
        <v>136</v>
      </c>
      <c r="B730" t="s">
        <v>9</v>
      </c>
      <c r="C730">
        <v>2007</v>
      </c>
      <c r="D730">
        <v>2</v>
      </c>
      <c r="E730">
        <v>190</v>
      </c>
      <c r="F730">
        <v>36</v>
      </c>
      <c r="G730" s="15">
        <v>0.18947368421052632</v>
      </c>
      <c r="H730" s="15"/>
      <c r="J730">
        <v>13</v>
      </c>
      <c r="K730" t="str">
        <f t="shared" si="11"/>
        <v>13-2007-2</v>
      </c>
      <c r="L730" t="e">
        <f>VLOOKUP($K730,pivot!$A$4:$G$116,5,FALSE)</f>
        <v>#N/A</v>
      </c>
      <c r="M730" t="e">
        <f>VLOOKUP($K730,pivot!$A$4:$G$116,6,FALSE)</f>
        <v>#N/A</v>
      </c>
      <c r="N730" s="15" t="e">
        <f>VLOOKUP($K730,pivot!$A$4:$G$116,7,FALSE)</f>
        <v>#N/A</v>
      </c>
    </row>
    <row r="731" spans="1:14" hidden="1" x14ac:dyDescent="0.25">
      <c r="A731">
        <v>136</v>
      </c>
      <c r="B731" t="s">
        <v>9</v>
      </c>
      <c r="C731">
        <v>2007</v>
      </c>
      <c r="D731">
        <v>3</v>
      </c>
      <c r="E731">
        <v>118</v>
      </c>
      <c r="F731">
        <v>13</v>
      </c>
      <c r="G731" s="15">
        <v>0.11016949152542373</v>
      </c>
      <c r="H731" s="15"/>
      <c r="J731">
        <v>13</v>
      </c>
      <c r="K731" t="str">
        <f t="shared" si="11"/>
        <v>13-2007-3</v>
      </c>
      <c r="L731" t="e">
        <f>VLOOKUP($K731,pivot!$A$4:$G$116,5,FALSE)</f>
        <v>#N/A</v>
      </c>
      <c r="M731" t="e">
        <f>VLOOKUP($K731,pivot!$A$4:$G$116,6,FALSE)</f>
        <v>#N/A</v>
      </c>
      <c r="N731" s="15" t="e">
        <f>VLOOKUP($K731,pivot!$A$4:$G$116,7,FALSE)</f>
        <v>#N/A</v>
      </c>
    </row>
    <row r="732" spans="1:14" hidden="1" x14ac:dyDescent="0.25">
      <c r="A732">
        <v>136</v>
      </c>
      <c r="B732" t="s">
        <v>9</v>
      </c>
      <c r="C732">
        <v>2007</v>
      </c>
      <c r="D732">
        <v>4</v>
      </c>
      <c r="E732">
        <v>421</v>
      </c>
      <c r="F732">
        <v>19</v>
      </c>
      <c r="G732" s="15">
        <v>4.5130641330166268E-2</v>
      </c>
      <c r="H732" s="15"/>
      <c r="J732">
        <v>13</v>
      </c>
      <c r="K732" t="str">
        <f t="shared" si="11"/>
        <v>13-2007-4</v>
      </c>
      <c r="L732" t="e">
        <f>VLOOKUP($K732,pivot!$A$4:$G$116,5,FALSE)</f>
        <v>#N/A</v>
      </c>
      <c r="M732" t="e">
        <f>VLOOKUP($K732,pivot!$A$4:$G$116,6,FALSE)</f>
        <v>#N/A</v>
      </c>
      <c r="N732" s="15" t="e">
        <f>VLOOKUP($K732,pivot!$A$4:$G$116,7,FALSE)</f>
        <v>#N/A</v>
      </c>
    </row>
    <row r="733" spans="1:14" hidden="1" x14ac:dyDescent="0.25">
      <c r="A733">
        <v>136</v>
      </c>
      <c r="B733" t="s">
        <v>9</v>
      </c>
      <c r="C733">
        <v>2007</v>
      </c>
      <c r="D733">
        <v>5</v>
      </c>
      <c r="E733">
        <v>13</v>
      </c>
      <c r="F733">
        <v>4</v>
      </c>
      <c r="G733" s="15">
        <v>0.30769230769230771</v>
      </c>
      <c r="H733" s="15"/>
      <c r="J733">
        <v>13</v>
      </c>
      <c r="K733" t="str">
        <f t="shared" si="11"/>
        <v>13-2007-5</v>
      </c>
      <c r="L733" t="e">
        <f>VLOOKUP($K733,pivot!$A$4:$G$116,5,FALSE)</f>
        <v>#N/A</v>
      </c>
      <c r="M733" t="e">
        <f>VLOOKUP($K733,pivot!$A$4:$G$116,6,FALSE)</f>
        <v>#N/A</v>
      </c>
      <c r="N733" s="15" t="e">
        <f>VLOOKUP($K733,pivot!$A$4:$G$116,7,FALSE)</f>
        <v>#N/A</v>
      </c>
    </row>
    <row r="734" spans="1:14" hidden="1" x14ac:dyDescent="0.25">
      <c r="A734">
        <v>136</v>
      </c>
      <c r="B734" t="s">
        <v>9</v>
      </c>
      <c r="C734">
        <v>2008</v>
      </c>
      <c r="D734">
        <v>2</v>
      </c>
      <c r="E734">
        <v>81</v>
      </c>
      <c r="F734">
        <v>10</v>
      </c>
      <c r="G734" s="15">
        <v>0.12345679012345678</v>
      </c>
      <c r="H734" s="15"/>
      <c r="J734">
        <v>13</v>
      </c>
      <c r="K734" t="str">
        <f t="shared" si="11"/>
        <v>13-2008-2</v>
      </c>
      <c r="L734" t="e">
        <f>VLOOKUP($K734,pivot!$A$4:$G$116,5,FALSE)</f>
        <v>#N/A</v>
      </c>
      <c r="M734" t="e">
        <f>VLOOKUP($K734,pivot!$A$4:$G$116,6,FALSE)</f>
        <v>#N/A</v>
      </c>
      <c r="N734" s="15" t="e">
        <f>VLOOKUP($K734,pivot!$A$4:$G$116,7,FALSE)</f>
        <v>#N/A</v>
      </c>
    </row>
    <row r="735" spans="1:14" hidden="1" x14ac:dyDescent="0.25">
      <c r="A735">
        <v>136</v>
      </c>
      <c r="B735" t="s">
        <v>9</v>
      </c>
      <c r="C735">
        <v>2008</v>
      </c>
      <c r="D735">
        <v>3</v>
      </c>
      <c r="E735">
        <v>45</v>
      </c>
      <c r="F735">
        <v>6</v>
      </c>
      <c r="G735" s="15">
        <v>0.13333333333333333</v>
      </c>
      <c r="H735" s="15"/>
      <c r="J735">
        <v>13</v>
      </c>
      <c r="K735" t="str">
        <f t="shared" si="11"/>
        <v>13-2008-3</v>
      </c>
      <c r="L735" t="e">
        <f>VLOOKUP($K735,pivot!$A$4:$G$116,5,FALSE)</f>
        <v>#N/A</v>
      </c>
      <c r="M735" t="e">
        <f>VLOOKUP($K735,pivot!$A$4:$G$116,6,FALSE)</f>
        <v>#N/A</v>
      </c>
      <c r="N735" s="15" t="e">
        <f>VLOOKUP($K735,pivot!$A$4:$G$116,7,FALSE)</f>
        <v>#N/A</v>
      </c>
    </row>
    <row r="736" spans="1:14" hidden="1" x14ac:dyDescent="0.25">
      <c r="A736">
        <v>136</v>
      </c>
      <c r="B736" t="s">
        <v>9</v>
      </c>
      <c r="C736">
        <v>2008</v>
      </c>
      <c r="D736">
        <v>4</v>
      </c>
      <c r="E736">
        <v>410</v>
      </c>
      <c r="F736">
        <v>63</v>
      </c>
      <c r="G736" s="15">
        <v>0.15365853658536585</v>
      </c>
      <c r="H736" s="15"/>
      <c r="J736">
        <v>13</v>
      </c>
      <c r="K736" t="str">
        <f t="shared" si="11"/>
        <v>13-2008-4</v>
      </c>
      <c r="L736" t="e">
        <f>VLOOKUP($K736,pivot!$A$4:$G$116,5,FALSE)</f>
        <v>#N/A</v>
      </c>
      <c r="M736" t="e">
        <f>VLOOKUP($K736,pivot!$A$4:$G$116,6,FALSE)</f>
        <v>#N/A</v>
      </c>
      <c r="N736" s="15" t="e">
        <f>VLOOKUP($K736,pivot!$A$4:$G$116,7,FALSE)</f>
        <v>#N/A</v>
      </c>
    </row>
    <row r="737" spans="1:14" hidden="1" x14ac:dyDescent="0.25">
      <c r="A737">
        <v>136</v>
      </c>
      <c r="B737" t="s">
        <v>9</v>
      </c>
      <c r="C737">
        <v>2008</v>
      </c>
      <c r="D737">
        <v>5</v>
      </c>
      <c r="E737">
        <v>128</v>
      </c>
      <c r="F737">
        <v>14</v>
      </c>
      <c r="G737" s="15">
        <v>0.109375</v>
      </c>
      <c r="H737" s="15"/>
      <c r="J737">
        <v>13</v>
      </c>
      <c r="K737" t="str">
        <f t="shared" si="11"/>
        <v>13-2008-5</v>
      </c>
      <c r="L737" t="e">
        <f>VLOOKUP($K737,pivot!$A$4:$G$116,5,FALSE)</f>
        <v>#N/A</v>
      </c>
      <c r="M737" t="e">
        <f>VLOOKUP($K737,pivot!$A$4:$G$116,6,FALSE)</f>
        <v>#N/A</v>
      </c>
      <c r="N737" s="15" t="e">
        <f>VLOOKUP($K737,pivot!$A$4:$G$116,7,FALSE)</f>
        <v>#N/A</v>
      </c>
    </row>
    <row r="738" spans="1:14" hidden="1" x14ac:dyDescent="0.25">
      <c r="A738">
        <v>136</v>
      </c>
      <c r="B738" t="s">
        <v>9</v>
      </c>
      <c r="C738">
        <v>2009</v>
      </c>
      <c r="D738">
        <v>1</v>
      </c>
      <c r="E738">
        <v>73</v>
      </c>
      <c r="F738">
        <v>21</v>
      </c>
      <c r="G738" s="15">
        <v>0.28767123287671231</v>
      </c>
      <c r="H738" s="15"/>
      <c r="J738">
        <v>13</v>
      </c>
      <c r="K738" t="str">
        <f t="shared" si="11"/>
        <v>13-2009-1</v>
      </c>
      <c r="L738" t="e">
        <f>VLOOKUP($K738,pivot!$A$4:$G$116,5,FALSE)</f>
        <v>#N/A</v>
      </c>
      <c r="M738" t="e">
        <f>VLOOKUP($K738,pivot!$A$4:$G$116,6,FALSE)</f>
        <v>#N/A</v>
      </c>
      <c r="N738" s="15" t="e">
        <f>VLOOKUP($K738,pivot!$A$4:$G$116,7,FALSE)</f>
        <v>#N/A</v>
      </c>
    </row>
    <row r="739" spans="1:14" hidden="1" x14ac:dyDescent="0.25">
      <c r="A739">
        <v>136</v>
      </c>
      <c r="B739" t="s">
        <v>9</v>
      </c>
      <c r="C739">
        <v>2009</v>
      </c>
      <c r="D739">
        <v>3</v>
      </c>
      <c r="E739">
        <v>43</v>
      </c>
      <c r="F739">
        <v>2</v>
      </c>
      <c r="G739" s="15">
        <v>4.6511627906976744E-2</v>
      </c>
      <c r="H739" s="15"/>
      <c r="J739">
        <v>13</v>
      </c>
      <c r="K739" t="str">
        <f t="shared" si="11"/>
        <v>13-2009-3</v>
      </c>
      <c r="L739" t="e">
        <f>VLOOKUP($K739,pivot!$A$4:$G$116,5,FALSE)</f>
        <v>#N/A</v>
      </c>
      <c r="M739" t="e">
        <f>VLOOKUP($K739,pivot!$A$4:$G$116,6,FALSE)</f>
        <v>#N/A</v>
      </c>
      <c r="N739" s="15" t="e">
        <f>VLOOKUP($K739,pivot!$A$4:$G$116,7,FALSE)</f>
        <v>#N/A</v>
      </c>
    </row>
    <row r="740" spans="1:14" hidden="1" x14ac:dyDescent="0.25">
      <c r="A740">
        <v>136</v>
      </c>
      <c r="B740" t="s">
        <v>9</v>
      </c>
      <c r="C740">
        <v>2009</v>
      </c>
      <c r="D740">
        <v>4</v>
      </c>
      <c r="E740">
        <v>126</v>
      </c>
      <c r="F740">
        <v>10</v>
      </c>
      <c r="G740" s="15">
        <v>7.9365079365079361E-2</v>
      </c>
      <c r="H740" s="15"/>
      <c r="J740">
        <v>13</v>
      </c>
      <c r="K740" t="str">
        <f t="shared" si="11"/>
        <v>13-2009-4</v>
      </c>
      <c r="L740" t="e">
        <f>VLOOKUP($K740,pivot!$A$4:$G$116,5,FALSE)</f>
        <v>#N/A</v>
      </c>
      <c r="M740" t="e">
        <f>VLOOKUP($K740,pivot!$A$4:$G$116,6,FALSE)</f>
        <v>#N/A</v>
      </c>
      <c r="N740" s="15" t="e">
        <f>VLOOKUP($K740,pivot!$A$4:$G$116,7,FALSE)</f>
        <v>#N/A</v>
      </c>
    </row>
    <row r="741" spans="1:14" hidden="1" x14ac:dyDescent="0.25">
      <c r="A741">
        <v>136</v>
      </c>
      <c r="B741" t="s">
        <v>9</v>
      </c>
      <c r="C741">
        <v>2009</v>
      </c>
      <c r="D741">
        <v>5</v>
      </c>
      <c r="E741">
        <v>104</v>
      </c>
      <c r="F741">
        <v>19</v>
      </c>
      <c r="G741" s="15">
        <v>0.18269230769230768</v>
      </c>
      <c r="H741" s="15"/>
      <c r="J741">
        <v>13</v>
      </c>
      <c r="K741" t="str">
        <f t="shared" si="11"/>
        <v>13-2009-5</v>
      </c>
      <c r="L741" t="e">
        <f>VLOOKUP($K741,pivot!$A$4:$G$116,5,FALSE)</f>
        <v>#N/A</v>
      </c>
      <c r="M741" t="e">
        <f>VLOOKUP($K741,pivot!$A$4:$G$116,6,FALSE)</f>
        <v>#N/A</v>
      </c>
      <c r="N741" s="15" t="e">
        <f>VLOOKUP($K741,pivot!$A$4:$G$116,7,FALSE)</f>
        <v>#N/A</v>
      </c>
    </row>
    <row r="742" spans="1:14" hidden="1" x14ac:dyDescent="0.25">
      <c r="A742">
        <v>136</v>
      </c>
      <c r="B742" t="s">
        <v>9</v>
      </c>
      <c r="C742">
        <v>2010</v>
      </c>
      <c r="D742">
        <v>2</v>
      </c>
      <c r="E742">
        <v>5</v>
      </c>
      <c r="F742">
        <v>0</v>
      </c>
      <c r="G742" s="15">
        <v>0</v>
      </c>
      <c r="H742" s="15"/>
      <c r="J742">
        <v>13</v>
      </c>
      <c r="K742" t="str">
        <f t="shared" si="11"/>
        <v>13-2010-2</v>
      </c>
      <c r="L742" t="e">
        <f>VLOOKUP($K742,pivot!$A$4:$G$116,5,FALSE)</f>
        <v>#N/A</v>
      </c>
      <c r="M742" t="e">
        <f>VLOOKUP($K742,pivot!$A$4:$G$116,6,FALSE)</f>
        <v>#N/A</v>
      </c>
      <c r="N742" s="15" t="e">
        <f>VLOOKUP($K742,pivot!$A$4:$G$116,7,FALSE)</f>
        <v>#N/A</v>
      </c>
    </row>
    <row r="743" spans="1:14" hidden="1" x14ac:dyDescent="0.25">
      <c r="A743">
        <v>136</v>
      </c>
      <c r="B743" t="s">
        <v>9</v>
      </c>
      <c r="C743">
        <v>2010</v>
      </c>
      <c r="D743">
        <v>4</v>
      </c>
      <c r="E743">
        <v>10</v>
      </c>
      <c r="F743">
        <v>0</v>
      </c>
      <c r="G743" s="15">
        <v>0</v>
      </c>
      <c r="H743" s="15"/>
      <c r="J743">
        <v>13</v>
      </c>
      <c r="K743" t="str">
        <f t="shared" si="11"/>
        <v>13-2010-4</v>
      </c>
      <c r="L743" t="e">
        <f>VLOOKUP($K743,pivot!$A$4:$G$116,5,FALSE)</f>
        <v>#N/A</v>
      </c>
      <c r="M743" t="e">
        <f>VLOOKUP($K743,pivot!$A$4:$G$116,6,FALSE)</f>
        <v>#N/A</v>
      </c>
      <c r="N743" s="15" t="e">
        <f>VLOOKUP($K743,pivot!$A$4:$G$116,7,FALSE)</f>
        <v>#N/A</v>
      </c>
    </row>
    <row r="744" spans="1:14" hidden="1" x14ac:dyDescent="0.25">
      <c r="A744">
        <v>136</v>
      </c>
      <c r="B744" t="s">
        <v>9</v>
      </c>
      <c r="C744">
        <v>2010</v>
      </c>
      <c r="D744">
        <v>5</v>
      </c>
      <c r="E744">
        <v>76</v>
      </c>
      <c r="F744">
        <v>11</v>
      </c>
      <c r="G744" s="15">
        <v>0.14473684210526316</v>
      </c>
      <c r="H744" s="15"/>
      <c r="J744">
        <v>13</v>
      </c>
      <c r="K744" t="str">
        <f t="shared" si="11"/>
        <v>13-2010-5</v>
      </c>
      <c r="L744" t="e">
        <f>VLOOKUP($K744,pivot!$A$4:$G$116,5,FALSE)</f>
        <v>#N/A</v>
      </c>
      <c r="M744" t="e">
        <f>VLOOKUP($K744,pivot!$A$4:$G$116,6,FALSE)</f>
        <v>#N/A</v>
      </c>
      <c r="N744" s="15" t="e">
        <f>VLOOKUP($K744,pivot!$A$4:$G$116,7,FALSE)</f>
        <v>#N/A</v>
      </c>
    </row>
    <row r="745" spans="1:14" hidden="1" x14ac:dyDescent="0.25">
      <c r="A745">
        <v>136</v>
      </c>
      <c r="B745" t="s">
        <v>9</v>
      </c>
      <c r="C745">
        <v>2011</v>
      </c>
      <c r="D745">
        <v>1</v>
      </c>
      <c r="E745">
        <v>12</v>
      </c>
      <c r="F745">
        <v>0</v>
      </c>
      <c r="G745" s="15">
        <v>0</v>
      </c>
      <c r="H745" s="15"/>
      <c r="J745">
        <v>13</v>
      </c>
      <c r="K745" t="str">
        <f t="shared" si="11"/>
        <v>13-2011-1</v>
      </c>
      <c r="L745" t="e">
        <f>VLOOKUP($K745,pivot!$A$4:$G$116,5,FALSE)</f>
        <v>#N/A</v>
      </c>
      <c r="M745" t="e">
        <f>VLOOKUP($K745,pivot!$A$4:$G$116,6,FALSE)</f>
        <v>#N/A</v>
      </c>
      <c r="N745" s="15" t="e">
        <f>VLOOKUP($K745,pivot!$A$4:$G$116,7,FALSE)</f>
        <v>#N/A</v>
      </c>
    </row>
    <row r="746" spans="1:14" hidden="1" x14ac:dyDescent="0.25">
      <c r="A746">
        <v>136</v>
      </c>
      <c r="B746" t="s">
        <v>9</v>
      </c>
      <c r="C746">
        <v>2011</v>
      </c>
      <c r="D746">
        <v>2</v>
      </c>
      <c r="E746">
        <v>4</v>
      </c>
      <c r="F746">
        <v>2</v>
      </c>
      <c r="G746" s="15">
        <v>0.5</v>
      </c>
      <c r="H746" s="15"/>
      <c r="J746">
        <v>13</v>
      </c>
      <c r="K746" t="str">
        <f t="shared" si="11"/>
        <v>13-2011-2</v>
      </c>
      <c r="L746" t="e">
        <f>VLOOKUP($K746,pivot!$A$4:$G$116,5,FALSE)</f>
        <v>#N/A</v>
      </c>
      <c r="M746" t="e">
        <f>VLOOKUP($K746,pivot!$A$4:$G$116,6,FALSE)</f>
        <v>#N/A</v>
      </c>
      <c r="N746" s="15" t="e">
        <f>VLOOKUP($K746,pivot!$A$4:$G$116,7,FALSE)</f>
        <v>#N/A</v>
      </c>
    </row>
    <row r="747" spans="1:14" hidden="1" x14ac:dyDescent="0.25">
      <c r="A747">
        <v>136</v>
      </c>
      <c r="B747" t="s">
        <v>9</v>
      </c>
      <c r="C747">
        <v>2011</v>
      </c>
      <c r="D747">
        <v>4</v>
      </c>
      <c r="E747">
        <v>126</v>
      </c>
      <c r="F747">
        <v>27</v>
      </c>
      <c r="G747" s="15">
        <v>0.21428571428571427</v>
      </c>
      <c r="H747" s="15"/>
      <c r="J747">
        <v>13</v>
      </c>
      <c r="K747" t="str">
        <f t="shared" si="11"/>
        <v>13-2011-4</v>
      </c>
      <c r="L747" t="e">
        <f>VLOOKUP($K747,pivot!$A$4:$G$116,5,FALSE)</f>
        <v>#N/A</v>
      </c>
      <c r="M747" t="e">
        <f>VLOOKUP($K747,pivot!$A$4:$G$116,6,FALSE)</f>
        <v>#N/A</v>
      </c>
      <c r="N747" s="15" t="e">
        <f>VLOOKUP($K747,pivot!$A$4:$G$116,7,FALSE)</f>
        <v>#N/A</v>
      </c>
    </row>
    <row r="748" spans="1:14" hidden="1" x14ac:dyDescent="0.25">
      <c r="A748">
        <v>136</v>
      </c>
      <c r="B748" t="s">
        <v>9</v>
      </c>
      <c r="C748">
        <v>2011</v>
      </c>
      <c r="D748">
        <v>5</v>
      </c>
      <c r="E748">
        <v>80</v>
      </c>
      <c r="F748">
        <v>4</v>
      </c>
      <c r="G748" s="15">
        <v>0.05</v>
      </c>
      <c r="H748" s="15"/>
      <c r="J748">
        <v>13</v>
      </c>
      <c r="K748" t="str">
        <f t="shared" si="11"/>
        <v>13-2011-5</v>
      </c>
      <c r="L748" t="e">
        <f>VLOOKUP($K748,pivot!$A$4:$G$116,5,FALSE)</f>
        <v>#N/A</v>
      </c>
      <c r="M748" t="e">
        <f>VLOOKUP($K748,pivot!$A$4:$G$116,6,FALSE)</f>
        <v>#N/A</v>
      </c>
      <c r="N748" s="15" t="e">
        <f>VLOOKUP($K748,pivot!$A$4:$G$116,7,FALSE)</f>
        <v>#N/A</v>
      </c>
    </row>
    <row r="749" spans="1:14" hidden="1" x14ac:dyDescent="0.25">
      <c r="A749">
        <v>136</v>
      </c>
      <c r="B749" t="s">
        <v>9</v>
      </c>
      <c r="C749">
        <v>2012</v>
      </c>
      <c r="D749">
        <v>1</v>
      </c>
      <c r="F749">
        <v>1</v>
      </c>
      <c r="G749" s="15" t="e">
        <v>#DIV/0!</v>
      </c>
      <c r="H749" s="15"/>
      <c r="J749">
        <v>13</v>
      </c>
      <c r="K749" t="str">
        <f t="shared" si="11"/>
        <v>13-2012-1</v>
      </c>
      <c r="L749" t="e">
        <f>VLOOKUP($K749,pivot!$A$4:$G$116,5,FALSE)</f>
        <v>#N/A</v>
      </c>
      <c r="M749" t="e">
        <f>VLOOKUP($K749,pivot!$A$4:$G$116,6,FALSE)</f>
        <v>#N/A</v>
      </c>
      <c r="N749" s="15" t="e">
        <f>VLOOKUP($K749,pivot!$A$4:$G$116,7,FALSE)</f>
        <v>#N/A</v>
      </c>
    </row>
    <row r="750" spans="1:14" hidden="1" x14ac:dyDescent="0.25">
      <c r="A750">
        <v>136</v>
      </c>
      <c r="B750" t="s">
        <v>9</v>
      </c>
      <c r="C750">
        <v>2012</v>
      </c>
      <c r="D750">
        <v>3</v>
      </c>
      <c r="E750">
        <v>22</v>
      </c>
      <c r="F750">
        <v>2</v>
      </c>
      <c r="G750" s="15">
        <v>9.0909090909090912E-2</v>
      </c>
      <c r="H750" s="15"/>
      <c r="J750">
        <v>13</v>
      </c>
      <c r="K750" t="str">
        <f t="shared" si="11"/>
        <v>13-2012-3</v>
      </c>
      <c r="L750" t="e">
        <f>VLOOKUP($K750,pivot!$A$4:$G$116,5,FALSE)</f>
        <v>#N/A</v>
      </c>
      <c r="M750" t="e">
        <f>VLOOKUP($K750,pivot!$A$4:$G$116,6,FALSE)</f>
        <v>#N/A</v>
      </c>
      <c r="N750" s="15" t="e">
        <f>VLOOKUP($K750,pivot!$A$4:$G$116,7,FALSE)</f>
        <v>#N/A</v>
      </c>
    </row>
    <row r="751" spans="1:14" hidden="1" x14ac:dyDescent="0.25">
      <c r="A751">
        <v>136</v>
      </c>
      <c r="B751" t="s">
        <v>9</v>
      </c>
      <c r="C751">
        <v>2012</v>
      </c>
      <c r="D751">
        <v>4</v>
      </c>
      <c r="E751">
        <v>458</v>
      </c>
      <c r="F751">
        <v>140</v>
      </c>
      <c r="G751" s="15">
        <v>0.3056768558951965</v>
      </c>
      <c r="H751" s="15"/>
      <c r="J751">
        <v>13</v>
      </c>
      <c r="K751" t="str">
        <f t="shared" si="11"/>
        <v>13-2012-4</v>
      </c>
      <c r="L751" t="e">
        <f>VLOOKUP($K751,pivot!$A$4:$G$116,5,FALSE)</f>
        <v>#N/A</v>
      </c>
      <c r="M751" t="e">
        <f>VLOOKUP($K751,pivot!$A$4:$G$116,6,FALSE)</f>
        <v>#N/A</v>
      </c>
      <c r="N751" s="15" t="e">
        <f>VLOOKUP($K751,pivot!$A$4:$G$116,7,FALSE)</f>
        <v>#N/A</v>
      </c>
    </row>
    <row r="752" spans="1:14" hidden="1" x14ac:dyDescent="0.25">
      <c r="A752">
        <v>136</v>
      </c>
      <c r="B752" t="s">
        <v>9</v>
      </c>
      <c r="C752">
        <v>2012</v>
      </c>
      <c r="D752">
        <v>5</v>
      </c>
      <c r="E752">
        <v>374</v>
      </c>
      <c r="F752">
        <v>48</v>
      </c>
      <c r="G752" s="15">
        <v>0.12834224598930483</v>
      </c>
      <c r="H752" s="15"/>
      <c r="J752">
        <v>13</v>
      </c>
      <c r="K752" t="str">
        <f t="shared" si="11"/>
        <v>13-2012-5</v>
      </c>
      <c r="L752" t="e">
        <f>VLOOKUP($K752,pivot!$A$4:$G$116,5,FALSE)</f>
        <v>#N/A</v>
      </c>
      <c r="M752" t="e">
        <f>VLOOKUP($K752,pivot!$A$4:$G$116,6,FALSE)</f>
        <v>#N/A</v>
      </c>
      <c r="N752" s="15" t="e">
        <f>VLOOKUP($K752,pivot!$A$4:$G$116,7,FALSE)</f>
        <v>#N/A</v>
      </c>
    </row>
    <row r="753" spans="1:14" hidden="1" x14ac:dyDescent="0.25">
      <c r="A753">
        <v>136</v>
      </c>
      <c r="B753" t="s">
        <v>9</v>
      </c>
      <c r="C753">
        <v>2013</v>
      </c>
      <c r="D753">
        <v>1</v>
      </c>
      <c r="E753">
        <v>16</v>
      </c>
      <c r="F753">
        <v>4</v>
      </c>
      <c r="G753" s="15">
        <v>0.25</v>
      </c>
      <c r="H753" s="15"/>
      <c r="J753">
        <v>13</v>
      </c>
      <c r="K753" t="str">
        <f t="shared" si="11"/>
        <v>13-2013-1</v>
      </c>
      <c r="L753" t="e">
        <f>VLOOKUP($K753,pivot!$A$4:$G$116,5,FALSE)</f>
        <v>#N/A</v>
      </c>
      <c r="M753" t="e">
        <f>VLOOKUP($K753,pivot!$A$4:$G$116,6,FALSE)</f>
        <v>#N/A</v>
      </c>
      <c r="N753" s="15" t="e">
        <f>VLOOKUP($K753,pivot!$A$4:$G$116,7,FALSE)</f>
        <v>#N/A</v>
      </c>
    </row>
    <row r="754" spans="1:14" hidden="1" x14ac:dyDescent="0.25">
      <c r="A754">
        <v>136</v>
      </c>
      <c r="B754" t="s">
        <v>9</v>
      </c>
      <c r="C754">
        <v>2013</v>
      </c>
      <c r="D754">
        <v>2</v>
      </c>
      <c r="E754">
        <v>23</v>
      </c>
      <c r="F754">
        <v>1</v>
      </c>
      <c r="G754" s="15">
        <v>4.3478260869565216E-2</v>
      </c>
      <c r="H754" s="15"/>
      <c r="J754">
        <v>13</v>
      </c>
      <c r="K754" t="str">
        <f t="shared" si="11"/>
        <v>13-2013-2</v>
      </c>
      <c r="L754" t="e">
        <f>VLOOKUP($K754,pivot!$A$4:$G$116,5,FALSE)</f>
        <v>#N/A</v>
      </c>
      <c r="M754" t="e">
        <f>VLOOKUP($K754,pivot!$A$4:$G$116,6,FALSE)</f>
        <v>#N/A</v>
      </c>
      <c r="N754" s="15" t="e">
        <f>VLOOKUP($K754,pivot!$A$4:$G$116,7,FALSE)</f>
        <v>#N/A</v>
      </c>
    </row>
    <row r="755" spans="1:14" hidden="1" x14ac:dyDescent="0.25">
      <c r="A755">
        <v>136</v>
      </c>
      <c r="B755" t="s">
        <v>9</v>
      </c>
      <c r="C755">
        <v>2013</v>
      </c>
      <c r="D755">
        <v>3</v>
      </c>
      <c r="E755">
        <v>11</v>
      </c>
      <c r="F755">
        <v>3</v>
      </c>
      <c r="G755" s="15">
        <v>0.27272727272727271</v>
      </c>
      <c r="H755" s="15"/>
      <c r="J755">
        <v>13</v>
      </c>
      <c r="K755" t="str">
        <f t="shared" si="11"/>
        <v>13-2013-3</v>
      </c>
      <c r="L755" t="e">
        <f>VLOOKUP($K755,pivot!$A$4:$G$116,5,FALSE)</f>
        <v>#N/A</v>
      </c>
      <c r="M755" t="e">
        <f>VLOOKUP($K755,pivot!$A$4:$G$116,6,FALSE)</f>
        <v>#N/A</v>
      </c>
      <c r="N755" s="15" t="e">
        <f>VLOOKUP($K755,pivot!$A$4:$G$116,7,FALSE)</f>
        <v>#N/A</v>
      </c>
    </row>
    <row r="756" spans="1:14" hidden="1" x14ac:dyDescent="0.25">
      <c r="A756">
        <v>136</v>
      </c>
      <c r="B756" t="s">
        <v>9</v>
      </c>
      <c r="C756">
        <v>2013</v>
      </c>
      <c r="D756">
        <v>4</v>
      </c>
      <c r="E756">
        <v>58</v>
      </c>
      <c r="F756">
        <v>2</v>
      </c>
      <c r="G756" s="15">
        <v>3.4482758620689655E-2</v>
      </c>
      <c r="H756" s="15"/>
      <c r="J756">
        <v>13</v>
      </c>
      <c r="K756" t="str">
        <f t="shared" si="11"/>
        <v>13-2013-4</v>
      </c>
      <c r="L756" t="e">
        <f>VLOOKUP($K756,pivot!$A$4:$G$116,5,FALSE)</f>
        <v>#N/A</v>
      </c>
      <c r="M756" t="e">
        <f>VLOOKUP($K756,pivot!$A$4:$G$116,6,FALSE)</f>
        <v>#N/A</v>
      </c>
      <c r="N756" s="15" t="e">
        <f>VLOOKUP($K756,pivot!$A$4:$G$116,7,FALSE)</f>
        <v>#N/A</v>
      </c>
    </row>
    <row r="757" spans="1:14" hidden="1" x14ac:dyDescent="0.25">
      <c r="A757">
        <v>136</v>
      </c>
      <c r="B757" t="s">
        <v>9</v>
      </c>
      <c r="C757">
        <v>2013</v>
      </c>
      <c r="D757">
        <v>5</v>
      </c>
      <c r="E757">
        <v>72</v>
      </c>
      <c r="F757">
        <v>9</v>
      </c>
      <c r="G757" s="15">
        <v>0.125</v>
      </c>
      <c r="H757" s="15"/>
      <c r="J757">
        <v>13</v>
      </c>
      <c r="K757" t="str">
        <f t="shared" si="11"/>
        <v>13-2013-5</v>
      </c>
      <c r="L757" t="e">
        <f>VLOOKUP($K757,pivot!$A$4:$G$116,5,FALSE)</f>
        <v>#N/A</v>
      </c>
      <c r="M757" t="e">
        <f>VLOOKUP($K757,pivot!$A$4:$G$116,6,FALSE)</f>
        <v>#N/A</v>
      </c>
      <c r="N757" s="15" t="e">
        <f>VLOOKUP($K757,pivot!$A$4:$G$116,7,FALSE)</f>
        <v>#N/A</v>
      </c>
    </row>
    <row r="758" spans="1:14" hidden="1" x14ac:dyDescent="0.25">
      <c r="A758">
        <v>136</v>
      </c>
      <c r="B758" t="s">
        <v>9</v>
      </c>
      <c r="C758">
        <v>2014</v>
      </c>
      <c r="D758">
        <v>4</v>
      </c>
      <c r="E758">
        <v>92</v>
      </c>
      <c r="F758">
        <v>4</v>
      </c>
      <c r="G758" s="15">
        <v>4.3478260869565216E-2</v>
      </c>
      <c r="H758" s="15"/>
      <c r="J758">
        <v>13</v>
      </c>
      <c r="K758" t="str">
        <f t="shared" si="11"/>
        <v>13-2014-4</v>
      </c>
      <c r="L758" t="e">
        <f>VLOOKUP($K758,pivot!$A$4:$G$116,5,FALSE)</f>
        <v>#N/A</v>
      </c>
      <c r="M758" t="e">
        <f>VLOOKUP($K758,pivot!$A$4:$G$116,6,FALSE)</f>
        <v>#N/A</v>
      </c>
      <c r="N758" s="15" t="e">
        <f>VLOOKUP($K758,pivot!$A$4:$G$116,7,FALSE)</f>
        <v>#N/A</v>
      </c>
    </row>
    <row r="759" spans="1:14" hidden="1" x14ac:dyDescent="0.25">
      <c r="A759">
        <v>136</v>
      </c>
      <c r="B759" t="s">
        <v>9</v>
      </c>
      <c r="C759">
        <v>2014</v>
      </c>
      <c r="D759">
        <v>5</v>
      </c>
      <c r="E759">
        <v>14</v>
      </c>
      <c r="F759">
        <v>5</v>
      </c>
      <c r="G759" s="15">
        <v>0.35714285714285715</v>
      </c>
      <c r="H759" s="15"/>
      <c r="J759">
        <v>13</v>
      </c>
      <c r="K759" t="str">
        <f t="shared" si="11"/>
        <v>13-2014-5</v>
      </c>
      <c r="L759" t="e">
        <f>VLOOKUP($K759,pivot!$A$4:$G$116,5,FALSE)</f>
        <v>#N/A</v>
      </c>
      <c r="M759" t="e">
        <f>VLOOKUP($K759,pivot!$A$4:$G$116,6,FALSE)</f>
        <v>#N/A</v>
      </c>
      <c r="N759" s="15" t="e">
        <f>VLOOKUP($K759,pivot!$A$4:$G$116,7,FALSE)</f>
        <v>#N/A</v>
      </c>
    </row>
    <row r="760" spans="1:14" hidden="1" x14ac:dyDescent="0.25">
      <c r="A760">
        <v>136</v>
      </c>
      <c r="B760" t="s">
        <v>9</v>
      </c>
      <c r="C760">
        <v>2015</v>
      </c>
      <c r="D760">
        <v>3</v>
      </c>
      <c r="E760">
        <v>22</v>
      </c>
      <c r="F760">
        <v>1</v>
      </c>
      <c r="G760" s="15">
        <v>4.5454545454545456E-2</v>
      </c>
      <c r="H760" s="15"/>
      <c r="J760">
        <v>13</v>
      </c>
      <c r="K760" t="str">
        <f t="shared" si="11"/>
        <v>13-2015-3</v>
      </c>
      <c r="L760" t="e">
        <f>VLOOKUP($K760,pivot!$A$4:$G$116,5,FALSE)</f>
        <v>#N/A</v>
      </c>
      <c r="M760" t="e">
        <f>VLOOKUP($K760,pivot!$A$4:$G$116,6,FALSE)</f>
        <v>#N/A</v>
      </c>
      <c r="N760" s="15" t="e">
        <f>VLOOKUP($K760,pivot!$A$4:$G$116,7,FALSE)</f>
        <v>#N/A</v>
      </c>
    </row>
    <row r="761" spans="1:14" hidden="1" x14ac:dyDescent="0.25">
      <c r="A761">
        <v>136</v>
      </c>
      <c r="B761" t="s">
        <v>9</v>
      </c>
      <c r="C761">
        <v>2015</v>
      </c>
      <c r="D761">
        <v>4</v>
      </c>
      <c r="E761">
        <v>132</v>
      </c>
      <c r="F761">
        <v>14</v>
      </c>
      <c r="G761" s="15">
        <v>0.10606060606060606</v>
      </c>
      <c r="H761" s="15"/>
      <c r="J761">
        <v>13</v>
      </c>
      <c r="K761" t="str">
        <f t="shared" si="11"/>
        <v>13-2015-4</v>
      </c>
      <c r="L761" t="e">
        <f>VLOOKUP($K761,pivot!$A$4:$G$116,5,FALSE)</f>
        <v>#N/A</v>
      </c>
      <c r="M761" t="e">
        <f>VLOOKUP($K761,pivot!$A$4:$G$116,6,FALSE)</f>
        <v>#N/A</v>
      </c>
      <c r="N761" s="15" t="e">
        <f>VLOOKUP($K761,pivot!$A$4:$G$116,7,FALSE)</f>
        <v>#N/A</v>
      </c>
    </row>
    <row r="762" spans="1:14" hidden="1" x14ac:dyDescent="0.25">
      <c r="A762">
        <v>136</v>
      </c>
      <c r="B762" t="s">
        <v>9</v>
      </c>
      <c r="C762">
        <v>2015</v>
      </c>
      <c r="D762">
        <v>5</v>
      </c>
      <c r="E762">
        <v>59</v>
      </c>
      <c r="F762">
        <v>26</v>
      </c>
      <c r="G762" s="15">
        <v>0.44067796610169491</v>
      </c>
      <c r="H762" s="15"/>
      <c r="J762">
        <v>13</v>
      </c>
      <c r="K762" t="str">
        <f t="shared" si="11"/>
        <v>13-2015-5</v>
      </c>
      <c r="L762" t="e">
        <f>VLOOKUP($K762,pivot!$A$4:$G$116,5,FALSE)</f>
        <v>#N/A</v>
      </c>
      <c r="M762" t="e">
        <f>VLOOKUP($K762,pivot!$A$4:$G$116,6,FALSE)</f>
        <v>#N/A</v>
      </c>
      <c r="N762" s="15" t="e">
        <f>VLOOKUP($K762,pivot!$A$4:$G$116,7,FALSE)</f>
        <v>#N/A</v>
      </c>
    </row>
    <row r="763" spans="1:14" hidden="1" x14ac:dyDescent="0.25">
      <c r="A763">
        <v>136</v>
      </c>
      <c r="B763" t="s">
        <v>9</v>
      </c>
      <c r="C763">
        <v>2016</v>
      </c>
      <c r="D763">
        <v>1</v>
      </c>
      <c r="E763">
        <v>62</v>
      </c>
      <c r="F763">
        <v>10</v>
      </c>
      <c r="G763" s="15">
        <v>0.16129032258064516</v>
      </c>
      <c r="H763" s="15"/>
      <c r="J763">
        <v>13</v>
      </c>
      <c r="K763" t="str">
        <f t="shared" si="11"/>
        <v>13-2016-1</v>
      </c>
      <c r="L763" t="e">
        <f>VLOOKUP($K763,pivot!$A$4:$G$116,5,FALSE)</f>
        <v>#N/A</v>
      </c>
      <c r="M763" t="e">
        <f>VLOOKUP($K763,pivot!$A$4:$G$116,6,FALSE)</f>
        <v>#N/A</v>
      </c>
      <c r="N763" s="15" t="e">
        <f>VLOOKUP($K763,pivot!$A$4:$G$116,7,FALSE)</f>
        <v>#N/A</v>
      </c>
    </row>
    <row r="764" spans="1:14" hidden="1" x14ac:dyDescent="0.25">
      <c r="A764">
        <v>136</v>
      </c>
      <c r="B764" t="s">
        <v>9</v>
      </c>
      <c r="C764">
        <v>2016</v>
      </c>
      <c r="D764">
        <v>3</v>
      </c>
      <c r="E764">
        <v>14</v>
      </c>
      <c r="F764">
        <v>1</v>
      </c>
      <c r="G764" s="15">
        <v>7.1428571428571425E-2</v>
      </c>
      <c r="H764" s="15"/>
      <c r="J764">
        <v>13</v>
      </c>
      <c r="K764" t="str">
        <f t="shared" si="11"/>
        <v>13-2016-3</v>
      </c>
      <c r="L764" t="e">
        <f>VLOOKUP($K764,pivot!$A$4:$G$116,5,FALSE)</f>
        <v>#N/A</v>
      </c>
      <c r="M764" t="e">
        <f>VLOOKUP($K764,pivot!$A$4:$G$116,6,FALSE)</f>
        <v>#N/A</v>
      </c>
      <c r="N764" s="15" t="e">
        <f>VLOOKUP($K764,pivot!$A$4:$G$116,7,FALSE)</f>
        <v>#N/A</v>
      </c>
    </row>
    <row r="765" spans="1:14" hidden="1" x14ac:dyDescent="0.25">
      <c r="A765">
        <v>136</v>
      </c>
      <c r="B765" t="s">
        <v>9</v>
      </c>
      <c r="C765">
        <v>2016</v>
      </c>
      <c r="D765">
        <v>4</v>
      </c>
      <c r="F765">
        <v>2</v>
      </c>
      <c r="G765" s="15" t="e">
        <v>#DIV/0!</v>
      </c>
      <c r="H765" s="15"/>
      <c r="J765">
        <v>13</v>
      </c>
      <c r="K765" t="str">
        <f t="shared" si="11"/>
        <v>13-2016-4</v>
      </c>
      <c r="L765" t="e">
        <f>VLOOKUP($K765,pivot!$A$4:$G$116,5,FALSE)</f>
        <v>#N/A</v>
      </c>
      <c r="M765" t="e">
        <f>VLOOKUP($K765,pivot!$A$4:$G$116,6,FALSE)</f>
        <v>#N/A</v>
      </c>
      <c r="N765" s="15" t="e">
        <f>VLOOKUP($K765,pivot!$A$4:$G$116,7,FALSE)</f>
        <v>#N/A</v>
      </c>
    </row>
    <row r="766" spans="1:14" hidden="1" x14ac:dyDescent="0.25">
      <c r="A766">
        <v>136</v>
      </c>
      <c r="B766" t="s">
        <v>9</v>
      </c>
      <c r="C766">
        <v>2016</v>
      </c>
      <c r="D766">
        <v>5</v>
      </c>
      <c r="E766">
        <v>538</v>
      </c>
      <c r="F766">
        <v>102</v>
      </c>
      <c r="G766" s="15">
        <v>0.1895910780669145</v>
      </c>
      <c r="H766" s="15"/>
      <c r="J766">
        <v>13</v>
      </c>
      <c r="K766" t="str">
        <f t="shared" si="11"/>
        <v>13-2016-5</v>
      </c>
      <c r="L766" t="e">
        <f>VLOOKUP($K766,pivot!$A$4:$G$116,5,FALSE)</f>
        <v>#N/A</v>
      </c>
      <c r="M766" t="e">
        <f>VLOOKUP($K766,pivot!$A$4:$G$116,6,FALSE)</f>
        <v>#N/A</v>
      </c>
      <c r="N766" s="15" t="e">
        <f>VLOOKUP($K766,pivot!$A$4:$G$116,7,FALSE)</f>
        <v>#N/A</v>
      </c>
    </row>
    <row r="767" spans="1:14" hidden="1" x14ac:dyDescent="0.25">
      <c r="A767">
        <v>136</v>
      </c>
      <c r="B767" t="s">
        <v>9</v>
      </c>
      <c r="C767">
        <v>2017</v>
      </c>
      <c r="D767">
        <v>1</v>
      </c>
      <c r="E767">
        <v>357</v>
      </c>
      <c r="F767">
        <v>49</v>
      </c>
      <c r="G767" s="15">
        <v>0.13725490196078433</v>
      </c>
      <c r="H767" s="15"/>
      <c r="J767">
        <v>13</v>
      </c>
      <c r="K767" t="str">
        <f t="shared" si="11"/>
        <v>13-2017-1</v>
      </c>
      <c r="L767" t="e">
        <f>VLOOKUP($K767,pivot!$A$4:$G$116,5,FALSE)</f>
        <v>#N/A</v>
      </c>
      <c r="M767" t="e">
        <f>VLOOKUP($K767,pivot!$A$4:$G$116,6,FALSE)</f>
        <v>#N/A</v>
      </c>
      <c r="N767" s="15" t="e">
        <f>VLOOKUP($K767,pivot!$A$4:$G$116,7,FALSE)</f>
        <v>#N/A</v>
      </c>
    </row>
    <row r="768" spans="1:14" hidden="1" x14ac:dyDescent="0.25">
      <c r="A768">
        <v>136</v>
      </c>
      <c r="B768" t="s">
        <v>9</v>
      </c>
      <c r="C768">
        <v>2017</v>
      </c>
      <c r="D768">
        <v>2</v>
      </c>
      <c r="E768">
        <v>129</v>
      </c>
      <c r="F768">
        <v>8</v>
      </c>
      <c r="G768" s="15">
        <v>6.2015503875968991E-2</v>
      </c>
      <c r="H768" s="15"/>
      <c r="J768">
        <v>13</v>
      </c>
      <c r="K768" t="str">
        <f t="shared" si="11"/>
        <v>13-2017-2</v>
      </c>
      <c r="L768" t="e">
        <f>VLOOKUP($K768,pivot!$A$4:$G$116,5,FALSE)</f>
        <v>#N/A</v>
      </c>
      <c r="M768" t="e">
        <f>VLOOKUP($K768,pivot!$A$4:$G$116,6,FALSE)</f>
        <v>#N/A</v>
      </c>
      <c r="N768" s="15" t="e">
        <f>VLOOKUP($K768,pivot!$A$4:$G$116,7,FALSE)</f>
        <v>#N/A</v>
      </c>
    </row>
    <row r="769" spans="1:14" hidden="1" x14ac:dyDescent="0.25">
      <c r="A769">
        <v>136</v>
      </c>
      <c r="B769" t="s">
        <v>9</v>
      </c>
      <c r="C769">
        <v>2017</v>
      </c>
      <c r="D769">
        <v>3</v>
      </c>
      <c r="E769">
        <v>86</v>
      </c>
      <c r="F769">
        <v>9</v>
      </c>
      <c r="G769" s="15">
        <v>0.10465116279069768</v>
      </c>
      <c r="H769" s="15"/>
      <c r="J769">
        <v>13</v>
      </c>
      <c r="K769" t="str">
        <f t="shared" si="11"/>
        <v>13-2017-3</v>
      </c>
      <c r="L769" t="e">
        <f>VLOOKUP($K769,pivot!$A$4:$G$116,5,FALSE)</f>
        <v>#N/A</v>
      </c>
      <c r="M769" t="e">
        <f>VLOOKUP($K769,pivot!$A$4:$G$116,6,FALSE)</f>
        <v>#N/A</v>
      </c>
      <c r="N769" s="15" t="e">
        <f>VLOOKUP($K769,pivot!$A$4:$G$116,7,FALSE)</f>
        <v>#N/A</v>
      </c>
    </row>
    <row r="770" spans="1:14" hidden="1" x14ac:dyDescent="0.25">
      <c r="A770">
        <v>136</v>
      </c>
      <c r="B770" t="s">
        <v>9</v>
      </c>
      <c r="C770">
        <v>2017</v>
      </c>
      <c r="D770">
        <v>4</v>
      </c>
      <c r="E770">
        <v>263</v>
      </c>
      <c r="F770">
        <v>20</v>
      </c>
      <c r="G770" s="15">
        <v>7.6045627376425853E-2</v>
      </c>
      <c r="H770" s="15"/>
      <c r="J770">
        <v>13</v>
      </c>
      <c r="K770" t="str">
        <f t="shared" si="11"/>
        <v>13-2017-4</v>
      </c>
      <c r="L770" t="e">
        <f>VLOOKUP($K770,pivot!$A$4:$G$116,5,FALSE)</f>
        <v>#N/A</v>
      </c>
      <c r="M770" t="e">
        <f>VLOOKUP($K770,pivot!$A$4:$G$116,6,FALSE)</f>
        <v>#N/A</v>
      </c>
      <c r="N770" s="15" t="e">
        <f>VLOOKUP($K770,pivot!$A$4:$G$116,7,FALSE)</f>
        <v>#N/A</v>
      </c>
    </row>
    <row r="771" spans="1:14" hidden="1" x14ac:dyDescent="0.25">
      <c r="A771">
        <v>136</v>
      </c>
      <c r="B771" t="s">
        <v>9</v>
      </c>
      <c r="C771">
        <v>2017</v>
      </c>
      <c r="D771">
        <v>5</v>
      </c>
      <c r="E771">
        <v>52</v>
      </c>
      <c r="F771">
        <v>4</v>
      </c>
      <c r="G771" s="15">
        <v>7.6923076923076927E-2</v>
      </c>
      <c r="H771" s="15"/>
      <c r="J771">
        <v>13</v>
      </c>
      <c r="K771" t="str">
        <f t="shared" ref="K771:K834" si="12">J771&amp;"-"&amp;C771&amp;"-"&amp;D771</f>
        <v>13-2017-5</v>
      </c>
      <c r="L771" t="e">
        <f>VLOOKUP($K771,pivot!$A$4:$G$116,5,FALSE)</f>
        <v>#N/A</v>
      </c>
      <c r="M771" t="e">
        <f>VLOOKUP($K771,pivot!$A$4:$G$116,6,FALSE)</f>
        <v>#N/A</v>
      </c>
      <c r="N771" s="15" t="e">
        <f>VLOOKUP($K771,pivot!$A$4:$G$116,7,FALSE)</f>
        <v>#N/A</v>
      </c>
    </row>
    <row r="772" spans="1:14" hidden="1" x14ac:dyDescent="0.25">
      <c r="A772">
        <v>136</v>
      </c>
      <c r="B772" t="s">
        <v>9</v>
      </c>
      <c r="C772">
        <v>2018</v>
      </c>
      <c r="D772">
        <v>1</v>
      </c>
      <c r="E772">
        <v>272</v>
      </c>
      <c r="F772">
        <v>29</v>
      </c>
      <c r="G772" s="15">
        <v>0.10661764705882353</v>
      </c>
      <c r="H772" s="15"/>
      <c r="J772">
        <v>13</v>
      </c>
      <c r="K772" t="str">
        <f t="shared" si="12"/>
        <v>13-2018-1</v>
      </c>
      <c r="L772" t="e">
        <f>VLOOKUP($K772,pivot!$A$4:$G$116,5,FALSE)</f>
        <v>#N/A</v>
      </c>
      <c r="M772" t="e">
        <f>VLOOKUP($K772,pivot!$A$4:$G$116,6,FALSE)</f>
        <v>#N/A</v>
      </c>
      <c r="N772" s="15" t="e">
        <f>VLOOKUP($K772,pivot!$A$4:$G$116,7,FALSE)</f>
        <v>#N/A</v>
      </c>
    </row>
    <row r="773" spans="1:14" hidden="1" x14ac:dyDescent="0.25">
      <c r="A773">
        <v>136</v>
      </c>
      <c r="B773" t="s">
        <v>9</v>
      </c>
      <c r="C773">
        <v>2018</v>
      </c>
      <c r="D773">
        <v>2</v>
      </c>
      <c r="E773">
        <v>34</v>
      </c>
      <c r="F773">
        <v>5</v>
      </c>
      <c r="G773" s="15">
        <v>0.14705882352941177</v>
      </c>
      <c r="H773" s="15"/>
      <c r="J773">
        <v>13</v>
      </c>
      <c r="K773" t="str">
        <f t="shared" si="12"/>
        <v>13-2018-2</v>
      </c>
      <c r="L773" t="e">
        <f>VLOOKUP($K773,pivot!$A$4:$G$116,5,FALSE)</f>
        <v>#N/A</v>
      </c>
      <c r="M773" t="e">
        <f>VLOOKUP($K773,pivot!$A$4:$G$116,6,FALSE)</f>
        <v>#N/A</v>
      </c>
      <c r="N773" s="15" t="e">
        <f>VLOOKUP($K773,pivot!$A$4:$G$116,7,FALSE)</f>
        <v>#N/A</v>
      </c>
    </row>
    <row r="774" spans="1:14" hidden="1" x14ac:dyDescent="0.25">
      <c r="A774">
        <v>136</v>
      </c>
      <c r="B774" t="s">
        <v>9</v>
      </c>
      <c r="C774">
        <v>2018</v>
      </c>
      <c r="D774">
        <v>3</v>
      </c>
      <c r="E774">
        <v>45</v>
      </c>
      <c r="F774">
        <v>18</v>
      </c>
      <c r="G774" s="15">
        <v>0.4</v>
      </c>
      <c r="H774" s="15"/>
      <c r="J774">
        <v>13</v>
      </c>
      <c r="K774" t="str">
        <f t="shared" si="12"/>
        <v>13-2018-3</v>
      </c>
      <c r="L774" t="e">
        <f>VLOOKUP($K774,pivot!$A$4:$G$116,5,FALSE)</f>
        <v>#N/A</v>
      </c>
      <c r="M774" t="e">
        <f>VLOOKUP($K774,pivot!$A$4:$G$116,6,FALSE)</f>
        <v>#N/A</v>
      </c>
      <c r="N774" s="15" t="e">
        <f>VLOOKUP($K774,pivot!$A$4:$G$116,7,FALSE)</f>
        <v>#N/A</v>
      </c>
    </row>
    <row r="775" spans="1:14" hidden="1" x14ac:dyDescent="0.25">
      <c r="A775">
        <v>136</v>
      </c>
      <c r="B775" t="s">
        <v>9</v>
      </c>
      <c r="C775">
        <v>2018</v>
      </c>
      <c r="D775">
        <v>4</v>
      </c>
      <c r="E775">
        <v>219</v>
      </c>
      <c r="F775">
        <v>13</v>
      </c>
      <c r="G775" s="15">
        <v>5.9360730593607303E-2</v>
      </c>
      <c r="H775" s="15"/>
      <c r="J775">
        <v>13</v>
      </c>
      <c r="K775" t="str">
        <f t="shared" si="12"/>
        <v>13-2018-4</v>
      </c>
      <c r="L775" t="e">
        <f>VLOOKUP($K775,pivot!$A$4:$G$116,5,FALSE)</f>
        <v>#N/A</v>
      </c>
      <c r="M775" t="e">
        <f>VLOOKUP($K775,pivot!$A$4:$G$116,6,FALSE)</f>
        <v>#N/A</v>
      </c>
      <c r="N775" s="15" t="e">
        <f>VLOOKUP($K775,pivot!$A$4:$G$116,7,FALSE)</f>
        <v>#N/A</v>
      </c>
    </row>
    <row r="776" spans="1:14" hidden="1" x14ac:dyDescent="0.25">
      <c r="A776">
        <v>136</v>
      </c>
      <c r="B776" t="s">
        <v>9</v>
      </c>
      <c r="C776">
        <v>2018</v>
      </c>
      <c r="D776">
        <v>5</v>
      </c>
      <c r="E776">
        <v>74</v>
      </c>
      <c r="F776">
        <v>18</v>
      </c>
      <c r="G776" s="15">
        <v>0.24324324324324326</v>
      </c>
      <c r="H776" s="15"/>
      <c r="J776">
        <v>13</v>
      </c>
      <c r="K776" t="str">
        <f t="shared" si="12"/>
        <v>13-2018-5</v>
      </c>
      <c r="L776" t="e">
        <f>VLOOKUP($K776,pivot!$A$4:$G$116,5,FALSE)</f>
        <v>#N/A</v>
      </c>
      <c r="M776" t="e">
        <f>VLOOKUP($K776,pivot!$A$4:$G$116,6,FALSE)</f>
        <v>#N/A</v>
      </c>
      <c r="N776" s="15" t="e">
        <f>VLOOKUP($K776,pivot!$A$4:$G$116,7,FALSE)</f>
        <v>#N/A</v>
      </c>
    </row>
    <row r="777" spans="1:14" hidden="1" x14ac:dyDescent="0.25">
      <c r="A777">
        <v>136</v>
      </c>
      <c r="B777" t="s">
        <v>9</v>
      </c>
      <c r="C777">
        <v>2019</v>
      </c>
      <c r="D777">
        <v>1</v>
      </c>
      <c r="E777">
        <v>87</v>
      </c>
      <c r="F777">
        <v>3</v>
      </c>
      <c r="G777" s="15">
        <v>3.4482758620689655E-2</v>
      </c>
      <c r="H777" s="15"/>
      <c r="J777">
        <v>13</v>
      </c>
      <c r="K777" t="str">
        <f t="shared" si="12"/>
        <v>13-2019-1</v>
      </c>
      <c r="L777" t="e">
        <f>VLOOKUP($K777,pivot!$A$4:$G$116,5,FALSE)</f>
        <v>#N/A</v>
      </c>
      <c r="M777" t="e">
        <f>VLOOKUP($K777,pivot!$A$4:$G$116,6,FALSE)</f>
        <v>#N/A</v>
      </c>
      <c r="N777" s="15" t="e">
        <f>VLOOKUP($K777,pivot!$A$4:$G$116,7,FALSE)</f>
        <v>#N/A</v>
      </c>
    </row>
    <row r="778" spans="1:14" hidden="1" x14ac:dyDescent="0.25">
      <c r="A778">
        <v>136</v>
      </c>
      <c r="B778" t="s">
        <v>9</v>
      </c>
      <c r="C778">
        <v>2019</v>
      </c>
      <c r="D778">
        <v>2</v>
      </c>
      <c r="E778">
        <v>21</v>
      </c>
      <c r="F778">
        <v>4</v>
      </c>
      <c r="G778" s="15">
        <v>0.19047619047619047</v>
      </c>
      <c r="H778" s="15"/>
      <c r="J778">
        <v>13</v>
      </c>
      <c r="K778" t="str">
        <f t="shared" si="12"/>
        <v>13-2019-2</v>
      </c>
      <c r="L778" t="e">
        <f>VLOOKUP($K778,pivot!$A$4:$G$116,5,FALSE)</f>
        <v>#N/A</v>
      </c>
      <c r="M778" t="e">
        <f>VLOOKUP($K778,pivot!$A$4:$G$116,6,FALSE)</f>
        <v>#N/A</v>
      </c>
      <c r="N778" s="15" t="e">
        <f>VLOOKUP($K778,pivot!$A$4:$G$116,7,FALSE)</f>
        <v>#N/A</v>
      </c>
    </row>
    <row r="779" spans="1:14" hidden="1" x14ac:dyDescent="0.25">
      <c r="A779">
        <v>136</v>
      </c>
      <c r="B779" t="s">
        <v>9</v>
      </c>
      <c r="C779">
        <v>2019</v>
      </c>
      <c r="D779">
        <v>3</v>
      </c>
      <c r="E779">
        <v>104</v>
      </c>
      <c r="F779">
        <v>21</v>
      </c>
      <c r="G779" s="15">
        <v>0.20192307692307693</v>
      </c>
      <c r="H779" s="15"/>
      <c r="J779">
        <v>13</v>
      </c>
      <c r="K779" t="str">
        <f t="shared" si="12"/>
        <v>13-2019-3</v>
      </c>
      <c r="L779" t="e">
        <f>VLOOKUP($K779,pivot!$A$4:$G$116,5,FALSE)</f>
        <v>#N/A</v>
      </c>
      <c r="M779" t="e">
        <f>VLOOKUP($K779,pivot!$A$4:$G$116,6,FALSE)</f>
        <v>#N/A</v>
      </c>
      <c r="N779" s="15" t="e">
        <f>VLOOKUP($K779,pivot!$A$4:$G$116,7,FALSE)</f>
        <v>#N/A</v>
      </c>
    </row>
    <row r="780" spans="1:14" hidden="1" x14ac:dyDescent="0.25">
      <c r="A780">
        <v>136</v>
      </c>
      <c r="B780" t="s">
        <v>9</v>
      </c>
      <c r="C780">
        <v>2019</v>
      </c>
      <c r="D780">
        <v>4</v>
      </c>
      <c r="E780">
        <v>185</v>
      </c>
      <c r="F780">
        <v>20</v>
      </c>
      <c r="G780" s="15">
        <v>0.10810810810810811</v>
      </c>
      <c r="H780" s="15"/>
      <c r="J780">
        <v>13</v>
      </c>
      <c r="K780" t="str">
        <f t="shared" si="12"/>
        <v>13-2019-4</v>
      </c>
      <c r="L780" t="e">
        <f>VLOOKUP($K780,pivot!$A$4:$G$116,5,FALSE)</f>
        <v>#N/A</v>
      </c>
      <c r="M780" t="e">
        <f>VLOOKUP($K780,pivot!$A$4:$G$116,6,FALSE)</f>
        <v>#N/A</v>
      </c>
      <c r="N780" s="15" t="e">
        <f>VLOOKUP($K780,pivot!$A$4:$G$116,7,FALSE)</f>
        <v>#N/A</v>
      </c>
    </row>
    <row r="781" spans="1:14" hidden="1" x14ac:dyDescent="0.25">
      <c r="A781">
        <v>136</v>
      </c>
      <c r="B781" t="s">
        <v>9</v>
      </c>
      <c r="C781">
        <v>2019</v>
      </c>
      <c r="D781">
        <v>5</v>
      </c>
      <c r="E781">
        <v>107</v>
      </c>
      <c r="F781">
        <v>8</v>
      </c>
      <c r="G781" s="15">
        <v>7.476635514018691E-2</v>
      </c>
      <c r="H781" s="15"/>
      <c r="J781">
        <v>13</v>
      </c>
      <c r="K781" t="str">
        <f t="shared" si="12"/>
        <v>13-2019-5</v>
      </c>
      <c r="L781" t="e">
        <f>VLOOKUP($K781,pivot!$A$4:$G$116,5,FALSE)</f>
        <v>#N/A</v>
      </c>
      <c r="M781" t="e">
        <f>VLOOKUP($K781,pivot!$A$4:$G$116,6,FALSE)</f>
        <v>#N/A</v>
      </c>
      <c r="N781" s="15" t="e">
        <f>VLOOKUP($K781,pivot!$A$4:$G$116,7,FALSE)</f>
        <v>#N/A</v>
      </c>
    </row>
    <row r="782" spans="1:14" hidden="1" x14ac:dyDescent="0.25">
      <c r="A782">
        <v>136</v>
      </c>
      <c r="B782" t="s">
        <v>9</v>
      </c>
      <c r="C782">
        <v>2020</v>
      </c>
      <c r="D782">
        <v>1</v>
      </c>
      <c r="E782">
        <v>9</v>
      </c>
      <c r="F782">
        <v>1</v>
      </c>
      <c r="G782" s="15">
        <v>0.1111111111111111</v>
      </c>
      <c r="H782" s="15"/>
      <c r="J782">
        <v>13</v>
      </c>
      <c r="K782" t="str">
        <f t="shared" si="12"/>
        <v>13-2020-1</v>
      </c>
      <c r="L782" t="e">
        <f>VLOOKUP($K782,pivot!$A$4:$G$116,5,FALSE)</f>
        <v>#N/A</v>
      </c>
      <c r="M782" t="e">
        <f>VLOOKUP($K782,pivot!$A$4:$G$116,6,FALSE)</f>
        <v>#N/A</v>
      </c>
      <c r="N782" s="15" t="e">
        <f>VLOOKUP($K782,pivot!$A$4:$G$116,7,FALSE)</f>
        <v>#N/A</v>
      </c>
    </row>
    <row r="783" spans="1:14" hidden="1" x14ac:dyDescent="0.25">
      <c r="A783">
        <v>136</v>
      </c>
      <c r="B783" t="s">
        <v>9</v>
      </c>
      <c r="C783">
        <v>2020</v>
      </c>
      <c r="D783">
        <v>2</v>
      </c>
      <c r="E783">
        <v>20</v>
      </c>
      <c r="F783">
        <v>2</v>
      </c>
      <c r="G783" s="15">
        <v>0.1</v>
      </c>
      <c r="H783" s="15"/>
      <c r="J783">
        <v>13</v>
      </c>
      <c r="K783" t="str">
        <f t="shared" si="12"/>
        <v>13-2020-2</v>
      </c>
      <c r="L783" t="e">
        <f>VLOOKUP($K783,pivot!$A$4:$G$116,5,FALSE)</f>
        <v>#N/A</v>
      </c>
      <c r="M783" t="e">
        <f>VLOOKUP($K783,pivot!$A$4:$G$116,6,FALSE)</f>
        <v>#N/A</v>
      </c>
      <c r="N783" s="15" t="e">
        <f>VLOOKUP($K783,pivot!$A$4:$G$116,7,FALSE)</f>
        <v>#N/A</v>
      </c>
    </row>
    <row r="784" spans="1:14" hidden="1" x14ac:dyDescent="0.25">
      <c r="A784">
        <v>136</v>
      </c>
      <c r="B784" t="s">
        <v>9</v>
      </c>
      <c r="C784">
        <v>2020</v>
      </c>
      <c r="D784">
        <v>3</v>
      </c>
      <c r="E784">
        <v>55</v>
      </c>
      <c r="F784">
        <v>8</v>
      </c>
      <c r="G784" s="15">
        <v>0.14545454545454545</v>
      </c>
      <c r="H784" s="15"/>
      <c r="J784">
        <v>13</v>
      </c>
      <c r="K784" t="str">
        <f t="shared" si="12"/>
        <v>13-2020-3</v>
      </c>
      <c r="L784" t="e">
        <f>VLOOKUP($K784,pivot!$A$4:$G$116,5,FALSE)</f>
        <v>#N/A</v>
      </c>
      <c r="M784" t="e">
        <f>VLOOKUP($K784,pivot!$A$4:$G$116,6,FALSE)</f>
        <v>#N/A</v>
      </c>
      <c r="N784" s="15" t="e">
        <f>VLOOKUP($K784,pivot!$A$4:$G$116,7,FALSE)</f>
        <v>#N/A</v>
      </c>
    </row>
    <row r="785" spans="1:14" hidden="1" x14ac:dyDescent="0.25">
      <c r="A785">
        <v>136</v>
      </c>
      <c r="B785" t="s">
        <v>9</v>
      </c>
      <c r="C785">
        <v>2020</v>
      </c>
      <c r="D785">
        <v>4</v>
      </c>
      <c r="E785">
        <v>150</v>
      </c>
      <c r="F785">
        <v>7</v>
      </c>
      <c r="G785" s="15">
        <v>4.6666666666666669E-2</v>
      </c>
      <c r="H785" s="15"/>
      <c r="J785">
        <v>13</v>
      </c>
      <c r="K785" t="str">
        <f t="shared" si="12"/>
        <v>13-2020-4</v>
      </c>
      <c r="L785" t="e">
        <f>VLOOKUP($K785,pivot!$A$4:$G$116,5,FALSE)</f>
        <v>#N/A</v>
      </c>
      <c r="M785" t="e">
        <f>VLOOKUP($K785,pivot!$A$4:$G$116,6,FALSE)</f>
        <v>#N/A</v>
      </c>
      <c r="N785" s="15" t="e">
        <f>VLOOKUP($K785,pivot!$A$4:$G$116,7,FALSE)</f>
        <v>#N/A</v>
      </c>
    </row>
    <row r="786" spans="1:14" hidden="1" x14ac:dyDescent="0.25">
      <c r="A786">
        <v>136</v>
      </c>
      <c r="B786" t="s">
        <v>9</v>
      </c>
      <c r="C786">
        <v>2020</v>
      </c>
      <c r="D786">
        <v>5</v>
      </c>
      <c r="E786">
        <v>71</v>
      </c>
      <c r="F786">
        <v>7</v>
      </c>
      <c r="G786" s="15">
        <v>9.8591549295774641E-2</v>
      </c>
      <c r="H786" s="15"/>
      <c r="J786">
        <v>13</v>
      </c>
      <c r="K786" t="str">
        <f t="shared" si="12"/>
        <v>13-2020-5</v>
      </c>
      <c r="L786" t="e">
        <f>VLOOKUP($K786,pivot!$A$4:$G$116,5,FALSE)</f>
        <v>#N/A</v>
      </c>
      <c r="M786" t="e">
        <f>VLOOKUP($K786,pivot!$A$4:$G$116,6,FALSE)</f>
        <v>#N/A</v>
      </c>
      <c r="N786" s="15" t="e">
        <f>VLOOKUP($K786,pivot!$A$4:$G$116,7,FALSE)</f>
        <v>#N/A</v>
      </c>
    </row>
    <row r="787" spans="1:14" hidden="1" x14ac:dyDescent="0.25">
      <c r="A787">
        <v>152</v>
      </c>
      <c r="B787" t="s">
        <v>8</v>
      </c>
      <c r="C787">
        <v>2000</v>
      </c>
      <c r="D787">
        <v>1</v>
      </c>
      <c r="E787">
        <v>12</v>
      </c>
      <c r="F787">
        <v>0</v>
      </c>
      <c r="G787" s="15">
        <v>0</v>
      </c>
      <c r="H787" s="15"/>
      <c r="J787">
        <v>12</v>
      </c>
      <c r="K787" t="str">
        <f t="shared" si="12"/>
        <v>12-2000-1</v>
      </c>
      <c r="L787" t="e">
        <f>VLOOKUP($K787,pivot!$A$4:$G$116,5,FALSE)</f>
        <v>#N/A</v>
      </c>
      <c r="M787" t="e">
        <f>VLOOKUP($K787,pivot!$A$4:$G$116,6,FALSE)</f>
        <v>#N/A</v>
      </c>
      <c r="N787" s="15" t="e">
        <f>VLOOKUP($K787,pivot!$A$4:$G$116,7,FALSE)</f>
        <v>#N/A</v>
      </c>
    </row>
    <row r="788" spans="1:14" hidden="1" x14ac:dyDescent="0.25">
      <c r="A788">
        <v>152</v>
      </c>
      <c r="B788" t="s">
        <v>8</v>
      </c>
      <c r="C788">
        <v>2000</v>
      </c>
      <c r="D788">
        <v>4</v>
      </c>
      <c r="E788">
        <v>227</v>
      </c>
      <c r="F788">
        <v>33</v>
      </c>
      <c r="G788" s="15">
        <v>0.14537444933920704</v>
      </c>
      <c r="H788" s="15"/>
      <c r="J788">
        <v>12</v>
      </c>
      <c r="K788" t="str">
        <f t="shared" si="12"/>
        <v>12-2000-4</v>
      </c>
      <c r="L788" t="e">
        <f>VLOOKUP($K788,pivot!$A$4:$G$116,5,FALSE)</f>
        <v>#N/A</v>
      </c>
      <c r="M788" t="e">
        <f>VLOOKUP($K788,pivot!$A$4:$G$116,6,FALSE)</f>
        <v>#N/A</v>
      </c>
      <c r="N788" s="15" t="e">
        <f>VLOOKUP($K788,pivot!$A$4:$G$116,7,FALSE)</f>
        <v>#N/A</v>
      </c>
    </row>
    <row r="789" spans="1:14" hidden="1" x14ac:dyDescent="0.25">
      <c r="A789">
        <v>152</v>
      </c>
      <c r="B789" t="s">
        <v>8</v>
      </c>
      <c r="C789">
        <v>2000</v>
      </c>
      <c r="D789">
        <v>5</v>
      </c>
      <c r="E789">
        <v>652</v>
      </c>
      <c r="F789">
        <v>40</v>
      </c>
      <c r="G789" s="15">
        <v>6.1349693251533742E-2</v>
      </c>
      <c r="H789" s="15"/>
      <c r="J789">
        <v>12</v>
      </c>
      <c r="K789" t="str">
        <f t="shared" si="12"/>
        <v>12-2000-5</v>
      </c>
      <c r="L789" t="e">
        <f>VLOOKUP($K789,pivot!$A$4:$G$116,5,FALSE)</f>
        <v>#N/A</v>
      </c>
      <c r="M789" t="e">
        <f>VLOOKUP($K789,pivot!$A$4:$G$116,6,FALSE)</f>
        <v>#N/A</v>
      </c>
      <c r="N789" s="15" t="e">
        <f>VLOOKUP($K789,pivot!$A$4:$G$116,7,FALSE)</f>
        <v>#N/A</v>
      </c>
    </row>
    <row r="790" spans="1:14" hidden="1" x14ac:dyDescent="0.25">
      <c r="A790">
        <v>152</v>
      </c>
      <c r="B790" t="s">
        <v>8</v>
      </c>
      <c r="C790">
        <v>2001</v>
      </c>
      <c r="D790">
        <v>1</v>
      </c>
      <c r="E790">
        <v>0</v>
      </c>
      <c r="F790">
        <v>1</v>
      </c>
      <c r="G790" s="15" t="e">
        <v>#DIV/0!</v>
      </c>
      <c r="H790" s="15"/>
      <c r="J790">
        <v>12</v>
      </c>
      <c r="K790" t="str">
        <f t="shared" si="12"/>
        <v>12-2001-1</v>
      </c>
      <c r="L790" t="e">
        <f>VLOOKUP($K790,pivot!$A$4:$G$116,5,FALSE)</f>
        <v>#N/A</v>
      </c>
      <c r="M790" t="e">
        <f>VLOOKUP($K790,pivot!$A$4:$G$116,6,FALSE)</f>
        <v>#N/A</v>
      </c>
      <c r="N790" s="15" t="e">
        <f>VLOOKUP($K790,pivot!$A$4:$G$116,7,FALSE)</f>
        <v>#N/A</v>
      </c>
    </row>
    <row r="791" spans="1:14" hidden="1" x14ac:dyDescent="0.25">
      <c r="A791">
        <v>152</v>
      </c>
      <c r="B791" t="s">
        <v>8</v>
      </c>
      <c r="C791">
        <v>2001</v>
      </c>
      <c r="D791">
        <v>2</v>
      </c>
      <c r="E791">
        <v>16</v>
      </c>
      <c r="F791">
        <v>1</v>
      </c>
      <c r="G791" s="15">
        <v>6.25E-2</v>
      </c>
      <c r="H791" s="15"/>
      <c r="J791">
        <v>12</v>
      </c>
      <c r="K791" t="str">
        <f t="shared" si="12"/>
        <v>12-2001-2</v>
      </c>
      <c r="L791" t="e">
        <f>VLOOKUP($K791,pivot!$A$4:$G$116,5,FALSE)</f>
        <v>#N/A</v>
      </c>
      <c r="M791" t="e">
        <f>VLOOKUP($K791,pivot!$A$4:$G$116,6,FALSE)</f>
        <v>#N/A</v>
      </c>
      <c r="N791" s="15" t="e">
        <f>VLOOKUP($K791,pivot!$A$4:$G$116,7,FALSE)</f>
        <v>#N/A</v>
      </c>
    </row>
    <row r="792" spans="1:14" hidden="1" x14ac:dyDescent="0.25">
      <c r="A792">
        <v>152</v>
      </c>
      <c r="B792" t="s">
        <v>8</v>
      </c>
      <c r="C792">
        <v>2001</v>
      </c>
      <c r="D792">
        <v>3</v>
      </c>
      <c r="E792">
        <v>1467</v>
      </c>
      <c r="F792">
        <v>158</v>
      </c>
      <c r="G792" s="15">
        <v>0.10770279481935924</v>
      </c>
      <c r="H792" s="15"/>
      <c r="J792">
        <v>12</v>
      </c>
      <c r="K792" t="str">
        <f t="shared" si="12"/>
        <v>12-2001-3</v>
      </c>
      <c r="L792" t="e">
        <f>VLOOKUP($K792,pivot!$A$4:$G$116,5,FALSE)</f>
        <v>#N/A</v>
      </c>
      <c r="M792" t="e">
        <f>VLOOKUP($K792,pivot!$A$4:$G$116,6,FALSE)</f>
        <v>#N/A</v>
      </c>
      <c r="N792" s="15" t="e">
        <f>VLOOKUP($K792,pivot!$A$4:$G$116,7,FALSE)</f>
        <v>#N/A</v>
      </c>
    </row>
    <row r="793" spans="1:14" hidden="1" x14ac:dyDescent="0.25">
      <c r="A793">
        <v>152</v>
      </c>
      <c r="B793" t="s">
        <v>8</v>
      </c>
      <c r="C793">
        <v>2001</v>
      </c>
      <c r="D793">
        <v>4</v>
      </c>
      <c r="E793">
        <v>3074</v>
      </c>
      <c r="F793">
        <v>151</v>
      </c>
      <c r="G793" s="15">
        <v>4.9121665582303187E-2</v>
      </c>
      <c r="H793" s="15"/>
      <c r="J793">
        <v>12</v>
      </c>
      <c r="K793" t="str">
        <f t="shared" si="12"/>
        <v>12-2001-4</v>
      </c>
      <c r="L793" t="e">
        <f>VLOOKUP($K793,pivot!$A$4:$G$116,5,FALSE)</f>
        <v>#N/A</v>
      </c>
      <c r="M793" t="e">
        <f>VLOOKUP($K793,pivot!$A$4:$G$116,6,FALSE)</f>
        <v>#N/A</v>
      </c>
      <c r="N793" s="15" t="e">
        <f>VLOOKUP($K793,pivot!$A$4:$G$116,7,FALSE)</f>
        <v>#N/A</v>
      </c>
    </row>
    <row r="794" spans="1:14" hidden="1" x14ac:dyDescent="0.25">
      <c r="A794">
        <v>152</v>
      </c>
      <c r="B794" t="s">
        <v>8</v>
      </c>
      <c r="C794">
        <v>2001</v>
      </c>
      <c r="D794">
        <v>5</v>
      </c>
      <c r="E794">
        <v>945</v>
      </c>
      <c r="F794">
        <v>52</v>
      </c>
      <c r="G794" s="15">
        <v>5.5026455026455028E-2</v>
      </c>
      <c r="H794" s="15"/>
      <c r="J794">
        <v>12</v>
      </c>
      <c r="K794" t="str">
        <f t="shared" si="12"/>
        <v>12-2001-5</v>
      </c>
      <c r="L794" t="e">
        <f>VLOOKUP($K794,pivot!$A$4:$G$116,5,FALSE)</f>
        <v>#N/A</v>
      </c>
      <c r="M794" t="e">
        <f>VLOOKUP($K794,pivot!$A$4:$G$116,6,FALSE)</f>
        <v>#N/A</v>
      </c>
      <c r="N794" s="15" t="e">
        <f>VLOOKUP($K794,pivot!$A$4:$G$116,7,FALSE)</f>
        <v>#N/A</v>
      </c>
    </row>
    <row r="795" spans="1:14" hidden="1" x14ac:dyDescent="0.25">
      <c r="A795">
        <v>152</v>
      </c>
      <c r="B795" t="s">
        <v>8</v>
      </c>
      <c r="C795">
        <v>2002</v>
      </c>
      <c r="D795">
        <v>3</v>
      </c>
      <c r="E795">
        <v>781</v>
      </c>
      <c r="F795">
        <v>99</v>
      </c>
      <c r="G795" s="15">
        <v>0.12676056338028169</v>
      </c>
      <c r="H795" s="15"/>
      <c r="J795">
        <v>12</v>
      </c>
      <c r="K795" t="str">
        <f t="shared" si="12"/>
        <v>12-2002-3</v>
      </c>
      <c r="L795" t="e">
        <f>VLOOKUP($K795,pivot!$A$4:$G$116,5,FALSE)</f>
        <v>#N/A</v>
      </c>
      <c r="M795" t="e">
        <f>VLOOKUP($K795,pivot!$A$4:$G$116,6,FALSE)</f>
        <v>#N/A</v>
      </c>
      <c r="N795" s="15" t="e">
        <f>VLOOKUP($K795,pivot!$A$4:$G$116,7,FALSE)</f>
        <v>#N/A</v>
      </c>
    </row>
    <row r="796" spans="1:14" hidden="1" x14ac:dyDescent="0.25">
      <c r="A796">
        <v>152</v>
      </c>
      <c r="B796" t="s">
        <v>8</v>
      </c>
      <c r="C796">
        <v>2002</v>
      </c>
      <c r="D796">
        <v>4</v>
      </c>
      <c r="E796">
        <v>1388</v>
      </c>
      <c r="F796">
        <v>89</v>
      </c>
      <c r="G796" s="15">
        <v>6.4121037463976946E-2</v>
      </c>
      <c r="H796" s="15"/>
      <c r="J796">
        <v>12</v>
      </c>
      <c r="K796" t="str">
        <f t="shared" si="12"/>
        <v>12-2002-4</v>
      </c>
      <c r="L796" t="e">
        <f>VLOOKUP($K796,pivot!$A$4:$G$116,5,FALSE)</f>
        <v>#N/A</v>
      </c>
      <c r="M796" t="e">
        <f>VLOOKUP($K796,pivot!$A$4:$G$116,6,FALSE)</f>
        <v>#N/A</v>
      </c>
      <c r="N796" s="15" t="e">
        <f>VLOOKUP($K796,pivot!$A$4:$G$116,7,FALSE)</f>
        <v>#N/A</v>
      </c>
    </row>
    <row r="797" spans="1:14" hidden="1" x14ac:dyDescent="0.25">
      <c r="A797">
        <v>152</v>
      </c>
      <c r="B797" t="s">
        <v>8</v>
      </c>
      <c r="C797">
        <v>2002</v>
      </c>
      <c r="D797">
        <v>5</v>
      </c>
      <c r="E797">
        <v>430</v>
      </c>
      <c r="F797">
        <v>65</v>
      </c>
      <c r="G797" s="15">
        <v>0.15116279069767441</v>
      </c>
      <c r="H797" s="15"/>
      <c r="J797">
        <v>12</v>
      </c>
      <c r="K797" t="str">
        <f t="shared" si="12"/>
        <v>12-2002-5</v>
      </c>
      <c r="L797" t="e">
        <f>VLOOKUP($K797,pivot!$A$4:$G$116,5,FALSE)</f>
        <v>#N/A</v>
      </c>
      <c r="M797" t="e">
        <f>VLOOKUP($K797,pivot!$A$4:$G$116,6,FALSE)</f>
        <v>#N/A</v>
      </c>
      <c r="N797" s="15" t="e">
        <f>VLOOKUP($K797,pivot!$A$4:$G$116,7,FALSE)</f>
        <v>#N/A</v>
      </c>
    </row>
    <row r="798" spans="1:14" hidden="1" x14ac:dyDescent="0.25">
      <c r="A798">
        <v>152</v>
      </c>
      <c r="B798" t="s">
        <v>8</v>
      </c>
      <c r="C798">
        <v>2003</v>
      </c>
      <c r="D798">
        <v>3</v>
      </c>
      <c r="E798">
        <v>221</v>
      </c>
      <c r="F798">
        <v>30</v>
      </c>
      <c r="G798" s="15">
        <v>0.13574660633484162</v>
      </c>
      <c r="H798" s="15"/>
      <c r="J798">
        <v>12</v>
      </c>
      <c r="K798" t="str">
        <f t="shared" si="12"/>
        <v>12-2003-3</v>
      </c>
      <c r="L798" t="e">
        <f>VLOOKUP($K798,pivot!$A$4:$G$116,5,FALSE)</f>
        <v>#N/A</v>
      </c>
      <c r="M798" t="e">
        <f>VLOOKUP($K798,pivot!$A$4:$G$116,6,FALSE)</f>
        <v>#N/A</v>
      </c>
      <c r="N798" s="15" t="e">
        <f>VLOOKUP($K798,pivot!$A$4:$G$116,7,FALSE)</f>
        <v>#N/A</v>
      </c>
    </row>
    <row r="799" spans="1:14" hidden="1" x14ac:dyDescent="0.25">
      <c r="A799">
        <v>152</v>
      </c>
      <c r="B799" t="s">
        <v>8</v>
      </c>
      <c r="C799">
        <v>2003</v>
      </c>
      <c r="D799">
        <v>4</v>
      </c>
      <c r="E799">
        <v>1823</v>
      </c>
      <c r="F799">
        <v>161</v>
      </c>
      <c r="G799" s="15">
        <v>8.8315962698848047E-2</v>
      </c>
      <c r="H799" s="15"/>
      <c r="J799">
        <v>12</v>
      </c>
      <c r="K799" t="str">
        <f t="shared" si="12"/>
        <v>12-2003-4</v>
      </c>
      <c r="L799" t="e">
        <f>VLOOKUP($K799,pivot!$A$4:$G$116,5,FALSE)</f>
        <v>#N/A</v>
      </c>
      <c r="M799" t="e">
        <f>VLOOKUP($K799,pivot!$A$4:$G$116,6,FALSE)</f>
        <v>#N/A</v>
      </c>
      <c r="N799" s="15" t="e">
        <f>VLOOKUP($K799,pivot!$A$4:$G$116,7,FALSE)</f>
        <v>#N/A</v>
      </c>
    </row>
    <row r="800" spans="1:14" hidden="1" x14ac:dyDescent="0.25">
      <c r="A800">
        <v>152</v>
      </c>
      <c r="B800" t="s">
        <v>8</v>
      </c>
      <c r="C800">
        <v>2003</v>
      </c>
      <c r="D800">
        <v>5</v>
      </c>
      <c r="E800">
        <v>835</v>
      </c>
      <c r="F800">
        <v>121</v>
      </c>
      <c r="G800" s="15">
        <v>0.14491017964071856</v>
      </c>
      <c r="H800" s="15"/>
      <c r="J800">
        <v>12</v>
      </c>
      <c r="K800" t="str">
        <f t="shared" si="12"/>
        <v>12-2003-5</v>
      </c>
      <c r="L800" t="e">
        <f>VLOOKUP($K800,pivot!$A$4:$G$116,5,FALSE)</f>
        <v>#N/A</v>
      </c>
      <c r="M800" t="e">
        <f>VLOOKUP($K800,pivot!$A$4:$G$116,6,FALSE)</f>
        <v>#N/A</v>
      </c>
      <c r="N800" s="15" t="e">
        <f>VLOOKUP($K800,pivot!$A$4:$G$116,7,FALSE)</f>
        <v>#N/A</v>
      </c>
    </row>
    <row r="801" spans="1:14" hidden="1" x14ac:dyDescent="0.25">
      <c r="A801">
        <v>152</v>
      </c>
      <c r="B801" t="s">
        <v>8</v>
      </c>
      <c r="C801">
        <v>2004</v>
      </c>
      <c r="D801">
        <v>3</v>
      </c>
      <c r="E801">
        <v>867</v>
      </c>
      <c r="F801">
        <v>235</v>
      </c>
      <c r="G801" s="15">
        <v>0.27104959630911191</v>
      </c>
      <c r="H801" s="15"/>
      <c r="J801">
        <v>12</v>
      </c>
      <c r="K801" t="str">
        <f t="shared" si="12"/>
        <v>12-2004-3</v>
      </c>
      <c r="L801" t="e">
        <f>VLOOKUP($K801,pivot!$A$4:$G$116,5,FALSE)</f>
        <v>#N/A</v>
      </c>
      <c r="M801" t="e">
        <f>VLOOKUP($K801,pivot!$A$4:$G$116,6,FALSE)</f>
        <v>#N/A</v>
      </c>
      <c r="N801" s="15" t="e">
        <f>VLOOKUP($K801,pivot!$A$4:$G$116,7,FALSE)</f>
        <v>#N/A</v>
      </c>
    </row>
    <row r="802" spans="1:14" hidden="1" x14ac:dyDescent="0.25">
      <c r="A802">
        <v>152</v>
      </c>
      <c r="B802" t="s">
        <v>8</v>
      </c>
      <c r="C802">
        <v>2004</v>
      </c>
      <c r="D802">
        <v>4</v>
      </c>
      <c r="E802">
        <v>1808</v>
      </c>
      <c r="F802">
        <v>123</v>
      </c>
      <c r="G802" s="15">
        <v>6.8030973451327428E-2</v>
      </c>
      <c r="H802" s="15"/>
      <c r="J802">
        <v>12</v>
      </c>
      <c r="K802" t="str">
        <f t="shared" si="12"/>
        <v>12-2004-4</v>
      </c>
      <c r="L802" t="e">
        <f>VLOOKUP($K802,pivot!$A$4:$G$116,5,FALSE)</f>
        <v>#N/A</v>
      </c>
      <c r="M802" t="e">
        <f>VLOOKUP($K802,pivot!$A$4:$G$116,6,FALSE)</f>
        <v>#N/A</v>
      </c>
      <c r="N802" s="15" t="e">
        <f>VLOOKUP($K802,pivot!$A$4:$G$116,7,FALSE)</f>
        <v>#N/A</v>
      </c>
    </row>
    <row r="803" spans="1:14" hidden="1" x14ac:dyDescent="0.25">
      <c r="A803">
        <v>152</v>
      </c>
      <c r="B803" t="s">
        <v>8</v>
      </c>
      <c r="C803">
        <v>2004</v>
      </c>
      <c r="D803">
        <v>5</v>
      </c>
      <c r="E803">
        <v>1285</v>
      </c>
      <c r="F803">
        <v>127</v>
      </c>
      <c r="G803" s="15">
        <v>9.883268482490272E-2</v>
      </c>
      <c r="H803" s="15"/>
      <c r="J803">
        <v>12</v>
      </c>
      <c r="K803" t="str">
        <f t="shared" si="12"/>
        <v>12-2004-5</v>
      </c>
      <c r="L803" t="e">
        <f>VLOOKUP($K803,pivot!$A$4:$G$116,5,FALSE)</f>
        <v>#N/A</v>
      </c>
      <c r="M803" t="e">
        <f>VLOOKUP($K803,pivot!$A$4:$G$116,6,FALSE)</f>
        <v>#N/A</v>
      </c>
      <c r="N803" s="15" t="e">
        <f>VLOOKUP($K803,pivot!$A$4:$G$116,7,FALSE)</f>
        <v>#N/A</v>
      </c>
    </row>
    <row r="804" spans="1:14" hidden="1" x14ac:dyDescent="0.25">
      <c r="A804">
        <v>152</v>
      </c>
      <c r="B804" t="s">
        <v>8</v>
      </c>
      <c r="C804">
        <v>2005</v>
      </c>
      <c r="D804">
        <v>2</v>
      </c>
      <c r="E804">
        <v>9</v>
      </c>
      <c r="F804">
        <v>1</v>
      </c>
      <c r="G804" s="15">
        <v>0.1111111111111111</v>
      </c>
      <c r="H804" s="15"/>
      <c r="J804">
        <v>12</v>
      </c>
      <c r="K804" t="str">
        <f t="shared" si="12"/>
        <v>12-2005-2</v>
      </c>
      <c r="L804" t="e">
        <f>VLOOKUP($K804,pivot!$A$4:$G$116,5,FALSE)</f>
        <v>#N/A</v>
      </c>
      <c r="M804" t="e">
        <f>VLOOKUP($K804,pivot!$A$4:$G$116,6,FALSE)</f>
        <v>#N/A</v>
      </c>
      <c r="N804" s="15" t="e">
        <f>VLOOKUP($K804,pivot!$A$4:$G$116,7,FALSE)</f>
        <v>#N/A</v>
      </c>
    </row>
    <row r="805" spans="1:14" hidden="1" x14ac:dyDescent="0.25">
      <c r="A805">
        <v>152</v>
      </c>
      <c r="B805" t="s">
        <v>8</v>
      </c>
      <c r="C805">
        <v>2005</v>
      </c>
      <c r="D805">
        <v>3</v>
      </c>
      <c r="E805">
        <v>557</v>
      </c>
      <c r="F805">
        <v>42</v>
      </c>
      <c r="G805" s="15">
        <v>7.5403949730700179E-2</v>
      </c>
      <c r="H805" s="15"/>
      <c r="J805">
        <v>12</v>
      </c>
      <c r="K805" t="str">
        <f t="shared" si="12"/>
        <v>12-2005-3</v>
      </c>
      <c r="L805" t="e">
        <f>VLOOKUP($K805,pivot!$A$4:$G$116,5,FALSE)</f>
        <v>#N/A</v>
      </c>
      <c r="M805" t="e">
        <f>VLOOKUP($K805,pivot!$A$4:$G$116,6,FALSE)</f>
        <v>#N/A</v>
      </c>
      <c r="N805" s="15" t="e">
        <f>VLOOKUP($K805,pivot!$A$4:$G$116,7,FALSE)</f>
        <v>#N/A</v>
      </c>
    </row>
    <row r="806" spans="1:14" hidden="1" x14ac:dyDescent="0.25">
      <c r="A806">
        <v>152</v>
      </c>
      <c r="B806" t="s">
        <v>8</v>
      </c>
      <c r="C806">
        <v>2005</v>
      </c>
      <c r="D806">
        <v>4</v>
      </c>
      <c r="E806">
        <v>3094</v>
      </c>
      <c r="F806">
        <v>213</v>
      </c>
      <c r="G806" s="15">
        <v>6.884292178409826E-2</v>
      </c>
      <c r="H806" s="15"/>
      <c r="J806">
        <v>12</v>
      </c>
      <c r="K806" t="str">
        <f t="shared" si="12"/>
        <v>12-2005-4</v>
      </c>
      <c r="L806" t="e">
        <f>VLOOKUP($K806,pivot!$A$4:$G$116,5,FALSE)</f>
        <v>#N/A</v>
      </c>
      <c r="M806" t="e">
        <f>VLOOKUP($K806,pivot!$A$4:$G$116,6,FALSE)</f>
        <v>#N/A</v>
      </c>
      <c r="N806" s="15" t="e">
        <f>VLOOKUP($K806,pivot!$A$4:$G$116,7,FALSE)</f>
        <v>#N/A</v>
      </c>
    </row>
    <row r="807" spans="1:14" hidden="1" x14ac:dyDescent="0.25">
      <c r="A807">
        <v>152</v>
      </c>
      <c r="B807" t="s">
        <v>8</v>
      </c>
      <c r="C807">
        <v>2005</v>
      </c>
      <c r="D807">
        <v>5</v>
      </c>
      <c r="E807">
        <v>421</v>
      </c>
      <c r="F807">
        <v>76</v>
      </c>
      <c r="G807" s="15">
        <v>0.18052256532066507</v>
      </c>
      <c r="H807" s="15"/>
      <c r="J807">
        <v>12</v>
      </c>
      <c r="K807" t="str">
        <f t="shared" si="12"/>
        <v>12-2005-5</v>
      </c>
      <c r="L807" t="e">
        <f>VLOOKUP($K807,pivot!$A$4:$G$116,5,FALSE)</f>
        <v>#N/A</v>
      </c>
      <c r="M807" t="e">
        <f>VLOOKUP($K807,pivot!$A$4:$G$116,6,FALSE)</f>
        <v>#N/A</v>
      </c>
      <c r="N807" s="15" t="e">
        <f>VLOOKUP($K807,pivot!$A$4:$G$116,7,FALSE)</f>
        <v>#N/A</v>
      </c>
    </row>
    <row r="808" spans="1:14" hidden="1" x14ac:dyDescent="0.25">
      <c r="A808">
        <v>152</v>
      </c>
      <c r="B808" t="s">
        <v>8</v>
      </c>
      <c r="C808">
        <v>2006</v>
      </c>
      <c r="D808">
        <v>2</v>
      </c>
      <c r="E808">
        <v>14</v>
      </c>
      <c r="F808">
        <v>3</v>
      </c>
      <c r="G808" s="15">
        <v>0.21428571428571427</v>
      </c>
      <c r="H808" s="15"/>
      <c r="J808">
        <v>12</v>
      </c>
      <c r="K808" t="str">
        <f t="shared" si="12"/>
        <v>12-2006-2</v>
      </c>
      <c r="L808" t="e">
        <f>VLOOKUP($K808,pivot!$A$4:$G$116,5,FALSE)</f>
        <v>#N/A</v>
      </c>
      <c r="M808" t="e">
        <f>VLOOKUP($K808,pivot!$A$4:$G$116,6,FALSE)</f>
        <v>#N/A</v>
      </c>
      <c r="N808" s="15" t="e">
        <f>VLOOKUP($K808,pivot!$A$4:$G$116,7,FALSE)</f>
        <v>#N/A</v>
      </c>
    </row>
    <row r="809" spans="1:14" hidden="1" x14ac:dyDescent="0.25">
      <c r="A809">
        <v>152</v>
      </c>
      <c r="B809" t="s">
        <v>8</v>
      </c>
      <c r="C809">
        <v>2006</v>
      </c>
      <c r="D809">
        <v>3</v>
      </c>
      <c r="E809">
        <v>9</v>
      </c>
      <c r="F809">
        <v>1</v>
      </c>
      <c r="G809" s="15">
        <v>0.1111111111111111</v>
      </c>
      <c r="H809" s="15"/>
      <c r="J809">
        <v>12</v>
      </c>
      <c r="K809" t="str">
        <f t="shared" si="12"/>
        <v>12-2006-3</v>
      </c>
      <c r="L809" t="e">
        <f>VLOOKUP($K809,pivot!$A$4:$G$116,5,FALSE)</f>
        <v>#N/A</v>
      </c>
      <c r="M809" t="e">
        <f>VLOOKUP($K809,pivot!$A$4:$G$116,6,FALSE)</f>
        <v>#N/A</v>
      </c>
      <c r="N809" s="15" t="e">
        <f>VLOOKUP($K809,pivot!$A$4:$G$116,7,FALSE)</f>
        <v>#N/A</v>
      </c>
    </row>
    <row r="810" spans="1:14" hidden="1" x14ac:dyDescent="0.25">
      <c r="A810">
        <v>152</v>
      </c>
      <c r="B810" t="s">
        <v>8</v>
      </c>
      <c r="C810">
        <v>2006</v>
      </c>
      <c r="D810">
        <v>4</v>
      </c>
      <c r="E810">
        <v>1098</v>
      </c>
      <c r="F810">
        <v>38</v>
      </c>
      <c r="G810" s="15">
        <v>3.4608378870673952E-2</v>
      </c>
      <c r="H810" s="15"/>
      <c r="J810">
        <v>12</v>
      </c>
      <c r="K810" t="str">
        <f t="shared" si="12"/>
        <v>12-2006-4</v>
      </c>
      <c r="L810" t="e">
        <f>VLOOKUP($K810,pivot!$A$4:$G$116,5,FALSE)</f>
        <v>#N/A</v>
      </c>
      <c r="M810" t="e">
        <f>VLOOKUP($K810,pivot!$A$4:$G$116,6,FALSE)</f>
        <v>#N/A</v>
      </c>
      <c r="N810" s="15" t="e">
        <f>VLOOKUP($K810,pivot!$A$4:$G$116,7,FALSE)</f>
        <v>#N/A</v>
      </c>
    </row>
    <row r="811" spans="1:14" hidden="1" x14ac:dyDescent="0.25">
      <c r="A811">
        <v>152</v>
      </c>
      <c r="B811" t="s">
        <v>8</v>
      </c>
      <c r="C811">
        <v>2006</v>
      </c>
      <c r="D811">
        <v>5</v>
      </c>
      <c r="E811">
        <v>1518</v>
      </c>
      <c r="F811">
        <v>85</v>
      </c>
      <c r="G811" s="15">
        <v>5.5994729907773384E-2</v>
      </c>
      <c r="H811" s="15"/>
      <c r="J811">
        <v>12</v>
      </c>
      <c r="K811" t="str">
        <f t="shared" si="12"/>
        <v>12-2006-5</v>
      </c>
      <c r="L811" t="e">
        <f>VLOOKUP($K811,pivot!$A$4:$G$116,5,FALSE)</f>
        <v>#N/A</v>
      </c>
      <c r="M811" t="e">
        <f>VLOOKUP($K811,pivot!$A$4:$G$116,6,FALSE)</f>
        <v>#N/A</v>
      </c>
      <c r="N811" s="15" t="e">
        <f>VLOOKUP($K811,pivot!$A$4:$G$116,7,FALSE)</f>
        <v>#N/A</v>
      </c>
    </row>
    <row r="812" spans="1:14" hidden="1" x14ac:dyDescent="0.25">
      <c r="A812">
        <v>152</v>
      </c>
      <c r="B812" t="s">
        <v>8</v>
      </c>
      <c r="C812">
        <v>2007</v>
      </c>
      <c r="D812">
        <v>2</v>
      </c>
      <c r="E812">
        <v>51</v>
      </c>
      <c r="F812">
        <v>12</v>
      </c>
      <c r="G812" s="15">
        <v>0.23529411764705882</v>
      </c>
      <c r="H812" s="15"/>
      <c r="J812">
        <v>12</v>
      </c>
      <c r="K812" t="str">
        <f t="shared" si="12"/>
        <v>12-2007-2</v>
      </c>
      <c r="L812" t="e">
        <f>VLOOKUP($K812,pivot!$A$4:$G$116,5,FALSE)</f>
        <v>#N/A</v>
      </c>
      <c r="M812" t="e">
        <f>VLOOKUP($K812,pivot!$A$4:$G$116,6,FALSE)</f>
        <v>#N/A</v>
      </c>
      <c r="N812" s="15" t="e">
        <f>VLOOKUP($K812,pivot!$A$4:$G$116,7,FALSE)</f>
        <v>#N/A</v>
      </c>
    </row>
    <row r="813" spans="1:14" hidden="1" x14ac:dyDescent="0.25">
      <c r="A813">
        <v>152</v>
      </c>
      <c r="B813" t="s">
        <v>8</v>
      </c>
      <c r="C813">
        <v>2007</v>
      </c>
      <c r="D813">
        <v>3</v>
      </c>
      <c r="E813">
        <v>242</v>
      </c>
      <c r="F813">
        <v>21</v>
      </c>
      <c r="G813" s="15">
        <v>8.6776859504132234E-2</v>
      </c>
      <c r="H813" s="15"/>
      <c r="J813">
        <v>12</v>
      </c>
      <c r="K813" t="str">
        <f t="shared" si="12"/>
        <v>12-2007-3</v>
      </c>
      <c r="L813" t="e">
        <f>VLOOKUP($K813,pivot!$A$4:$G$116,5,FALSE)</f>
        <v>#N/A</v>
      </c>
      <c r="M813" t="e">
        <f>VLOOKUP($K813,pivot!$A$4:$G$116,6,FALSE)</f>
        <v>#N/A</v>
      </c>
      <c r="N813" s="15" t="e">
        <f>VLOOKUP($K813,pivot!$A$4:$G$116,7,FALSE)</f>
        <v>#N/A</v>
      </c>
    </row>
    <row r="814" spans="1:14" hidden="1" x14ac:dyDescent="0.25">
      <c r="A814">
        <v>152</v>
      </c>
      <c r="B814" t="s">
        <v>8</v>
      </c>
      <c r="C814">
        <v>2007</v>
      </c>
      <c r="D814">
        <v>4</v>
      </c>
      <c r="E814">
        <v>910</v>
      </c>
      <c r="F814">
        <v>20</v>
      </c>
      <c r="G814" s="15">
        <v>2.197802197802198E-2</v>
      </c>
      <c r="H814" s="15"/>
      <c r="J814">
        <v>12</v>
      </c>
      <c r="K814" t="str">
        <f t="shared" si="12"/>
        <v>12-2007-4</v>
      </c>
      <c r="L814" t="e">
        <f>VLOOKUP($K814,pivot!$A$4:$G$116,5,FALSE)</f>
        <v>#N/A</v>
      </c>
      <c r="M814" t="e">
        <f>VLOOKUP($K814,pivot!$A$4:$G$116,6,FALSE)</f>
        <v>#N/A</v>
      </c>
      <c r="N814" s="15" t="e">
        <f>VLOOKUP($K814,pivot!$A$4:$G$116,7,FALSE)</f>
        <v>#N/A</v>
      </c>
    </row>
    <row r="815" spans="1:14" hidden="1" x14ac:dyDescent="0.25">
      <c r="A815">
        <v>152</v>
      </c>
      <c r="B815" t="s">
        <v>8</v>
      </c>
      <c r="C815">
        <v>2007</v>
      </c>
      <c r="D815">
        <v>5</v>
      </c>
      <c r="E815">
        <v>361</v>
      </c>
      <c r="F815">
        <v>50</v>
      </c>
      <c r="G815" s="15">
        <v>0.13850415512465375</v>
      </c>
      <c r="H815" s="15"/>
      <c r="J815">
        <v>12</v>
      </c>
      <c r="K815" t="str">
        <f t="shared" si="12"/>
        <v>12-2007-5</v>
      </c>
      <c r="L815" t="e">
        <f>VLOOKUP($K815,pivot!$A$4:$G$116,5,FALSE)</f>
        <v>#N/A</v>
      </c>
      <c r="M815" t="e">
        <f>VLOOKUP($K815,pivot!$A$4:$G$116,6,FALSE)</f>
        <v>#N/A</v>
      </c>
      <c r="N815" s="15" t="e">
        <f>VLOOKUP($K815,pivot!$A$4:$G$116,7,FALSE)</f>
        <v>#N/A</v>
      </c>
    </row>
    <row r="816" spans="1:14" hidden="1" x14ac:dyDescent="0.25">
      <c r="A816">
        <v>152</v>
      </c>
      <c r="B816" t="s">
        <v>8</v>
      </c>
      <c r="C816">
        <v>2008</v>
      </c>
      <c r="D816">
        <v>2</v>
      </c>
      <c r="E816">
        <v>6</v>
      </c>
      <c r="F816">
        <v>1</v>
      </c>
      <c r="G816" s="15">
        <v>0.16666666666666666</v>
      </c>
      <c r="H816" s="15"/>
      <c r="J816">
        <v>12</v>
      </c>
      <c r="K816" t="str">
        <f t="shared" si="12"/>
        <v>12-2008-2</v>
      </c>
      <c r="L816" t="e">
        <f>VLOOKUP($K816,pivot!$A$4:$G$116,5,FALSE)</f>
        <v>#N/A</v>
      </c>
      <c r="M816" t="e">
        <f>VLOOKUP($K816,pivot!$A$4:$G$116,6,FALSE)</f>
        <v>#N/A</v>
      </c>
      <c r="N816" s="15" t="e">
        <f>VLOOKUP($K816,pivot!$A$4:$G$116,7,FALSE)</f>
        <v>#N/A</v>
      </c>
    </row>
    <row r="817" spans="1:14" hidden="1" x14ac:dyDescent="0.25">
      <c r="A817">
        <v>152</v>
      </c>
      <c r="B817" t="s">
        <v>8</v>
      </c>
      <c r="C817">
        <v>2008</v>
      </c>
      <c r="D817">
        <v>3</v>
      </c>
      <c r="E817">
        <v>83</v>
      </c>
      <c r="F817">
        <v>12</v>
      </c>
      <c r="G817" s="15">
        <v>0.14457831325301204</v>
      </c>
      <c r="H817" s="15"/>
      <c r="J817">
        <v>12</v>
      </c>
      <c r="K817" t="str">
        <f t="shared" si="12"/>
        <v>12-2008-3</v>
      </c>
      <c r="L817" t="e">
        <f>VLOOKUP($K817,pivot!$A$4:$G$116,5,FALSE)</f>
        <v>#N/A</v>
      </c>
      <c r="M817" t="e">
        <f>VLOOKUP($K817,pivot!$A$4:$G$116,6,FALSE)</f>
        <v>#N/A</v>
      </c>
      <c r="N817" s="15" t="e">
        <f>VLOOKUP($K817,pivot!$A$4:$G$116,7,FALSE)</f>
        <v>#N/A</v>
      </c>
    </row>
    <row r="818" spans="1:14" hidden="1" x14ac:dyDescent="0.25">
      <c r="A818">
        <v>152</v>
      </c>
      <c r="B818" t="s">
        <v>8</v>
      </c>
      <c r="C818">
        <v>2008</v>
      </c>
      <c r="D818">
        <v>4</v>
      </c>
      <c r="E818">
        <v>308</v>
      </c>
      <c r="F818">
        <v>7</v>
      </c>
      <c r="G818" s="15">
        <v>2.2727272727272728E-2</v>
      </c>
      <c r="H818" s="15"/>
      <c r="J818">
        <v>12</v>
      </c>
      <c r="K818" t="str">
        <f t="shared" si="12"/>
        <v>12-2008-4</v>
      </c>
      <c r="L818" t="e">
        <f>VLOOKUP($K818,pivot!$A$4:$G$116,5,FALSE)</f>
        <v>#N/A</v>
      </c>
      <c r="M818" t="e">
        <f>VLOOKUP($K818,pivot!$A$4:$G$116,6,FALSE)</f>
        <v>#N/A</v>
      </c>
      <c r="N818" s="15" t="e">
        <f>VLOOKUP($K818,pivot!$A$4:$G$116,7,FALSE)</f>
        <v>#N/A</v>
      </c>
    </row>
    <row r="819" spans="1:14" hidden="1" x14ac:dyDescent="0.25">
      <c r="A819">
        <v>152</v>
      </c>
      <c r="B819" t="s">
        <v>8</v>
      </c>
      <c r="C819">
        <v>2008</v>
      </c>
      <c r="D819">
        <v>5</v>
      </c>
      <c r="E819">
        <v>186</v>
      </c>
      <c r="F819">
        <v>17</v>
      </c>
      <c r="G819" s="15">
        <v>9.1397849462365593E-2</v>
      </c>
      <c r="H819" s="15"/>
      <c r="J819">
        <v>12</v>
      </c>
      <c r="K819" t="str">
        <f t="shared" si="12"/>
        <v>12-2008-5</v>
      </c>
      <c r="L819" t="e">
        <f>VLOOKUP($K819,pivot!$A$4:$G$116,5,FALSE)</f>
        <v>#N/A</v>
      </c>
      <c r="M819" t="e">
        <f>VLOOKUP($K819,pivot!$A$4:$G$116,6,FALSE)</f>
        <v>#N/A</v>
      </c>
      <c r="N819" s="15" t="e">
        <f>VLOOKUP($K819,pivot!$A$4:$G$116,7,FALSE)</f>
        <v>#N/A</v>
      </c>
    </row>
    <row r="820" spans="1:14" hidden="1" x14ac:dyDescent="0.25">
      <c r="A820">
        <v>152</v>
      </c>
      <c r="B820" t="s">
        <v>8</v>
      </c>
      <c r="C820">
        <v>2009</v>
      </c>
      <c r="D820">
        <v>1</v>
      </c>
      <c r="E820">
        <v>5</v>
      </c>
      <c r="F820">
        <v>0</v>
      </c>
      <c r="G820" s="15">
        <v>0</v>
      </c>
      <c r="H820" s="15"/>
      <c r="J820">
        <v>12</v>
      </c>
      <c r="K820" t="str">
        <f t="shared" si="12"/>
        <v>12-2009-1</v>
      </c>
      <c r="L820" t="e">
        <f>VLOOKUP($K820,pivot!$A$4:$G$116,5,FALSE)</f>
        <v>#N/A</v>
      </c>
      <c r="M820" t="e">
        <f>VLOOKUP($K820,pivot!$A$4:$G$116,6,FALSE)</f>
        <v>#N/A</v>
      </c>
      <c r="N820" s="15" t="e">
        <f>VLOOKUP($K820,pivot!$A$4:$G$116,7,FALSE)</f>
        <v>#N/A</v>
      </c>
    </row>
    <row r="821" spans="1:14" hidden="1" x14ac:dyDescent="0.25">
      <c r="A821">
        <v>152</v>
      </c>
      <c r="B821" t="s">
        <v>8</v>
      </c>
      <c r="C821">
        <v>2009</v>
      </c>
      <c r="D821">
        <v>3</v>
      </c>
      <c r="E821">
        <v>118</v>
      </c>
      <c r="F821">
        <v>13</v>
      </c>
      <c r="G821" s="15">
        <v>0.11016949152542373</v>
      </c>
      <c r="H821" s="15"/>
      <c r="J821">
        <v>12</v>
      </c>
      <c r="K821" t="str">
        <f t="shared" si="12"/>
        <v>12-2009-3</v>
      </c>
      <c r="L821" t="e">
        <f>VLOOKUP($K821,pivot!$A$4:$G$116,5,FALSE)</f>
        <v>#N/A</v>
      </c>
      <c r="M821" t="e">
        <f>VLOOKUP($K821,pivot!$A$4:$G$116,6,FALSE)</f>
        <v>#N/A</v>
      </c>
      <c r="N821" s="15" t="e">
        <f>VLOOKUP($K821,pivot!$A$4:$G$116,7,FALSE)</f>
        <v>#N/A</v>
      </c>
    </row>
    <row r="822" spans="1:14" hidden="1" x14ac:dyDescent="0.25">
      <c r="A822">
        <v>152</v>
      </c>
      <c r="B822" t="s">
        <v>8</v>
      </c>
      <c r="C822">
        <v>2009</v>
      </c>
      <c r="D822">
        <v>4</v>
      </c>
      <c r="E822">
        <v>1105</v>
      </c>
      <c r="F822">
        <v>39</v>
      </c>
      <c r="G822" s="15">
        <v>3.5294117647058823E-2</v>
      </c>
      <c r="H822" s="15"/>
      <c r="J822">
        <v>12</v>
      </c>
      <c r="K822" t="str">
        <f t="shared" si="12"/>
        <v>12-2009-4</v>
      </c>
      <c r="L822" t="e">
        <f>VLOOKUP($K822,pivot!$A$4:$G$116,5,FALSE)</f>
        <v>#N/A</v>
      </c>
      <c r="M822" t="e">
        <f>VLOOKUP($K822,pivot!$A$4:$G$116,6,FALSE)</f>
        <v>#N/A</v>
      </c>
      <c r="N822" s="15" t="e">
        <f>VLOOKUP($K822,pivot!$A$4:$G$116,7,FALSE)</f>
        <v>#N/A</v>
      </c>
    </row>
    <row r="823" spans="1:14" hidden="1" x14ac:dyDescent="0.25">
      <c r="A823">
        <v>152</v>
      </c>
      <c r="B823" t="s">
        <v>8</v>
      </c>
      <c r="C823">
        <v>2009</v>
      </c>
      <c r="D823">
        <v>5</v>
      </c>
      <c r="E823">
        <v>246</v>
      </c>
      <c r="F823">
        <v>8</v>
      </c>
      <c r="G823" s="15">
        <v>3.2520325203252036E-2</v>
      </c>
      <c r="H823" s="15"/>
      <c r="J823">
        <v>12</v>
      </c>
      <c r="K823" t="str">
        <f t="shared" si="12"/>
        <v>12-2009-5</v>
      </c>
      <c r="L823" t="e">
        <f>VLOOKUP($K823,pivot!$A$4:$G$116,5,FALSE)</f>
        <v>#N/A</v>
      </c>
      <c r="M823" t="e">
        <f>VLOOKUP($K823,pivot!$A$4:$G$116,6,FALSE)</f>
        <v>#N/A</v>
      </c>
      <c r="N823" s="15" t="e">
        <f>VLOOKUP($K823,pivot!$A$4:$G$116,7,FALSE)</f>
        <v>#N/A</v>
      </c>
    </row>
    <row r="824" spans="1:14" hidden="1" x14ac:dyDescent="0.25">
      <c r="A824">
        <v>152</v>
      </c>
      <c r="B824" t="s">
        <v>8</v>
      </c>
      <c r="C824">
        <v>2010</v>
      </c>
      <c r="D824">
        <v>2</v>
      </c>
      <c r="E824">
        <v>5</v>
      </c>
      <c r="F824">
        <v>0</v>
      </c>
      <c r="G824" s="15">
        <v>0</v>
      </c>
      <c r="H824" s="15"/>
      <c r="J824">
        <v>12</v>
      </c>
      <c r="K824" t="str">
        <f t="shared" si="12"/>
        <v>12-2010-2</v>
      </c>
      <c r="L824" t="e">
        <f>VLOOKUP($K824,pivot!$A$4:$G$116,5,FALSE)</f>
        <v>#N/A</v>
      </c>
      <c r="M824" t="e">
        <f>VLOOKUP($K824,pivot!$A$4:$G$116,6,FALSE)</f>
        <v>#N/A</v>
      </c>
      <c r="N824" s="15" t="e">
        <f>VLOOKUP($K824,pivot!$A$4:$G$116,7,FALSE)</f>
        <v>#N/A</v>
      </c>
    </row>
    <row r="825" spans="1:14" hidden="1" x14ac:dyDescent="0.25">
      <c r="A825">
        <v>152</v>
      </c>
      <c r="B825" t="s">
        <v>8</v>
      </c>
      <c r="C825">
        <v>2010</v>
      </c>
      <c r="D825">
        <v>3</v>
      </c>
      <c r="E825">
        <v>36</v>
      </c>
      <c r="F825">
        <v>0</v>
      </c>
      <c r="G825" s="15">
        <v>0</v>
      </c>
      <c r="H825" s="15"/>
      <c r="J825">
        <v>12</v>
      </c>
      <c r="K825" t="str">
        <f t="shared" si="12"/>
        <v>12-2010-3</v>
      </c>
      <c r="L825" t="e">
        <f>VLOOKUP($K825,pivot!$A$4:$G$116,5,FALSE)</f>
        <v>#N/A</v>
      </c>
      <c r="M825" t="e">
        <f>VLOOKUP($K825,pivot!$A$4:$G$116,6,FALSE)</f>
        <v>#N/A</v>
      </c>
      <c r="N825" s="15" t="e">
        <f>VLOOKUP($K825,pivot!$A$4:$G$116,7,FALSE)</f>
        <v>#N/A</v>
      </c>
    </row>
    <row r="826" spans="1:14" hidden="1" x14ac:dyDescent="0.25">
      <c r="A826">
        <v>152</v>
      </c>
      <c r="B826" t="s">
        <v>8</v>
      </c>
      <c r="C826">
        <v>2010</v>
      </c>
      <c r="D826">
        <v>4</v>
      </c>
      <c r="E826">
        <v>240</v>
      </c>
      <c r="F826">
        <v>0</v>
      </c>
      <c r="G826" s="15">
        <v>0</v>
      </c>
      <c r="H826" s="15"/>
      <c r="J826">
        <v>12</v>
      </c>
      <c r="K826" t="str">
        <f t="shared" si="12"/>
        <v>12-2010-4</v>
      </c>
      <c r="L826" t="e">
        <f>VLOOKUP($K826,pivot!$A$4:$G$116,5,FALSE)</f>
        <v>#N/A</v>
      </c>
      <c r="M826" t="e">
        <f>VLOOKUP($K826,pivot!$A$4:$G$116,6,FALSE)</f>
        <v>#N/A</v>
      </c>
      <c r="N826" s="15" t="e">
        <f>VLOOKUP($K826,pivot!$A$4:$G$116,7,FALSE)</f>
        <v>#N/A</v>
      </c>
    </row>
    <row r="827" spans="1:14" hidden="1" x14ac:dyDescent="0.25">
      <c r="A827">
        <v>152</v>
      </c>
      <c r="B827" t="s">
        <v>8</v>
      </c>
      <c r="C827">
        <v>2010</v>
      </c>
      <c r="D827">
        <v>5</v>
      </c>
      <c r="E827">
        <v>48</v>
      </c>
      <c r="F827">
        <v>2</v>
      </c>
      <c r="G827" s="15">
        <v>4.1666666666666664E-2</v>
      </c>
      <c r="H827" s="15"/>
      <c r="J827">
        <v>12</v>
      </c>
      <c r="K827" t="str">
        <f t="shared" si="12"/>
        <v>12-2010-5</v>
      </c>
      <c r="L827" t="e">
        <f>VLOOKUP($K827,pivot!$A$4:$G$116,5,FALSE)</f>
        <v>#N/A</v>
      </c>
      <c r="M827" t="e">
        <f>VLOOKUP($K827,pivot!$A$4:$G$116,6,FALSE)</f>
        <v>#N/A</v>
      </c>
      <c r="N827" s="15" t="e">
        <f>VLOOKUP($K827,pivot!$A$4:$G$116,7,FALSE)</f>
        <v>#N/A</v>
      </c>
    </row>
    <row r="828" spans="1:14" hidden="1" x14ac:dyDescent="0.25">
      <c r="A828">
        <v>152</v>
      </c>
      <c r="B828" t="s">
        <v>8</v>
      </c>
      <c r="C828">
        <v>2011</v>
      </c>
      <c r="D828">
        <v>3</v>
      </c>
      <c r="E828">
        <v>520</v>
      </c>
      <c r="F828">
        <v>9</v>
      </c>
      <c r="G828" s="15">
        <v>1.7307692307692309E-2</v>
      </c>
      <c r="H828" s="15"/>
      <c r="J828">
        <v>12</v>
      </c>
      <c r="K828" t="str">
        <f t="shared" si="12"/>
        <v>12-2011-3</v>
      </c>
      <c r="L828" t="e">
        <f>VLOOKUP($K828,pivot!$A$4:$G$116,5,FALSE)</f>
        <v>#N/A</v>
      </c>
      <c r="M828" t="e">
        <f>VLOOKUP($K828,pivot!$A$4:$G$116,6,FALSE)</f>
        <v>#N/A</v>
      </c>
      <c r="N828" s="15" t="e">
        <f>VLOOKUP($K828,pivot!$A$4:$G$116,7,FALSE)</f>
        <v>#N/A</v>
      </c>
    </row>
    <row r="829" spans="1:14" hidden="1" x14ac:dyDescent="0.25">
      <c r="A829">
        <v>152</v>
      </c>
      <c r="B829" t="s">
        <v>8</v>
      </c>
      <c r="C829">
        <v>2011</v>
      </c>
      <c r="D829">
        <v>4</v>
      </c>
      <c r="E829">
        <v>2284</v>
      </c>
      <c r="F829">
        <v>19</v>
      </c>
      <c r="G829" s="15">
        <v>8.3187390542907181E-3</v>
      </c>
      <c r="H829" s="15"/>
      <c r="J829">
        <v>12</v>
      </c>
      <c r="K829" t="str">
        <f t="shared" si="12"/>
        <v>12-2011-4</v>
      </c>
      <c r="L829" t="e">
        <f>VLOOKUP($K829,pivot!$A$4:$G$116,5,FALSE)</f>
        <v>#N/A</v>
      </c>
      <c r="M829" t="e">
        <f>VLOOKUP($K829,pivot!$A$4:$G$116,6,FALSE)</f>
        <v>#N/A</v>
      </c>
      <c r="N829" s="15" t="e">
        <f>VLOOKUP($K829,pivot!$A$4:$G$116,7,FALSE)</f>
        <v>#N/A</v>
      </c>
    </row>
    <row r="830" spans="1:14" hidden="1" x14ac:dyDescent="0.25">
      <c r="A830">
        <v>152</v>
      </c>
      <c r="B830" t="s">
        <v>8</v>
      </c>
      <c r="C830">
        <v>2011</v>
      </c>
      <c r="D830">
        <v>5</v>
      </c>
      <c r="E830">
        <v>379</v>
      </c>
      <c r="F830">
        <v>2</v>
      </c>
      <c r="G830" s="15">
        <v>5.2770448548812663E-3</v>
      </c>
      <c r="H830" s="15"/>
      <c r="J830">
        <v>12</v>
      </c>
      <c r="K830" t="str">
        <f t="shared" si="12"/>
        <v>12-2011-5</v>
      </c>
      <c r="L830" t="e">
        <f>VLOOKUP($K830,pivot!$A$4:$G$116,5,FALSE)</f>
        <v>#N/A</v>
      </c>
      <c r="M830" t="e">
        <f>VLOOKUP($K830,pivot!$A$4:$G$116,6,FALSE)</f>
        <v>#N/A</v>
      </c>
      <c r="N830" s="15" t="e">
        <f>VLOOKUP($K830,pivot!$A$4:$G$116,7,FALSE)</f>
        <v>#N/A</v>
      </c>
    </row>
    <row r="831" spans="1:14" hidden="1" x14ac:dyDescent="0.25">
      <c r="A831">
        <v>152</v>
      </c>
      <c r="B831" t="s">
        <v>8</v>
      </c>
      <c r="C831">
        <v>2012</v>
      </c>
      <c r="D831">
        <v>3</v>
      </c>
      <c r="E831">
        <v>309</v>
      </c>
      <c r="F831">
        <v>23</v>
      </c>
      <c r="G831" s="15">
        <v>7.4433656957928807E-2</v>
      </c>
      <c r="H831" s="15"/>
      <c r="J831">
        <v>12</v>
      </c>
      <c r="K831" t="str">
        <f t="shared" si="12"/>
        <v>12-2012-3</v>
      </c>
      <c r="L831" t="e">
        <f>VLOOKUP($K831,pivot!$A$4:$G$116,5,FALSE)</f>
        <v>#N/A</v>
      </c>
      <c r="M831" t="e">
        <f>VLOOKUP($K831,pivot!$A$4:$G$116,6,FALSE)</f>
        <v>#N/A</v>
      </c>
      <c r="N831" s="15" t="e">
        <f>VLOOKUP($K831,pivot!$A$4:$G$116,7,FALSE)</f>
        <v>#N/A</v>
      </c>
    </row>
    <row r="832" spans="1:14" hidden="1" x14ac:dyDescent="0.25">
      <c r="A832">
        <v>152</v>
      </c>
      <c r="B832" t="s">
        <v>8</v>
      </c>
      <c r="C832">
        <v>2012</v>
      </c>
      <c r="D832">
        <v>4</v>
      </c>
      <c r="E832">
        <v>1004</v>
      </c>
      <c r="F832">
        <v>28</v>
      </c>
      <c r="G832" s="15">
        <v>2.7888446215139442E-2</v>
      </c>
      <c r="H832" s="15"/>
      <c r="J832">
        <v>12</v>
      </c>
      <c r="K832" t="str">
        <f t="shared" si="12"/>
        <v>12-2012-4</v>
      </c>
      <c r="L832" t="e">
        <f>VLOOKUP($K832,pivot!$A$4:$G$116,5,FALSE)</f>
        <v>#N/A</v>
      </c>
      <c r="M832" t="e">
        <f>VLOOKUP($K832,pivot!$A$4:$G$116,6,FALSE)</f>
        <v>#N/A</v>
      </c>
      <c r="N832" s="15" t="e">
        <f>VLOOKUP($K832,pivot!$A$4:$G$116,7,FALSE)</f>
        <v>#N/A</v>
      </c>
    </row>
    <row r="833" spans="1:14" hidden="1" x14ac:dyDescent="0.25">
      <c r="A833">
        <v>152</v>
      </c>
      <c r="B833" t="s">
        <v>8</v>
      </c>
      <c r="C833">
        <v>2012</v>
      </c>
      <c r="D833">
        <v>5</v>
      </c>
      <c r="E833">
        <v>723</v>
      </c>
      <c r="F833">
        <v>24</v>
      </c>
      <c r="G833" s="15">
        <v>3.3195020746887967E-2</v>
      </c>
      <c r="H833" s="15"/>
      <c r="J833">
        <v>12</v>
      </c>
      <c r="K833" t="str">
        <f t="shared" si="12"/>
        <v>12-2012-5</v>
      </c>
      <c r="L833" t="e">
        <f>VLOOKUP($K833,pivot!$A$4:$G$116,5,FALSE)</f>
        <v>#N/A</v>
      </c>
      <c r="M833" t="e">
        <f>VLOOKUP($K833,pivot!$A$4:$G$116,6,FALSE)</f>
        <v>#N/A</v>
      </c>
      <c r="N833" s="15" t="e">
        <f>VLOOKUP($K833,pivot!$A$4:$G$116,7,FALSE)</f>
        <v>#N/A</v>
      </c>
    </row>
    <row r="834" spans="1:14" hidden="1" x14ac:dyDescent="0.25">
      <c r="A834">
        <v>152</v>
      </c>
      <c r="B834" t="s">
        <v>8</v>
      </c>
      <c r="C834">
        <v>2013</v>
      </c>
      <c r="D834">
        <v>3</v>
      </c>
      <c r="E834">
        <v>1224</v>
      </c>
      <c r="F834">
        <v>167</v>
      </c>
      <c r="G834" s="15">
        <v>0.13643790849673201</v>
      </c>
      <c r="H834" s="15"/>
      <c r="J834">
        <v>12</v>
      </c>
      <c r="K834" t="str">
        <f t="shared" si="12"/>
        <v>12-2013-3</v>
      </c>
      <c r="L834" t="e">
        <f>VLOOKUP($K834,pivot!$A$4:$G$116,5,FALSE)</f>
        <v>#N/A</v>
      </c>
      <c r="M834" t="e">
        <f>VLOOKUP($K834,pivot!$A$4:$G$116,6,FALSE)</f>
        <v>#N/A</v>
      </c>
      <c r="N834" s="15" t="e">
        <f>VLOOKUP($K834,pivot!$A$4:$G$116,7,FALSE)</f>
        <v>#N/A</v>
      </c>
    </row>
    <row r="835" spans="1:14" hidden="1" x14ac:dyDescent="0.25">
      <c r="A835">
        <v>152</v>
      </c>
      <c r="B835" t="s">
        <v>8</v>
      </c>
      <c r="C835">
        <v>2013</v>
      </c>
      <c r="D835">
        <v>4</v>
      </c>
      <c r="E835">
        <v>346</v>
      </c>
      <c r="F835">
        <v>7</v>
      </c>
      <c r="G835" s="15">
        <v>2.023121387283237E-2</v>
      </c>
      <c r="H835" s="15"/>
      <c r="J835">
        <v>12</v>
      </c>
      <c r="K835" t="str">
        <f t="shared" ref="K835:K859" si="13">J835&amp;"-"&amp;C835&amp;"-"&amp;D835</f>
        <v>12-2013-4</v>
      </c>
      <c r="L835" t="e">
        <f>VLOOKUP($K835,pivot!$A$4:$G$116,5,FALSE)</f>
        <v>#N/A</v>
      </c>
      <c r="M835" t="e">
        <f>VLOOKUP($K835,pivot!$A$4:$G$116,6,FALSE)</f>
        <v>#N/A</v>
      </c>
      <c r="N835" s="15" t="e">
        <f>VLOOKUP($K835,pivot!$A$4:$G$116,7,FALSE)</f>
        <v>#N/A</v>
      </c>
    </row>
    <row r="836" spans="1:14" hidden="1" x14ac:dyDescent="0.25">
      <c r="A836">
        <v>152</v>
      </c>
      <c r="B836" t="s">
        <v>8</v>
      </c>
      <c r="C836">
        <v>2013</v>
      </c>
      <c r="D836">
        <v>5</v>
      </c>
      <c r="E836">
        <v>64</v>
      </c>
      <c r="F836">
        <v>22</v>
      </c>
      <c r="G836" s="15">
        <v>0.34375</v>
      </c>
      <c r="H836" s="15"/>
      <c r="J836">
        <v>12</v>
      </c>
      <c r="K836" t="str">
        <f t="shared" si="13"/>
        <v>12-2013-5</v>
      </c>
      <c r="L836" t="e">
        <f>VLOOKUP($K836,pivot!$A$4:$G$116,5,FALSE)</f>
        <v>#N/A</v>
      </c>
      <c r="M836" t="e">
        <f>VLOOKUP($K836,pivot!$A$4:$G$116,6,FALSE)</f>
        <v>#N/A</v>
      </c>
      <c r="N836" s="15" t="e">
        <f>VLOOKUP($K836,pivot!$A$4:$G$116,7,FALSE)</f>
        <v>#N/A</v>
      </c>
    </row>
    <row r="837" spans="1:14" hidden="1" x14ac:dyDescent="0.25">
      <c r="A837">
        <v>152</v>
      </c>
      <c r="B837" t="s">
        <v>8</v>
      </c>
      <c r="C837">
        <v>2014</v>
      </c>
      <c r="D837">
        <v>3</v>
      </c>
      <c r="E837">
        <v>66</v>
      </c>
      <c r="F837">
        <v>1</v>
      </c>
      <c r="G837" s="15">
        <v>1.5151515151515152E-2</v>
      </c>
      <c r="H837" s="15"/>
      <c r="J837">
        <v>12</v>
      </c>
      <c r="K837" t="str">
        <f t="shared" si="13"/>
        <v>12-2014-3</v>
      </c>
      <c r="L837" t="e">
        <f>VLOOKUP($K837,pivot!$A$4:$G$116,5,FALSE)</f>
        <v>#N/A</v>
      </c>
      <c r="M837" t="e">
        <f>VLOOKUP($K837,pivot!$A$4:$G$116,6,FALSE)</f>
        <v>#N/A</v>
      </c>
      <c r="N837" s="15" t="e">
        <f>VLOOKUP($K837,pivot!$A$4:$G$116,7,FALSE)</f>
        <v>#N/A</v>
      </c>
    </row>
    <row r="838" spans="1:14" hidden="1" x14ac:dyDescent="0.25">
      <c r="A838">
        <v>152</v>
      </c>
      <c r="B838" t="s">
        <v>8</v>
      </c>
      <c r="C838">
        <v>2014</v>
      </c>
      <c r="D838">
        <v>4</v>
      </c>
      <c r="E838">
        <v>1252</v>
      </c>
      <c r="F838">
        <v>14</v>
      </c>
      <c r="G838" s="15">
        <v>1.1182108626198083E-2</v>
      </c>
      <c r="H838" s="15"/>
      <c r="J838">
        <v>12</v>
      </c>
      <c r="K838" t="str">
        <f t="shared" si="13"/>
        <v>12-2014-4</v>
      </c>
      <c r="L838" t="e">
        <f>VLOOKUP($K838,pivot!$A$4:$G$116,5,FALSE)</f>
        <v>#N/A</v>
      </c>
      <c r="M838" t="e">
        <f>VLOOKUP($K838,pivot!$A$4:$G$116,6,FALSE)</f>
        <v>#N/A</v>
      </c>
      <c r="N838" s="15" t="e">
        <f>VLOOKUP($K838,pivot!$A$4:$G$116,7,FALSE)</f>
        <v>#N/A</v>
      </c>
    </row>
    <row r="839" spans="1:14" hidden="1" x14ac:dyDescent="0.25">
      <c r="A839">
        <v>152</v>
      </c>
      <c r="B839" t="s">
        <v>8</v>
      </c>
      <c r="C839">
        <v>2014</v>
      </c>
      <c r="D839">
        <v>5</v>
      </c>
      <c r="E839">
        <v>175</v>
      </c>
      <c r="F839">
        <v>9</v>
      </c>
      <c r="G839" s="15">
        <v>5.1428571428571428E-2</v>
      </c>
      <c r="H839" s="15"/>
      <c r="J839">
        <v>12</v>
      </c>
      <c r="K839" t="str">
        <f t="shared" si="13"/>
        <v>12-2014-5</v>
      </c>
      <c r="L839" t="e">
        <f>VLOOKUP($K839,pivot!$A$4:$G$116,5,FALSE)</f>
        <v>#N/A</v>
      </c>
      <c r="M839" t="e">
        <f>VLOOKUP($K839,pivot!$A$4:$G$116,6,FALSE)</f>
        <v>#N/A</v>
      </c>
      <c r="N839" s="15" t="e">
        <f>VLOOKUP($K839,pivot!$A$4:$G$116,7,FALSE)</f>
        <v>#N/A</v>
      </c>
    </row>
    <row r="840" spans="1:14" hidden="1" x14ac:dyDescent="0.25">
      <c r="A840">
        <v>152</v>
      </c>
      <c r="B840" t="s">
        <v>8</v>
      </c>
      <c r="C840">
        <v>2015</v>
      </c>
      <c r="D840">
        <v>1</v>
      </c>
      <c r="E840">
        <v>8</v>
      </c>
      <c r="F840">
        <v>0</v>
      </c>
      <c r="G840" s="15">
        <v>0</v>
      </c>
      <c r="H840" s="15"/>
      <c r="J840">
        <v>12</v>
      </c>
      <c r="K840" t="str">
        <f t="shared" si="13"/>
        <v>12-2015-1</v>
      </c>
      <c r="L840" t="e">
        <f>VLOOKUP($K840,pivot!$A$4:$G$116,5,FALSE)</f>
        <v>#N/A</v>
      </c>
      <c r="M840" t="e">
        <f>VLOOKUP($K840,pivot!$A$4:$G$116,6,FALSE)</f>
        <v>#N/A</v>
      </c>
      <c r="N840" s="15" t="e">
        <f>VLOOKUP($K840,pivot!$A$4:$G$116,7,FALSE)</f>
        <v>#N/A</v>
      </c>
    </row>
    <row r="841" spans="1:14" hidden="1" x14ac:dyDescent="0.25">
      <c r="A841">
        <v>152</v>
      </c>
      <c r="B841" t="s">
        <v>8</v>
      </c>
      <c r="C841">
        <v>2015</v>
      </c>
      <c r="D841">
        <v>3</v>
      </c>
      <c r="E841">
        <v>289</v>
      </c>
      <c r="F841">
        <v>2</v>
      </c>
      <c r="G841" s="15">
        <v>6.920415224913495E-3</v>
      </c>
      <c r="H841" s="15"/>
      <c r="J841">
        <v>12</v>
      </c>
      <c r="K841" t="str">
        <f t="shared" si="13"/>
        <v>12-2015-3</v>
      </c>
      <c r="L841" t="e">
        <f>VLOOKUP($K841,pivot!$A$4:$G$116,5,FALSE)</f>
        <v>#N/A</v>
      </c>
      <c r="M841" t="e">
        <f>VLOOKUP($K841,pivot!$A$4:$G$116,6,FALSE)</f>
        <v>#N/A</v>
      </c>
      <c r="N841" s="15" t="e">
        <f>VLOOKUP($K841,pivot!$A$4:$G$116,7,FALSE)</f>
        <v>#N/A</v>
      </c>
    </row>
    <row r="842" spans="1:14" hidden="1" x14ac:dyDescent="0.25">
      <c r="A842">
        <v>152</v>
      </c>
      <c r="B842" t="s">
        <v>8</v>
      </c>
      <c r="C842">
        <v>2015</v>
      </c>
      <c r="D842">
        <v>4</v>
      </c>
      <c r="E842">
        <v>601</v>
      </c>
      <c r="F842">
        <v>3</v>
      </c>
      <c r="G842" s="15">
        <v>4.9916805324459234E-3</v>
      </c>
      <c r="H842" s="15"/>
      <c r="J842">
        <v>12</v>
      </c>
      <c r="K842" t="str">
        <f t="shared" si="13"/>
        <v>12-2015-4</v>
      </c>
      <c r="L842" t="e">
        <f>VLOOKUP($K842,pivot!$A$4:$G$116,5,FALSE)</f>
        <v>#N/A</v>
      </c>
      <c r="M842" t="e">
        <f>VLOOKUP($K842,pivot!$A$4:$G$116,6,FALSE)</f>
        <v>#N/A</v>
      </c>
      <c r="N842" s="15" t="e">
        <f>VLOOKUP($K842,pivot!$A$4:$G$116,7,FALSE)</f>
        <v>#N/A</v>
      </c>
    </row>
    <row r="843" spans="1:14" hidden="1" x14ac:dyDescent="0.25">
      <c r="A843">
        <v>152</v>
      </c>
      <c r="B843" t="s">
        <v>8</v>
      </c>
      <c r="C843">
        <v>2015</v>
      </c>
      <c r="D843">
        <v>5</v>
      </c>
      <c r="E843">
        <v>257</v>
      </c>
      <c r="F843">
        <v>22</v>
      </c>
      <c r="G843" s="15">
        <v>8.5603112840466927E-2</v>
      </c>
      <c r="H843" s="15"/>
      <c r="J843">
        <v>12</v>
      </c>
      <c r="K843" t="str">
        <f t="shared" si="13"/>
        <v>12-2015-5</v>
      </c>
      <c r="L843" t="e">
        <f>VLOOKUP($K843,pivot!$A$4:$G$116,5,FALSE)</f>
        <v>#N/A</v>
      </c>
      <c r="M843" t="e">
        <f>VLOOKUP($K843,pivot!$A$4:$G$116,6,FALSE)</f>
        <v>#N/A</v>
      </c>
      <c r="N843" s="15" t="e">
        <f>VLOOKUP($K843,pivot!$A$4:$G$116,7,FALSE)</f>
        <v>#N/A</v>
      </c>
    </row>
    <row r="844" spans="1:14" hidden="1" x14ac:dyDescent="0.25">
      <c r="A844">
        <v>152</v>
      </c>
      <c r="B844" t="s">
        <v>8</v>
      </c>
      <c r="C844">
        <v>2016</v>
      </c>
      <c r="D844">
        <v>3</v>
      </c>
      <c r="E844">
        <v>1298</v>
      </c>
      <c r="F844">
        <v>93</v>
      </c>
      <c r="G844" s="15">
        <v>7.1648690292758083E-2</v>
      </c>
      <c r="H844" s="15"/>
      <c r="J844">
        <v>12</v>
      </c>
      <c r="K844" t="str">
        <f t="shared" si="13"/>
        <v>12-2016-3</v>
      </c>
      <c r="L844" t="e">
        <f>VLOOKUP($K844,pivot!$A$4:$G$116,5,FALSE)</f>
        <v>#N/A</v>
      </c>
      <c r="M844" t="e">
        <f>VLOOKUP($K844,pivot!$A$4:$G$116,6,FALSE)</f>
        <v>#N/A</v>
      </c>
      <c r="N844" s="15" t="e">
        <f>VLOOKUP($K844,pivot!$A$4:$G$116,7,FALSE)</f>
        <v>#N/A</v>
      </c>
    </row>
    <row r="845" spans="1:14" hidden="1" x14ac:dyDescent="0.25">
      <c r="A845">
        <v>152</v>
      </c>
      <c r="B845" t="s">
        <v>8</v>
      </c>
      <c r="C845">
        <v>2016</v>
      </c>
      <c r="D845">
        <v>4</v>
      </c>
      <c r="E845">
        <v>2320</v>
      </c>
      <c r="F845">
        <v>118</v>
      </c>
      <c r="G845" s="15">
        <v>5.0862068965517239E-2</v>
      </c>
      <c r="H845" s="15"/>
      <c r="J845">
        <v>12</v>
      </c>
      <c r="K845" t="str">
        <f t="shared" si="13"/>
        <v>12-2016-4</v>
      </c>
      <c r="L845" t="e">
        <f>VLOOKUP($K845,pivot!$A$4:$G$116,5,FALSE)</f>
        <v>#N/A</v>
      </c>
      <c r="M845" t="e">
        <f>VLOOKUP($K845,pivot!$A$4:$G$116,6,FALSE)</f>
        <v>#N/A</v>
      </c>
      <c r="N845" s="15" t="e">
        <f>VLOOKUP($K845,pivot!$A$4:$G$116,7,FALSE)</f>
        <v>#N/A</v>
      </c>
    </row>
    <row r="846" spans="1:14" hidden="1" x14ac:dyDescent="0.25">
      <c r="A846">
        <v>152</v>
      </c>
      <c r="B846" t="s">
        <v>8</v>
      </c>
      <c r="C846">
        <v>2016</v>
      </c>
      <c r="D846">
        <v>5</v>
      </c>
      <c r="E846">
        <v>419</v>
      </c>
      <c r="F846">
        <v>53</v>
      </c>
      <c r="G846" s="15">
        <v>0.12649164677804295</v>
      </c>
      <c r="H846" s="15"/>
      <c r="J846">
        <v>12</v>
      </c>
      <c r="K846" t="str">
        <f t="shared" si="13"/>
        <v>12-2016-5</v>
      </c>
      <c r="L846" t="e">
        <f>VLOOKUP($K846,pivot!$A$4:$G$116,5,FALSE)</f>
        <v>#N/A</v>
      </c>
      <c r="M846" t="e">
        <f>VLOOKUP($K846,pivot!$A$4:$G$116,6,FALSE)</f>
        <v>#N/A</v>
      </c>
      <c r="N846" s="15" t="e">
        <f>VLOOKUP($K846,pivot!$A$4:$G$116,7,FALSE)</f>
        <v>#N/A</v>
      </c>
    </row>
    <row r="847" spans="1:14" hidden="1" x14ac:dyDescent="0.25">
      <c r="A847">
        <v>152</v>
      </c>
      <c r="B847" t="s">
        <v>8</v>
      </c>
      <c r="C847">
        <v>2017</v>
      </c>
      <c r="D847">
        <v>3</v>
      </c>
      <c r="E847">
        <v>888</v>
      </c>
      <c r="F847">
        <v>61</v>
      </c>
      <c r="G847" s="15">
        <v>6.86936936936937E-2</v>
      </c>
      <c r="H847" s="15"/>
      <c r="J847">
        <v>12</v>
      </c>
      <c r="K847" t="str">
        <f t="shared" si="13"/>
        <v>12-2017-3</v>
      </c>
      <c r="L847" t="e">
        <f>VLOOKUP($K847,pivot!$A$4:$G$116,5,FALSE)</f>
        <v>#N/A</v>
      </c>
      <c r="M847" t="e">
        <f>VLOOKUP($K847,pivot!$A$4:$G$116,6,FALSE)</f>
        <v>#N/A</v>
      </c>
      <c r="N847" s="15" t="e">
        <f>VLOOKUP($K847,pivot!$A$4:$G$116,7,FALSE)</f>
        <v>#N/A</v>
      </c>
    </row>
    <row r="848" spans="1:14" hidden="1" x14ac:dyDescent="0.25">
      <c r="A848">
        <v>152</v>
      </c>
      <c r="B848" t="s">
        <v>8</v>
      </c>
      <c r="C848">
        <v>2017</v>
      </c>
      <c r="D848">
        <v>4</v>
      </c>
      <c r="E848">
        <v>1520</v>
      </c>
      <c r="F848">
        <v>225</v>
      </c>
      <c r="G848" s="15">
        <v>0.14802631578947367</v>
      </c>
      <c r="H848" s="15"/>
      <c r="J848">
        <v>12</v>
      </c>
      <c r="K848" t="str">
        <f t="shared" si="13"/>
        <v>12-2017-4</v>
      </c>
      <c r="L848" t="e">
        <f>VLOOKUP($K848,pivot!$A$4:$G$116,5,FALSE)</f>
        <v>#N/A</v>
      </c>
      <c r="M848" t="e">
        <f>VLOOKUP($K848,pivot!$A$4:$G$116,6,FALSE)</f>
        <v>#N/A</v>
      </c>
      <c r="N848" s="15" t="e">
        <f>VLOOKUP($K848,pivot!$A$4:$G$116,7,FALSE)</f>
        <v>#N/A</v>
      </c>
    </row>
    <row r="849" spans="1:14" hidden="1" x14ac:dyDescent="0.25">
      <c r="A849">
        <v>152</v>
      </c>
      <c r="B849" t="s">
        <v>8</v>
      </c>
      <c r="C849">
        <v>2017</v>
      </c>
      <c r="D849">
        <v>5</v>
      </c>
      <c r="E849">
        <v>11</v>
      </c>
      <c r="F849">
        <v>4</v>
      </c>
      <c r="G849" s="15">
        <v>0.36363636363636365</v>
      </c>
      <c r="H849" s="15"/>
      <c r="J849">
        <v>12</v>
      </c>
      <c r="K849" t="str">
        <f t="shared" si="13"/>
        <v>12-2017-5</v>
      </c>
      <c r="L849" t="e">
        <f>VLOOKUP($K849,pivot!$A$4:$G$116,5,FALSE)</f>
        <v>#N/A</v>
      </c>
      <c r="M849" t="e">
        <f>VLOOKUP($K849,pivot!$A$4:$G$116,6,FALSE)</f>
        <v>#N/A</v>
      </c>
      <c r="N849" s="15" t="e">
        <f>VLOOKUP($K849,pivot!$A$4:$G$116,7,FALSE)</f>
        <v>#N/A</v>
      </c>
    </row>
    <row r="850" spans="1:14" hidden="1" x14ac:dyDescent="0.25">
      <c r="A850">
        <v>152</v>
      </c>
      <c r="B850" t="s">
        <v>8</v>
      </c>
      <c r="C850">
        <v>2018</v>
      </c>
      <c r="D850">
        <v>1</v>
      </c>
      <c r="E850">
        <v>5</v>
      </c>
      <c r="F850">
        <v>2</v>
      </c>
      <c r="G850" s="15">
        <v>0.4</v>
      </c>
      <c r="H850" s="15"/>
      <c r="J850">
        <v>12</v>
      </c>
      <c r="K850" t="str">
        <f t="shared" si="13"/>
        <v>12-2018-1</v>
      </c>
      <c r="L850" t="e">
        <f>VLOOKUP($K850,pivot!$A$4:$G$116,5,FALSE)</f>
        <v>#N/A</v>
      </c>
      <c r="M850" t="e">
        <f>VLOOKUP($K850,pivot!$A$4:$G$116,6,FALSE)</f>
        <v>#N/A</v>
      </c>
      <c r="N850" s="15" t="e">
        <f>VLOOKUP($K850,pivot!$A$4:$G$116,7,FALSE)</f>
        <v>#N/A</v>
      </c>
    </row>
    <row r="851" spans="1:14" hidden="1" x14ac:dyDescent="0.25">
      <c r="A851">
        <v>152</v>
      </c>
      <c r="B851" t="s">
        <v>8</v>
      </c>
      <c r="C851">
        <v>2018</v>
      </c>
      <c r="D851">
        <v>3</v>
      </c>
      <c r="E851">
        <v>91</v>
      </c>
      <c r="F851">
        <v>9</v>
      </c>
      <c r="G851" s="15">
        <v>9.8901098901098897E-2</v>
      </c>
      <c r="H851" s="15"/>
      <c r="J851">
        <v>12</v>
      </c>
      <c r="K851" t="str">
        <f t="shared" si="13"/>
        <v>12-2018-3</v>
      </c>
      <c r="L851" t="e">
        <f>VLOOKUP($K851,pivot!$A$4:$G$116,5,FALSE)</f>
        <v>#N/A</v>
      </c>
      <c r="M851" t="e">
        <f>VLOOKUP($K851,pivot!$A$4:$G$116,6,FALSE)</f>
        <v>#N/A</v>
      </c>
      <c r="N851" s="15" t="e">
        <f>VLOOKUP($K851,pivot!$A$4:$G$116,7,FALSE)</f>
        <v>#N/A</v>
      </c>
    </row>
    <row r="852" spans="1:14" hidden="1" x14ac:dyDescent="0.25">
      <c r="A852">
        <v>152</v>
      </c>
      <c r="B852" t="s">
        <v>8</v>
      </c>
      <c r="C852">
        <v>2018</v>
      </c>
      <c r="D852">
        <v>4</v>
      </c>
      <c r="E852">
        <v>549</v>
      </c>
      <c r="F852">
        <v>15</v>
      </c>
      <c r="G852" s="15">
        <v>2.7322404371584699E-2</v>
      </c>
      <c r="H852" s="15"/>
      <c r="J852">
        <v>12</v>
      </c>
      <c r="K852" t="str">
        <f t="shared" si="13"/>
        <v>12-2018-4</v>
      </c>
      <c r="L852" t="e">
        <f>VLOOKUP($K852,pivot!$A$4:$G$116,5,FALSE)</f>
        <v>#N/A</v>
      </c>
      <c r="M852" t="e">
        <f>VLOOKUP($K852,pivot!$A$4:$G$116,6,FALSE)</f>
        <v>#N/A</v>
      </c>
      <c r="N852" s="15" t="e">
        <f>VLOOKUP($K852,pivot!$A$4:$G$116,7,FALSE)</f>
        <v>#N/A</v>
      </c>
    </row>
    <row r="853" spans="1:14" hidden="1" x14ac:dyDescent="0.25">
      <c r="A853">
        <v>152</v>
      </c>
      <c r="B853" t="s">
        <v>8</v>
      </c>
      <c r="C853">
        <v>2019</v>
      </c>
      <c r="D853">
        <v>1</v>
      </c>
      <c r="E853">
        <v>9</v>
      </c>
      <c r="F853">
        <v>0</v>
      </c>
      <c r="G853" s="15">
        <v>0</v>
      </c>
      <c r="H853" s="15"/>
      <c r="J853">
        <v>12</v>
      </c>
      <c r="K853" t="str">
        <f t="shared" si="13"/>
        <v>12-2019-1</v>
      </c>
      <c r="L853" t="e">
        <f>VLOOKUP($K853,pivot!$A$4:$G$116,5,FALSE)</f>
        <v>#N/A</v>
      </c>
      <c r="M853" t="e">
        <f>VLOOKUP($K853,pivot!$A$4:$G$116,6,FALSE)</f>
        <v>#N/A</v>
      </c>
      <c r="N853" s="15" t="e">
        <f>VLOOKUP($K853,pivot!$A$4:$G$116,7,FALSE)</f>
        <v>#N/A</v>
      </c>
    </row>
    <row r="854" spans="1:14" hidden="1" x14ac:dyDescent="0.25">
      <c r="A854">
        <v>152</v>
      </c>
      <c r="B854" t="s">
        <v>8</v>
      </c>
      <c r="C854">
        <v>2019</v>
      </c>
      <c r="D854">
        <v>3</v>
      </c>
      <c r="E854">
        <v>278</v>
      </c>
      <c r="F854">
        <v>19</v>
      </c>
      <c r="G854" s="15">
        <v>6.83453237410072E-2</v>
      </c>
      <c r="H854" s="15"/>
      <c r="J854">
        <v>12</v>
      </c>
      <c r="K854" t="str">
        <f t="shared" si="13"/>
        <v>12-2019-3</v>
      </c>
      <c r="L854" t="e">
        <f>VLOOKUP($K854,pivot!$A$4:$G$116,5,FALSE)</f>
        <v>#N/A</v>
      </c>
      <c r="M854" t="e">
        <f>VLOOKUP($K854,pivot!$A$4:$G$116,6,FALSE)</f>
        <v>#N/A</v>
      </c>
      <c r="N854" s="15" t="e">
        <f>VLOOKUP($K854,pivot!$A$4:$G$116,7,FALSE)</f>
        <v>#N/A</v>
      </c>
    </row>
    <row r="855" spans="1:14" hidden="1" x14ac:dyDescent="0.25">
      <c r="A855">
        <v>152</v>
      </c>
      <c r="B855" t="s">
        <v>8</v>
      </c>
      <c r="C855">
        <v>2019</v>
      </c>
      <c r="D855">
        <v>4</v>
      </c>
      <c r="E855">
        <v>607</v>
      </c>
      <c r="F855">
        <v>110</v>
      </c>
      <c r="G855" s="15">
        <v>0.1812191103789127</v>
      </c>
      <c r="H855" s="15"/>
      <c r="J855">
        <v>12</v>
      </c>
      <c r="K855" t="str">
        <f t="shared" si="13"/>
        <v>12-2019-4</v>
      </c>
      <c r="L855" t="e">
        <f>VLOOKUP($K855,pivot!$A$4:$G$116,5,FALSE)</f>
        <v>#N/A</v>
      </c>
      <c r="M855" t="e">
        <f>VLOOKUP($K855,pivot!$A$4:$G$116,6,FALSE)</f>
        <v>#N/A</v>
      </c>
      <c r="N855" s="15" t="e">
        <f>VLOOKUP($K855,pivot!$A$4:$G$116,7,FALSE)</f>
        <v>#N/A</v>
      </c>
    </row>
    <row r="856" spans="1:14" hidden="1" x14ac:dyDescent="0.25">
      <c r="A856">
        <v>152</v>
      </c>
      <c r="B856" t="s">
        <v>8</v>
      </c>
      <c r="C856">
        <v>2019</v>
      </c>
      <c r="D856">
        <v>5</v>
      </c>
      <c r="E856">
        <v>428</v>
      </c>
      <c r="F856">
        <v>132</v>
      </c>
      <c r="G856" s="15">
        <v>0.30841121495327101</v>
      </c>
      <c r="H856" s="15"/>
      <c r="J856">
        <v>12</v>
      </c>
      <c r="K856" t="str">
        <f t="shared" si="13"/>
        <v>12-2019-5</v>
      </c>
      <c r="L856" t="e">
        <f>VLOOKUP($K856,pivot!$A$4:$G$116,5,FALSE)</f>
        <v>#N/A</v>
      </c>
      <c r="M856" t="e">
        <f>VLOOKUP($K856,pivot!$A$4:$G$116,6,FALSE)</f>
        <v>#N/A</v>
      </c>
      <c r="N856" s="15" t="e">
        <f>VLOOKUP($K856,pivot!$A$4:$G$116,7,FALSE)</f>
        <v>#N/A</v>
      </c>
    </row>
    <row r="857" spans="1:14" hidden="1" x14ac:dyDescent="0.25">
      <c r="A857">
        <v>152</v>
      </c>
      <c r="B857" t="s">
        <v>8</v>
      </c>
      <c r="C857">
        <v>2020</v>
      </c>
      <c r="D857">
        <v>3</v>
      </c>
      <c r="E857">
        <v>701</v>
      </c>
      <c r="F857">
        <v>39</v>
      </c>
      <c r="G857" s="15">
        <v>5.5634807417974323E-2</v>
      </c>
      <c r="H857" s="15"/>
      <c r="J857">
        <v>12</v>
      </c>
      <c r="K857" t="str">
        <f t="shared" si="13"/>
        <v>12-2020-3</v>
      </c>
      <c r="L857" t="e">
        <f>VLOOKUP($K857,pivot!$A$4:$G$116,5,FALSE)</f>
        <v>#N/A</v>
      </c>
      <c r="M857" t="e">
        <f>VLOOKUP($K857,pivot!$A$4:$G$116,6,FALSE)</f>
        <v>#N/A</v>
      </c>
      <c r="N857" s="15" t="e">
        <f>VLOOKUP($K857,pivot!$A$4:$G$116,7,FALSE)</f>
        <v>#N/A</v>
      </c>
    </row>
    <row r="858" spans="1:14" hidden="1" x14ac:dyDescent="0.25">
      <c r="A858">
        <v>152</v>
      </c>
      <c r="B858" t="s">
        <v>8</v>
      </c>
      <c r="C858">
        <v>2020</v>
      </c>
      <c r="D858">
        <v>4</v>
      </c>
      <c r="E858">
        <v>1476</v>
      </c>
      <c r="F858">
        <v>97</v>
      </c>
      <c r="G858" s="15">
        <v>6.5718157181571812E-2</v>
      </c>
      <c r="H858" s="15"/>
      <c r="J858">
        <v>12</v>
      </c>
      <c r="K858" t="str">
        <f t="shared" si="13"/>
        <v>12-2020-4</v>
      </c>
      <c r="L858" t="e">
        <f>VLOOKUP($K858,pivot!$A$4:$G$116,5,FALSE)</f>
        <v>#N/A</v>
      </c>
      <c r="M858" t="e">
        <f>VLOOKUP($K858,pivot!$A$4:$G$116,6,FALSE)</f>
        <v>#N/A</v>
      </c>
      <c r="N858" s="15" t="e">
        <f>VLOOKUP($K858,pivot!$A$4:$G$116,7,FALSE)</f>
        <v>#N/A</v>
      </c>
    </row>
    <row r="859" spans="1:14" hidden="1" x14ac:dyDescent="0.25">
      <c r="A859">
        <v>152</v>
      </c>
      <c r="B859" t="s">
        <v>8</v>
      </c>
      <c r="C859">
        <v>2020</v>
      </c>
      <c r="D859">
        <v>5</v>
      </c>
      <c r="E859">
        <v>80</v>
      </c>
      <c r="F859">
        <v>50</v>
      </c>
      <c r="G859" s="15">
        <v>0.625</v>
      </c>
      <c r="H859" s="15"/>
      <c r="J859">
        <v>12</v>
      </c>
      <c r="K859" t="str">
        <f t="shared" si="13"/>
        <v>12-2020-5</v>
      </c>
      <c r="L859" t="e">
        <f>VLOOKUP($K859,pivot!$A$4:$G$116,5,FALSE)</f>
        <v>#N/A</v>
      </c>
      <c r="M859" t="e">
        <f>VLOOKUP($K859,pivot!$A$4:$G$116,6,FALSE)</f>
        <v>#N/A</v>
      </c>
      <c r="N859" s="15" t="e">
        <f>VLOOKUP($K859,pivot!$A$4:$G$116,7,FALSE)</f>
        <v>#N/A</v>
      </c>
    </row>
  </sheetData>
  <autoFilter ref="A1:O859" xr:uid="{59317848-937C-41AB-8CE9-E1FBF8DFFEA0}">
    <filterColumn colId="1">
      <filters>
        <filter val="MARINE SPORT AREA  5"/>
      </filters>
    </filterColumn>
  </autoFilter>
  <sortState xmlns:xlrd2="http://schemas.microsoft.com/office/spreadsheetml/2017/richdata2" ref="A67:J694">
    <sortCondition ref="B67:B8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ED33-68EC-4891-B871-9EDA08D348ED}">
  <dimension ref="A1:I129"/>
  <sheetViews>
    <sheetView topLeftCell="A13" workbookViewId="0">
      <selection activeCell="E27" sqref="E27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.7109375" bestFit="1" customWidth="1"/>
    <col min="4" max="4" width="13.7109375" bestFit="1" customWidth="1"/>
    <col min="5" max="5" width="43" bestFit="1" customWidth="1"/>
    <col min="6" max="6" width="12.5703125" bestFit="1" customWidth="1"/>
    <col min="7" max="7" width="7" bestFit="1" customWidth="1"/>
    <col min="8" max="8" width="16.5703125" bestFit="1" customWidth="1"/>
    <col min="9" max="9" width="13.7109375" bestFit="1" customWidth="1"/>
  </cols>
  <sheetData>
    <row r="1" spans="1:9" x14ac:dyDescent="0.25">
      <c r="A1" s="2" t="s">
        <v>555</v>
      </c>
      <c r="B1" s="2" t="s">
        <v>544</v>
      </c>
      <c r="C1" s="2" t="s">
        <v>538</v>
      </c>
      <c r="D1" t="s">
        <v>556</v>
      </c>
      <c r="F1" s="2" t="s">
        <v>555</v>
      </c>
      <c r="G1" s="2" t="s">
        <v>544</v>
      </c>
      <c r="H1" s="2" t="s">
        <v>539</v>
      </c>
      <c r="I1" t="s">
        <v>556</v>
      </c>
    </row>
    <row r="2" spans="1:9" x14ac:dyDescent="0.25">
      <c r="A2" s="8" t="s">
        <v>120</v>
      </c>
      <c r="B2" s="8" t="s">
        <v>399</v>
      </c>
      <c r="D2" s="4">
        <v>40017</v>
      </c>
      <c r="E2" t="s">
        <v>557</v>
      </c>
      <c r="F2" t="s">
        <v>120</v>
      </c>
      <c r="G2" t="s">
        <v>399</v>
      </c>
      <c r="H2">
        <v>1</v>
      </c>
      <c r="I2" s="4">
        <v>0</v>
      </c>
    </row>
    <row r="3" spans="1:9" x14ac:dyDescent="0.25">
      <c r="A3" s="8" t="s">
        <v>120</v>
      </c>
      <c r="B3" s="8" t="s">
        <v>355</v>
      </c>
      <c r="D3" s="4">
        <v>0</v>
      </c>
      <c r="E3" t="s">
        <v>558</v>
      </c>
      <c r="F3" t="s">
        <v>120</v>
      </c>
      <c r="G3" t="s">
        <v>399</v>
      </c>
      <c r="H3">
        <v>2</v>
      </c>
      <c r="I3" s="4">
        <v>2831</v>
      </c>
    </row>
    <row r="4" spans="1:9" x14ac:dyDescent="0.25">
      <c r="A4" s="8" t="s">
        <v>120</v>
      </c>
      <c r="B4" s="8" t="s">
        <v>289</v>
      </c>
      <c r="D4" s="4">
        <v>2700</v>
      </c>
      <c r="F4" t="s">
        <v>120</v>
      </c>
      <c r="G4" t="s">
        <v>399</v>
      </c>
      <c r="H4">
        <v>3</v>
      </c>
      <c r="I4" s="4">
        <v>11228</v>
      </c>
    </row>
    <row r="5" spans="1:9" x14ac:dyDescent="0.25">
      <c r="A5" s="8" t="s">
        <v>120</v>
      </c>
      <c r="B5" s="8" t="s">
        <v>208</v>
      </c>
      <c r="C5" s="8">
        <v>2</v>
      </c>
      <c r="D5" s="4">
        <v>341</v>
      </c>
      <c r="F5" t="s">
        <v>120</v>
      </c>
      <c r="G5" t="s">
        <v>399</v>
      </c>
      <c r="H5">
        <v>4</v>
      </c>
      <c r="I5" s="4">
        <v>21506</v>
      </c>
    </row>
    <row r="6" spans="1:9" x14ac:dyDescent="0.25">
      <c r="A6" s="8" t="s">
        <v>120</v>
      </c>
      <c r="B6" s="8" t="s">
        <v>208</v>
      </c>
      <c r="C6" s="8">
        <v>3</v>
      </c>
      <c r="D6" s="4">
        <v>1856</v>
      </c>
      <c r="F6" t="s">
        <v>120</v>
      </c>
      <c r="G6" t="s">
        <v>399</v>
      </c>
      <c r="H6">
        <v>5</v>
      </c>
      <c r="I6" s="4">
        <v>4452</v>
      </c>
    </row>
    <row r="7" spans="1:9" x14ac:dyDescent="0.25">
      <c r="A7" s="8" t="s">
        <v>120</v>
      </c>
      <c r="B7" s="8" t="s">
        <v>208</v>
      </c>
      <c r="C7" s="8">
        <v>4</v>
      </c>
      <c r="D7" s="4">
        <v>12106</v>
      </c>
      <c r="F7" t="s">
        <v>120</v>
      </c>
      <c r="G7" t="s">
        <v>355</v>
      </c>
      <c r="H7">
        <v>1</v>
      </c>
      <c r="I7" s="4">
        <v>0</v>
      </c>
    </row>
    <row r="8" spans="1:9" x14ac:dyDescent="0.25">
      <c r="A8" s="8" t="s">
        <v>120</v>
      </c>
      <c r="B8" s="8" t="s">
        <v>121</v>
      </c>
      <c r="C8" s="8">
        <v>1</v>
      </c>
      <c r="D8" s="4">
        <v>0</v>
      </c>
      <c r="F8" t="s">
        <v>120</v>
      </c>
      <c r="G8" t="s">
        <v>289</v>
      </c>
      <c r="H8">
        <v>2</v>
      </c>
      <c r="I8" s="4">
        <v>315</v>
      </c>
    </row>
    <row r="9" spans="1:9" x14ac:dyDescent="0.25">
      <c r="A9" s="8" t="s">
        <v>120</v>
      </c>
      <c r="B9" s="8" t="s">
        <v>121</v>
      </c>
      <c r="C9" s="8">
        <v>2</v>
      </c>
      <c r="D9" s="4">
        <v>712</v>
      </c>
      <c r="F9" t="s">
        <v>120</v>
      </c>
      <c r="G9" t="s">
        <v>289</v>
      </c>
      <c r="H9">
        <v>3</v>
      </c>
      <c r="I9" s="4">
        <v>2385</v>
      </c>
    </row>
    <row r="10" spans="1:9" x14ac:dyDescent="0.25">
      <c r="A10" s="8" t="s">
        <v>120</v>
      </c>
      <c r="B10" s="8" t="s">
        <v>121</v>
      </c>
      <c r="C10" s="8">
        <v>3</v>
      </c>
      <c r="D10" s="4">
        <v>2272</v>
      </c>
      <c r="F10" t="s">
        <v>120</v>
      </c>
      <c r="G10" t="s">
        <v>208</v>
      </c>
      <c r="H10">
        <v>2</v>
      </c>
      <c r="I10" s="4">
        <v>448</v>
      </c>
    </row>
    <row r="11" spans="1:9" x14ac:dyDescent="0.25">
      <c r="A11" s="8" t="s">
        <v>120</v>
      </c>
      <c r="B11" s="8" t="s">
        <v>121</v>
      </c>
      <c r="C11" s="8">
        <v>4</v>
      </c>
      <c r="D11" s="4">
        <v>9271</v>
      </c>
      <c r="F11" t="s">
        <v>120</v>
      </c>
      <c r="G11" t="s">
        <v>208</v>
      </c>
      <c r="H11">
        <v>3</v>
      </c>
      <c r="I11" s="4">
        <v>6370</v>
      </c>
    </row>
    <row r="12" spans="1:9" x14ac:dyDescent="0.25">
      <c r="A12" s="8" t="s">
        <v>120</v>
      </c>
      <c r="B12" s="8" t="s">
        <v>41</v>
      </c>
      <c r="D12" s="4">
        <v>16788</v>
      </c>
      <c r="F12" t="s">
        <v>120</v>
      </c>
      <c r="G12" t="s">
        <v>208</v>
      </c>
      <c r="H12">
        <v>4</v>
      </c>
      <c r="I12" s="4">
        <v>7485</v>
      </c>
    </row>
    <row r="13" spans="1:9" x14ac:dyDescent="0.25">
      <c r="A13" s="8" t="s">
        <v>119</v>
      </c>
      <c r="B13" s="8" t="s">
        <v>399</v>
      </c>
      <c r="D13" s="4">
        <v>10832</v>
      </c>
      <c r="F13" t="s">
        <v>120</v>
      </c>
      <c r="G13" t="s">
        <v>121</v>
      </c>
      <c r="H13">
        <v>1</v>
      </c>
      <c r="I13" s="4">
        <v>0</v>
      </c>
    </row>
    <row r="14" spans="1:9" x14ac:dyDescent="0.25">
      <c r="A14" s="8" t="s">
        <v>119</v>
      </c>
      <c r="B14" s="8" t="s">
        <v>355</v>
      </c>
      <c r="D14" s="4">
        <v>0</v>
      </c>
      <c r="F14" t="s">
        <v>120</v>
      </c>
      <c r="G14" t="s">
        <v>121</v>
      </c>
      <c r="H14">
        <v>2</v>
      </c>
      <c r="I14" s="4">
        <v>812</v>
      </c>
    </row>
    <row r="15" spans="1:9" x14ac:dyDescent="0.25">
      <c r="A15" s="8" t="s">
        <v>119</v>
      </c>
      <c r="B15" s="8" t="s">
        <v>289</v>
      </c>
      <c r="D15" s="4">
        <v>12</v>
      </c>
      <c r="F15" t="s">
        <v>120</v>
      </c>
      <c r="G15" t="s">
        <v>121</v>
      </c>
      <c r="H15">
        <v>3</v>
      </c>
      <c r="I15" s="4">
        <v>4482</v>
      </c>
    </row>
    <row r="16" spans="1:9" x14ac:dyDescent="0.25">
      <c r="A16" s="8" t="s">
        <v>119</v>
      </c>
      <c r="B16" s="8" t="s">
        <v>208</v>
      </c>
      <c r="C16" s="8">
        <v>1</v>
      </c>
      <c r="D16" s="4">
        <v>0</v>
      </c>
      <c r="F16" t="s">
        <v>120</v>
      </c>
      <c r="G16" t="s">
        <v>121</v>
      </c>
      <c r="H16">
        <v>4</v>
      </c>
      <c r="I16" s="4">
        <v>6961</v>
      </c>
    </row>
    <row r="17" spans="1:9" x14ac:dyDescent="0.25">
      <c r="A17" s="8" t="s">
        <v>119</v>
      </c>
      <c r="B17" s="8" t="s">
        <v>208</v>
      </c>
      <c r="C17" s="8">
        <v>4</v>
      </c>
      <c r="D17" s="4">
        <v>5084</v>
      </c>
      <c r="F17" t="s">
        <v>120</v>
      </c>
      <c r="G17" t="s">
        <v>41</v>
      </c>
      <c r="H17">
        <v>1</v>
      </c>
      <c r="I17" s="4">
        <v>0</v>
      </c>
    </row>
    <row r="18" spans="1:9" x14ac:dyDescent="0.25">
      <c r="A18" s="8" t="s">
        <v>119</v>
      </c>
      <c r="B18" s="8" t="s">
        <v>121</v>
      </c>
      <c r="C18" s="8">
        <v>1</v>
      </c>
      <c r="D18" s="4">
        <v>0</v>
      </c>
      <c r="F18" t="s">
        <v>120</v>
      </c>
      <c r="G18" t="s">
        <v>41</v>
      </c>
      <c r="H18">
        <v>2</v>
      </c>
      <c r="I18" s="4">
        <v>1869</v>
      </c>
    </row>
    <row r="19" spans="1:9" x14ac:dyDescent="0.25">
      <c r="A19" s="8" t="s">
        <v>119</v>
      </c>
      <c r="B19" s="8" t="s">
        <v>121</v>
      </c>
      <c r="C19" s="8">
        <v>4</v>
      </c>
      <c r="D19" s="4">
        <v>3545</v>
      </c>
      <c r="F19" t="s">
        <v>120</v>
      </c>
      <c r="G19" t="s">
        <v>41</v>
      </c>
      <c r="H19">
        <v>3</v>
      </c>
      <c r="I19" s="4">
        <v>9143</v>
      </c>
    </row>
    <row r="20" spans="1:9" x14ac:dyDescent="0.25">
      <c r="A20" s="8" t="s">
        <v>119</v>
      </c>
      <c r="B20" s="8" t="s">
        <v>41</v>
      </c>
      <c r="D20" s="4">
        <v>5280</v>
      </c>
      <c r="F20" t="s">
        <v>120</v>
      </c>
      <c r="G20" t="s">
        <v>41</v>
      </c>
      <c r="H20">
        <v>4</v>
      </c>
      <c r="I20" s="4">
        <v>5776</v>
      </c>
    </row>
    <row r="21" spans="1:9" x14ac:dyDescent="0.25">
      <c r="A21" s="8" t="s">
        <v>115</v>
      </c>
      <c r="B21" s="8" t="s">
        <v>399</v>
      </c>
      <c r="D21" s="4">
        <v>3763</v>
      </c>
      <c r="F21" t="s">
        <v>119</v>
      </c>
      <c r="G21" t="s">
        <v>399</v>
      </c>
      <c r="H21">
        <v>1</v>
      </c>
      <c r="I21" s="4">
        <v>0</v>
      </c>
    </row>
    <row r="22" spans="1:9" x14ac:dyDescent="0.25">
      <c r="A22" s="8" t="s">
        <v>115</v>
      </c>
      <c r="B22" s="8" t="s">
        <v>355</v>
      </c>
      <c r="D22" s="4">
        <v>0</v>
      </c>
      <c r="F22" t="s">
        <v>119</v>
      </c>
      <c r="G22" t="s">
        <v>399</v>
      </c>
      <c r="H22">
        <v>2</v>
      </c>
      <c r="I22" s="4">
        <v>4072</v>
      </c>
    </row>
    <row r="23" spans="1:9" x14ac:dyDescent="0.25">
      <c r="A23" s="8" t="s">
        <v>115</v>
      </c>
      <c r="B23" s="8" t="s">
        <v>289</v>
      </c>
      <c r="D23" s="4">
        <v>33</v>
      </c>
      <c r="F23" t="s">
        <v>119</v>
      </c>
      <c r="G23" t="s">
        <v>399</v>
      </c>
      <c r="H23">
        <v>5</v>
      </c>
      <c r="I23" s="4">
        <v>6760</v>
      </c>
    </row>
    <row r="24" spans="1:9" x14ac:dyDescent="0.25">
      <c r="A24" s="8" t="s">
        <v>115</v>
      </c>
      <c r="B24" s="8" t="s">
        <v>208</v>
      </c>
      <c r="C24" s="8">
        <v>2</v>
      </c>
      <c r="D24" s="4">
        <v>20</v>
      </c>
      <c r="F24" t="s">
        <v>119</v>
      </c>
      <c r="G24" t="s">
        <v>355</v>
      </c>
      <c r="H24">
        <v>1</v>
      </c>
      <c r="I24" s="4">
        <v>0</v>
      </c>
    </row>
    <row r="25" spans="1:9" x14ac:dyDescent="0.25">
      <c r="A25" s="8" t="s">
        <v>115</v>
      </c>
      <c r="B25" s="8" t="s">
        <v>208</v>
      </c>
      <c r="C25" s="8">
        <v>4</v>
      </c>
      <c r="D25" s="4">
        <v>4750</v>
      </c>
      <c r="F25" t="s">
        <v>119</v>
      </c>
      <c r="G25" t="s">
        <v>289</v>
      </c>
      <c r="H25">
        <v>2</v>
      </c>
      <c r="I25" s="4">
        <v>12</v>
      </c>
    </row>
    <row r="26" spans="1:9" x14ac:dyDescent="0.25">
      <c r="A26" s="8" t="s">
        <v>115</v>
      </c>
      <c r="B26" s="8" t="s">
        <v>121</v>
      </c>
      <c r="C26" s="8">
        <v>2</v>
      </c>
      <c r="D26" s="4">
        <v>51</v>
      </c>
      <c r="F26" t="s">
        <v>119</v>
      </c>
      <c r="G26" t="s">
        <v>208</v>
      </c>
      <c r="H26">
        <v>1</v>
      </c>
      <c r="I26" s="4">
        <v>0</v>
      </c>
    </row>
    <row r="27" spans="1:9" x14ac:dyDescent="0.25">
      <c r="A27" s="8" t="s">
        <v>115</v>
      </c>
      <c r="B27" s="8" t="s">
        <v>121</v>
      </c>
      <c r="C27" s="8">
        <v>4</v>
      </c>
      <c r="D27" s="4">
        <v>5606</v>
      </c>
      <c r="F27" t="s">
        <v>119</v>
      </c>
      <c r="G27" t="s">
        <v>208</v>
      </c>
      <c r="H27">
        <v>2</v>
      </c>
      <c r="I27" s="4">
        <v>5084</v>
      </c>
    </row>
    <row r="28" spans="1:9" x14ac:dyDescent="0.25">
      <c r="A28" s="8" t="s">
        <v>115</v>
      </c>
      <c r="B28" s="8" t="s">
        <v>41</v>
      </c>
      <c r="D28" s="4">
        <v>10646</v>
      </c>
      <c r="F28" t="s">
        <v>119</v>
      </c>
      <c r="G28" t="s">
        <v>121</v>
      </c>
      <c r="H28">
        <v>1</v>
      </c>
      <c r="I28" s="4">
        <v>0</v>
      </c>
    </row>
    <row r="29" spans="1:9" x14ac:dyDescent="0.25">
      <c r="A29" s="8" t="s">
        <v>112</v>
      </c>
      <c r="B29" s="8" t="s">
        <v>399</v>
      </c>
      <c r="D29" s="4">
        <v>45634</v>
      </c>
      <c r="F29" t="s">
        <v>119</v>
      </c>
      <c r="G29" t="s">
        <v>121</v>
      </c>
      <c r="H29">
        <v>2</v>
      </c>
      <c r="I29" s="4">
        <v>3545</v>
      </c>
    </row>
    <row r="30" spans="1:9" x14ac:dyDescent="0.25">
      <c r="A30" s="8" t="s">
        <v>112</v>
      </c>
      <c r="B30" s="8" t="s">
        <v>355</v>
      </c>
      <c r="D30" s="4">
        <v>0</v>
      </c>
      <c r="F30" t="s">
        <v>119</v>
      </c>
      <c r="G30" t="s">
        <v>41</v>
      </c>
      <c r="H30">
        <v>1</v>
      </c>
      <c r="I30" s="4">
        <v>0</v>
      </c>
    </row>
    <row r="31" spans="1:9" x14ac:dyDescent="0.25">
      <c r="A31" s="8" t="s">
        <v>112</v>
      </c>
      <c r="B31" s="8" t="s">
        <v>289</v>
      </c>
      <c r="D31" s="4">
        <v>3980</v>
      </c>
      <c r="F31" t="s">
        <v>119</v>
      </c>
      <c r="G31" t="s">
        <v>41</v>
      </c>
      <c r="H31">
        <v>2</v>
      </c>
      <c r="I31" s="4">
        <v>5280</v>
      </c>
    </row>
    <row r="32" spans="1:9" x14ac:dyDescent="0.25">
      <c r="A32" s="8" t="s">
        <v>112</v>
      </c>
      <c r="B32" s="8" t="s">
        <v>208</v>
      </c>
      <c r="C32" s="8">
        <v>2</v>
      </c>
      <c r="D32" s="4">
        <v>455</v>
      </c>
      <c r="F32" t="s">
        <v>115</v>
      </c>
      <c r="G32" t="s">
        <v>399</v>
      </c>
      <c r="H32">
        <v>1</v>
      </c>
      <c r="I32" s="4">
        <v>0</v>
      </c>
    </row>
    <row r="33" spans="1:9" x14ac:dyDescent="0.25">
      <c r="A33" s="8" t="s">
        <v>112</v>
      </c>
      <c r="B33" s="8" t="s">
        <v>208</v>
      </c>
      <c r="C33" s="8">
        <v>4</v>
      </c>
      <c r="D33" s="4">
        <v>5572</v>
      </c>
      <c r="F33" t="s">
        <v>115</v>
      </c>
      <c r="G33" t="s">
        <v>399</v>
      </c>
      <c r="H33">
        <v>3</v>
      </c>
      <c r="I33" s="4">
        <v>1998</v>
      </c>
    </row>
    <row r="34" spans="1:9" x14ac:dyDescent="0.25">
      <c r="A34" s="8" t="s">
        <v>112</v>
      </c>
      <c r="B34" s="8" t="s">
        <v>121</v>
      </c>
      <c r="C34" s="8">
        <v>2</v>
      </c>
      <c r="D34" s="4">
        <v>413</v>
      </c>
      <c r="F34" t="s">
        <v>115</v>
      </c>
      <c r="G34" t="s">
        <v>399</v>
      </c>
      <c r="H34">
        <v>5</v>
      </c>
      <c r="I34" s="4">
        <v>1765</v>
      </c>
    </row>
    <row r="35" spans="1:9" x14ac:dyDescent="0.25">
      <c r="A35" s="8" t="s">
        <v>112</v>
      </c>
      <c r="B35" s="8" t="s">
        <v>121</v>
      </c>
      <c r="C35" s="8">
        <v>3</v>
      </c>
      <c r="D35" s="4">
        <v>292</v>
      </c>
      <c r="F35" t="s">
        <v>115</v>
      </c>
      <c r="G35" t="s">
        <v>355</v>
      </c>
      <c r="H35">
        <v>1</v>
      </c>
      <c r="I35" s="4">
        <v>0</v>
      </c>
    </row>
    <row r="36" spans="1:9" x14ac:dyDescent="0.25">
      <c r="A36" s="8" t="s">
        <v>112</v>
      </c>
      <c r="B36" s="8" t="s">
        <v>121</v>
      </c>
      <c r="C36" s="8">
        <v>4</v>
      </c>
      <c r="D36" s="4">
        <v>6527</v>
      </c>
      <c r="F36" t="s">
        <v>115</v>
      </c>
      <c r="G36" t="s">
        <v>289</v>
      </c>
      <c r="H36">
        <v>2</v>
      </c>
      <c r="I36" s="4">
        <v>0</v>
      </c>
    </row>
    <row r="37" spans="1:9" x14ac:dyDescent="0.25">
      <c r="A37" s="8" t="s">
        <v>112</v>
      </c>
      <c r="B37" s="8" t="s">
        <v>41</v>
      </c>
      <c r="D37" s="4">
        <v>6634</v>
      </c>
      <c r="F37" t="s">
        <v>115</v>
      </c>
      <c r="G37" t="s">
        <v>289</v>
      </c>
      <c r="H37">
        <v>3</v>
      </c>
      <c r="I37" s="4">
        <v>33</v>
      </c>
    </row>
    <row r="38" spans="1:9" x14ac:dyDescent="0.25">
      <c r="A38" s="8" t="s">
        <v>84</v>
      </c>
      <c r="B38" s="8" t="s">
        <v>399</v>
      </c>
      <c r="D38" s="4">
        <v>15971</v>
      </c>
      <c r="F38" t="s">
        <v>115</v>
      </c>
      <c r="G38" t="s">
        <v>208</v>
      </c>
      <c r="H38">
        <v>2</v>
      </c>
      <c r="I38" s="4">
        <v>20</v>
      </c>
    </row>
    <row r="39" spans="1:9" x14ac:dyDescent="0.25">
      <c r="A39" s="8" t="s">
        <v>84</v>
      </c>
      <c r="B39" s="8" t="s">
        <v>289</v>
      </c>
      <c r="D39" s="4">
        <v>20313</v>
      </c>
      <c r="F39" t="s">
        <v>115</v>
      </c>
      <c r="G39" t="s">
        <v>208</v>
      </c>
      <c r="H39">
        <v>3</v>
      </c>
      <c r="I39" s="4">
        <v>4750</v>
      </c>
    </row>
    <row r="40" spans="1:9" x14ac:dyDescent="0.25">
      <c r="A40" s="8" t="s">
        <v>84</v>
      </c>
      <c r="B40" s="8" t="s">
        <v>208</v>
      </c>
      <c r="C40" s="8">
        <v>1</v>
      </c>
      <c r="D40" s="4">
        <v>0</v>
      </c>
      <c r="F40" t="s">
        <v>115</v>
      </c>
      <c r="G40" t="s">
        <v>121</v>
      </c>
      <c r="H40">
        <v>2</v>
      </c>
      <c r="I40" s="4">
        <v>51</v>
      </c>
    </row>
    <row r="41" spans="1:9" x14ac:dyDescent="0.25">
      <c r="A41" s="8" t="s">
        <v>84</v>
      </c>
      <c r="B41" s="8" t="s">
        <v>208</v>
      </c>
      <c r="C41" s="8">
        <v>2</v>
      </c>
      <c r="D41" s="4">
        <v>1838</v>
      </c>
      <c r="F41" t="s">
        <v>115</v>
      </c>
      <c r="G41" t="s">
        <v>121</v>
      </c>
      <c r="H41">
        <v>4</v>
      </c>
      <c r="I41" s="4">
        <v>5606</v>
      </c>
    </row>
    <row r="42" spans="1:9" x14ac:dyDescent="0.25">
      <c r="A42" s="8" t="s">
        <v>84</v>
      </c>
      <c r="B42" s="8" t="s">
        <v>208</v>
      </c>
      <c r="C42" s="8">
        <v>3</v>
      </c>
      <c r="D42" s="4">
        <v>1966</v>
      </c>
      <c r="F42" t="s">
        <v>115</v>
      </c>
      <c r="G42" t="s">
        <v>41</v>
      </c>
      <c r="H42">
        <v>2</v>
      </c>
      <c r="I42" s="4">
        <v>28</v>
      </c>
    </row>
    <row r="43" spans="1:9" x14ac:dyDescent="0.25">
      <c r="A43" s="8" t="s">
        <v>84</v>
      </c>
      <c r="B43" s="8" t="s">
        <v>208</v>
      </c>
      <c r="C43" s="8">
        <v>5</v>
      </c>
      <c r="D43" s="4">
        <v>22458</v>
      </c>
      <c r="F43" t="s">
        <v>115</v>
      </c>
      <c r="G43" t="s">
        <v>41</v>
      </c>
      <c r="H43">
        <v>3</v>
      </c>
      <c r="I43" s="4">
        <v>10618</v>
      </c>
    </row>
    <row r="44" spans="1:9" x14ac:dyDescent="0.25">
      <c r="A44" s="8" t="s">
        <v>84</v>
      </c>
      <c r="B44" s="8" t="s">
        <v>121</v>
      </c>
      <c r="C44" s="8">
        <v>1</v>
      </c>
      <c r="D44" s="4">
        <v>26</v>
      </c>
      <c r="F44" t="s">
        <v>112</v>
      </c>
      <c r="G44" t="s">
        <v>399</v>
      </c>
      <c r="H44">
        <v>1</v>
      </c>
      <c r="I44" s="4">
        <v>8</v>
      </c>
    </row>
    <row r="45" spans="1:9" x14ac:dyDescent="0.25">
      <c r="A45" s="8" t="s">
        <v>84</v>
      </c>
      <c r="B45" s="8" t="s">
        <v>121</v>
      </c>
      <c r="C45" s="8">
        <v>2</v>
      </c>
      <c r="D45" s="4">
        <v>548</v>
      </c>
      <c r="F45" t="s">
        <v>112</v>
      </c>
      <c r="G45" t="s">
        <v>399</v>
      </c>
      <c r="H45">
        <v>2</v>
      </c>
      <c r="I45" s="4">
        <v>45626</v>
      </c>
    </row>
    <row r="46" spans="1:9" x14ac:dyDescent="0.25">
      <c r="A46" s="8" t="s">
        <v>84</v>
      </c>
      <c r="B46" s="8" t="s">
        <v>121</v>
      </c>
      <c r="C46" s="8">
        <v>3</v>
      </c>
      <c r="D46" s="4">
        <v>1497</v>
      </c>
      <c r="F46" t="s">
        <v>112</v>
      </c>
      <c r="G46" t="s">
        <v>355</v>
      </c>
      <c r="H46">
        <v>1</v>
      </c>
      <c r="I46" s="4">
        <v>0</v>
      </c>
    </row>
    <row r="47" spans="1:9" x14ac:dyDescent="0.25">
      <c r="A47" s="8" t="s">
        <v>84</v>
      </c>
      <c r="B47" s="8" t="s">
        <v>121</v>
      </c>
      <c r="C47" s="8">
        <v>5</v>
      </c>
      <c r="D47" s="4">
        <v>26570</v>
      </c>
      <c r="F47" t="s">
        <v>112</v>
      </c>
      <c r="G47" t="s">
        <v>289</v>
      </c>
      <c r="H47">
        <v>2</v>
      </c>
      <c r="I47" s="4">
        <v>3980</v>
      </c>
    </row>
    <row r="48" spans="1:9" x14ac:dyDescent="0.25">
      <c r="A48" s="8" t="s">
        <v>84</v>
      </c>
      <c r="B48" s="8" t="s">
        <v>41</v>
      </c>
      <c r="D48" s="4">
        <v>29935</v>
      </c>
      <c r="F48" t="s">
        <v>112</v>
      </c>
      <c r="G48" t="s">
        <v>208</v>
      </c>
      <c r="H48">
        <v>2</v>
      </c>
      <c r="I48" s="4">
        <v>6027</v>
      </c>
    </row>
    <row r="49" spans="1:9" x14ac:dyDescent="0.25">
      <c r="A49" s="8" t="s">
        <v>53</v>
      </c>
      <c r="B49" s="8" t="s">
        <v>399</v>
      </c>
      <c r="D49" s="4">
        <v>1530</v>
      </c>
      <c r="F49" t="s">
        <v>112</v>
      </c>
      <c r="G49" t="s">
        <v>121</v>
      </c>
      <c r="H49">
        <v>2</v>
      </c>
      <c r="I49" s="4">
        <v>7041</v>
      </c>
    </row>
    <row r="50" spans="1:9" x14ac:dyDescent="0.25">
      <c r="A50" s="8" t="s">
        <v>53</v>
      </c>
      <c r="B50" s="8" t="s">
        <v>355</v>
      </c>
      <c r="D50" s="4">
        <v>10</v>
      </c>
      <c r="F50" t="s">
        <v>112</v>
      </c>
      <c r="G50" t="s">
        <v>121</v>
      </c>
      <c r="H50">
        <v>3</v>
      </c>
      <c r="I50" s="4">
        <v>191</v>
      </c>
    </row>
    <row r="51" spans="1:9" x14ac:dyDescent="0.25">
      <c r="A51" s="8" t="s">
        <v>53</v>
      </c>
      <c r="B51" s="8" t="s">
        <v>289</v>
      </c>
      <c r="D51" s="4">
        <v>3413</v>
      </c>
      <c r="F51" t="s">
        <v>112</v>
      </c>
      <c r="G51" t="s">
        <v>41</v>
      </c>
      <c r="H51">
        <v>1</v>
      </c>
      <c r="I51" s="4">
        <v>0</v>
      </c>
    </row>
    <row r="52" spans="1:9" x14ac:dyDescent="0.25">
      <c r="A52" s="8" t="s">
        <v>53</v>
      </c>
      <c r="B52" s="8" t="s">
        <v>208</v>
      </c>
      <c r="C52" s="8">
        <v>1</v>
      </c>
      <c r="D52" s="4">
        <v>36</v>
      </c>
      <c r="F52" t="s">
        <v>112</v>
      </c>
      <c r="G52" t="s">
        <v>41</v>
      </c>
      <c r="H52">
        <v>2</v>
      </c>
      <c r="I52" s="4">
        <v>1679</v>
      </c>
    </row>
    <row r="53" spans="1:9" x14ac:dyDescent="0.25">
      <c r="A53" s="8" t="s">
        <v>53</v>
      </c>
      <c r="B53" s="8" t="s">
        <v>208</v>
      </c>
      <c r="C53" s="8">
        <v>2</v>
      </c>
      <c r="D53" s="4">
        <v>178</v>
      </c>
      <c r="F53" t="s">
        <v>112</v>
      </c>
      <c r="G53" t="s">
        <v>41</v>
      </c>
      <c r="H53">
        <v>3</v>
      </c>
      <c r="I53" s="4">
        <v>4955</v>
      </c>
    </row>
    <row r="54" spans="1:9" x14ac:dyDescent="0.25">
      <c r="A54" s="8" t="s">
        <v>53</v>
      </c>
      <c r="B54" s="8" t="s">
        <v>208</v>
      </c>
      <c r="C54" s="8">
        <v>3</v>
      </c>
      <c r="D54" s="4">
        <v>862</v>
      </c>
      <c r="F54" t="s">
        <v>84</v>
      </c>
      <c r="G54" t="s">
        <v>399</v>
      </c>
      <c r="H54">
        <v>1</v>
      </c>
      <c r="I54" s="4">
        <v>5</v>
      </c>
    </row>
    <row r="55" spans="1:9" x14ac:dyDescent="0.25">
      <c r="A55" s="8" t="s">
        <v>53</v>
      </c>
      <c r="B55" s="8" t="s">
        <v>208</v>
      </c>
      <c r="C55" s="8">
        <v>4</v>
      </c>
      <c r="D55" s="4">
        <v>4354</v>
      </c>
      <c r="F55" t="s">
        <v>84</v>
      </c>
      <c r="G55" t="s">
        <v>399</v>
      </c>
      <c r="H55">
        <v>2</v>
      </c>
      <c r="I55" s="4">
        <v>14345</v>
      </c>
    </row>
    <row r="56" spans="1:9" x14ac:dyDescent="0.25">
      <c r="A56" s="8" t="s">
        <v>53</v>
      </c>
      <c r="B56" s="8" t="s">
        <v>208</v>
      </c>
      <c r="C56" s="8">
        <v>5</v>
      </c>
      <c r="D56" s="4">
        <v>41</v>
      </c>
      <c r="F56" t="s">
        <v>84</v>
      </c>
      <c r="G56" t="s">
        <v>399</v>
      </c>
      <c r="H56">
        <v>5</v>
      </c>
      <c r="I56" s="4">
        <v>1621</v>
      </c>
    </row>
    <row r="57" spans="1:9" x14ac:dyDescent="0.25">
      <c r="A57" s="8" t="s">
        <v>53</v>
      </c>
      <c r="B57" s="8" t="s">
        <v>121</v>
      </c>
      <c r="C57" s="8">
        <v>1</v>
      </c>
      <c r="D57" s="4">
        <v>0</v>
      </c>
      <c r="F57" t="s">
        <v>84</v>
      </c>
      <c r="G57" t="s">
        <v>289</v>
      </c>
      <c r="H57">
        <v>2</v>
      </c>
      <c r="I57" s="4">
        <v>19995</v>
      </c>
    </row>
    <row r="58" spans="1:9" x14ac:dyDescent="0.25">
      <c r="A58" s="8" t="s">
        <v>53</v>
      </c>
      <c r="B58" s="8" t="s">
        <v>121</v>
      </c>
      <c r="C58" s="8">
        <v>2</v>
      </c>
      <c r="D58" s="4">
        <v>262</v>
      </c>
      <c r="F58" t="s">
        <v>84</v>
      </c>
      <c r="G58" t="s">
        <v>289</v>
      </c>
      <c r="H58">
        <v>3</v>
      </c>
      <c r="I58" s="4">
        <v>318</v>
      </c>
    </row>
    <row r="59" spans="1:9" x14ac:dyDescent="0.25">
      <c r="A59" s="8" t="s">
        <v>53</v>
      </c>
      <c r="B59" s="8" t="s">
        <v>121</v>
      </c>
      <c r="C59" s="8">
        <v>3</v>
      </c>
      <c r="D59" s="4">
        <v>464</v>
      </c>
      <c r="F59" t="s">
        <v>84</v>
      </c>
      <c r="G59" t="s">
        <v>289</v>
      </c>
      <c r="H59">
        <v>5</v>
      </c>
      <c r="I59" s="4">
        <v>0</v>
      </c>
    </row>
    <row r="60" spans="1:9" x14ac:dyDescent="0.25">
      <c r="A60" s="8" t="s">
        <v>53</v>
      </c>
      <c r="B60" s="8" t="s">
        <v>121</v>
      </c>
      <c r="C60" s="8">
        <v>4</v>
      </c>
      <c r="D60" s="4">
        <v>1685</v>
      </c>
      <c r="F60" t="s">
        <v>84</v>
      </c>
      <c r="G60" t="s">
        <v>208</v>
      </c>
      <c r="H60">
        <v>1</v>
      </c>
      <c r="I60" s="4">
        <v>22458</v>
      </c>
    </row>
    <row r="61" spans="1:9" x14ac:dyDescent="0.25">
      <c r="A61" s="8" t="s">
        <v>53</v>
      </c>
      <c r="B61" s="8" t="s">
        <v>41</v>
      </c>
      <c r="D61" s="4">
        <v>2836</v>
      </c>
      <c r="F61" t="s">
        <v>84</v>
      </c>
      <c r="G61" t="s">
        <v>208</v>
      </c>
      <c r="H61">
        <v>2</v>
      </c>
      <c r="I61" s="4">
        <v>2493</v>
      </c>
    </row>
    <row r="62" spans="1:9" x14ac:dyDescent="0.25">
      <c r="A62" s="8" t="s">
        <v>48</v>
      </c>
      <c r="B62" s="8" t="s">
        <v>399</v>
      </c>
      <c r="D62" s="4">
        <v>1147</v>
      </c>
      <c r="F62" t="s">
        <v>84</v>
      </c>
      <c r="G62" t="s">
        <v>208</v>
      </c>
      <c r="H62">
        <v>3</v>
      </c>
      <c r="I62" s="4">
        <v>1311</v>
      </c>
    </row>
    <row r="63" spans="1:9" x14ac:dyDescent="0.25">
      <c r="A63" s="8" t="s">
        <v>48</v>
      </c>
      <c r="B63" s="8" t="s">
        <v>355</v>
      </c>
      <c r="D63" s="4">
        <v>4037</v>
      </c>
      <c r="F63" t="s">
        <v>84</v>
      </c>
      <c r="G63" t="s">
        <v>121</v>
      </c>
      <c r="H63">
        <v>1</v>
      </c>
      <c r="I63" s="4">
        <v>26596</v>
      </c>
    </row>
    <row r="64" spans="1:9" x14ac:dyDescent="0.25">
      <c r="A64" s="8" t="s">
        <v>48</v>
      </c>
      <c r="B64" s="8" t="s">
        <v>289</v>
      </c>
      <c r="D64" s="4">
        <v>2429</v>
      </c>
      <c r="F64" t="s">
        <v>84</v>
      </c>
      <c r="G64" t="s">
        <v>121</v>
      </c>
      <c r="H64">
        <v>2</v>
      </c>
      <c r="I64" s="4">
        <v>1025</v>
      </c>
    </row>
    <row r="65" spans="1:9" x14ac:dyDescent="0.25">
      <c r="A65" s="8" t="s">
        <v>48</v>
      </c>
      <c r="B65" s="8" t="s">
        <v>208</v>
      </c>
      <c r="C65" s="8">
        <v>1</v>
      </c>
      <c r="D65" s="4">
        <v>0</v>
      </c>
      <c r="F65" t="s">
        <v>84</v>
      </c>
      <c r="G65" t="s">
        <v>121</v>
      </c>
      <c r="H65">
        <v>3</v>
      </c>
      <c r="I65" s="4">
        <v>1020</v>
      </c>
    </row>
    <row r="66" spans="1:9" x14ac:dyDescent="0.25">
      <c r="A66" s="8" t="s">
        <v>48</v>
      </c>
      <c r="B66" s="8" t="s">
        <v>208</v>
      </c>
      <c r="C66" s="8">
        <v>5</v>
      </c>
      <c r="D66" s="4">
        <v>638</v>
      </c>
      <c r="F66" t="s">
        <v>84</v>
      </c>
      <c r="G66" t="s">
        <v>41</v>
      </c>
      <c r="H66">
        <v>1</v>
      </c>
      <c r="I66" s="4">
        <v>22417</v>
      </c>
    </row>
    <row r="67" spans="1:9" x14ac:dyDescent="0.25">
      <c r="A67" s="8" t="s">
        <v>48</v>
      </c>
      <c r="B67" s="8" t="s">
        <v>121</v>
      </c>
      <c r="C67" s="8">
        <v>1</v>
      </c>
      <c r="D67" s="4">
        <v>0</v>
      </c>
      <c r="F67" t="s">
        <v>84</v>
      </c>
      <c r="G67" t="s">
        <v>41</v>
      </c>
      <c r="H67">
        <v>2</v>
      </c>
      <c r="I67" s="4">
        <v>2293</v>
      </c>
    </row>
    <row r="68" spans="1:9" x14ac:dyDescent="0.25">
      <c r="A68" s="8" t="s">
        <v>48</v>
      </c>
      <c r="B68" s="8" t="s">
        <v>121</v>
      </c>
      <c r="C68" s="8">
        <v>5</v>
      </c>
      <c r="D68" s="4">
        <v>1317</v>
      </c>
      <c r="F68" t="s">
        <v>84</v>
      </c>
      <c r="G68" t="s">
        <v>41</v>
      </c>
      <c r="H68">
        <v>3</v>
      </c>
      <c r="I68" s="4">
        <v>5225</v>
      </c>
    </row>
    <row r="69" spans="1:9" x14ac:dyDescent="0.25">
      <c r="A69" s="8" t="s">
        <v>48</v>
      </c>
      <c r="B69" s="8" t="s">
        <v>41</v>
      </c>
      <c r="D69" s="4">
        <v>3680</v>
      </c>
      <c r="F69" t="s">
        <v>53</v>
      </c>
      <c r="G69" t="s">
        <v>399</v>
      </c>
      <c r="H69">
        <v>1</v>
      </c>
      <c r="I69" s="4">
        <v>3</v>
      </c>
    </row>
    <row r="70" spans="1:9" x14ac:dyDescent="0.25">
      <c r="A70" s="8" t="s">
        <v>43</v>
      </c>
      <c r="B70" s="8" t="s">
        <v>399</v>
      </c>
      <c r="D70" s="4">
        <v>207</v>
      </c>
      <c r="F70" t="s">
        <v>53</v>
      </c>
      <c r="G70" t="s">
        <v>399</v>
      </c>
      <c r="H70">
        <v>2</v>
      </c>
      <c r="I70" s="4">
        <v>11</v>
      </c>
    </row>
    <row r="71" spans="1:9" x14ac:dyDescent="0.25">
      <c r="A71" s="8" t="s">
        <v>43</v>
      </c>
      <c r="B71" s="8" t="s">
        <v>355</v>
      </c>
      <c r="D71" s="4">
        <v>589</v>
      </c>
      <c r="F71" t="s">
        <v>53</v>
      </c>
      <c r="G71" t="s">
        <v>399</v>
      </c>
      <c r="H71">
        <v>3</v>
      </c>
      <c r="I71" s="4">
        <v>693</v>
      </c>
    </row>
    <row r="72" spans="1:9" x14ac:dyDescent="0.25">
      <c r="A72" s="8" t="s">
        <v>43</v>
      </c>
      <c r="B72" s="8" t="s">
        <v>289</v>
      </c>
      <c r="D72" s="4">
        <v>887</v>
      </c>
      <c r="F72" t="s">
        <v>53</v>
      </c>
      <c r="G72" t="s">
        <v>399</v>
      </c>
      <c r="H72">
        <v>4</v>
      </c>
      <c r="I72" s="4">
        <v>489</v>
      </c>
    </row>
    <row r="73" spans="1:9" x14ac:dyDescent="0.25">
      <c r="A73" s="8" t="s">
        <v>43</v>
      </c>
      <c r="B73" s="8" t="s">
        <v>208</v>
      </c>
      <c r="C73" s="8">
        <v>1</v>
      </c>
      <c r="D73" s="4">
        <v>273</v>
      </c>
      <c r="F73" t="s">
        <v>53</v>
      </c>
      <c r="G73" t="s">
        <v>399</v>
      </c>
      <c r="H73">
        <v>5</v>
      </c>
      <c r="I73" s="4">
        <v>334</v>
      </c>
    </row>
    <row r="74" spans="1:9" x14ac:dyDescent="0.25">
      <c r="A74" s="8" t="s">
        <v>43</v>
      </c>
      <c r="B74" s="8" t="s">
        <v>208</v>
      </c>
      <c r="C74" s="8">
        <v>4</v>
      </c>
      <c r="D74" s="4">
        <v>305</v>
      </c>
      <c r="F74" t="s">
        <v>53</v>
      </c>
      <c r="G74" t="s">
        <v>355</v>
      </c>
      <c r="H74">
        <v>1</v>
      </c>
      <c r="I74" s="4">
        <v>10</v>
      </c>
    </row>
    <row r="75" spans="1:9" x14ac:dyDescent="0.25">
      <c r="A75" s="8" t="s">
        <v>43</v>
      </c>
      <c r="B75" s="8" t="s">
        <v>208</v>
      </c>
      <c r="C75" s="8">
        <v>5</v>
      </c>
      <c r="D75" s="4">
        <v>68</v>
      </c>
      <c r="F75" t="s">
        <v>53</v>
      </c>
      <c r="G75" t="s">
        <v>289</v>
      </c>
      <c r="H75">
        <v>1</v>
      </c>
      <c r="I75" s="4">
        <v>28</v>
      </c>
    </row>
    <row r="76" spans="1:9" x14ac:dyDescent="0.25">
      <c r="A76" s="8" t="s">
        <v>43</v>
      </c>
      <c r="B76" s="8" t="s">
        <v>121</v>
      </c>
      <c r="C76" s="8">
        <v>5</v>
      </c>
      <c r="D76" s="4">
        <v>488</v>
      </c>
      <c r="F76" t="s">
        <v>53</v>
      </c>
      <c r="G76" t="s">
        <v>289</v>
      </c>
      <c r="H76">
        <v>2</v>
      </c>
      <c r="I76" s="4">
        <v>693</v>
      </c>
    </row>
    <row r="77" spans="1:9" x14ac:dyDescent="0.25">
      <c r="A77" s="8" t="s">
        <v>43</v>
      </c>
      <c r="B77" s="8" t="s">
        <v>41</v>
      </c>
      <c r="D77" s="4">
        <v>339</v>
      </c>
      <c r="F77" t="s">
        <v>53</v>
      </c>
      <c r="G77" t="s">
        <v>289</v>
      </c>
      <c r="H77">
        <v>3</v>
      </c>
      <c r="I77" s="4">
        <v>1009</v>
      </c>
    </row>
    <row r="78" spans="1:9" x14ac:dyDescent="0.25">
      <c r="A78" s="8" t="s">
        <v>125</v>
      </c>
      <c r="B78" s="8" t="s">
        <v>399</v>
      </c>
      <c r="D78" s="4">
        <v>4308</v>
      </c>
      <c r="F78" t="s">
        <v>53</v>
      </c>
      <c r="G78" t="s">
        <v>289</v>
      </c>
      <c r="H78">
        <v>4</v>
      </c>
      <c r="I78" s="4">
        <v>1428</v>
      </c>
    </row>
    <row r="79" spans="1:9" x14ac:dyDescent="0.25">
      <c r="A79" s="8" t="s">
        <v>125</v>
      </c>
      <c r="B79" s="8" t="s">
        <v>355</v>
      </c>
      <c r="D79" s="4">
        <v>0</v>
      </c>
      <c r="F79" t="s">
        <v>53</v>
      </c>
      <c r="G79" t="s">
        <v>289</v>
      </c>
      <c r="H79">
        <v>5</v>
      </c>
      <c r="I79" s="4">
        <v>255</v>
      </c>
    </row>
    <row r="80" spans="1:9" x14ac:dyDescent="0.25">
      <c r="A80" s="8" t="s">
        <v>125</v>
      </c>
      <c r="B80" s="8" t="s">
        <v>208</v>
      </c>
      <c r="C80" s="8">
        <v>4</v>
      </c>
      <c r="D80" s="4">
        <v>1181</v>
      </c>
      <c r="F80" t="s">
        <v>53</v>
      </c>
      <c r="G80" t="s">
        <v>208</v>
      </c>
      <c r="H80">
        <v>1</v>
      </c>
      <c r="I80" s="4">
        <v>63</v>
      </c>
    </row>
    <row r="81" spans="1:9" x14ac:dyDescent="0.25">
      <c r="A81" s="8" t="s">
        <v>125</v>
      </c>
      <c r="B81" s="8" t="s">
        <v>121</v>
      </c>
      <c r="C81" s="8">
        <v>5</v>
      </c>
      <c r="D81" s="4">
        <v>2103</v>
      </c>
      <c r="F81" t="s">
        <v>53</v>
      </c>
      <c r="G81" t="s">
        <v>208</v>
      </c>
      <c r="H81">
        <v>2</v>
      </c>
      <c r="I81" s="4">
        <v>4505</v>
      </c>
    </row>
    <row r="82" spans="1:9" x14ac:dyDescent="0.25">
      <c r="A82" s="8" t="s">
        <v>122</v>
      </c>
      <c r="B82" s="8" t="s">
        <v>399</v>
      </c>
      <c r="D82" s="4">
        <v>8140</v>
      </c>
      <c r="F82" t="s">
        <v>53</v>
      </c>
      <c r="G82" t="s">
        <v>208</v>
      </c>
      <c r="H82">
        <v>3</v>
      </c>
      <c r="I82" s="4">
        <v>862</v>
      </c>
    </row>
    <row r="83" spans="1:9" x14ac:dyDescent="0.25">
      <c r="A83" s="8" t="s">
        <v>122</v>
      </c>
      <c r="B83" s="8" t="s">
        <v>355</v>
      </c>
      <c r="D83" s="4">
        <v>0</v>
      </c>
      <c r="F83" t="s">
        <v>53</v>
      </c>
      <c r="G83" t="s">
        <v>208</v>
      </c>
      <c r="H83">
        <v>5</v>
      </c>
      <c r="I83" s="4">
        <v>41</v>
      </c>
    </row>
    <row r="84" spans="1:9" x14ac:dyDescent="0.25">
      <c r="A84" s="8" t="s">
        <v>122</v>
      </c>
      <c r="B84" s="8" t="s">
        <v>289</v>
      </c>
      <c r="D84" s="4">
        <v>98</v>
      </c>
      <c r="F84" t="s">
        <v>53</v>
      </c>
      <c r="G84" t="s">
        <v>121</v>
      </c>
      <c r="H84">
        <v>1</v>
      </c>
      <c r="I84" s="4">
        <v>0</v>
      </c>
    </row>
    <row r="85" spans="1:9" x14ac:dyDescent="0.25">
      <c r="A85" s="8" t="s">
        <v>122</v>
      </c>
      <c r="B85" s="8" t="s">
        <v>208</v>
      </c>
      <c r="C85" s="8">
        <v>4</v>
      </c>
      <c r="D85" s="4">
        <v>9614</v>
      </c>
      <c r="F85" t="s">
        <v>53</v>
      </c>
      <c r="G85" t="s">
        <v>121</v>
      </c>
      <c r="H85">
        <v>2</v>
      </c>
      <c r="I85" s="4">
        <v>262</v>
      </c>
    </row>
    <row r="86" spans="1:9" x14ac:dyDescent="0.25">
      <c r="A86" s="8" t="s">
        <v>122</v>
      </c>
      <c r="B86" s="8" t="s">
        <v>121</v>
      </c>
      <c r="C86" s="8">
        <v>4</v>
      </c>
      <c r="D86" s="4">
        <v>536</v>
      </c>
      <c r="F86" t="s">
        <v>53</v>
      </c>
      <c r="G86" t="s">
        <v>121</v>
      </c>
      <c r="H86">
        <v>3</v>
      </c>
      <c r="I86" s="4">
        <v>2149</v>
      </c>
    </row>
    <row r="87" spans="1:9" x14ac:dyDescent="0.25">
      <c r="A87" s="8" t="s">
        <v>19</v>
      </c>
      <c r="D87" s="4">
        <v>384369</v>
      </c>
      <c r="F87" t="s">
        <v>53</v>
      </c>
      <c r="G87" t="s">
        <v>41</v>
      </c>
      <c r="H87">
        <v>1</v>
      </c>
      <c r="I87" s="4">
        <v>0</v>
      </c>
    </row>
    <row r="88" spans="1:9" x14ac:dyDescent="0.25">
      <c r="F88" t="s">
        <v>53</v>
      </c>
      <c r="G88" t="s">
        <v>41</v>
      </c>
      <c r="H88">
        <v>2</v>
      </c>
      <c r="I88" s="4">
        <v>359</v>
      </c>
    </row>
    <row r="89" spans="1:9" x14ac:dyDescent="0.25">
      <c r="F89" t="s">
        <v>53</v>
      </c>
      <c r="G89" t="s">
        <v>41</v>
      </c>
      <c r="H89">
        <v>3</v>
      </c>
      <c r="I89" s="4">
        <v>1558</v>
      </c>
    </row>
    <row r="90" spans="1:9" x14ac:dyDescent="0.25">
      <c r="F90" t="s">
        <v>53</v>
      </c>
      <c r="G90" t="s">
        <v>41</v>
      </c>
      <c r="H90">
        <v>4</v>
      </c>
      <c r="I90" s="4">
        <v>813</v>
      </c>
    </row>
    <row r="91" spans="1:9" x14ac:dyDescent="0.25">
      <c r="F91" t="s">
        <v>53</v>
      </c>
      <c r="G91" t="s">
        <v>41</v>
      </c>
      <c r="H91">
        <v>5</v>
      </c>
      <c r="I91" s="4">
        <v>106</v>
      </c>
    </row>
    <row r="92" spans="1:9" x14ac:dyDescent="0.25">
      <c r="F92" t="s">
        <v>48</v>
      </c>
      <c r="G92" t="s">
        <v>399</v>
      </c>
      <c r="H92">
        <v>1</v>
      </c>
      <c r="I92" s="4">
        <v>0</v>
      </c>
    </row>
    <row r="93" spans="1:9" x14ac:dyDescent="0.25">
      <c r="F93" t="s">
        <v>48</v>
      </c>
      <c r="G93" t="s">
        <v>399</v>
      </c>
      <c r="H93">
        <v>2</v>
      </c>
      <c r="I93" s="4">
        <v>1147</v>
      </c>
    </row>
    <row r="94" spans="1:9" x14ac:dyDescent="0.25">
      <c r="F94" t="s">
        <v>48</v>
      </c>
      <c r="G94" t="s">
        <v>355</v>
      </c>
      <c r="H94">
        <v>1</v>
      </c>
      <c r="I94" s="4">
        <v>0</v>
      </c>
    </row>
    <row r="95" spans="1:9" x14ac:dyDescent="0.25">
      <c r="F95" t="s">
        <v>48</v>
      </c>
      <c r="G95" t="s">
        <v>355</v>
      </c>
      <c r="H95">
        <v>2</v>
      </c>
      <c r="I95" s="4">
        <v>4037</v>
      </c>
    </row>
    <row r="96" spans="1:9" x14ac:dyDescent="0.25">
      <c r="F96" t="s">
        <v>48</v>
      </c>
      <c r="G96" t="s">
        <v>289</v>
      </c>
      <c r="H96">
        <v>1</v>
      </c>
      <c r="I96" s="4">
        <v>0</v>
      </c>
    </row>
    <row r="97" spans="6:9" x14ac:dyDescent="0.25">
      <c r="F97" t="s">
        <v>48</v>
      </c>
      <c r="G97" t="s">
        <v>289</v>
      </c>
      <c r="H97">
        <v>2</v>
      </c>
      <c r="I97" s="4">
        <v>2429</v>
      </c>
    </row>
    <row r="98" spans="6:9" x14ac:dyDescent="0.25">
      <c r="F98" t="s">
        <v>48</v>
      </c>
      <c r="G98" t="s">
        <v>208</v>
      </c>
      <c r="H98">
        <v>1</v>
      </c>
      <c r="I98" s="4">
        <v>0</v>
      </c>
    </row>
    <row r="99" spans="6:9" x14ac:dyDescent="0.25">
      <c r="F99" t="s">
        <v>48</v>
      </c>
      <c r="G99" t="s">
        <v>208</v>
      </c>
      <c r="H99">
        <v>2</v>
      </c>
      <c r="I99" s="4">
        <v>638</v>
      </c>
    </row>
    <row r="100" spans="6:9" x14ac:dyDescent="0.25">
      <c r="F100" t="s">
        <v>48</v>
      </c>
      <c r="G100" t="s">
        <v>121</v>
      </c>
      <c r="H100">
        <v>1</v>
      </c>
      <c r="I100" s="4">
        <v>0</v>
      </c>
    </row>
    <row r="101" spans="6:9" x14ac:dyDescent="0.25">
      <c r="F101" t="s">
        <v>48</v>
      </c>
      <c r="G101" t="s">
        <v>121</v>
      </c>
      <c r="H101">
        <v>2</v>
      </c>
      <c r="I101" s="4">
        <v>1317</v>
      </c>
    </row>
    <row r="102" spans="6:9" x14ac:dyDescent="0.25">
      <c r="F102" t="s">
        <v>48</v>
      </c>
      <c r="G102" t="s">
        <v>41</v>
      </c>
      <c r="H102">
        <v>1</v>
      </c>
      <c r="I102" s="4">
        <v>0</v>
      </c>
    </row>
    <row r="103" spans="6:9" x14ac:dyDescent="0.25">
      <c r="F103" t="s">
        <v>48</v>
      </c>
      <c r="G103" t="s">
        <v>41</v>
      </c>
      <c r="H103">
        <v>2</v>
      </c>
      <c r="I103" s="4">
        <v>3680</v>
      </c>
    </row>
    <row r="104" spans="6:9" x14ac:dyDescent="0.25">
      <c r="F104" t="s">
        <v>43</v>
      </c>
      <c r="G104" t="s">
        <v>399</v>
      </c>
      <c r="H104">
        <v>1</v>
      </c>
      <c r="I104" s="4">
        <v>0</v>
      </c>
    </row>
    <row r="105" spans="6:9" x14ac:dyDescent="0.25">
      <c r="F105" t="s">
        <v>43</v>
      </c>
      <c r="G105" t="s">
        <v>399</v>
      </c>
      <c r="H105">
        <v>2</v>
      </c>
      <c r="I105" s="4">
        <v>151</v>
      </c>
    </row>
    <row r="106" spans="6:9" x14ac:dyDescent="0.25">
      <c r="F106" t="s">
        <v>43</v>
      </c>
      <c r="G106" t="s">
        <v>399</v>
      </c>
      <c r="H106">
        <v>5</v>
      </c>
      <c r="I106" s="4">
        <v>56</v>
      </c>
    </row>
    <row r="107" spans="6:9" x14ac:dyDescent="0.25">
      <c r="F107" t="s">
        <v>43</v>
      </c>
      <c r="G107" t="s">
        <v>355</v>
      </c>
      <c r="H107">
        <v>1</v>
      </c>
      <c r="I107" s="4">
        <v>49</v>
      </c>
    </row>
    <row r="108" spans="6:9" x14ac:dyDescent="0.25">
      <c r="F108" t="s">
        <v>43</v>
      </c>
      <c r="G108" t="s">
        <v>355</v>
      </c>
      <c r="H108">
        <v>5</v>
      </c>
      <c r="I108" s="4">
        <v>540</v>
      </c>
    </row>
    <row r="109" spans="6:9" x14ac:dyDescent="0.25">
      <c r="F109" t="s">
        <v>43</v>
      </c>
      <c r="G109" t="s">
        <v>289</v>
      </c>
      <c r="H109">
        <v>1</v>
      </c>
      <c r="I109" s="4">
        <v>355</v>
      </c>
    </row>
    <row r="110" spans="6:9" x14ac:dyDescent="0.25">
      <c r="F110" t="s">
        <v>43</v>
      </c>
      <c r="G110" t="s">
        <v>289</v>
      </c>
      <c r="H110">
        <v>2</v>
      </c>
      <c r="I110" s="4">
        <v>481</v>
      </c>
    </row>
    <row r="111" spans="6:9" x14ac:dyDescent="0.25">
      <c r="F111" t="s">
        <v>43</v>
      </c>
      <c r="G111" t="s">
        <v>289</v>
      </c>
      <c r="H111">
        <v>5</v>
      </c>
      <c r="I111" s="4">
        <v>51</v>
      </c>
    </row>
    <row r="112" spans="6:9" x14ac:dyDescent="0.25">
      <c r="F112" t="s">
        <v>43</v>
      </c>
      <c r="G112" t="s">
        <v>208</v>
      </c>
      <c r="H112">
        <v>1</v>
      </c>
      <c r="I112" s="4">
        <v>578</v>
      </c>
    </row>
    <row r="113" spans="6:9" x14ac:dyDescent="0.25">
      <c r="F113" t="s">
        <v>43</v>
      </c>
      <c r="G113" t="s">
        <v>208</v>
      </c>
      <c r="H113">
        <v>5</v>
      </c>
      <c r="I113" s="4">
        <v>68</v>
      </c>
    </row>
    <row r="114" spans="6:9" x14ac:dyDescent="0.25">
      <c r="F114" t="s">
        <v>43</v>
      </c>
      <c r="G114" t="s">
        <v>121</v>
      </c>
      <c r="H114">
        <v>1</v>
      </c>
      <c r="I114" s="4">
        <v>488</v>
      </c>
    </row>
    <row r="115" spans="6:9" x14ac:dyDescent="0.25">
      <c r="F115" t="s">
        <v>43</v>
      </c>
      <c r="G115" t="s">
        <v>41</v>
      </c>
      <c r="H115">
        <v>1</v>
      </c>
      <c r="I115" s="4">
        <v>339</v>
      </c>
    </row>
    <row r="116" spans="6:9" x14ac:dyDescent="0.25">
      <c r="F116" t="s">
        <v>125</v>
      </c>
      <c r="G116" t="s">
        <v>399</v>
      </c>
      <c r="H116">
        <v>1</v>
      </c>
      <c r="I116" s="4">
        <v>0</v>
      </c>
    </row>
    <row r="117" spans="6:9" x14ac:dyDescent="0.25">
      <c r="F117" t="s">
        <v>125</v>
      </c>
      <c r="G117" t="s">
        <v>399</v>
      </c>
      <c r="H117">
        <v>3</v>
      </c>
      <c r="I117" s="4">
        <v>4308</v>
      </c>
    </row>
    <row r="118" spans="6:9" x14ac:dyDescent="0.25">
      <c r="F118" t="s">
        <v>125</v>
      </c>
      <c r="G118" t="s">
        <v>399</v>
      </c>
      <c r="H118">
        <v>5</v>
      </c>
      <c r="I118" s="4">
        <v>0</v>
      </c>
    </row>
    <row r="119" spans="6:9" x14ac:dyDescent="0.25">
      <c r="F119" t="s">
        <v>125</v>
      </c>
      <c r="G119" t="s">
        <v>355</v>
      </c>
      <c r="H119">
        <v>1</v>
      </c>
      <c r="I119" s="4">
        <v>0</v>
      </c>
    </row>
    <row r="120" spans="6:9" x14ac:dyDescent="0.25">
      <c r="F120" t="s">
        <v>125</v>
      </c>
      <c r="G120" t="s">
        <v>208</v>
      </c>
      <c r="H120">
        <v>3</v>
      </c>
      <c r="I120" s="4">
        <v>1181</v>
      </c>
    </row>
    <row r="121" spans="6:9" x14ac:dyDescent="0.25">
      <c r="F121" t="s">
        <v>125</v>
      </c>
      <c r="G121" t="s">
        <v>121</v>
      </c>
      <c r="H121">
        <v>3</v>
      </c>
      <c r="I121" s="4">
        <v>2103</v>
      </c>
    </row>
    <row r="122" spans="6:9" x14ac:dyDescent="0.25">
      <c r="F122" t="s">
        <v>122</v>
      </c>
      <c r="G122" t="s">
        <v>399</v>
      </c>
      <c r="H122">
        <v>1</v>
      </c>
      <c r="I122" s="4">
        <v>0</v>
      </c>
    </row>
    <row r="123" spans="6:9" x14ac:dyDescent="0.25">
      <c r="F123" t="s">
        <v>122</v>
      </c>
      <c r="G123" t="s">
        <v>399</v>
      </c>
      <c r="H123">
        <v>3</v>
      </c>
      <c r="I123" s="4">
        <v>8133</v>
      </c>
    </row>
    <row r="124" spans="6:9" x14ac:dyDescent="0.25">
      <c r="F124" t="s">
        <v>122</v>
      </c>
      <c r="G124" t="s">
        <v>399</v>
      </c>
      <c r="H124">
        <v>5</v>
      </c>
      <c r="I124" s="4">
        <v>7</v>
      </c>
    </row>
    <row r="125" spans="6:9" x14ac:dyDescent="0.25">
      <c r="F125" t="s">
        <v>122</v>
      </c>
      <c r="G125" t="s">
        <v>355</v>
      </c>
      <c r="H125">
        <v>1</v>
      </c>
      <c r="I125" s="4">
        <v>0</v>
      </c>
    </row>
    <row r="126" spans="6:9" x14ac:dyDescent="0.25">
      <c r="F126" t="s">
        <v>122</v>
      </c>
      <c r="G126" t="s">
        <v>289</v>
      </c>
      <c r="H126">
        <v>3</v>
      </c>
      <c r="I126" s="4">
        <v>98</v>
      </c>
    </row>
    <row r="127" spans="6:9" x14ac:dyDescent="0.25">
      <c r="F127" t="s">
        <v>122</v>
      </c>
      <c r="G127" t="s">
        <v>208</v>
      </c>
      <c r="H127">
        <v>3</v>
      </c>
      <c r="I127" s="4">
        <v>9614</v>
      </c>
    </row>
    <row r="128" spans="6:9" x14ac:dyDescent="0.25">
      <c r="F128" t="s">
        <v>122</v>
      </c>
      <c r="G128" t="s">
        <v>121</v>
      </c>
      <c r="H128">
        <v>3</v>
      </c>
      <c r="I128" s="4">
        <v>536</v>
      </c>
    </row>
    <row r="129" spans="6:9" x14ac:dyDescent="0.25">
      <c r="F129" t="s">
        <v>19</v>
      </c>
      <c r="I129" s="4">
        <v>384369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7D90-743F-4608-810B-AEF5E33957FA}">
  <sheetPr filterMode="1"/>
  <dimension ref="A1:T536"/>
  <sheetViews>
    <sheetView topLeftCell="D1" workbookViewId="0">
      <pane ySplit="1" topLeftCell="A2" activePane="bottomLeft" state="frozen"/>
      <selection activeCell="D1" sqref="D1"/>
      <selection pane="bottomLeft" activeCell="R329" sqref="R329"/>
    </sheetView>
  </sheetViews>
  <sheetFormatPr defaultRowHeight="15" x14ac:dyDescent="0.25"/>
  <cols>
    <col min="1" max="1" width="9.140625" hidden="1" customWidth="1"/>
    <col min="2" max="2" width="18.28515625" hidden="1" customWidth="1"/>
    <col min="3" max="3" width="17.28515625" hidden="1" customWidth="1"/>
    <col min="4" max="4" width="19.85546875" bestFit="1" customWidth="1"/>
    <col min="5" max="5" width="14.7109375" hidden="1" customWidth="1"/>
    <col min="6" max="6" width="15.85546875" hidden="1" customWidth="1"/>
    <col min="7" max="7" width="15.42578125" hidden="1" customWidth="1"/>
    <col min="8" max="8" width="14.42578125" hidden="1" customWidth="1"/>
    <col min="9" max="9" width="15.140625" hidden="1" customWidth="1"/>
    <col min="10" max="10" width="14.28515625" bestFit="1" customWidth="1"/>
    <col min="11" max="11" width="10.5703125" customWidth="1"/>
    <col min="12" max="12" width="13.42578125" style="6" bestFit="1" customWidth="1"/>
    <col min="13" max="13" width="12.7109375" style="6" bestFit="1" customWidth="1"/>
    <col min="14" max="14" width="16.140625" hidden="1" customWidth="1"/>
    <col min="15" max="15" width="15.28515625" hidden="1" customWidth="1"/>
    <col min="16" max="16" width="18.7109375" bestFit="1" customWidth="1"/>
    <col min="17" max="17" width="18" bestFit="1" customWidth="1"/>
    <col min="18" max="18" width="11.7109375" bestFit="1" customWidth="1"/>
    <col min="19" max="20" width="12" bestFit="1" customWidth="1"/>
  </cols>
  <sheetData>
    <row r="1" spans="1:20" x14ac:dyDescent="0.25">
      <c r="A1" s="7" t="s">
        <v>554</v>
      </c>
      <c r="B1" s="7" t="s">
        <v>553</v>
      </c>
      <c r="C1" s="7" t="s">
        <v>552</v>
      </c>
      <c r="D1" s="7" t="s">
        <v>551</v>
      </c>
      <c r="E1" s="7" t="s">
        <v>550</v>
      </c>
      <c r="F1" s="7" t="s">
        <v>549</v>
      </c>
      <c r="G1" s="7" t="s">
        <v>548</v>
      </c>
      <c r="H1" s="7" t="s">
        <v>547</v>
      </c>
      <c r="I1" s="7" t="s">
        <v>546</v>
      </c>
      <c r="J1" s="7" t="s">
        <v>545</v>
      </c>
      <c r="K1" s="7" t="s">
        <v>544</v>
      </c>
      <c r="L1" s="7" t="s">
        <v>543</v>
      </c>
      <c r="M1" s="7" t="s">
        <v>542</v>
      </c>
      <c r="N1" s="7" t="s">
        <v>541</v>
      </c>
      <c r="O1" s="7" t="s">
        <v>540</v>
      </c>
      <c r="P1" s="7" t="s">
        <v>539</v>
      </c>
      <c r="Q1" s="7" t="s">
        <v>538</v>
      </c>
      <c r="R1" s="7" t="s">
        <v>537</v>
      </c>
      <c r="S1" s="7"/>
      <c r="T1" s="7"/>
    </row>
    <row r="2" spans="1:20" s="7" customFormat="1" hidden="1" x14ac:dyDescent="0.25">
      <c r="A2">
        <v>2015</v>
      </c>
      <c r="B2" t="s">
        <v>443</v>
      </c>
      <c r="C2" t="s">
        <v>528</v>
      </c>
      <c r="D2" t="s">
        <v>120</v>
      </c>
      <c r="E2">
        <v>0</v>
      </c>
      <c r="F2">
        <v>0</v>
      </c>
      <c r="G2">
        <v>0</v>
      </c>
      <c r="H2">
        <v>0</v>
      </c>
      <c r="I2">
        <v>0</v>
      </c>
      <c r="J2" t="s">
        <v>42</v>
      </c>
      <c r="K2" t="s">
        <v>399</v>
      </c>
      <c r="L2" s="6">
        <v>42051</v>
      </c>
      <c r="M2" s="6">
        <v>42104</v>
      </c>
      <c r="N2">
        <v>2</v>
      </c>
      <c r="O2">
        <v>4</v>
      </c>
      <c r="P2">
        <v>1</v>
      </c>
      <c r="Q2">
        <v>1</v>
      </c>
      <c r="R2">
        <v>0</v>
      </c>
      <c r="S2"/>
      <c r="T2"/>
    </row>
    <row r="3" spans="1:20" hidden="1" x14ac:dyDescent="0.25">
      <c r="A3">
        <v>2015</v>
      </c>
      <c r="B3" t="s">
        <v>459</v>
      </c>
      <c r="C3" t="s">
        <v>487</v>
      </c>
      <c r="D3" t="s">
        <v>120</v>
      </c>
      <c r="E3">
        <v>109</v>
      </c>
      <c r="F3">
        <v>0</v>
      </c>
      <c r="G3">
        <v>3</v>
      </c>
      <c r="H3">
        <v>98.914728682170534</v>
      </c>
      <c r="I3">
        <v>217.21062650467499</v>
      </c>
      <c r="J3" t="s">
        <v>56</v>
      </c>
      <c r="K3" t="s">
        <v>399</v>
      </c>
      <c r="L3" s="6">
        <v>42186</v>
      </c>
      <c r="M3" s="6">
        <v>42190</v>
      </c>
      <c r="N3">
        <v>7</v>
      </c>
      <c r="O3">
        <v>7</v>
      </c>
      <c r="P3">
        <v>2</v>
      </c>
      <c r="Q3">
        <v>2</v>
      </c>
      <c r="R3">
        <v>112</v>
      </c>
    </row>
    <row r="4" spans="1:20" hidden="1" x14ac:dyDescent="0.25">
      <c r="A4">
        <v>2015</v>
      </c>
      <c r="B4" t="s">
        <v>486</v>
      </c>
      <c r="C4" t="s">
        <v>485</v>
      </c>
      <c r="D4" t="s">
        <v>120</v>
      </c>
      <c r="E4">
        <v>384</v>
      </c>
      <c r="F4">
        <v>0</v>
      </c>
      <c r="G4">
        <v>6</v>
      </c>
      <c r="H4">
        <v>76.82352941176471</v>
      </c>
      <c r="I4">
        <v>573.13483877971987</v>
      </c>
      <c r="J4" t="s">
        <v>56</v>
      </c>
      <c r="K4" t="s">
        <v>399</v>
      </c>
      <c r="L4" s="6">
        <v>42191</v>
      </c>
      <c r="M4" s="6">
        <v>42197</v>
      </c>
      <c r="N4">
        <v>7</v>
      </c>
      <c r="O4">
        <v>7</v>
      </c>
      <c r="P4">
        <v>2</v>
      </c>
      <c r="Q4">
        <v>2</v>
      </c>
      <c r="R4">
        <v>390</v>
      </c>
    </row>
    <row r="5" spans="1:20" hidden="1" x14ac:dyDescent="0.25">
      <c r="A5">
        <v>2015</v>
      </c>
      <c r="B5" t="s">
        <v>484</v>
      </c>
      <c r="C5" t="s">
        <v>483</v>
      </c>
      <c r="D5" t="s">
        <v>120</v>
      </c>
      <c r="E5">
        <v>700</v>
      </c>
      <c r="F5">
        <v>0</v>
      </c>
      <c r="G5">
        <v>15</v>
      </c>
      <c r="H5">
        <v>22.77464788732394</v>
      </c>
      <c r="I5">
        <v>978.07907522198025</v>
      </c>
      <c r="J5" t="s">
        <v>56</v>
      </c>
      <c r="K5" t="s">
        <v>399</v>
      </c>
      <c r="L5" s="6">
        <v>42198</v>
      </c>
      <c r="M5" s="6">
        <v>42204</v>
      </c>
      <c r="N5">
        <v>7</v>
      </c>
      <c r="O5">
        <v>7</v>
      </c>
      <c r="P5">
        <v>2</v>
      </c>
      <c r="Q5">
        <v>2</v>
      </c>
      <c r="R5">
        <v>715</v>
      </c>
    </row>
    <row r="6" spans="1:20" hidden="1" x14ac:dyDescent="0.25">
      <c r="A6">
        <v>2015</v>
      </c>
      <c r="B6" t="s">
        <v>482</v>
      </c>
      <c r="C6" t="s">
        <v>481</v>
      </c>
      <c r="D6" t="s">
        <v>120</v>
      </c>
      <c r="E6">
        <v>431</v>
      </c>
      <c r="F6">
        <v>0</v>
      </c>
      <c r="G6">
        <v>5</v>
      </c>
      <c r="H6">
        <v>5.4451345755693579</v>
      </c>
      <c r="I6">
        <v>520.51568281485538</v>
      </c>
      <c r="J6" t="s">
        <v>56</v>
      </c>
      <c r="K6" t="s">
        <v>399</v>
      </c>
      <c r="L6" s="6">
        <v>42205</v>
      </c>
      <c r="M6" s="6">
        <v>42211</v>
      </c>
      <c r="N6">
        <v>7</v>
      </c>
      <c r="O6">
        <v>7</v>
      </c>
      <c r="P6">
        <v>2</v>
      </c>
      <c r="Q6">
        <v>2</v>
      </c>
      <c r="R6">
        <v>436</v>
      </c>
    </row>
    <row r="7" spans="1:20" hidden="1" x14ac:dyDescent="0.25">
      <c r="A7">
        <v>2015</v>
      </c>
      <c r="B7" t="s">
        <v>480</v>
      </c>
      <c r="C7" t="s">
        <v>479</v>
      </c>
      <c r="D7" t="s">
        <v>120</v>
      </c>
      <c r="E7">
        <v>1153</v>
      </c>
      <c r="F7">
        <v>0</v>
      </c>
      <c r="G7">
        <v>25</v>
      </c>
      <c r="H7">
        <v>27</v>
      </c>
      <c r="I7">
        <v>1165</v>
      </c>
      <c r="J7" t="s">
        <v>56</v>
      </c>
      <c r="K7" t="s">
        <v>399</v>
      </c>
      <c r="L7" s="6">
        <v>42212</v>
      </c>
      <c r="M7" s="6">
        <v>42218</v>
      </c>
      <c r="N7">
        <v>7</v>
      </c>
      <c r="O7">
        <v>8</v>
      </c>
      <c r="P7">
        <v>2</v>
      </c>
      <c r="Q7">
        <v>3</v>
      </c>
      <c r="R7">
        <v>1178</v>
      </c>
      <c r="S7">
        <f>R7*(5/7)</f>
        <v>841.42857142857144</v>
      </c>
      <c r="T7">
        <f>R7*(2/7)</f>
        <v>336.57142857142856</v>
      </c>
    </row>
    <row r="8" spans="1:20" hidden="1" x14ac:dyDescent="0.25">
      <c r="A8">
        <v>2015</v>
      </c>
      <c r="B8" t="s">
        <v>478</v>
      </c>
      <c r="C8" t="s">
        <v>477</v>
      </c>
      <c r="D8" t="s">
        <v>120</v>
      </c>
      <c r="E8">
        <v>1646</v>
      </c>
      <c r="F8">
        <v>0</v>
      </c>
      <c r="G8">
        <v>7</v>
      </c>
      <c r="H8">
        <v>70</v>
      </c>
      <c r="I8">
        <v>1560</v>
      </c>
      <c r="J8" t="s">
        <v>56</v>
      </c>
      <c r="K8" t="s">
        <v>399</v>
      </c>
      <c r="L8" s="6">
        <v>42219</v>
      </c>
      <c r="M8" s="6">
        <v>42225</v>
      </c>
      <c r="N8">
        <v>8</v>
      </c>
      <c r="O8">
        <v>8</v>
      </c>
      <c r="P8">
        <v>3</v>
      </c>
      <c r="Q8">
        <v>3</v>
      </c>
      <c r="R8">
        <v>1653</v>
      </c>
    </row>
    <row r="9" spans="1:20" hidden="1" x14ac:dyDescent="0.25">
      <c r="A9">
        <v>2015</v>
      </c>
      <c r="B9" t="s">
        <v>476</v>
      </c>
      <c r="C9" t="s">
        <v>475</v>
      </c>
      <c r="D9" t="s">
        <v>120</v>
      </c>
      <c r="E9">
        <v>3746</v>
      </c>
      <c r="F9">
        <v>0</v>
      </c>
      <c r="G9">
        <v>61</v>
      </c>
      <c r="H9">
        <v>51.547372316802367</v>
      </c>
      <c r="I9">
        <v>5410.4468088836284</v>
      </c>
      <c r="J9" t="s">
        <v>56</v>
      </c>
      <c r="K9" t="s">
        <v>399</v>
      </c>
      <c r="L9" s="6">
        <v>42226</v>
      </c>
      <c r="M9" s="6">
        <v>42232</v>
      </c>
      <c r="N9">
        <v>8</v>
      </c>
      <c r="O9">
        <v>8</v>
      </c>
      <c r="P9">
        <v>3</v>
      </c>
      <c r="Q9">
        <v>3</v>
      </c>
      <c r="R9">
        <v>3807</v>
      </c>
    </row>
    <row r="10" spans="1:20" hidden="1" x14ac:dyDescent="0.25">
      <c r="A10">
        <v>2015</v>
      </c>
      <c r="B10" t="s">
        <v>474</v>
      </c>
      <c r="C10" t="s">
        <v>473</v>
      </c>
      <c r="D10" t="s">
        <v>120</v>
      </c>
      <c r="E10">
        <v>2830</v>
      </c>
      <c r="F10">
        <v>0</v>
      </c>
      <c r="G10">
        <v>95</v>
      </c>
      <c r="H10">
        <v>105</v>
      </c>
      <c r="I10">
        <v>4751</v>
      </c>
      <c r="J10" t="s">
        <v>56</v>
      </c>
      <c r="K10" t="s">
        <v>399</v>
      </c>
      <c r="L10" s="6">
        <v>42233</v>
      </c>
      <c r="M10" s="6">
        <v>42239</v>
      </c>
      <c r="N10">
        <v>8</v>
      </c>
      <c r="O10">
        <v>8</v>
      </c>
      <c r="P10">
        <v>3</v>
      </c>
      <c r="Q10">
        <v>3</v>
      </c>
      <c r="R10">
        <v>2925</v>
      </c>
    </row>
    <row r="11" spans="1:20" hidden="1" x14ac:dyDescent="0.25">
      <c r="A11">
        <v>2015</v>
      </c>
      <c r="B11" t="s">
        <v>472</v>
      </c>
      <c r="C11" t="s">
        <v>471</v>
      </c>
      <c r="D11" t="s">
        <v>120</v>
      </c>
      <c r="E11">
        <v>1120</v>
      </c>
      <c r="F11">
        <v>0</v>
      </c>
      <c r="G11">
        <v>8</v>
      </c>
      <c r="H11">
        <v>13.21241830065359</v>
      </c>
      <c r="I11">
        <v>1541.784140781002</v>
      </c>
      <c r="J11" t="s">
        <v>56</v>
      </c>
      <c r="K11" t="s">
        <v>399</v>
      </c>
      <c r="L11" s="6">
        <v>42240</v>
      </c>
      <c r="M11" s="6">
        <v>42246</v>
      </c>
      <c r="N11">
        <v>8</v>
      </c>
      <c r="O11">
        <v>8</v>
      </c>
      <c r="P11">
        <v>3</v>
      </c>
      <c r="Q11">
        <v>3</v>
      </c>
      <c r="R11">
        <v>1128</v>
      </c>
    </row>
    <row r="12" spans="1:20" hidden="1" x14ac:dyDescent="0.25">
      <c r="A12">
        <v>2015</v>
      </c>
      <c r="B12" t="s">
        <v>470</v>
      </c>
      <c r="C12" t="s">
        <v>469</v>
      </c>
      <c r="D12" t="s">
        <v>120</v>
      </c>
      <c r="E12">
        <v>1652</v>
      </c>
      <c r="F12">
        <v>0</v>
      </c>
      <c r="G12">
        <v>63</v>
      </c>
      <c r="H12">
        <v>113</v>
      </c>
      <c r="I12">
        <v>2438</v>
      </c>
      <c r="J12" t="s">
        <v>56</v>
      </c>
      <c r="K12" t="s">
        <v>399</v>
      </c>
      <c r="L12" s="6">
        <v>42247</v>
      </c>
      <c r="M12" s="6">
        <v>42253</v>
      </c>
      <c r="N12">
        <v>8</v>
      </c>
      <c r="O12">
        <v>9</v>
      </c>
      <c r="P12">
        <v>3</v>
      </c>
      <c r="Q12">
        <v>4</v>
      </c>
      <c r="R12">
        <v>1715</v>
      </c>
    </row>
    <row r="13" spans="1:20" hidden="1" x14ac:dyDescent="0.25">
      <c r="A13">
        <v>2015</v>
      </c>
      <c r="B13" t="s">
        <v>468</v>
      </c>
      <c r="C13" t="s">
        <v>536</v>
      </c>
      <c r="D13" t="s">
        <v>120</v>
      </c>
      <c r="E13">
        <v>396</v>
      </c>
      <c r="F13">
        <v>0</v>
      </c>
      <c r="G13">
        <v>33</v>
      </c>
      <c r="H13">
        <v>50</v>
      </c>
      <c r="I13">
        <v>638</v>
      </c>
      <c r="J13" t="s">
        <v>56</v>
      </c>
      <c r="K13" t="s">
        <v>399</v>
      </c>
      <c r="L13" s="23">
        <v>42254</v>
      </c>
      <c r="M13" s="23">
        <v>42258</v>
      </c>
      <c r="N13">
        <v>9</v>
      </c>
      <c r="O13">
        <v>9</v>
      </c>
      <c r="P13" s="24">
        <v>4</v>
      </c>
      <c r="Q13" s="24">
        <v>4</v>
      </c>
      <c r="R13" s="24">
        <v>429</v>
      </c>
    </row>
    <row r="14" spans="1:20" hidden="1" x14ac:dyDescent="0.25">
      <c r="A14">
        <v>2015</v>
      </c>
      <c r="B14" t="s">
        <v>535</v>
      </c>
      <c r="C14" t="s">
        <v>466</v>
      </c>
      <c r="D14" t="s">
        <v>120</v>
      </c>
      <c r="E14">
        <v>2315</v>
      </c>
      <c r="F14">
        <v>377</v>
      </c>
      <c r="G14">
        <v>4212</v>
      </c>
      <c r="H14">
        <v>1139.8534853610661</v>
      </c>
      <c r="I14">
        <v>2414.9438249175118</v>
      </c>
      <c r="J14" t="s">
        <v>42</v>
      </c>
      <c r="K14" t="s">
        <v>399</v>
      </c>
      <c r="L14" s="6">
        <v>42259</v>
      </c>
      <c r="M14" s="6">
        <v>42261</v>
      </c>
      <c r="N14">
        <v>9</v>
      </c>
      <c r="O14">
        <v>9</v>
      </c>
      <c r="P14">
        <v>4</v>
      </c>
      <c r="Q14">
        <v>4</v>
      </c>
      <c r="R14">
        <v>6904</v>
      </c>
    </row>
    <row r="15" spans="1:20" hidden="1" x14ac:dyDescent="0.25">
      <c r="A15">
        <v>2015</v>
      </c>
      <c r="B15" t="s">
        <v>534</v>
      </c>
      <c r="C15" t="s">
        <v>533</v>
      </c>
      <c r="D15" t="s">
        <v>120</v>
      </c>
      <c r="E15">
        <v>1738</v>
      </c>
      <c r="F15">
        <v>0</v>
      </c>
      <c r="G15">
        <v>0</v>
      </c>
      <c r="H15">
        <v>98.878300455235205</v>
      </c>
      <c r="I15">
        <v>3366.876117287261</v>
      </c>
      <c r="J15" t="s">
        <v>56</v>
      </c>
      <c r="K15" t="s">
        <v>399</v>
      </c>
      <c r="L15" s="23">
        <v>42262</v>
      </c>
      <c r="M15" s="23">
        <v>42265</v>
      </c>
      <c r="N15">
        <v>9</v>
      </c>
      <c r="O15">
        <v>9</v>
      </c>
      <c r="P15" s="24">
        <v>4</v>
      </c>
      <c r="Q15" s="24">
        <v>4</v>
      </c>
      <c r="R15" s="24">
        <v>1738</v>
      </c>
    </row>
    <row r="16" spans="1:20" hidden="1" x14ac:dyDescent="0.25">
      <c r="A16">
        <v>2015</v>
      </c>
      <c r="B16" t="s">
        <v>532</v>
      </c>
      <c r="C16" t="s">
        <v>464</v>
      </c>
      <c r="D16" t="s">
        <v>120</v>
      </c>
      <c r="E16">
        <v>2015</v>
      </c>
      <c r="F16">
        <v>66</v>
      </c>
      <c r="G16">
        <v>5447</v>
      </c>
      <c r="H16">
        <v>1264.858678771951</v>
      </c>
      <c r="I16">
        <v>2573.333174053279</v>
      </c>
      <c r="J16" t="s">
        <v>42</v>
      </c>
      <c r="K16" t="s">
        <v>399</v>
      </c>
      <c r="L16" s="6">
        <v>42266</v>
      </c>
      <c r="M16" s="6">
        <v>42268</v>
      </c>
      <c r="N16">
        <v>9</v>
      </c>
      <c r="O16">
        <v>9</v>
      </c>
      <c r="P16">
        <v>4</v>
      </c>
      <c r="Q16">
        <v>4</v>
      </c>
      <c r="R16">
        <v>7528</v>
      </c>
    </row>
    <row r="17" spans="1:18" hidden="1" x14ac:dyDescent="0.25">
      <c r="A17">
        <v>2015</v>
      </c>
      <c r="B17" t="s">
        <v>531</v>
      </c>
      <c r="C17" t="s">
        <v>530</v>
      </c>
      <c r="D17" t="s">
        <v>120</v>
      </c>
      <c r="E17">
        <v>1042</v>
      </c>
      <c r="F17">
        <v>0</v>
      </c>
      <c r="G17">
        <v>0</v>
      </c>
      <c r="H17">
        <v>224.2223024178997</v>
      </c>
      <c r="I17">
        <v>2942.0394448888669</v>
      </c>
      <c r="J17" t="s">
        <v>56</v>
      </c>
      <c r="K17" t="s">
        <v>399</v>
      </c>
      <c r="L17" s="23">
        <v>42269</v>
      </c>
      <c r="M17" s="23">
        <v>42272</v>
      </c>
      <c r="N17">
        <v>9</v>
      </c>
      <c r="O17">
        <v>9</v>
      </c>
      <c r="P17" s="24">
        <v>4</v>
      </c>
      <c r="Q17" s="24">
        <v>4</v>
      </c>
      <c r="R17" s="24">
        <v>1042</v>
      </c>
    </row>
    <row r="18" spans="1:18" hidden="1" x14ac:dyDescent="0.25">
      <c r="A18">
        <v>2015</v>
      </c>
      <c r="B18" t="s">
        <v>529</v>
      </c>
      <c r="C18" t="s">
        <v>463</v>
      </c>
      <c r="D18" t="s">
        <v>120</v>
      </c>
      <c r="E18">
        <v>886</v>
      </c>
      <c r="F18">
        <v>164</v>
      </c>
      <c r="G18">
        <v>2690</v>
      </c>
      <c r="H18">
        <v>1436.921350507416</v>
      </c>
      <c r="I18">
        <v>1985.0253708040591</v>
      </c>
      <c r="J18" t="s">
        <v>42</v>
      </c>
      <c r="K18" t="s">
        <v>399</v>
      </c>
      <c r="L18" s="6">
        <v>42273</v>
      </c>
      <c r="M18" s="6">
        <v>42274</v>
      </c>
      <c r="N18">
        <v>9</v>
      </c>
      <c r="O18">
        <v>9</v>
      </c>
      <c r="P18">
        <v>4</v>
      </c>
      <c r="Q18">
        <v>4</v>
      </c>
      <c r="R18">
        <v>3740</v>
      </c>
    </row>
    <row r="19" spans="1:18" hidden="1" x14ac:dyDescent="0.25">
      <c r="A19">
        <v>2015</v>
      </c>
      <c r="B19" t="s">
        <v>462</v>
      </c>
      <c r="C19" t="s">
        <v>458</v>
      </c>
      <c r="D19" t="s">
        <v>120</v>
      </c>
      <c r="E19">
        <v>125</v>
      </c>
      <c r="F19">
        <v>0</v>
      </c>
      <c r="G19">
        <v>0</v>
      </c>
      <c r="H19">
        <v>34.383870967741942</v>
      </c>
      <c r="I19">
        <v>288.56450393146099</v>
      </c>
      <c r="J19" t="s">
        <v>56</v>
      </c>
      <c r="K19" t="s">
        <v>399</v>
      </c>
      <c r="L19" s="23">
        <v>42275</v>
      </c>
      <c r="M19" s="23">
        <v>42277</v>
      </c>
      <c r="N19">
        <v>9</v>
      </c>
      <c r="O19">
        <v>9</v>
      </c>
      <c r="P19" s="24">
        <v>4</v>
      </c>
      <c r="Q19" s="24">
        <v>4</v>
      </c>
      <c r="R19" s="24">
        <v>125</v>
      </c>
    </row>
    <row r="20" spans="1:18" hidden="1" x14ac:dyDescent="0.25">
      <c r="A20">
        <v>2015</v>
      </c>
      <c r="B20" t="s">
        <v>457</v>
      </c>
      <c r="C20" t="s">
        <v>419</v>
      </c>
      <c r="D20" t="s">
        <v>120</v>
      </c>
      <c r="E20">
        <v>877</v>
      </c>
      <c r="F20">
        <v>193</v>
      </c>
      <c r="G20">
        <v>3382</v>
      </c>
      <c r="H20">
        <v>1744.2272713259549</v>
      </c>
      <c r="I20">
        <v>2523.4107654838608</v>
      </c>
      <c r="J20" t="s">
        <v>42</v>
      </c>
      <c r="K20" t="s">
        <v>399</v>
      </c>
      <c r="L20" s="6">
        <v>42278</v>
      </c>
      <c r="M20" s="6">
        <v>42308</v>
      </c>
      <c r="N20">
        <v>10</v>
      </c>
      <c r="O20">
        <v>10</v>
      </c>
      <c r="P20">
        <v>5</v>
      </c>
      <c r="Q20">
        <v>5</v>
      </c>
      <c r="R20">
        <v>4452</v>
      </c>
    </row>
    <row r="21" spans="1:18" hidden="1" x14ac:dyDescent="0.25">
      <c r="A21">
        <v>2015</v>
      </c>
      <c r="B21" t="s">
        <v>456</v>
      </c>
      <c r="C21" t="s">
        <v>507</v>
      </c>
      <c r="D21" t="s">
        <v>119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56</v>
      </c>
      <c r="K21" t="s">
        <v>399</v>
      </c>
      <c r="L21" s="6">
        <v>42005</v>
      </c>
      <c r="M21" s="6">
        <v>42008</v>
      </c>
      <c r="N21">
        <v>1</v>
      </c>
      <c r="O21">
        <v>1</v>
      </c>
      <c r="P21">
        <v>1</v>
      </c>
      <c r="Q21">
        <v>1</v>
      </c>
      <c r="R21">
        <v>0</v>
      </c>
    </row>
    <row r="22" spans="1:18" hidden="1" x14ac:dyDescent="0.25">
      <c r="A22">
        <v>2015</v>
      </c>
      <c r="B22" t="s">
        <v>455</v>
      </c>
      <c r="C22" t="s">
        <v>506</v>
      </c>
      <c r="D22" t="s">
        <v>119</v>
      </c>
      <c r="E22">
        <v>0</v>
      </c>
      <c r="F22">
        <v>0</v>
      </c>
      <c r="G22">
        <v>0</v>
      </c>
      <c r="H22">
        <v>0</v>
      </c>
      <c r="I22">
        <v>5</v>
      </c>
      <c r="J22" t="s">
        <v>56</v>
      </c>
      <c r="K22" t="s">
        <v>399</v>
      </c>
      <c r="L22" s="6">
        <v>42009</v>
      </c>
      <c r="M22" s="6">
        <v>42015</v>
      </c>
      <c r="N22">
        <v>1</v>
      </c>
      <c r="O22">
        <v>1</v>
      </c>
      <c r="P22">
        <v>1</v>
      </c>
      <c r="Q22">
        <v>1</v>
      </c>
      <c r="R22">
        <v>0</v>
      </c>
    </row>
    <row r="23" spans="1:18" hidden="1" x14ac:dyDescent="0.25">
      <c r="A23">
        <v>2015</v>
      </c>
      <c r="B23" t="s">
        <v>453</v>
      </c>
      <c r="C23" t="s">
        <v>505</v>
      </c>
      <c r="D23" t="s">
        <v>119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56</v>
      </c>
      <c r="K23" t="s">
        <v>399</v>
      </c>
      <c r="L23" s="6">
        <v>42016</v>
      </c>
      <c r="M23" s="6">
        <v>42022</v>
      </c>
      <c r="N23">
        <v>1</v>
      </c>
      <c r="O23">
        <v>1</v>
      </c>
      <c r="P23">
        <v>1</v>
      </c>
      <c r="Q23">
        <v>1</v>
      </c>
      <c r="R23">
        <v>0</v>
      </c>
    </row>
    <row r="24" spans="1:18" hidden="1" x14ac:dyDescent="0.25">
      <c r="A24">
        <v>2015</v>
      </c>
      <c r="B24" t="s">
        <v>451</v>
      </c>
      <c r="C24" t="s">
        <v>504</v>
      </c>
      <c r="D24" t="s">
        <v>119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56</v>
      </c>
      <c r="K24" t="s">
        <v>399</v>
      </c>
      <c r="L24" s="6">
        <v>42023</v>
      </c>
      <c r="M24" s="6">
        <v>42029</v>
      </c>
      <c r="N24">
        <v>1</v>
      </c>
      <c r="O24">
        <v>1</v>
      </c>
      <c r="P24">
        <v>1</v>
      </c>
      <c r="Q24">
        <v>1</v>
      </c>
      <c r="R24">
        <v>0</v>
      </c>
    </row>
    <row r="25" spans="1:18" hidden="1" x14ac:dyDescent="0.25">
      <c r="A25">
        <v>2015</v>
      </c>
      <c r="B25" t="s">
        <v>449</v>
      </c>
      <c r="C25" t="s">
        <v>460</v>
      </c>
      <c r="D25" t="s">
        <v>119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56</v>
      </c>
      <c r="K25" t="s">
        <v>399</v>
      </c>
      <c r="L25" s="6">
        <v>42030</v>
      </c>
      <c r="M25" s="6">
        <v>42036</v>
      </c>
      <c r="N25">
        <v>1</v>
      </c>
      <c r="O25">
        <v>2</v>
      </c>
      <c r="P25">
        <v>1</v>
      </c>
      <c r="Q25">
        <v>1</v>
      </c>
      <c r="R25">
        <v>0</v>
      </c>
    </row>
    <row r="26" spans="1:18" hidden="1" x14ac:dyDescent="0.25">
      <c r="A26">
        <v>2015</v>
      </c>
      <c r="B26" t="s">
        <v>447</v>
      </c>
      <c r="C26" t="s">
        <v>520</v>
      </c>
      <c r="D26" t="s">
        <v>119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56</v>
      </c>
      <c r="K26" t="s">
        <v>399</v>
      </c>
      <c r="L26" s="6">
        <v>42037</v>
      </c>
      <c r="M26" s="6">
        <v>42043</v>
      </c>
      <c r="N26">
        <v>2</v>
      </c>
      <c r="O26">
        <v>2</v>
      </c>
      <c r="P26">
        <v>1</v>
      </c>
      <c r="Q26">
        <v>1</v>
      </c>
      <c r="R26">
        <v>0</v>
      </c>
    </row>
    <row r="27" spans="1:18" hidden="1" x14ac:dyDescent="0.25">
      <c r="A27">
        <v>2015</v>
      </c>
      <c r="B27" t="s">
        <v>445</v>
      </c>
      <c r="C27" t="s">
        <v>519</v>
      </c>
      <c r="D27" t="s">
        <v>119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56</v>
      </c>
      <c r="K27" t="s">
        <v>399</v>
      </c>
      <c r="L27" s="6">
        <v>42044</v>
      </c>
      <c r="M27" s="6">
        <v>42050</v>
      </c>
      <c r="N27">
        <v>2</v>
      </c>
      <c r="O27">
        <v>2</v>
      </c>
      <c r="P27">
        <v>1</v>
      </c>
      <c r="Q27">
        <v>1</v>
      </c>
      <c r="R27">
        <v>0</v>
      </c>
    </row>
    <row r="28" spans="1:18" hidden="1" x14ac:dyDescent="0.25">
      <c r="A28">
        <v>2015</v>
      </c>
      <c r="B28" t="s">
        <v>443</v>
      </c>
      <c r="C28" t="s">
        <v>518</v>
      </c>
      <c r="D28" t="s">
        <v>119</v>
      </c>
      <c r="E28">
        <v>0</v>
      </c>
      <c r="F28">
        <v>0</v>
      </c>
      <c r="G28">
        <v>0</v>
      </c>
      <c r="H28">
        <v>3</v>
      </c>
      <c r="I28">
        <v>0</v>
      </c>
      <c r="J28" t="s">
        <v>56</v>
      </c>
      <c r="K28" t="s">
        <v>399</v>
      </c>
      <c r="L28" s="6">
        <v>42051</v>
      </c>
      <c r="M28" s="6">
        <v>42057</v>
      </c>
      <c r="N28">
        <v>2</v>
      </c>
      <c r="O28">
        <v>2</v>
      </c>
      <c r="P28">
        <v>1</v>
      </c>
      <c r="Q28">
        <v>1</v>
      </c>
      <c r="R28">
        <v>0</v>
      </c>
    </row>
    <row r="29" spans="1:18" hidden="1" x14ac:dyDescent="0.25">
      <c r="A29">
        <v>2015</v>
      </c>
      <c r="B29" t="s">
        <v>441</v>
      </c>
      <c r="C29" t="s">
        <v>517</v>
      </c>
      <c r="D29" t="s">
        <v>119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56</v>
      </c>
      <c r="K29" t="s">
        <v>399</v>
      </c>
      <c r="L29" s="6">
        <v>42058</v>
      </c>
      <c r="M29" s="6">
        <v>42064</v>
      </c>
      <c r="N29">
        <v>2</v>
      </c>
      <c r="O29">
        <v>3</v>
      </c>
      <c r="P29">
        <v>1</v>
      </c>
      <c r="Q29">
        <v>1</v>
      </c>
      <c r="R29">
        <v>0</v>
      </c>
    </row>
    <row r="30" spans="1:18" hidden="1" x14ac:dyDescent="0.25">
      <c r="A30">
        <v>2015</v>
      </c>
      <c r="B30" t="s">
        <v>439</v>
      </c>
      <c r="C30" t="s">
        <v>516</v>
      </c>
      <c r="D30" t="s">
        <v>119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56</v>
      </c>
      <c r="K30" t="s">
        <v>399</v>
      </c>
      <c r="L30" s="6">
        <v>42065</v>
      </c>
      <c r="M30" s="6">
        <v>42071</v>
      </c>
      <c r="N30">
        <v>3</v>
      </c>
      <c r="O30">
        <v>3</v>
      </c>
      <c r="P30">
        <v>1</v>
      </c>
      <c r="Q30">
        <v>1</v>
      </c>
      <c r="R30">
        <v>0</v>
      </c>
    </row>
    <row r="31" spans="1:18" hidden="1" x14ac:dyDescent="0.25">
      <c r="A31">
        <v>2015</v>
      </c>
      <c r="B31" t="s">
        <v>437</v>
      </c>
      <c r="C31" t="s">
        <v>515</v>
      </c>
      <c r="D31" t="s">
        <v>119</v>
      </c>
      <c r="E31">
        <v>0</v>
      </c>
      <c r="F31">
        <v>0</v>
      </c>
      <c r="G31">
        <v>0</v>
      </c>
      <c r="H31">
        <v>3</v>
      </c>
      <c r="I31">
        <v>0</v>
      </c>
      <c r="J31" t="s">
        <v>56</v>
      </c>
      <c r="K31" t="s">
        <v>399</v>
      </c>
      <c r="L31" s="6">
        <v>42072</v>
      </c>
      <c r="M31" s="6">
        <v>42078</v>
      </c>
      <c r="N31">
        <v>3</v>
      </c>
      <c r="O31">
        <v>3</v>
      </c>
      <c r="P31">
        <v>1</v>
      </c>
      <c r="Q31">
        <v>1</v>
      </c>
      <c r="R31">
        <v>0</v>
      </c>
    </row>
    <row r="32" spans="1:18" hidden="1" x14ac:dyDescent="0.25">
      <c r="A32">
        <v>2015</v>
      </c>
      <c r="B32" t="s">
        <v>435</v>
      </c>
      <c r="C32" t="s">
        <v>514</v>
      </c>
      <c r="D32" t="s">
        <v>119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56</v>
      </c>
      <c r="K32" t="s">
        <v>399</v>
      </c>
      <c r="L32" s="6">
        <v>42079</v>
      </c>
      <c r="M32" s="6">
        <v>42085</v>
      </c>
      <c r="N32">
        <v>3</v>
      </c>
      <c r="O32">
        <v>3</v>
      </c>
      <c r="P32">
        <v>1</v>
      </c>
      <c r="Q32">
        <v>1</v>
      </c>
      <c r="R32">
        <v>0</v>
      </c>
    </row>
    <row r="33" spans="1:18" hidden="1" x14ac:dyDescent="0.25">
      <c r="A33">
        <v>2015</v>
      </c>
      <c r="B33" t="s">
        <v>433</v>
      </c>
      <c r="C33" t="s">
        <v>513</v>
      </c>
      <c r="D33" t="s">
        <v>119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56</v>
      </c>
      <c r="K33" t="s">
        <v>399</v>
      </c>
      <c r="L33" s="6">
        <v>42086</v>
      </c>
      <c r="M33" s="6">
        <v>42092</v>
      </c>
      <c r="N33">
        <v>3</v>
      </c>
      <c r="O33">
        <v>3</v>
      </c>
      <c r="P33">
        <v>1</v>
      </c>
      <c r="Q33">
        <v>1</v>
      </c>
      <c r="R33">
        <v>0</v>
      </c>
    </row>
    <row r="34" spans="1:18" hidden="1" x14ac:dyDescent="0.25">
      <c r="A34">
        <v>2015</v>
      </c>
      <c r="B34" t="s">
        <v>431</v>
      </c>
      <c r="C34" t="s">
        <v>512</v>
      </c>
      <c r="D34" t="s">
        <v>119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56</v>
      </c>
      <c r="K34" t="s">
        <v>399</v>
      </c>
      <c r="L34" s="6">
        <v>42093</v>
      </c>
      <c r="M34" s="6">
        <v>42099</v>
      </c>
      <c r="N34">
        <v>3</v>
      </c>
      <c r="O34">
        <v>4</v>
      </c>
      <c r="P34">
        <v>1</v>
      </c>
      <c r="Q34">
        <v>1</v>
      </c>
      <c r="R34">
        <v>0</v>
      </c>
    </row>
    <row r="35" spans="1:18" hidden="1" x14ac:dyDescent="0.25">
      <c r="A35">
        <v>2015</v>
      </c>
      <c r="B35" t="s">
        <v>429</v>
      </c>
      <c r="C35" t="s">
        <v>528</v>
      </c>
      <c r="D35" t="s">
        <v>119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56</v>
      </c>
      <c r="K35" t="s">
        <v>399</v>
      </c>
      <c r="L35" s="6">
        <v>42100</v>
      </c>
      <c r="M35" s="6">
        <v>42104</v>
      </c>
      <c r="N35">
        <v>4</v>
      </c>
      <c r="O35">
        <v>4</v>
      </c>
      <c r="P35">
        <v>1</v>
      </c>
      <c r="Q35">
        <v>1</v>
      </c>
      <c r="R35">
        <v>0</v>
      </c>
    </row>
    <row r="36" spans="1:18" hidden="1" x14ac:dyDescent="0.25">
      <c r="A36">
        <v>2015</v>
      </c>
      <c r="B36" t="s">
        <v>459</v>
      </c>
      <c r="C36" t="s">
        <v>458</v>
      </c>
      <c r="D36" t="s">
        <v>119</v>
      </c>
      <c r="E36">
        <v>3535</v>
      </c>
      <c r="F36">
        <v>322</v>
      </c>
      <c r="G36">
        <v>215</v>
      </c>
      <c r="H36">
        <v>1226.0576004361101</v>
      </c>
      <c r="I36">
        <v>11801.744632418749</v>
      </c>
      <c r="J36" t="s">
        <v>42</v>
      </c>
      <c r="K36" t="s">
        <v>399</v>
      </c>
      <c r="L36" s="6">
        <v>42186</v>
      </c>
      <c r="M36" s="6">
        <v>42277</v>
      </c>
      <c r="N36">
        <v>7</v>
      </c>
      <c r="O36">
        <v>9</v>
      </c>
      <c r="P36">
        <v>2</v>
      </c>
      <c r="Q36">
        <v>4</v>
      </c>
      <c r="R36">
        <v>4072</v>
      </c>
    </row>
    <row r="37" spans="1:18" hidden="1" x14ac:dyDescent="0.25">
      <c r="A37">
        <v>2015</v>
      </c>
      <c r="B37" t="s">
        <v>457</v>
      </c>
      <c r="C37" t="s">
        <v>502</v>
      </c>
      <c r="D37" t="s">
        <v>119</v>
      </c>
      <c r="E37">
        <v>538</v>
      </c>
      <c r="F37">
        <v>0</v>
      </c>
      <c r="G37">
        <v>1888</v>
      </c>
      <c r="H37">
        <v>422.4</v>
      </c>
      <c r="I37">
        <v>955.19143239625168</v>
      </c>
      <c r="J37" t="s">
        <v>56</v>
      </c>
      <c r="K37" t="s">
        <v>399</v>
      </c>
      <c r="L37" s="6">
        <v>42278</v>
      </c>
      <c r="M37" s="6">
        <v>42281</v>
      </c>
      <c r="N37">
        <v>10</v>
      </c>
      <c r="O37">
        <v>10</v>
      </c>
      <c r="P37">
        <v>5</v>
      </c>
      <c r="Q37">
        <v>5</v>
      </c>
      <c r="R37">
        <v>2426</v>
      </c>
    </row>
    <row r="38" spans="1:18" hidden="1" x14ac:dyDescent="0.25">
      <c r="A38">
        <v>2015</v>
      </c>
      <c r="B38" t="s">
        <v>501</v>
      </c>
      <c r="C38" t="s">
        <v>500</v>
      </c>
      <c r="D38" t="s">
        <v>119</v>
      </c>
      <c r="E38">
        <v>413</v>
      </c>
      <c r="F38">
        <v>0</v>
      </c>
      <c r="G38">
        <v>1569</v>
      </c>
      <c r="H38">
        <v>353.2076923076923</v>
      </c>
      <c r="I38">
        <v>654.55537980459201</v>
      </c>
      <c r="J38" t="s">
        <v>56</v>
      </c>
      <c r="K38" t="s">
        <v>399</v>
      </c>
      <c r="L38" s="6">
        <v>42282</v>
      </c>
      <c r="M38" s="6">
        <v>42288</v>
      </c>
      <c r="N38">
        <v>10</v>
      </c>
      <c r="O38">
        <v>10</v>
      </c>
      <c r="P38">
        <v>5</v>
      </c>
      <c r="Q38">
        <v>5</v>
      </c>
      <c r="R38">
        <v>1982</v>
      </c>
    </row>
    <row r="39" spans="1:18" hidden="1" x14ac:dyDescent="0.25">
      <c r="A39">
        <v>2015</v>
      </c>
      <c r="B39" t="s">
        <v>499</v>
      </c>
      <c r="C39" t="s">
        <v>498</v>
      </c>
      <c r="D39" t="s">
        <v>119</v>
      </c>
      <c r="E39">
        <v>192</v>
      </c>
      <c r="F39">
        <v>0</v>
      </c>
      <c r="G39">
        <v>1093</v>
      </c>
      <c r="H39">
        <v>222.5609756097561</v>
      </c>
      <c r="I39">
        <v>613.82328907048009</v>
      </c>
      <c r="J39" t="s">
        <v>56</v>
      </c>
      <c r="K39" t="s">
        <v>399</v>
      </c>
      <c r="L39" s="6">
        <v>42289</v>
      </c>
      <c r="M39" s="6">
        <v>42295</v>
      </c>
      <c r="N39">
        <v>10</v>
      </c>
      <c r="O39">
        <v>10</v>
      </c>
      <c r="P39">
        <v>5</v>
      </c>
      <c r="Q39">
        <v>5</v>
      </c>
      <c r="R39">
        <v>1285</v>
      </c>
    </row>
    <row r="40" spans="1:18" hidden="1" x14ac:dyDescent="0.25">
      <c r="A40">
        <v>2015</v>
      </c>
      <c r="B40" t="s">
        <v>524</v>
      </c>
      <c r="C40" t="s">
        <v>523</v>
      </c>
      <c r="D40" t="s">
        <v>119</v>
      </c>
      <c r="E40">
        <v>125</v>
      </c>
      <c r="F40">
        <v>0</v>
      </c>
      <c r="G40">
        <v>803</v>
      </c>
      <c r="H40">
        <v>221</v>
      </c>
      <c r="I40">
        <v>467.26218097447799</v>
      </c>
      <c r="J40" t="s">
        <v>56</v>
      </c>
      <c r="K40" t="s">
        <v>399</v>
      </c>
      <c r="L40" s="6">
        <v>42296</v>
      </c>
      <c r="M40" s="6">
        <v>42302</v>
      </c>
      <c r="N40">
        <v>10</v>
      </c>
      <c r="O40">
        <v>10</v>
      </c>
      <c r="P40">
        <v>5</v>
      </c>
      <c r="Q40">
        <v>5</v>
      </c>
      <c r="R40">
        <v>928</v>
      </c>
    </row>
    <row r="41" spans="1:18" hidden="1" x14ac:dyDescent="0.25">
      <c r="A41">
        <v>2015</v>
      </c>
      <c r="B41" t="s">
        <v>522</v>
      </c>
      <c r="C41" t="s">
        <v>419</v>
      </c>
      <c r="D41" t="s">
        <v>119</v>
      </c>
      <c r="E41">
        <v>23</v>
      </c>
      <c r="F41">
        <v>0</v>
      </c>
      <c r="G41">
        <v>116</v>
      </c>
      <c r="H41">
        <v>81.782608695652172</v>
      </c>
      <c r="I41">
        <v>12.722518159806301</v>
      </c>
      <c r="J41" t="s">
        <v>56</v>
      </c>
      <c r="K41" t="s">
        <v>399</v>
      </c>
      <c r="L41" s="6">
        <v>42303</v>
      </c>
      <c r="M41" s="6">
        <v>42308</v>
      </c>
      <c r="N41">
        <v>10</v>
      </c>
      <c r="O41">
        <v>10</v>
      </c>
      <c r="P41">
        <v>5</v>
      </c>
      <c r="Q41">
        <v>5</v>
      </c>
      <c r="R41">
        <v>139</v>
      </c>
    </row>
    <row r="42" spans="1:18" hidden="1" x14ac:dyDescent="0.25">
      <c r="A42">
        <v>2015</v>
      </c>
      <c r="B42" t="s">
        <v>497</v>
      </c>
      <c r="C42" t="s">
        <v>408</v>
      </c>
      <c r="D42" t="s">
        <v>119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56</v>
      </c>
      <c r="K42" t="s">
        <v>399</v>
      </c>
      <c r="L42" s="6">
        <v>42339</v>
      </c>
      <c r="M42" s="6">
        <v>42344</v>
      </c>
      <c r="N42">
        <v>12</v>
      </c>
      <c r="O42">
        <v>12</v>
      </c>
      <c r="P42">
        <v>5</v>
      </c>
      <c r="Q42">
        <v>5</v>
      </c>
      <c r="R42">
        <v>0</v>
      </c>
    </row>
    <row r="43" spans="1:18" hidden="1" x14ac:dyDescent="0.25">
      <c r="A43">
        <v>2015</v>
      </c>
      <c r="B43" t="s">
        <v>407</v>
      </c>
      <c r="C43" t="s">
        <v>406</v>
      </c>
      <c r="D43" t="s">
        <v>119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56</v>
      </c>
      <c r="K43" t="s">
        <v>399</v>
      </c>
      <c r="L43" s="6">
        <v>42345</v>
      </c>
      <c r="M43" s="6">
        <v>42351</v>
      </c>
      <c r="N43">
        <v>12</v>
      </c>
      <c r="O43">
        <v>12</v>
      </c>
      <c r="P43">
        <v>5</v>
      </c>
      <c r="Q43">
        <v>5</v>
      </c>
      <c r="R43">
        <v>0</v>
      </c>
    </row>
    <row r="44" spans="1:18" hidden="1" x14ac:dyDescent="0.25">
      <c r="A44">
        <v>2015</v>
      </c>
      <c r="B44" t="s">
        <v>405</v>
      </c>
      <c r="C44" t="s">
        <v>404</v>
      </c>
      <c r="D44" t="s">
        <v>119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56</v>
      </c>
      <c r="K44" t="s">
        <v>399</v>
      </c>
      <c r="L44" s="6">
        <v>42352</v>
      </c>
      <c r="M44" s="6">
        <v>42358</v>
      </c>
      <c r="N44">
        <v>12</v>
      </c>
      <c r="O44">
        <v>12</v>
      </c>
      <c r="P44">
        <v>5</v>
      </c>
      <c r="Q44">
        <v>5</v>
      </c>
      <c r="R44">
        <v>0</v>
      </c>
    </row>
    <row r="45" spans="1:18" hidden="1" x14ac:dyDescent="0.25">
      <c r="A45">
        <v>2015</v>
      </c>
      <c r="B45" t="s">
        <v>403</v>
      </c>
      <c r="C45" t="s">
        <v>402</v>
      </c>
      <c r="D45" t="s">
        <v>119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56</v>
      </c>
      <c r="K45" t="s">
        <v>399</v>
      </c>
      <c r="L45" s="6">
        <v>42359</v>
      </c>
      <c r="M45" s="6">
        <v>42365</v>
      </c>
      <c r="N45">
        <v>12</v>
      </c>
      <c r="O45">
        <v>12</v>
      </c>
      <c r="P45">
        <v>5</v>
      </c>
      <c r="Q45">
        <v>5</v>
      </c>
      <c r="R45">
        <v>0</v>
      </c>
    </row>
    <row r="46" spans="1:18" hidden="1" x14ac:dyDescent="0.25">
      <c r="A46">
        <v>2015</v>
      </c>
      <c r="B46" t="s">
        <v>401</v>
      </c>
      <c r="C46" t="s">
        <v>400</v>
      </c>
      <c r="D46" t="s">
        <v>119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56</v>
      </c>
      <c r="K46" t="s">
        <v>399</v>
      </c>
      <c r="L46" s="6">
        <v>42366</v>
      </c>
      <c r="M46" s="6">
        <v>42369</v>
      </c>
      <c r="N46">
        <v>12</v>
      </c>
      <c r="O46">
        <v>12</v>
      </c>
      <c r="P46">
        <v>5</v>
      </c>
      <c r="Q46">
        <v>5</v>
      </c>
      <c r="R46">
        <v>0</v>
      </c>
    </row>
    <row r="47" spans="1:18" hidden="1" x14ac:dyDescent="0.25">
      <c r="A47">
        <v>2015</v>
      </c>
      <c r="B47" t="s">
        <v>456</v>
      </c>
      <c r="C47" t="s">
        <v>507</v>
      </c>
      <c r="D47" t="s">
        <v>115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56</v>
      </c>
      <c r="K47" t="s">
        <v>399</v>
      </c>
      <c r="L47" s="6">
        <v>42005</v>
      </c>
      <c r="M47" s="6">
        <v>42008</v>
      </c>
      <c r="N47">
        <v>1</v>
      </c>
      <c r="O47">
        <v>1</v>
      </c>
      <c r="P47">
        <v>1</v>
      </c>
      <c r="Q47">
        <v>1</v>
      </c>
      <c r="R47">
        <v>0</v>
      </c>
    </row>
    <row r="48" spans="1:18" hidden="1" x14ac:dyDescent="0.25">
      <c r="A48">
        <v>2015</v>
      </c>
      <c r="B48" t="s">
        <v>455</v>
      </c>
      <c r="C48" t="s">
        <v>506</v>
      </c>
      <c r="D48" t="s">
        <v>115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56</v>
      </c>
      <c r="K48" t="s">
        <v>399</v>
      </c>
      <c r="L48" s="6">
        <v>42009</v>
      </c>
      <c r="M48" s="6">
        <v>42015</v>
      </c>
      <c r="N48">
        <v>1</v>
      </c>
      <c r="O48">
        <v>1</v>
      </c>
      <c r="P48">
        <v>1</v>
      </c>
      <c r="Q48">
        <v>1</v>
      </c>
      <c r="R48">
        <v>0</v>
      </c>
    </row>
    <row r="49" spans="1:18" hidden="1" x14ac:dyDescent="0.25">
      <c r="A49">
        <v>2015</v>
      </c>
      <c r="B49" t="s">
        <v>453</v>
      </c>
      <c r="C49" t="s">
        <v>505</v>
      </c>
      <c r="D49" t="s">
        <v>115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56</v>
      </c>
      <c r="K49" t="s">
        <v>399</v>
      </c>
      <c r="L49" s="6">
        <v>42016</v>
      </c>
      <c r="M49" s="6">
        <v>42022</v>
      </c>
      <c r="N49">
        <v>1</v>
      </c>
      <c r="O49">
        <v>1</v>
      </c>
      <c r="P49">
        <v>1</v>
      </c>
      <c r="Q49">
        <v>1</v>
      </c>
      <c r="R49">
        <v>0</v>
      </c>
    </row>
    <row r="50" spans="1:18" hidden="1" x14ac:dyDescent="0.25">
      <c r="A50">
        <v>2015</v>
      </c>
      <c r="B50" t="s">
        <v>451</v>
      </c>
      <c r="C50" t="s">
        <v>504</v>
      </c>
      <c r="D50" t="s">
        <v>115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56</v>
      </c>
      <c r="K50" t="s">
        <v>399</v>
      </c>
      <c r="L50" s="6">
        <v>42023</v>
      </c>
      <c r="M50" s="6">
        <v>42029</v>
      </c>
      <c r="N50">
        <v>1</v>
      </c>
      <c r="O50">
        <v>1</v>
      </c>
      <c r="P50">
        <v>1</v>
      </c>
      <c r="Q50">
        <v>1</v>
      </c>
      <c r="R50">
        <v>0</v>
      </c>
    </row>
    <row r="51" spans="1:18" hidden="1" x14ac:dyDescent="0.25">
      <c r="A51">
        <v>2015</v>
      </c>
      <c r="B51" t="s">
        <v>449</v>
      </c>
      <c r="C51" t="s">
        <v>460</v>
      </c>
      <c r="D51" t="s">
        <v>115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56</v>
      </c>
      <c r="K51" t="s">
        <v>399</v>
      </c>
      <c r="L51" s="6">
        <v>42030</v>
      </c>
      <c r="M51" s="6">
        <v>42036</v>
      </c>
      <c r="N51">
        <v>1</v>
      </c>
      <c r="O51">
        <v>2</v>
      </c>
      <c r="P51">
        <v>1</v>
      </c>
      <c r="Q51">
        <v>1</v>
      </c>
      <c r="R51">
        <v>0</v>
      </c>
    </row>
    <row r="52" spans="1:18" hidden="1" x14ac:dyDescent="0.25">
      <c r="A52">
        <v>2015</v>
      </c>
      <c r="B52" t="s">
        <v>527</v>
      </c>
      <c r="C52" t="s">
        <v>520</v>
      </c>
      <c r="D52" t="s">
        <v>115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56</v>
      </c>
      <c r="K52" t="s">
        <v>399</v>
      </c>
      <c r="L52" s="6">
        <v>42041</v>
      </c>
      <c r="M52" s="6">
        <v>42043</v>
      </c>
      <c r="N52">
        <v>2</v>
      </c>
      <c r="O52">
        <v>2</v>
      </c>
      <c r="P52">
        <v>1</v>
      </c>
      <c r="Q52">
        <v>1</v>
      </c>
      <c r="R52">
        <v>0</v>
      </c>
    </row>
    <row r="53" spans="1:18" hidden="1" x14ac:dyDescent="0.25">
      <c r="A53">
        <v>2015</v>
      </c>
      <c r="B53" t="s">
        <v>526</v>
      </c>
      <c r="C53" t="s">
        <v>519</v>
      </c>
      <c r="D53" t="s">
        <v>115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56</v>
      </c>
      <c r="K53" t="s">
        <v>399</v>
      </c>
      <c r="L53" s="6">
        <v>42048</v>
      </c>
      <c r="M53" s="6">
        <v>42050</v>
      </c>
      <c r="N53">
        <v>2</v>
      </c>
      <c r="O53">
        <v>2</v>
      </c>
      <c r="P53">
        <v>1</v>
      </c>
      <c r="Q53">
        <v>1</v>
      </c>
      <c r="R53">
        <v>0</v>
      </c>
    </row>
    <row r="54" spans="1:18" hidden="1" x14ac:dyDescent="0.25">
      <c r="A54">
        <v>2015</v>
      </c>
      <c r="B54" t="s">
        <v>518</v>
      </c>
      <c r="C54" t="s">
        <v>525</v>
      </c>
      <c r="D54" t="s">
        <v>115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52</v>
      </c>
      <c r="K54" t="s">
        <v>399</v>
      </c>
      <c r="L54" s="6">
        <v>42057</v>
      </c>
      <c r="M54" s="6">
        <v>42095</v>
      </c>
      <c r="N54">
        <v>2</v>
      </c>
      <c r="O54">
        <v>4</v>
      </c>
      <c r="P54">
        <v>1</v>
      </c>
      <c r="Q54">
        <v>1</v>
      </c>
      <c r="R54">
        <v>0</v>
      </c>
    </row>
    <row r="55" spans="1:18" hidden="1" x14ac:dyDescent="0.25">
      <c r="A55">
        <v>2015</v>
      </c>
      <c r="B55" t="s">
        <v>420</v>
      </c>
      <c r="C55" t="s">
        <v>458</v>
      </c>
      <c r="D55" t="s">
        <v>115</v>
      </c>
      <c r="E55">
        <v>1539</v>
      </c>
      <c r="F55">
        <v>116</v>
      </c>
      <c r="G55">
        <v>343</v>
      </c>
      <c r="H55">
        <v>185.80622568093389</v>
      </c>
      <c r="I55">
        <v>3530.3182879377432</v>
      </c>
      <c r="J55" t="s">
        <v>42</v>
      </c>
      <c r="K55" t="s">
        <v>399</v>
      </c>
      <c r="L55" s="6">
        <v>42217</v>
      </c>
      <c r="M55" s="6">
        <v>42277</v>
      </c>
      <c r="N55">
        <v>8</v>
      </c>
      <c r="O55">
        <v>9</v>
      </c>
      <c r="P55">
        <v>3</v>
      </c>
      <c r="Q55">
        <v>4</v>
      </c>
      <c r="R55">
        <v>1998</v>
      </c>
    </row>
    <row r="56" spans="1:18" hidden="1" x14ac:dyDescent="0.25">
      <c r="A56">
        <v>2015</v>
      </c>
      <c r="B56" t="s">
        <v>457</v>
      </c>
      <c r="C56" t="s">
        <v>502</v>
      </c>
      <c r="D56" t="s">
        <v>115</v>
      </c>
      <c r="E56">
        <v>188</v>
      </c>
      <c r="F56">
        <v>0</v>
      </c>
      <c r="G56">
        <v>353</v>
      </c>
      <c r="H56">
        <v>18.71153846153846</v>
      </c>
      <c r="I56">
        <v>106.44883791125871</v>
      </c>
      <c r="J56" t="s">
        <v>56</v>
      </c>
      <c r="K56" t="s">
        <v>399</v>
      </c>
      <c r="L56" s="6">
        <v>42278</v>
      </c>
      <c r="M56" s="6">
        <v>42281</v>
      </c>
      <c r="N56">
        <v>10</v>
      </c>
      <c r="O56">
        <v>10</v>
      </c>
      <c r="P56">
        <v>5</v>
      </c>
      <c r="Q56">
        <v>5</v>
      </c>
      <c r="R56">
        <v>541</v>
      </c>
    </row>
    <row r="57" spans="1:18" hidden="1" x14ac:dyDescent="0.25">
      <c r="A57">
        <v>2015</v>
      </c>
      <c r="B57" t="s">
        <v>501</v>
      </c>
      <c r="C57" t="s">
        <v>500</v>
      </c>
      <c r="D57" t="s">
        <v>115</v>
      </c>
      <c r="E57">
        <v>109</v>
      </c>
      <c r="F57">
        <v>0</v>
      </c>
      <c r="G57">
        <v>240</v>
      </c>
      <c r="H57">
        <v>31.343283582089551</v>
      </c>
      <c r="I57">
        <v>149.26507856056759</v>
      </c>
      <c r="J57" t="s">
        <v>56</v>
      </c>
      <c r="K57" t="s">
        <v>399</v>
      </c>
      <c r="L57" s="6">
        <v>42282</v>
      </c>
      <c r="M57" s="6">
        <v>42288</v>
      </c>
      <c r="N57">
        <v>10</v>
      </c>
      <c r="O57">
        <v>10</v>
      </c>
      <c r="P57">
        <v>5</v>
      </c>
      <c r="Q57">
        <v>5</v>
      </c>
      <c r="R57">
        <v>349</v>
      </c>
    </row>
    <row r="58" spans="1:18" hidden="1" x14ac:dyDescent="0.25">
      <c r="A58">
        <v>2015</v>
      </c>
      <c r="B58" t="s">
        <v>499</v>
      </c>
      <c r="C58" t="s">
        <v>498</v>
      </c>
      <c r="D58" t="s">
        <v>115</v>
      </c>
      <c r="E58">
        <v>136</v>
      </c>
      <c r="F58">
        <v>0</v>
      </c>
      <c r="G58">
        <v>397</v>
      </c>
      <c r="H58">
        <v>113.8144329896907</v>
      </c>
      <c r="I58">
        <v>95.249765434415465</v>
      </c>
      <c r="J58" t="s">
        <v>56</v>
      </c>
      <c r="K58" t="s">
        <v>399</v>
      </c>
      <c r="L58" s="6">
        <v>42289</v>
      </c>
      <c r="M58" s="6">
        <v>42295</v>
      </c>
      <c r="N58">
        <v>10</v>
      </c>
      <c r="O58">
        <v>10</v>
      </c>
      <c r="P58">
        <v>5</v>
      </c>
      <c r="Q58">
        <v>5</v>
      </c>
      <c r="R58">
        <v>533</v>
      </c>
    </row>
    <row r="59" spans="1:18" hidden="1" x14ac:dyDescent="0.25">
      <c r="A59">
        <v>2015</v>
      </c>
      <c r="B59" t="s">
        <v>524</v>
      </c>
      <c r="C59" t="s">
        <v>523</v>
      </c>
      <c r="D59" t="s">
        <v>115</v>
      </c>
      <c r="E59">
        <v>57</v>
      </c>
      <c r="F59">
        <v>0</v>
      </c>
      <c r="G59">
        <v>259</v>
      </c>
      <c r="H59">
        <v>82.634146341463421</v>
      </c>
      <c r="I59">
        <v>35.334081724292773</v>
      </c>
      <c r="J59" t="s">
        <v>56</v>
      </c>
      <c r="K59" t="s">
        <v>399</v>
      </c>
      <c r="L59" s="6">
        <v>42296</v>
      </c>
      <c r="M59" s="6">
        <v>42302</v>
      </c>
      <c r="N59">
        <v>10</v>
      </c>
      <c r="O59">
        <v>10</v>
      </c>
      <c r="P59">
        <v>5</v>
      </c>
      <c r="Q59">
        <v>5</v>
      </c>
      <c r="R59">
        <v>316</v>
      </c>
    </row>
    <row r="60" spans="1:18" hidden="1" x14ac:dyDescent="0.25">
      <c r="A60">
        <v>2015</v>
      </c>
      <c r="B60" t="s">
        <v>522</v>
      </c>
      <c r="C60" t="s">
        <v>419</v>
      </c>
      <c r="D60" t="s">
        <v>115</v>
      </c>
      <c r="E60">
        <v>0</v>
      </c>
      <c r="F60">
        <v>0</v>
      </c>
      <c r="G60">
        <v>26</v>
      </c>
      <c r="H60">
        <v>0</v>
      </c>
      <c r="I60">
        <v>0</v>
      </c>
      <c r="J60" t="s">
        <v>56</v>
      </c>
      <c r="K60" t="s">
        <v>399</v>
      </c>
      <c r="L60" s="6">
        <v>42303</v>
      </c>
      <c r="M60" s="6">
        <v>42308</v>
      </c>
      <c r="N60">
        <v>10</v>
      </c>
      <c r="O60">
        <v>10</v>
      </c>
      <c r="P60">
        <v>5</v>
      </c>
      <c r="Q60">
        <v>5</v>
      </c>
      <c r="R60">
        <v>26</v>
      </c>
    </row>
    <row r="61" spans="1:18" hidden="1" x14ac:dyDescent="0.25">
      <c r="A61">
        <v>2015</v>
      </c>
      <c r="B61" t="s">
        <v>497</v>
      </c>
      <c r="C61" t="s">
        <v>408</v>
      </c>
      <c r="D61" t="s">
        <v>115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56</v>
      </c>
      <c r="K61" t="s">
        <v>399</v>
      </c>
      <c r="L61" s="6">
        <v>42339</v>
      </c>
      <c r="M61" s="6">
        <v>42344</v>
      </c>
      <c r="N61">
        <v>12</v>
      </c>
      <c r="O61">
        <v>12</v>
      </c>
      <c r="P61">
        <v>5</v>
      </c>
      <c r="Q61">
        <v>5</v>
      </c>
      <c r="R61">
        <v>0</v>
      </c>
    </row>
    <row r="62" spans="1:18" hidden="1" x14ac:dyDescent="0.25">
      <c r="A62">
        <v>2015</v>
      </c>
      <c r="B62" t="s">
        <v>407</v>
      </c>
      <c r="C62" t="s">
        <v>406</v>
      </c>
      <c r="D62" t="s">
        <v>115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56</v>
      </c>
      <c r="K62" t="s">
        <v>399</v>
      </c>
      <c r="L62" s="6">
        <v>42345</v>
      </c>
      <c r="M62" s="6">
        <v>42351</v>
      </c>
      <c r="N62">
        <v>12</v>
      </c>
      <c r="O62">
        <v>12</v>
      </c>
      <c r="P62">
        <v>5</v>
      </c>
      <c r="Q62">
        <v>5</v>
      </c>
      <c r="R62">
        <v>0</v>
      </c>
    </row>
    <row r="63" spans="1:18" hidden="1" x14ac:dyDescent="0.25">
      <c r="A63">
        <v>2015</v>
      </c>
      <c r="B63" t="s">
        <v>405</v>
      </c>
      <c r="C63" t="s">
        <v>404</v>
      </c>
      <c r="D63" t="s">
        <v>115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56</v>
      </c>
      <c r="K63" t="s">
        <v>399</v>
      </c>
      <c r="L63" s="6">
        <v>42352</v>
      </c>
      <c r="M63" s="6">
        <v>42358</v>
      </c>
      <c r="N63">
        <v>12</v>
      </c>
      <c r="O63">
        <v>12</v>
      </c>
      <c r="P63">
        <v>5</v>
      </c>
      <c r="Q63">
        <v>5</v>
      </c>
      <c r="R63">
        <v>0</v>
      </c>
    </row>
    <row r="64" spans="1:18" hidden="1" x14ac:dyDescent="0.25">
      <c r="A64">
        <v>2015</v>
      </c>
      <c r="B64" t="s">
        <v>403</v>
      </c>
      <c r="C64" t="s">
        <v>402</v>
      </c>
      <c r="D64" t="s">
        <v>115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56</v>
      </c>
      <c r="K64" t="s">
        <v>399</v>
      </c>
      <c r="L64" s="6">
        <v>42359</v>
      </c>
      <c r="M64" s="6">
        <v>42365</v>
      </c>
      <c r="N64">
        <v>12</v>
      </c>
      <c r="O64">
        <v>12</v>
      </c>
      <c r="P64">
        <v>5</v>
      </c>
      <c r="Q64">
        <v>5</v>
      </c>
      <c r="R64">
        <v>0</v>
      </c>
    </row>
    <row r="65" spans="1:18" hidden="1" x14ac:dyDescent="0.25">
      <c r="A65">
        <v>2015</v>
      </c>
      <c r="B65" t="s">
        <v>401</v>
      </c>
      <c r="C65" t="s">
        <v>400</v>
      </c>
      <c r="D65" t="s">
        <v>115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56</v>
      </c>
      <c r="K65" t="s">
        <v>399</v>
      </c>
      <c r="L65" s="6">
        <v>42366</v>
      </c>
      <c r="M65" s="6">
        <v>42369</v>
      </c>
      <c r="N65">
        <v>12</v>
      </c>
      <c r="O65">
        <v>12</v>
      </c>
      <c r="P65">
        <v>5</v>
      </c>
      <c r="Q65">
        <v>5</v>
      </c>
      <c r="R65">
        <v>0</v>
      </c>
    </row>
    <row r="66" spans="1:18" hidden="1" x14ac:dyDescent="0.25">
      <c r="A66">
        <v>2015</v>
      </c>
      <c r="B66" t="s">
        <v>521</v>
      </c>
      <c r="C66" t="s">
        <v>505</v>
      </c>
      <c r="D66" t="s">
        <v>112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56</v>
      </c>
      <c r="K66" t="s">
        <v>399</v>
      </c>
      <c r="L66" s="6">
        <v>42020</v>
      </c>
      <c r="M66" s="6">
        <v>42022</v>
      </c>
      <c r="N66">
        <v>1</v>
      </c>
      <c r="O66">
        <v>1</v>
      </c>
      <c r="P66">
        <v>1</v>
      </c>
      <c r="Q66">
        <v>1</v>
      </c>
      <c r="R66">
        <v>0</v>
      </c>
    </row>
    <row r="67" spans="1:18" hidden="1" x14ac:dyDescent="0.25">
      <c r="A67">
        <v>2015</v>
      </c>
      <c r="B67" t="s">
        <v>451</v>
      </c>
      <c r="C67" t="s">
        <v>504</v>
      </c>
      <c r="D67" t="s">
        <v>112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56</v>
      </c>
      <c r="K67" t="s">
        <v>399</v>
      </c>
      <c r="L67" s="6">
        <v>42023</v>
      </c>
      <c r="M67" s="6">
        <v>42029</v>
      </c>
      <c r="N67">
        <v>1</v>
      </c>
      <c r="O67">
        <v>1</v>
      </c>
      <c r="P67">
        <v>1</v>
      </c>
      <c r="Q67">
        <v>1</v>
      </c>
      <c r="R67">
        <v>0</v>
      </c>
    </row>
    <row r="68" spans="1:18" hidden="1" x14ac:dyDescent="0.25">
      <c r="A68">
        <v>2015</v>
      </c>
      <c r="B68" t="s">
        <v>449</v>
      </c>
      <c r="C68" t="s">
        <v>460</v>
      </c>
      <c r="D68" t="s">
        <v>112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56</v>
      </c>
      <c r="K68" t="s">
        <v>399</v>
      </c>
      <c r="L68" s="6">
        <v>42030</v>
      </c>
      <c r="M68" s="6">
        <v>42036</v>
      </c>
      <c r="N68">
        <v>1</v>
      </c>
      <c r="O68">
        <v>2</v>
      </c>
      <c r="P68">
        <v>1</v>
      </c>
      <c r="Q68">
        <v>1</v>
      </c>
      <c r="R68">
        <v>0</v>
      </c>
    </row>
    <row r="69" spans="1:18" hidden="1" x14ac:dyDescent="0.25">
      <c r="A69">
        <v>2015</v>
      </c>
      <c r="B69" t="s">
        <v>447</v>
      </c>
      <c r="C69" t="s">
        <v>520</v>
      </c>
      <c r="D69" t="s">
        <v>112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56</v>
      </c>
      <c r="K69" t="s">
        <v>399</v>
      </c>
      <c r="L69" s="6">
        <v>42037</v>
      </c>
      <c r="M69" s="6">
        <v>42043</v>
      </c>
      <c r="N69">
        <v>2</v>
      </c>
      <c r="O69">
        <v>2</v>
      </c>
      <c r="P69">
        <v>1</v>
      </c>
      <c r="Q69">
        <v>1</v>
      </c>
      <c r="R69">
        <v>0</v>
      </c>
    </row>
    <row r="70" spans="1:18" hidden="1" x14ac:dyDescent="0.25">
      <c r="A70">
        <v>2015</v>
      </c>
      <c r="B70" t="s">
        <v>445</v>
      </c>
      <c r="C70" t="s">
        <v>519</v>
      </c>
      <c r="D70" t="s">
        <v>112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56</v>
      </c>
      <c r="K70" t="s">
        <v>399</v>
      </c>
      <c r="L70" s="6">
        <v>42044</v>
      </c>
      <c r="M70" s="6">
        <v>42050</v>
      </c>
      <c r="N70">
        <v>2</v>
      </c>
      <c r="O70">
        <v>2</v>
      </c>
      <c r="P70">
        <v>1</v>
      </c>
      <c r="Q70">
        <v>1</v>
      </c>
      <c r="R70">
        <v>0</v>
      </c>
    </row>
    <row r="71" spans="1:18" hidden="1" x14ac:dyDescent="0.25">
      <c r="A71">
        <v>2015</v>
      </c>
      <c r="B71" t="s">
        <v>443</v>
      </c>
      <c r="C71" t="s">
        <v>518</v>
      </c>
      <c r="D71" t="s">
        <v>112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56</v>
      </c>
      <c r="K71" t="s">
        <v>399</v>
      </c>
      <c r="L71" s="6">
        <v>42051</v>
      </c>
      <c r="M71" s="6">
        <v>42057</v>
      </c>
      <c r="N71">
        <v>2</v>
      </c>
      <c r="O71">
        <v>2</v>
      </c>
      <c r="P71">
        <v>1</v>
      </c>
      <c r="Q71">
        <v>1</v>
      </c>
      <c r="R71">
        <v>0</v>
      </c>
    </row>
    <row r="72" spans="1:18" hidden="1" x14ac:dyDescent="0.25">
      <c r="A72">
        <v>2015</v>
      </c>
      <c r="B72" t="s">
        <v>441</v>
      </c>
      <c r="C72" t="s">
        <v>517</v>
      </c>
      <c r="D72" t="s">
        <v>112</v>
      </c>
      <c r="E72">
        <v>0</v>
      </c>
      <c r="F72">
        <v>0</v>
      </c>
      <c r="G72">
        <v>0</v>
      </c>
      <c r="H72">
        <v>10</v>
      </c>
      <c r="I72">
        <v>0</v>
      </c>
      <c r="J72" t="s">
        <v>56</v>
      </c>
      <c r="K72" t="s">
        <v>399</v>
      </c>
      <c r="L72" s="6">
        <v>42058</v>
      </c>
      <c r="M72" s="6">
        <v>42064</v>
      </c>
      <c r="N72">
        <v>2</v>
      </c>
      <c r="O72">
        <v>3</v>
      </c>
      <c r="P72">
        <v>1</v>
      </c>
      <c r="Q72">
        <v>1</v>
      </c>
      <c r="R72">
        <v>0</v>
      </c>
    </row>
    <row r="73" spans="1:18" hidden="1" x14ac:dyDescent="0.25">
      <c r="A73">
        <v>2015</v>
      </c>
      <c r="B73" t="s">
        <v>439</v>
      </c>
      <c r="C73" t="s">
        <v>516</v>
      </c>
      <c r="D73" t="s">
        <v>112</v>
      </c>
      <c r="E73">
        <v>0</v>
      </c>
      <c r="F73">
        <v>0</v>
      </c>
      <c r="G73">
        <v>0</v>
      </c>
      <c r="H73">
        <v>10</v>
      </c>
      <c r="I73">
        <v>0</v>
      </c>
      <c r="J73" t="s">
        <v>56</v>
      </c>
      <c r="K73" t="s">
        <v>399</v>
      </c>
      <c r="L73" s="6">
        <v>42065</v>
      </c>
      <c r="M73" s="6">
        <v>42071</v>
      </c>
      <c r="N73">
        <v>3</v>
      </c>
      <c r="O73">
        <v>3</v>
      </c>
      <c r="P73">
        <v>1</v>
      </c>
      <c r="Q73">
        <v>1</v>
      </c>
      <c r="R73">
        <v>0</v>
      </c>
    </row>
    <row r="74" spans="1:18" hidden="1" x14ac:dyDescent="0.25">
      <c r="A74">
        <v>2015</v>
      </c>
      <c r="B74" t="s">
        <v>437</v>
      </c>
      <c r="C74" t="s">
        <v>515</v>
      </c>
      <c r="D74" t="s">
        <v>112</v>
      </c>
      <c r="E74">
        <v>0</v>
      </c>
      <c r="F74">
        <v>0</v>
      </c>
      <c r="G74">
        <v>0</v>
      </c>
      <c r="H74">
        <v>29</v>
      </c>
      <c r="I74">
        <v>0</v>
      </c>
      <c r="J74" t="s">
        <v>56</v>
      </c>
      <c r="K74" t="s">
        <v>399</v>
      </c>
      <c r="L74" s="6">
        <v>42072</v>
      </c>
      <c r="M74" s="6">
        <v>42078</v>
      </c>
      <c r="N74">
        <v>3</v>
      </c>
      <c r="O74">
        <v>3</v>
      </c>
      <c r="P74">
        <v>1</v>
      </c>
      <c r="Q74">
        <v>1</v>
      </c>
      <c r="R74">
        <v>0</v>
      </c>
    </row>
    <row r="75" spans="1:18" hidden="1" x14ac:dyDescent="0.25">
      <c r="A75">
        <v>2015</v>
      </c>
      <c r="B75" t="s">
        <v>435</v>
      </c>
      <c r="C75" t="s">
        <v>514</v>
      </c>
      <c r="D75" t="s">
        <v>112</v>
      </c>
      <c r="E75">
        <v>0</v>
      </c>
      <c r="F75">
        <v>0</v>
      </c>
      <c r="G75">
        <v>0</v>
      </c>
      <c r="H75">
        <v>17</v>
      </c>
      <c r="I75">
        <v>0</v>
      </c>
      <c r="J75" t="s">
        <v>56</v>
      </c>
      <c r="K75" t="s">
        <v>399</v>
      </c>
      <c r="L75" s="6">
        <v>42079</v>
      </c>
      <c r="M75" s="6">
        <v>42085</v>
      </c>
      <c r="N75">
        <v>3</v>
      </c>
      <c r="O75">
        <v>3</v>
      </c>
      <c r="P75">
        <v>1</v>
      </c>
      <c r="Q75">
        <v>1</v>
      </c>
      <c r="R75">
        <v>0</v>
      </c>
    </row>
    <row r="76" spans="1:18" hidden="1" x14ac:dyDescent="0.25">
      <c r="A76">
        <v>2015</v>
      </c>
      <c r="B76" t="s">
        <v>433</v>
      </c>
      <c r="C76" t="s">
        <v>513</v>
      </c>
      <c r="D76" t="s">
        <v>112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56</v>
      </c>
      <c r="K76" t="s">
        <v>399</v>
      </c>
      <c r="L76" s="6">
        <v>42086</v>
      </c>
      <c r="M76" s="6">
        <v>42092</v>
      </c>
      <c r="N76">
        <v>3</v>
      </c>
      <c r="O76">
        <v>3</v>
      </c>
      <c r="P76">
        <v>1</v>
      </c>
      <c r="Q76">
        <v>1</v>
      </c>
      <c r="R76">
        <v>0</v>
      </c>
    </row>
    <row r="77" spans="1:18" hidden="1" x14ac:dyDescent="0.25">
      <c r="A77">
        <v>2015</v>
      </c>
      <c r="B77" t="s">
        <v>431</v>
      </c>
      <c r="C77" t="s">
        <v>512</v>
      </c>
      <c r="D77" t="s">
        <v>112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56</v>
      </c>
      <c r="K77" t="s">
        <v>399</v>
      </c>
      <c r="L77" s="6">
        <v>42093</v>
      </c>
      <c r="M77" s="6">
        <v>42099</v>
      </c>
      <c r="N77">
        <v>3</v>
      </c>
      <c r="O77">
        <v>4</v>
      </c>
      <c r="P77">
        <v>1</v>
      </c>
      <c r="Q77">
        <v>1</v>
      </c>
      <c r="R77">
        <v>0</v>
      </c>
    </row>
    <row r="78" spans="1:18" hidden="1" x14ac:dyDescent="0.25">
      <c r="A78">
        <v>2015</v>
      </c>
      <c r="B78" t="s">
        <v>429</v>
      </c>
      <c r="C78" t="s">
        <v>511</v>
      </c>
      <c r="D78" t="s">
        <v>112</v>
      </c>
      <c r="E78">
        <v>4</v>
      </c>
      <c r="F78">
        <v>0</v>
      </c>
      <c r="G78">
        <v>4</v>
      </c>
      <c r="H78">
        <v>14</v>
      </c>
      <c r="I78">
        <v>0</v>
      </c>
      <c r="J78" t="s">
        <v>56</v>
      </c>
      <c r="K78" t="s">
        <v>399</v>
      </c>
      <c r="L78" s="6">
        <v>42100</v>
      </c>
      <c r="M78" s="6">
        <v>42106</v>
      </c>
      <c r="N78">
        <v>4</v>
      </c>
      <c r="O78">
        <v>4</v>
      </c>
      <c r="P78">
        <v>1</v>
      </c>
      <c r="Q78">
        <v>1</v>
      </c>
      <c r="R78">
        <v>8</v>
      </c>
    </row>
    <row r="79" spans="1:18" hidden="1" x14ac:dyDescent="0.25">
      <c r="A79">
        <v>2015</v>
      </c>
      <c r="B79" t="s">
        <v>427</v>
      </c>
      <c r="C79" t="s">
        <v>510</v>
      </c>
      <c r="D79" t="s">
        <v>112</v>
      </c>
      <c r="E79">
        <v>0</v>
      </c>
      <c r="F79">
        <v>0</v>
      </c>
      <c r="G79">
        <v>0</v>
      </c>
      <c r="H79">
        <v>6</v>
      </c>
      <c r="I79">
        <v>0</v>
      </c>
      <c r="J79" t="s">
        <v>56</v>
      </c>
      <c r="K79" t="s">
        <v>399</v>
      </c>
      <c r="L79" s="6">
        <v>42107</v>
      </c>
      <c r="M79" s="6">
        <v>42109</v>
      </c>
      <c r="N79">
        <v>4</v>
      </c>
      <c r="O79">
        <v>4</v>
      </c>
      <c r="P79">
        <v>1</v>
      </c>
      <c r="Q79">
        <v>1</v>
      </c>
      <c r="R79">
        <v>0</v>
      </c>
    </row>
    <row r="80" spans="1:18" hidden="1" x14ac:dyDescent="0.25">
      <c r="A80">
        <v>2015</v>
      </c>
      <c r="B80" t="s">
        <v>459</v>
      </c>
      <c r="C80" t="s">
        <v>410</v>
      </c>
      <c r="D80" t="s">
        <v>112</v>
      </c>
      <c r="E80">
        <v>18422</v>
      </c>
      <c r="F80">
        <v>4746</v>
      </c>
      <c r="G80">
        <v>22213</v>
      </c>
      <c r="H80">
        <v>10795.2799156091</v>
      </c>
      <c r="I80">
        <v>9142.9411530158686</v>
      </c>
      <c r="J80" t="s">
        <v>52</v>
      </c>
      <c r="K80" t="s">
        <v>399</v>
      </c>
      <c r="L80" s="6">
        <v>42186</v>
      </c>
      <c r="M80" s="6">
        <v>42337</v>
      </c>
      <c r="N80">
        <v>7</v>
      </c>
      <c r="O80">
        <v>11</v>
      </c>
      <c r="P80">
        <v>2</v>
      </c>
      <c r="Q80">
        <v>5</v>
      </c>
      <c r="R80">
        <v>45381</v>
      </c>
    </row>
    <row r="81" spans="1:18" hidden="1" x14ac:dyDescent="0.25">
      <c r="A81">
        <v>2015</v>
      </c>
      <c r="B81" t="s">
        <v>509</v>
      </c>
      <c r="C81" t="s">
        <v>482</v>
      </c>
      <c r="D81" t="s">
        <v>112</v>
      </c>
      <c r="E81">
        <v>26</v>
      </c>
      <c r="F81">
        <v>0</v>
      </c>
      <c r="G81">
        <v>29</v>
      </c>
      <c r="H81">
        <v>37.913043478260867</v>
      </c>
      <c r="I81">
        <v>39.379622021364007</v>
      </c>
      <c r="J81" t="s">
        <v>56</v>
      </c>
      <c r="K81" t="s">
        <v>399</v>
      </c>
      <c r="L81" s="6">
        <v>42201</v>
      </c>
      <c r="M81" s="6">
        <v>42205</v>
      </c>
      <c r="N81">
        <v>7</v>
      </c>
      <c r="O81">
        <v>7</v>
      </c>
      <c r="P81">
        <v>2</v>
      </c>
      <c r="Q81">
        <v>2</v>
      </c>
      <c r="R81">
        <v>55</v>
      </c>
    </row>
    <row r="82" spans="1:18" hidden="1" x14ac:dyDescent="0.25">
      <c r="A82">
        <v>2015</v>
      </c>
      <c r="B82" t="s">
        <v>508</v>
      </c>
      <c r="C82" t="s">
        <v>481</v>
      </c>
      <c r="D82" t="s">
        <v>112</v>
      </c>
      <c r="E82">
        <v>111</v>
      </c>
      <c r="F82">
        <v>0</v>
      </c>
      <c r="G82">
        <v>79</v>
      </c>
      <c r="H82">
        <v>99.651315789473685</v>
      </c>
      <c r="I82">
        <v>85.561856663711012</v>
      </c>
      <c r="J82" t="s">
        <v>56</v>
      </c>
      <c r="K82" t="s">
        <v>399</v>
      </c>
      <c r="L82" s="6">
        <v>42206</v>
      </c>
      <c r="M82" s="6">
        <v>42211</v>
      </c>
      <c r="N82">
        <v>7</v>
      </c>
      <c r="O82">
        <v>7</v>
      </c>
      <c r="P82">
        <v>2</v>
      </c>
      <c r="Q82">
        <v>2</v>
      </c>
      <c r="R82">
        <v>190</v>
      </c>
    </row>
    <row r="83" spans="1:18" hidden="1" x14ac:dyDescent="0.25">
      <c r="A83">
        <v>2015</v>
      </c>
      <c r="B83" t="s">
        <v>456</v>
      </c>
      <c r="C83" t="s">
        <v>507</v>
      </c>
      <c r="D83" t="s">
        <v>84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56</v>
      </c>
      <c r="K83" t="s">
        <v>399</v>
      </c>
      <c r="L83" s="6">
        <v>42005</v>
      </c>
      <c r="M83" s="6">
        <v>42008</v>
      </c>
      <c r="N83">
        <v>1</v>
      </c>
      <c r="O83">
        <v>1</v>
      </c>
      <c r="P83">
        <v>1</v>
      </c>
      <c r="Q83">
        <v>1</v>
      </c>
      <c r="R83">
        <v>0</v>
      </c>
    </row>
    <row r="84" spans="1:18" hidden="1" x14ac:dyDescent="0.25">
      <c r="A84">
        <v>2015</v>
      </c>
      <c r="B84" t="s">
        <v>455</v>
      </c>
      <c r="C84" t="s">
        <v>506</v>
      </c>
      <c r="D84" t="s">
        <v>84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56</v>
      </c>
      <c r="K84" t="s">
        <v>399</v>
      </c>
      <c r="L84" s="6">
        <v>42009</v>
      </c>
      <c r="M84" s="6">
        <v>42015</v>
      </c>
      <c r="N84">
        <v>1</v>
      </c>
      <c r="O84">
        <v>1</v>
      </c>
      <c r="P84">
        <v>1</v>
      </c>
      <c r="Q84">
        <v>1</v>
      </c>
      <c r="R84">
        <v>0</v>
      </c>
    </row>
    <row r="85" spans="1:18" hidden="1" x14ac:dyDescent="0.25">
      <c r="A85">
        <v>2015</v>
      </c>
      <c r="B85" t="s">
        <v>453</v>
      </c>
      <c r="C85" t="s">
        <v>505</v>
      </c>
      <c r="D85" t="s">
        <v>84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56</v>
      </c>
      <c r="K85" t="s">
        <v>399</v>
      </c>
      <c r="L85" s="6">
        <v>42016</v>
      </c>
      <c r="M85" s="6">
        <v>42022</v>
      </c>
      <c r="N85">
        <v>1</v>
      </c>
      <c r="O85">
        <v>1</v>
      </c>
      <c r="P85">
        <v>1</v>
      </c>
      <c r="Q85">
        <v>1</v>
      </c>
      <c r="R85">
        <v>0</v>
      </c>
    </row>
    <row r="86" spans="1:18" hidden="1" x14ac:dyDescent="0.25">
      <c r="A86">
        <v>2015</v>
      </c>
      <c r="B86" t="s">
        <v>451</v>
      </c>
      <c r="C86" t="s">
        <v>504</v>
      </c>
      <c r="D86" t="s">
        <v>84</v>
      </c>
      <c r="E86">
        <v>5</v>
      </c>
      <c r="F86">
        <v>0</v>
      </c>
      <c r="G86">
        <v>0</v>
      </c>
      <c r="H86">
        <v>0</v>
      </c>
      <c r="I86">
        <v>0</v>
      </c>
      <c r="J86" t="s">
        <v>56</v>
      </c>
      <c r="K86" t="s">
        <v>399</v>
      </c>
      <c r="L86" s="6">
        <v>42023</v>
      </c>
      <c r="M86" s="6">
        <v>42029</v>
      </c>
      <c r="N86">
        <v>1</v>
      </c>
      <c r="O86">
        <v>1</v>
      </c>
      <c r="P86">
        <v>1</v>
      </c>
      <c r="Q86">
        <v>1</v>
      </c>
      <c r="R86">
        <v>5</v>
      </c>
    </row>
    <row r="87" spans="1:18" hidden="1" x14ac:dyDescent="0.25">
      <c r="A87">
        <v>2015</v>
      </c>
      <c r="B87" t="s">
        <v>449</v>
      </c>
      <c r="C87" t="s">
        <v>503</v>
      </c>
      <c r="D87" t="s">
        <v>84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56</v>
      </c>
      <c r="K87" t="s">
        <v>399</v>
      </c>
      <c r="L87" s="6">
        <v>42030</v>
      </c>
      <c r="M87" s="6">
        <v>42035</v>
      </c>
      <c r="N87">
        <v>1</v>
      </c>
      <c r="O87">
        <v>1</v>
      </c>
      <c r="P87">
        <v>1</v>
      </c>
      <c r="Q87">
        <v>1</v>
      </c>
      <c r="R87">
        <v>0</v>
      </c>
    </row>
    <row r="88" spans="1:18" hidden="1" x14ac:dyDescent="0.25">
      <c r="A88">
        <v>2015</v>
      </c>
      <c r="B88" t="s">
        <v>459</v>
      </c>
      <c r="C88" t="s">
        <v>412</v>
      </c>
      <c r="D88" t="s">
        <v>84</v>
      </c>
      <c r="E88">
        <v>7346</v>
      </c>
      <c r="F88">
        <v>2112</v>
      </c>
      <c r="G88">
        <v>4887</v>
      </c>
      <c r="H88">
        <v>4384.9216108426963</v>
      </c>
      <c r="I88">
        <v>1532.5939610712339</v>
      </c>
      <c r="J88" t="s">
        <v>52</v>
      </c>
      <c r="K88" t="s">
        <v>399</v>
      </c>
      <c r="L88" s="6">
        <v>42186</v>
      </c>
      <c r="M88" s="6">
        <v>42330</v>
      </c>
      <c r="N88">
        <v>7</v>
      </c>
      <c r="O88">
        <v>11</v>
      </c>
      <c r="P88">
        <v>2</v>
      </c>
      <c r="Q88">
        <v>5</v>
      </c>
      <c r="R88">
        <v>14345</v>
      </c>
    </row>
    <row r="89" spans="1:18" hidden="1" x14ac:dyDescent="0.25">
      <c r="A89">
        <v>2015</v>
      </c>
      <c r="B89" t="s">
        <v>457</v>
      </c>
      <c r="C89" t="s">
        <v>502</v>
      </c>
      <c r="D89" t="s">
        <v>84</v>
      </c>
      <c r="E89">
        <v>351</v>
      </c>
      <c r="F89">
        <v>0</v>
      </c>
      <c r="G89">
        <v>267</v>
      </c>
      <c r="H89">
        <v>308.75675675675672</v>
      </c>
      <c r="I89">
        <v>48.92863543788188</v>
      </c>
      <c r="J89" t="s">
        <v>56</v>
      </c>
      <c r="K89" t="s">
        <v>399</v>
      </c>
      <c r="L89" s="6">
        <v>42278</v>
      </c>
      <c r="M89" s="6">
        <v>42281</v>
      </c>
      <c r="N89">
        <v>10</v>
      </c>
      <c r="O89">
        <v>10</v>
      </c>
      <c r="P89">
        <v>5</v>
      </c>
      <c r="Q89">
        <v>5</v>
      </c>
      <c r="R89">
        <v>618</v>
      </c>
    </row>
    <row r="90" spans="1:18" hidden="1" x14ac:dyDescent="0.25">
      <c r="A90">
        <v>2015</v>
      </c>
      <c r="B90" t="s">
        <v>501</v>
      </c>
      <c r="C90" t="s">
        <v>500</v>
      </c>
      <c r="D90" t="s">
        <v>84</v>
      </c>
      <c r="E90">
        <v>421</v>
      </c>
      <c r="F90">
        <v>0</v>
      </c>
      <c r="G90">
        <v>327</v>
      </c>
      <c r="H90">
        <v>563</v>
      </c>
      <c r="I90">
        <v>0</v>
      </c>
      <c r="J90" t="s">
        <v>56</v>
      </c>
      <c r="K90" t="s">
        <v>399</v>
      </c>
      <c r="L90" s="6">
        <v>42282</v>
      </c>
      <c r="M90" s="6">
        <v>42288</v>
      </c>
      <c r="N90">
        <v>10</v>
      </c>
      <c r="O90">
        <v>10</v>
      </c>
      <c r="P90">
        <v>5</v>
      </c>
      <c r="Q90">
        <v>5</v>
      </c>
      <c r="R90">
        <v>748</v>
      </c>
    </row>
    <row r="91" spans="1:18" hidden="1" x14ac:dyDescent="0.25">
      <c r="A91">
        <v>2015</v>
      </c>
      <c r="B91" t="s">
        <v>499</v>
      </c>
      <c r="C91" t="s">
        <v>498</v>
      </c>
      <c r="D91" t="s">
        <v>84</v>
      </c>
      <c r="E91">
        <v>66</v>
      </c>
      <c r="F91">
        <v>0</v>
      </c>
      <c r="G91">
        <v>189</v>
      </c>
      <c r="H91">
        <v>212.30769230769229</v>
      </c>
      <c r="I91">
        <v>27.572625698324021</v>
      </c>
      <c r="J91" t="s">
        <v>56</v>
      </c>
      <c r="K91" t="s">
        <v>399</v>
      </c>
      <c r="L91" s="6">
        <v>42289</v>
      </c>
      <c r="M91" s="6">
        <v>42295</v>
      </c>
      <c r="N91">
        <v>10</v>
      </c>
      <c r="O91">
        <v>10</v>
      </c>
      <c r="P91">
        <v>5</v>
      </c>
      <c r="Q91">
        <v>5</v>
      </c>
      <c r="R91">
        <v>255</v>
      </c>
    </row>
    <row r="92" spans="1:18" hidden="1" x14ac:dyDescent="0.25">
      <c r="A92">
        <v>2015</v>
      </c>
      <c r="B92" t="s">
        <v>497</v>
      </c>
      <c r="C92" t="s">
        <v>400</v>
      </c>
      <c r="D92" t="s">
        <v>84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42</v>
      </c>
      <c r="K92" t="s">
        <v>399</v>
      </c>
      <c r="L92" s="6">
        <v>42339</v>
      </c>
      <c r="M92" s="6">
        <v>42369</v>
      </c>
      <c r="N92">
        <v>12</v>
      </c>
      <c r="O92">
        <v>12</v>
      </c>
      <c r="P92">
        <v>5</v>
      </c>
      <c r="Q92">
        <v>5</v>
      </c>
      <c r="R92">
        <v>0</v>
      </c>
    </row>
    <row r="93" spans="1:18" hidden="1" x14ac:dyDescent="0.25">
      <c r="A93">
        <v>2015</v>
      </c>
      <c r="B93" t="s">
        <v>460</v>
      </c>
      <c r="C93" t="s">
        <v>421</v>
      </c>
      <c r="D93" t="s">
        <v>53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42</v>
      </c>
      <c r="K93" t="s">
        <v>399</v>
      </c>
      <c r="L93" s="6">
        <v>42036</v>
      </c>
      <c r="M93" s="6">
        <v>42124</v>
      </c>
      <c r="N93">
        <v>2</v>
      </c>
      <c r="O93">
        <v>4</v>
      </c>
      <c r="P93">
        <v>1</v>
      </c>
      <c r="Q93">
        <v>1</v>
      </c>
      <c r="R93">
        <v>0</v>
      </c>
    </row>
    <row r="94" spans="1:18" hidden="1" x14ac:dyDescent="0.25">
      <c r="A94">
        <v>2015</v>
      </c>
      <c r="B94" t="s">
        <v>496</v>
      </c>
      <c r="C94" t="s">
        <v>495</v>
      </c>
      <c r="D94" t="s">
        <v>53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56</v>
      </c>
      <c r="K94" t="s">
        <v>399</v>
      </c>
      <c r="L94" s="6">
        <v>42156</v>
      </c>
      <c r="M94" s="6">
        <v>42162</v>
      </c>
      <c r="N94">
        <v>6</v>
      </c>
      <c r="O94">
        <v>6</v>
      </c>
      <c r="P94">
        <v>1</v>
      </c>
      <c r="Q94">
        <v>1</v>
      </c>
      <c r="R94">
        <v>0</v>
      </c>
    </row>
    <row r="95" spans="1:18" hidden="1" x14ac:dyDescent="0.25">
      <c r="A95">
        <v>2015</v>
      </c>
      <c r="B95" t="s">
        <v>494</v>
      </c>
      <c r="C95" t="s">
        <v>493</v>
      </c>
      <c r="D95" t="s">
        <v>53</v>
      </c>
      <c r="E95">
        <v>0</v>
      </c>
      <c r="F95">
        <v>0</v>
      </c>
      <c r="G95">
        <v>0</v>
      </c>
      <c r="H95">
        <v>0</v>
      </c>
      <c r="I95">
        <v>3</v>
      </c>
      <c r="J95" t="s">
        <v>56</v>
      </c>
      <c r="K95" t="s">
        <v>399</v>
      </c>
      <c r="L95" s="6">
        <v>42163</v>
      </c>
      <c r="M95" s="6">
        <v>42169</v>
      </c>
      <c r="N95">
        <v>6</v>
      </c>
      <c r="O95">
        <v>6</v>
      </c>
      <c r="P95">
        <v>1</v>
      </c>
      <c r="Q95">
        <v>1</v>
      </c>
      <c r="R95">
        <v>0</v>
      </c>
    </row>
    <row r="96" spans="1:18" hidden="1" x14ac:dyDescent="0.25">
      <c r="A96">
        <v>2015</v>
      </c>
      <c r="B96" t="s">
        <v>492</v>
      </c>
      <c r="C96" t="s">
        <v>491</v>
      </c>
      <c r="D96" t="s">
        <v>53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56</v>
      </c>
      <c r="K96" t="s">
        <v>399</v>
      </c>
      <c r="L96" s="6">
        <v>42170</v>
      </c>
      <c r="M96" s="6">
        <v>42176</v>
      </c>
      <c r="N96">
        <v>6</v>
      </c>
      <c r="O96">
        <v>6</v>
      </c>
      <c r="P96">
        <v>1</v>
      </c>
      <c r="Q96">
        <v>1</v>
      </c>
      <c r="R96">
        <v>0</v>
      </c>
    </row>
    <row r="97" spans="1:18" hidden="1" x14ac:dyDescent="0.25">
      <c r="A97">
        <v>2015</v>
      </c>
      <c r="B97" t="s">
        <v>490</v>
      </c>
      <c r="C97" t="s">
        <v>489</v>
      </c>
      <c r="D97" t="s">
        <v>53</v>
      </c>
      <c r="E97">
        <v>3</v>
      </c>
      <c r="F97">
        <v>0</v>
      </c>
      <c r="G97">
        <v>0</v>
      </c>
      <c r="H97">
        <v>0</v>
      </c>
      <c r="I97">
        <v>3</v>
      </c>
      <c r="J97" t="s">
        <v>56</v>
      </c>
      <c r="K97" t="s">
        <v>399</v>
      </c>
      <c r="L97" s="6">
        <v>42177</v>
      </c>
      <c r="M97" s="6">
        <v>42183</v>
      </c>
      <c r="N97">
        <v>6</v>
      </c>
      <c r="O97">
        <v>6</v>
      </c>
      <c r="P97">
        <v>1</v>
      </c>
      <c r="Q97">
        <v>1</v>
      </c>
      <c r="R97">
        <v>3</v>
      </c>
    </row>
    <row r="98" spans="1:18" hidden="1" x14ac:dyDescent="0.25">
      <c r="A98">
        <v>2015</v>
      </c>
      <c r="B98" t="s">
        <v>488</v>
      </c>
      <c r="C98" t="s">
        <v>487</v>
      </c>
      <c r="D98" t="s">
        <v>53</v>
      </c>
      <c r="E98">
        <v>0</v>
      </c>
      <c r="F98">
        <v>0</v>
      </c>
      <c r="G98">
        <v>0</v>
      </c>
      <c r="H98">
        <v>14</v>
      </c>
      <c r="I98">
        <v>0</v>
      </c>
      <c r="J98" t="s">
        <v>56</v>
      </c>
      <c r="K98" t="s">
        <v>399</v>
      </c>
      <c r="L98" s="6">
        <v>42184</v>
      </c>
      <c r="M98" s="6">
        <v>42190</v>
      </c>
      <c r="N98">
        <v>6</v>
      </c>
      <c r="O98">
        <v>7</v>
      </c>
      <c r="P98">
        <v>1</v>
      </c>
      <c r="Q98">
        <v>2</v>
      </c>
      <c r="R98">
        <v>0</v>
      </c>
    </row>
    <row r="99" spans="1:18" hidden="1" x14ac:dyDescent="0.25">
      <c r="A99">
        <v>2015</v>
      </c>
      <c r="B99" t="s">
        <v>486</v>
      </c>
      <c r="C99" t="s">
        <v>485</v>
      </c>
      <c r="D99" t="s">
        <v>53</v>
      </c>
      <c r="E99">
        <v>0</v>
      </c>
      <c r="F99">
        <v>0</v>
      </c>
      <c r="G99">
        <v>0</v>
      </c>
      <c r="H99">
        <v>3.9</v>
      </c>
      <c r="I99">
        <v>8.9266055045871564</v>
      </c>
      <c r="J99" t="s">
        <v>56</v>
      </c>
      <c r="K99" t="s">
        <v>399</v>
      </c>
      <c r="L99" s="6">
        <v>42191</v>
      </c>
      <c r="M99" s="6">
        <v>42197</v>
      </c>
      <c r="N99">
        <v>7</v>
      </c>
      <c r="O99">
        <v>7</v>
      </c>
      <c r="P99">
        <v>2</v>
      </c>
      <c r="Q99">
        <v>2</v>
      </c>
      <c r="R99">
        <v>0</v>
      </c>
    </row>
    <row r="100" spans="1:18" hidden="1" x14ac:dyDescent="0.25">
      <c r="A100">
        <v>2015</v>
      </c>
      <c r="B100" t="s">
        <v>484</v>
      </c>
      <c r="C100" t="s">
        <v>483</v>
      </c>
      <c r="D100" t="s">
        <v>53</v>
      </c>
      <c r="E100">
        <v>3</v>
      </c>
      <c r="F100">
        <v>0</v>
      </c>
      <c r="G100">
        <v>0</v>
      </c>
      <c r="H100">
        <v>0</v>
      </c>
      <c r="I100">
        <v>3</v>
      </c>
      <c r="J100" t="s">
        <v>56</v>
      </c>
      <c r="K100" t="s">
        <v>399</v>
      </c>
      <c r="L100" s="6">
        <v>42198</v>
      </c>
      <c r="M100" s="6">
        <v>42204</v>
      </c>
      <c r="N100">
        <v>7</v>
      </c>
      <c r="O100">
        <v>7</v>
      </c>
      <c r="P100">
        <v>2</v>
      </c>
      <c r="Q100">
        <v>2</v>
      </c>
      <c r="R100">
        <v>3</v>
      </c>
    </row>
    <row r="101" spans="1:18" hidden="1" x14ac:dyDescent="0.25">
      <c r="A101">
        <v>2015</v>
      </c>
      <c r="B101" t="s">
        <v>482</v>
      </c>
      <c r="C101" t="s">
        <v>481</v>
      </c>
      <c r="D101" t="s">
        <v>53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56</v>
      </c>
      <c r="K101" t="s">
        <v>399</v>
      </c>
      <c r="L101" s="6">
        <v>42205</v>
      </c>
      <c r="M101" s="6">
        <v>42211</v>
      </c>
      <c r="N101">
        <v>7</v>
      </c>
      <c r="O101">
        <v>7</v>
      </c>
      <c r="P101">
        <v>2</v>
      </c>
      <c r="Q101">
        <v>2</v>
      </c>
      <c r="R101">
        <v>0</v>
      </c>
    </row>
    <row r="102" spans="1:18" hidden="1" x14ac:dyDescent="0.25">
      <c r="A102">
        <v>2015</v>
      </c>
      <c r="B102" t="s">
        <v>480</v>
      </c>
      <c r="C102" t="s">
        <v>479</v>
      </c>
      <c r="D102" t="s">
        <v>53</v>
      </c>
      <c r="E102">
        <v>8</v>
      </c>
      <c r="F102">
        <v>0</v>
      </c>
      <c r="G102">
        <v>0</v>
      </c>
      <c r="H102">
        <v>41.543859649122808</v>
      </c>
      <c r="I102">
        <v>22.274800456100341</v>
      </c>
      <c r="J102" t="s">
        <v>56</v>
      </c>
      <c r="K102" t="s">
        <v>399</v>
      </c>
      <c r="L102" s="6">
        <v>42212</v>
      </c>
      <c r="M102" s="6">
        <v>42218</v>
      </c>
      <c r="N102">
        <v>7</v>
      </c>
      <c r="O102">
        <v>8</v>
      </c>
      <c r="P102">
        <v>2</v>
      </c>
      <c r="Q102">
        <v>3</v>
      </c>
      <c r="R102">
        <v>8</v>
      </c>
    </row>
    <row r="103" spans="1:18" hidden="1" x14ac:dyDescent="0.25">
      <c r="A103">
        <v>2015</v>
      </c>
      <c r="B103" t="s">
        <v>478</v>
      </c>
      <c r="C103" t="s">
        <v>477</v>
      </c>
      <c r="D103" t="s">
        <v>53</v>
      </c>
      <c r="E103">
        <v>0</v>
      </c>
      <c r="F103">
        <v>0</v>
      </c>
      <c r="G103">
        <v>0</v>
      </c>
      <c r="H103">
        <v>41</v>
      </c>
      <c r="I103">
        <v>0</v>
      </c>
      <c r="J103" t="s">
        <v>56</v>
      </c>
      <c r="K103" t="s">
        <v>399</v>
      </c>
      <c r="L103" s="6">
        <v>42219</v>
      </c>
      <c r="M103" s="6">
        <v>42225</v>
      </c>
      <c r="N103">
        <v>8</v>
      </c>
      <c r="O103">
        <v>8</v>
      </c>
      <c r="P103">
        <v>3</v>
      </c>
      <c r="Q103">
        <v>3</v>
      </c>
      <c r="R103">
        <v>0</v>
      </c>
    </row>
    <row r="104" spans="1:18" hidden="1" x14ac:dyDescent="0.25">
      <c r="A104">
        <v>2015</v>
      </c>
      <c r="B104" t="s">
        <v>476</v>
      </c>
      <c r="C104" t="s">
        <v>475</v>
      </c>
      <c r="D104" t="s">
        <v>53</v>
      </c>
      <c r="E104">
        <v>33</v>
      </c>
      <c r="F104">
        <v>0</v>
      </c>
      <c r="G104">
        <v>51</v>
      </c>
      <c r="H104">
        <v>13.71428571428571</v>
      </c>
      <c r="I104">
        <v>24.337349397590359</v>
      </c>
      <c r="J104" t="s">
        <v>56</v>
      </c>
      <c r="K104" t="s">
        <v>399</v>
      </c>
      <c r="L104" s="6">
        <v>42226</v>
      </c>
      <c r="M104" s="6">
        <v>42232</v>
      </c>
      <c r="N104">
        <v>8</v>
      </c>
      <c r="O104">
        <v>8</v>
      </c>
      <c r="P104">
        <v>3</v>
      </c>
      <c r="Q104">
        <v>3</v>
      </c>
      <c r="R104">
        <v>84</v>
      </c>
    </row>
    <row r="105" spans="1:18" hidden="1" x14ac:dyDescent="0.25">
      <c r="A105">
        <v>2015</v>
      </c>
      <c r="B105" t="s">
        <v>474</v>
      </c>
      <c r="C105" t="s">
        <v>473</v>
      </c>
      <c r="D105" t="s">
        <v>53</v>
      </c>
      <c r="E105">
        <v>88</v>
      </c>
      <c r="F105">
        <v>0</v>
      </c>
      <c r="G105">
        <v>79</v>
      </c>
      <c r="H105">
        <v>0</v>
      </c>
      <c r="I105">
        <v>67</v>
      </c>
      <c r="J105" t="s">
        <v>56</v>
      </c>
      <c r="K105" t="s">
        <v>399</v>
      </c>
      <c r="L105" s="6">
        <v>42233</v>
      </c>
      <c r="M105" s="6">
        <v>42239</v>
      </c>
      <c r="N105">
        <v>8</v>
      </c>
      <c r="O105">
        <v>8</v>
      </c>
      <c r="P105">
        <v>3</v>
      </c>
      <c r="Q105">
        <v>3</v>
      </c>
      <c r="R105">
        <v>167</v>
      </c>
    </row>
    <row r="106" spans="1:18" hidden="1" x14ac:dyDescent="0.25">
      <c r="A106">
        <v>2015</v>
      </c>
      <c r="B106" t="s">
        <v>472</v>
      </c>
      <c r="C106" t="s">
        <v>471</v>
      </c>
      <c r="D106" t="s">
        <v>53</v>
      </c>
      <c r="E106">
        <v>121</v>
      </c>
      <c r="F106">
        <v>0</v>
      </c>
      <c r="G106">
        <v>61</v>
      </c>
      <c r="H106">
        <v>0</v>
      </c>
      <c r="I106">
        <v>33</v>
      </c>
      <c r="J106" t="s">
        <v>56</v>
      </c>
      <c r="K106" t="s">
        <v>399</v>
      </c>
      <c r="L106" s="6">
        <v>42240</v>
      </c>
      <c r="M106" s="6">
        <v>42246</v>
      </c>
      <c r="N106">
        <v>8</v>
      </c>
      <c r="O106">
        <v>8</v>
      </c>
      <c r="P106">
        <v>3</v>
      </c>
      <c r="Q106">
        <v>3</v>
      </c>
      <c r="R106">
        <v>182</v>
      </c>
    </row>
    <row r="107" spans="1:18" hidden="1" x14ac:dyDescent="0.25">
      <c r="A107">
        <v>2015</v>
      </c>
      <c r="B107" t="s">
        <v>470</v>
      </c>
      <c r="C107" t="s">
        <v>469</v>
      </c>
      <c r="D107" t="s">
        <v>53</v>
      </c>
      <c r="E107">
        <v>199</v>
      </c>
      <c r="F107">
        <v>0</v>
      </c>
      <c r="G107">
        <v>61</v>
      </c>
      <c r="H107">
        <v>16.25</v>
      </c>
      <c r="I107">
        <v>33.503267973856211</v>
      </c>
      <c r="J107" t="s">
        <v>56</v>
      </c>
      <c r="K107" t="s">
        <v>399</v>
      </c>
      <c r="L107" s="6">
        <v>42247</v>
      </c>
      <c r="M107" s="6">
        <v>42253</v>
      </c>
      <c r="N107">
        <v>8</v>
      </c>
      <c r="O107">
        <v>9</v>
      </c>
      <c r="P107">
        <v>3</v>
      </c>
      <c r="Q107">
        <v>4</v>
      </c>
      <c r="R107">
        <v>260</v>
      </c>
    </row>
    <row r="108" spans="1:18" hidden="1" x14ac:dyDescent="0.25">
      <c r="A108">
        <v>2015</v>
      </c>
      <c r="B108" t="s">
        <v>468</v>
      </c>
      <c r="C108" t="s">
        <v>467</v>
      </c>
      <c r="D108" t="s">
        <v>53</v>
      </c>
      <c r="E108">
        <v>74</v>
      </c>
      <c r="F108">
        <v>0</v>
      </c>
      <c r="G108">
        <v>18</v>
      </c>
      <c r="H108">
        <v>16.089552238805972</v>
      </c>
      <c r="I108">
        <v>80.08115942028985</v>
      </c>
      <c r="J108" t="s">
        <v>56</v>
      </c>
      <c r="K108" t="s">
        <v>399</v>
      </c>
      <c r="L108" s="6">
        <v>42254</v>
      </c>
      <c r="M108" s="6">
        <v>42260</v>
      </c>
      <c r="N108">
        <v>9</v>
      </c>
      <c r="O108">
        <v>9</v>
      </c>
      <c r="P108">
        <v>4</v>
      </c>
      <c r="Q108">
        <v>4</v>
      </c>
      <c r="R108">
        <v>92</v>
      </c>
    </row>
    <row r="109" spans="1:18" hidden="1" x14ac:dyDescent="0.25">
      <c r="A109">
        <v>2015</v>
      </c>
      <c r="B109" t="s">
        <v>466</v>
      </c>
      <c r="C109" t="s">
        <v>465</v>
      </c>
      <c r="D109" t="s">
        <v>53</v>
      </c>
      <c r="E109">
        <v>112</v>
      </c>
      <c r="F109">
        <v>0</v>
      </c>
      <c r="G109">
        <v>40</v>
      </c>
      <c r="H109">
        <v>28.189189189189189</v>
      </c>
      <c r="I109">
        <v>111.02666258044739</v>
      </c>
      <c r="J109" t="s">
        <v>56</v>
      </c>
      <c r="K109" t="s">
        <v>399</v>
      </c>
      <c r="L109" s="6">
        <v>42261</v>
      </c>
      <c r="M109" s="6">
        <v>42267</v>
      </c>
      <c r="N109">
        <v>9</v>
      </c>
      <c r="O109">
        <v>9</v>
      </c>
      <c r="P109">
        <v>4</v>
      </c>
      <c r="Q109">
        <v>4</v>
      </c>
      <c r="R109">
        <v>152</v>
      </c>
    </row>
    <row r="110" spans="1:18" hidden="1" x14ac:dyDescent="0.25">
      <c r="A110">
        <v>2015</v>
      </c>
      <c r="B110" t="s">
        <v>464</v>
      </c>
      <c r="C110" t="s">
        <v>463</v>
      </c>
      <c r="D110" t="s">
        <v>53</v>
      </c>
      <c r="E110">
        <v>119</v>
      </c>
      <c r="F110">
        <v>0</v>
      </c>
      <c r="G110">
        <v>65</v>
      </c>
      <c r="H110">
        <v>174.45098039215691</v>
      </c>
      <c r="I110">
        <v>74.506720307214039</v>
      </c>
      <c r="J110" t="s">
        <v>56</v>
      </c>
      <c r="K110" t="s">
        <v>399</v>
      </c>
      <c r="L110" s="6">
        <v>42268</v>
      </c>
      <c r="M110" s="6">
        <v>42274</v>
      </c>
      <c r="N110">
        <v>9</v>
      </c>
      <c r="O110">
        <v>9</v>
      </c>
      <c r="P110">
        <v>4</v>
      </c>
      <c r="Q110">
        <v>4</v>
      </c>
      <c r="R110">
        <v>184</v>
      </c>
    </row>
    <row r="111" spans="1:18" hidden="1" x14ac:dyDescent="0.25">
      <c r="A111">
        <v>2015</v>
      </c>
      <c r="B111" t="s">
        <v>462</v>
      </c>
      <c r="C111" t="s">
        <v>458</v>
      </c>
      <c r="D111" t="s">
        <v>53</v>
      </c>
      <c r="E111">
        <v>46</v>
      </c>
      <c r="F111">
        <v>0</v>
      </c>
      <c r="G111">
        <v>15</v>
      </c>
      <c r="H111">
        <v>10.15384615384615</v>
      </c>
      <c r="I111">
        <v>10.67264573991031</v>
      </c>
      <c r="J111" t="s">
        <v>56</v>
      </c>
      <c r="K111" t="s">
        <v>399</v>
      </c>
      <c r="L111" s="6">
        <v>42275</v>
      </c>
      <c r="M111" s="6">
        <v>42277</v>
      </c>
      <c r="N111">
        <v>9</v>
      </c>
      <c r="O111">
        <v>9</v>
      </c>
      <c r="P111">
        <v>4</v>
      </c>
      <c r="Q111">
        <v>4</v>
      </c>
      <c r="R111">
        <v>61</v>
      </c>
    </row>
    <row r="112" spans="1:18" hidden="1" x14ac:dyDescent="0.25">
      <c r="A112">
        <v>2015</v>
      </c>
      <c r="B112" t="s">
        <v>457</v>
      </c>
      <c r="C112" t="s">
        <v>461</v>
      </c>
      <c r="D112" t="s">
        <v>53</v>
      </c>
      <c r="E112">
        <v>169</v>
      </c>
      <c r="F112">
        <v>32</v>
      </c>
      <c r="G112">
        <v>133</v>
      </c>
      <c r="H112">
        <v>187.875</v>
      </c>
      <c r="I112">
        <v>62.625</v>
      </c>
      <c r="J112" t="s">
        <v>52</v>
      </c>
      <c r="K112" t="s">
        <v>399</v>
      </c>
      <c r="L112" s="6">
        <v>42278</v>
      </c>
      <c r="M112" s="6">
        <v>42367</v>
      </c>
      <c r="N112">
        <v>10</v>
      </c>
      <c r="O112">
        <v>12</v>
      </c>
      <c r="P112">
        <v>5</v>
      </c>
      <c r="Q112">
        <v>5</v>
      </c>
      <c r="R112">
        <v>334</v>
      </c>
    </row>
    <row r="113" spans="1:18" hidden="1" x14ac:dyDescent="0.25">
      <c r="A113">
        <v>2015</v>
      </c>
      <c r="B113" t="s">
        <v>460</v>
      </c>
      <c r="C113" t="s">
        <v>421</v>
      </c>
      <c r="D113" t="s">
        <v>48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42</v>
      </c>
      <c r="K113" t="s">
        <v>399</v>
      </c>
      <c r="L113" s="6">
        <v>42036</v>
      </c>
      <c r="M113" s="6">
        <v>42124</v>
      </c>
      <c r="N113">
        <v>2</v>
      </c>
      <c r="O113">
        <v>4</v>
      </c>
      <c r="P113">
        <v>1</v>
      </c>
      <c r="Q113">
        <v>1</v>
      </c>
      <c r="R113">
        <v>0</v>
      </c>
    </row>
    <row r="114" spans="1:18" hidden="1" x14ac:dyDescent="0.25">
      <c r="A114">
        <v>2015</v>
      </c>
      <c r="B114" t="s">
        <v>459</v>
      </c>
      <c r="C114" t="s">
        <v>400</v>
      </c>
      <c r="D114" t="s">
        <v>48</v>
      </c>
      <c r="E114">
        <v>740</v>
      </c>
      <c r="F114">
        <v>76</v>
      </c>
      <c r="G114">
        <v>331</v>
      </c>
      <c r="H114">
        <v>152.93333333333331</v>
      </c>
      <c r="I114">
        <v>356.84444444444438</v>
      </c>
      <c r="J114" t="s">
        <v>42</v>
      </c>
      <c r="K114" t="s">
        <v>399</v>
      </c>
      <c r="L114" s="6">
        <v>42186</v>
      </c>
      <c r="M114" s="6">
        <v>42369</v>
      </c>
      <c r="N114">
        <v>7</v>
      </c>
      <c r="O114">
        <v>12</v>
      </c>
      <c r="P114">
        <v>2</v>
      </c>
      <c r="Q114">
        <v>5</v>
      </c>
      <c r="R114">
        <v>1147</v>
      </c>
    </row>
    <row r="115" spans="1:18" hidden="1" x14ac:dyDescent="0.25">
      <c r="A115">
        <v>2015</v>
      </c>
      <c r="B115" t="s">
        <v>456</v>
      </c>
      <c r="C115" t="s">
        <v>421</v>
      </c>
      <c r="D115" t="s">
        <v>43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42</v>
      </c>
      <c r="K115" t="s">
        <v>399</v>
      </c>
      <c r="L115" s="6">
        <v>42005</v>
      </c>
      <c r="M115" s="6">
        <v>42124</v>
      </c>
      <c r="N115">
        <v>1</v>
      </c>
      <c r="O115">
        <v>4</v>
      </c>
      <c r="P115">
        <v>1</v>
      </c>
      <c r="Q115">
        <v>1</v>
      </c>
      <c r="R115">
        <v>0</v>
      </c>
    </row>
    <row r="116" spans="1:18" hidden="1" x14ac:dyDescent="0.25">
      <c r="A116">
        <v>2015</v>
      </c>
      <c r="B116" t="s">
        <v>459</v>
      </c>
      <c r="C116" t="s">
        <v>458</v>
      </c>
      <c r="D116" t="s">
        <v>43</v>
      </c>
      <c r="E116">
        <v>147</v>
      </c>
      <c r="F116">
        <v>2</v>
      </c>
      <c r="G116">
        <v>2</v>
      </c>
      <c r="H116">
        <v>33.555555555555557</v>
      </c>
      <c r="I116">
        <v>151</v>
      </c>
      <c r="J116" t="s">
        <v>42</v>
      </c>
      <c r="K116" t="s">
        <v>399</v>
      </c>
      <c r="L116" s="6">
        <v>42186</v>
      </c>
      <c r="M116" s="6">
        <v>42277</v>
      </c>
      <c r="N116">
        <v>7</v>
      </c>
      <c r="O116">
        <v>9</v>
      </c>
      <c r="P116">
        <v>2</v>
      </c>
      <c r="Q116">
        <v>4</v>
      </c>
      <c r="R116">
        <v>151</v>
      </c>
    </row>
    <row r="117" spans="1:18" hidden="1" x14ac:dyDescent="0.25">
      <c r="A117">
        <v>2015</v>
      </c>
      <c r="B117" t="s">
        <v>457</v>
      </c>
      <c r="C117" t="s">
        <v>419</v>
      </c>
      <c r="D117" t="s">
        <v>43</v>
      </c>
      <c r="E117">
        <v>24</v>
      </c>
      <c r="F117">
        <v>32</v>
      </c>
      <c r="G117">
        <v>0</v>
      </c>
      <c r="H117">
        <v>42.873345935727791</v>
      </c>
      <c r="I117">
        <v>22.865784499054818</v>
      </c>
      <c r="J117" t="s">
        <v>42</v>
      </c>
      <c r="K117" t="s">
        <v>399</v>
      </c>
      <c r="L117" s="6">
        <v>42278</v>
      </c>
      <c r="M117" s="6">
        <v>42308</v>
      </c>
      <c r="N117">
        <v>10</v>
      </c>
      <c r="O117">
        <v>10</v>
      </c>
      <c r="P117">
        <v>5</v>
      </c>
      <c r="Q117">
        <v>5</v>
      </c>
      <c r="R117">
        <v>56</v>
      </c>
    </row>
    <row r="118" spans="1:18" hidden="1" x14ac:dyDescent="0.25">
      <c r="A118">
        <v>2015</v>
      </c>
      <c r="B118" t="s">
        <v>418</v>
      </c>
      <c r="C118" t="s">
        <v>400</v>
      </c>
      <c r="D118" t="s">
        <v>43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42</v>
      </c>
      <c r="K118" t="s">
        <v>399</v>
      </c>
      <c r="L118" s="6">
        <v>42309</v>
      </c>
      <c r="M118" s="6">
        <v>42369</v>
      </c>
      <c r="N118">
        <v>11</v>
      </c>
      <c r="O118">
        <v>12</v>
      </c>
      <c r="P118">
        <v>5</v>
      </c>
      <c r="Q118">
        <v>5</v>
      </c>
      <c r="R118">
        <v>0</v>
      </c>
    </row>
    <row r="119" spans="1:18" hidden="1" x14ac:dyDescent="0.25">
      <c r="A119">
        <v>2015</v>
      </c>
      <c r="B119" t="s">
        <v>456</v>
      </c>
      <c r="C119" t="s">
        <v>455</v>
      </c>
      <c r="D119" t="s">
        <v>125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56</v>
      </c>
      <c r="K119" t="s">
        <v>399</v>
      </c>
      <c r="L119" s="6">
        <v>42005</v>
      </c>
      <c r="M119" s="6">
        <v>42009</v>
      </c>
      <c r="N119">
        <v>1</v>
      </c>
      <c r="O119">
        <v>1</v>
      </c>
      <c r="P119">
        <v>1</v>
      </c>
      <c r="Q119">
        <v>1</v>
      </c>
      <c r="R119">
        <v>0</v>
      </c>
    </row>
    <row r="120" spans="1:18" hidden="1" x14ac:dyDescent="0.25">
      <c r="A120">
        <v>2015</v>
      </c>
      <c r="B120" t="s">
        <v>454</v>
      </c>
      <c r="C120" t="s">
        <v>453</v>
      </c>
      <c r="D120" t="s">
        <v>125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56</v>
      </c>
      <c r="K120" t="s">
        <v>399</v>
      </c>
      <c r="L120" s="6">
        <v>42010</v>
      </c>
      <c r="M120" s="6">
        <v>42016</v>
      </c>
      <c r="N120">
        <v>1</v>
      </c>
      <c r="O120">
        <v>1</v>
      </c>
      <c r="P120">
        <v>1</v>
      </c>
      <c r="Q120">
        <v>1</v>
      </c>
      <c r="R120">
        <v>0</v>
      </c>
    </row>
    <row r="121" spans="1:18" hidden="1" x14ac:dyDescent="0.25">
      <c r="A121">
        <v>2015</v>
      </c>
      <c r="B121" t="s">
        <v>452</v>
      </c>
      <c r="C121" t="s">
        <v>451</v>
      </c>
      <c r="D121" t="s">
        <v>125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56</v>
      </c>
      <c r="K121" t="s">
        <v>399</v>
      </c>
      <c r="L121" s="6">
        <v>42017</v>
      </c>
      <c r="M121" s="6">
        <v>42023</v>
      </c>
      <c r="N121">
        <v>1</v>
      </c>
      <c r="O121">
        <v>1</v>
      </c>
      <c r="P121">
        <v>1</v>
      </c>
      <c r="Q121">
        <v>1</v>
      </c>
      <c r="R121">
        <v>0</v>
      </c>
    </row>
    <row r="122" spans="1:18" hidden="1" x14ac:dyDescent="0.25">
      <c r="A122">
        <v>2015</v>
      </c>
      <c r="B122" t="s">
        <v>450</v>
      </c>
      <c r="C122" t="s">
        <v>449</v>
      </c>
      <c r="D122" t="s">
        <v>125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56</v>
      </c>
      <c r="K122" t="s">
        <v>399</v>
      </c>
      <c r="L122" s="6">
        <v>42024</v>
      </c>
      <c r="M122" s="6">
        <v>42030</v>
      </c>
      <c r="N122">
        <v>1</v>
      </c>
      <c r="O122">
        <v>1</v>
      </c>
      <c r="P122">
        <v>1</v>
      </c>
      <c r="Q122">
        <v>1</v>
      </c>
      <c r="R122">
        <v>0</v>
      </c>
    </row>
    <row r="123" spans="1:18" hidden="1" x14ac:dyDescent="0.25">
      <c r="A123">
        <v>2015</v>
      </c>
      <c r="B123" t="s">
        <v>448</v>
      </c>
      <c r="C123" t="s">
        <v>447</v>
      </c>
      <c r="D123" t="s">
        <v>125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56</v>
      </c>
      <c r="K123" t="s">
        <v>399</v>
      </c>
      <c r="L123" s="6">
        <v>42031</v>
      </c>
      <c r="M123" s="6">
        <v>42037</v>
      </c>
      <c r="N123">
        <v>1</v>
      </c>
      <c r="O123">
        <v>2</v>
      </c>
      <c r="P123">
        <v>1</v>
      </c>
      <c r="Q123">
        <v>1</v>
      </c>
      <c r="R123">
        <v>0</v>
      </c>
    </row>
    <row r="124" spans="1:18" hidden="1" x14ac:dyDescent="0.25">
      <c r="A124">
        <v>2015</v>
      </c>
      <c r="B124" t="s">
        <v>446</v>
      </c>
      <c r="C124" t="s">
        <v>445</v>
      </c>
      <c r="D124" t="s">
        <v>125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56</v>
      </c>
      <c r="K124" t="s">
        <v>399</v>
      </c>
      <c r="L124" s="6">
        <v>42038</v>
      </c>
      <c r="M124" s="6">
        <v>42044</v>
      </c>
      <c r="N124">
        <v>2</v>
      </c>
      <c r="O124">
        <v>2</v>
      </c>
      <c r="P124">
        <v>1</v>
      </c>
      <c r="Q124">
        <v>1</v>
      </c>
      <c r="R124">
        <v>0</v>
      </c>
    </row>
    <row r="125" spans="1:18" hidden="1" x14ac:dyDescent="0.25">
      <c r="A125">
        <v>2015</v>
      </c>
      <c r="B125" t="s">
        <v>444</v>
      </c>
      <c r="C125" t="s">
        <v>443</v>
      </c>
      <c r="D125" t="s">
        <v>125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56</v>
      </c>
      <c r="K125" t="s">
        <v>399</v>
      </c>
      <c r="L125" s="6">
        <v>42045</v>
      </c>
      <c r="M125" s="6">
        <v>42051</v>
      </c>
      <c r="N125">
        <v>2</v>
      </c>
      <c r="O125">
        <v>2</v>
      </c>
      <c r="P125">
        <v>1</v>
      </c>
      <c r="Q125">
        <v>1</v>
      </c>
      <c r="R125">
        <v>0</v>
      </c>
    </row>
    <row r="126" spans="1:18" hidden="1" x14ac:dyDescent="0.25">
      <c r="A126">
        <v>2015</v>
      </c>
      <c r="B126" t="s">
        <v>442</v>
      </c>
      <c r="C126" t="s">
        <v>441</v>
      </c>
      <c r="D126" t="s">
        <v>125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56</v>
      </c>
      <c r="K126" t="s">
        <v>399</v>
      </c>
      <c r="L126" s="6">
        <v>42052</v>
      </c>
      <c r="M126" s="6">
        <v>42058</v>
      </c>
      <c r="N126">
        <v>2</v>
      </c>
      <c r="O126">
        <v>2</v>
      </c>
      <c r="P126">
        <v>1</v>
      </c>
      <c r="Q126">
        <v>1</v>
      </c>
      <c r="R126">
        <v>0</v>
      </c>
    </row>
    <row r="127" spans="1:18" hidden="1" x14ac:dyDescent="0.25">
      <c r="A127">
        <v>2015</v>
      </c>
      <c r="B127" t="s">
        <v>440</v>
      </c>
      <c r="C127" t="s">
        <v>439</v>
      </c>
      <c r="D127" t="s">
        <v>125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56</v>
      </c>
      <c r="K127" t="s">
        <v>399</v>
      </c>
      <c r="L127" s="6">
        <v>42059</v>
      </c>
      <c r="M127" s="6">
        <v>42065</v>
      </c>
      <c r="N127">
        <v>2</v>
      </c>
      <c r="O127">
        <v>3</v>
      </c>
      <c r="P127">
        <v>1</v>
      </c>
      <c r="Q127">
        <v>1</v>
      </c>
      <c r="R127">
        <v>0</v>
      </c>
    </row>
    <row r="128" spans="1:18" hidden="1" x14ac:dyDescent="0.25">
      <c r="A128">
        <v>2015</v>
      </c>
      <c r="B128" t="s">
        <v>438</v>
      </c>
      <c r="C128" t="s">
        <v>437</v>
      </c>
      <c r="D128" t="s">
        <v>125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56</v>
      </c>
      <c r="K128" t="s">
        <v>399</v>
      </c>
      <c r="L128" s="6">
        <v>42066</v>
      </c>
      <c r="M128" s="6">
        <v>42072</v>
      </c>
      <c r="N128">
        <v>3</v>
      </c>
      <c r="O128">
        <v>3</v>
      </c>
      <c r="P128">
        <v>1</v>
      </c>
      <c r="Q128">
        <v>1</v>
      </c>
      <c r="R128">
        <v>0</v>
      </c>
    </row>
    <row r="129" spans="1:18" hidden="1" x14ac:dyDescent="0.25">
      <c r="A129">
        <v>2015</v>
      </c>
      <c r="B129" t="s">
        <v>436</v>
      </c>
      <c r="C129" t="s">
        <v>435</v>
      </c>
      <c r="D129" t="s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56</v>
      </c>
      <c r="K129" t="s">
        <v>399</v>
      </c>
      <c r="L129" s="6">
        <v>42073</v>
      </c>
      <c r="M129" s="6">
        <v>42079</v>
      </c>
      <c r="N129">
        <v>3</v>
      </c>
      <c r="O129">
        <v>3</v>
      </c>
      <c r="P129">
        <v>1</v>
      </c>
      <c r="Q129">
        <v>1</v>
      </c>
      <c r="R129">
        <v>0</v>
      </c>
    </row>
    <row r="130" spans="1:18" hidden="1" x14ac:dyDescent="0.25">
      <c r="A130">
        <v>2015</v>
      </c>
      <c r="B130" t="s">
        <v>434</v>
      </c>
      <c r="C130" t="s">
        <v>433</v>
      </c>
      <c r="D130" t="s">
        <v>125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56</v>
      </c>
      <c r="K130" t="s">
        <v>399</v>
      </c>
      <c r="L130" s="6">
        <v>42080</v>
      </c>
      <c r="M130" s="6">
        <v>42086</v>
      </c>
      <c r="N130">
        <v>3</v>
      </c>
      <c r="O130">
        <v>3</v>
      </c>
      <c r="P130">
        <v>1</v>
      </c>
      <c r="Q130">
        <v>1</v>
      </c>
      <c r="R130">
        <v>0</v>
      </c>
    </row>
    <row r="131" spans="1:18" hidden="1" x14ac:dyDescent="0.25">
      <c r="A131">
        <v>2015</v>
      </c>
      <c r="B131" t="s">
        <v>432</v>
      </c>
      <c r="C131" t="s">
        <v>431</v>
      </c>
      <c r="D131" t="s">
        <v>125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56</v>
      </c>
      <c r="K131" t="s">
        <v>399</v>
      </c>
      <c r="L131" s="6">
        <v>42087</v>
      </c>
      <c r="M131" s="6">
        <v>42093</v>
      </c>
      <c r="N131">
        <v>3</v>
      </c>
      <c r="O131">
        <v>3</v>
      </c>
      <c r="P131">
        <v>1</v>
      </c>
      <c r="Q131">
        <v>1</v>
      </c>
      <c r="R131">
        <v>0</v>
      </c>
    </row>
    <row r="132" spans="1:18" hidden="1" x14ac:dyDescent="0.25">
      <c r="A132">
        <v>2015</v>
      </c>
      <c r="B132" t="s">
        <v>430</v>
      </c>
      <c r="C132" t="s">
        <v>429</v>
      </c>
      <c r="D132" t="s">
        <v>125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56</v>
      </c>
      <c r="K132" t="s">
        <v>399</v>
      </c>
      <c r="L132" s="6">
        <v>42094</v>
      </c>
      <c r="M132" s="6">
        <v>42100</v>
      </c>
      <c r="N132">
        <v>3</v>
      </c>
      <c r="O132">
        <v>4</v>
      </c>
      <c r="P132">
        <v>1</v>
      </c>
      <c r="Q132">
        <v>1</v>
      </c>
      <c r="R132">
        <v>0</v>
      </c>
    </row>
    <row r="133" spans="1:18" hidden="1" x14ac:dyDescent="0.25">
      <c r="A133">
        <v>2015</v>
      </c>
      <c r="B133" t="s">
        <v>428</v>
      </c>
      <c r="C133" t="s">
        <v>427</v>
      </c>
      <c r="D133" t="s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56</v>
      </c>
      <c r="K133" t="s">
        <v>399</v>
      </c>
      <c r="L133" s="6">
        <v>42101</v>
      </c>
      <c r="M133" s="6">
        <v>42107</v>
      </c>
      <c r="N133">
        <v>4</v>
      </c>
      <c r="O133">
        <v>4</v>
      </c>
      <c r="P133">
        <v>1</v>
      </c>
      <c r="Q133">
        <v>1</v>
      </c>
      <c r="R133">
        <v>0</v>
      </c>
    </row>
    <row r="134" spans="1:18" hidden="1" x14ac:dyDescent="0.25">
      <c r="A134">
        <v>2015</v>
      </c>
      <c r="B134" t="s">
        <v>426</v>
      </c>
      <c r="C134" t="s">
        <v>425</v>
      </c>
      <c r="D134" t="s">
        <v>125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56</v>
      </c>
      <c r="K134" t="s">
        <v>399</v>
      </c>
      <c r="L134" s="6">
        <v>42108</v>
      </c>
      <c r="M134" s="6">
        <v>42114</v>
      </c>
      <c r="N134">
        <v>4</v>
      </c>
      <c r="O134">
        <v>4</v>
      </c>
      <c r="P134">
        <v>1</v>
      </c>
      <c r="Q134">
        <v>1</v>
      </c>
      <c r="R134">
        <v>0</v>
      </c>
    </row>
    <row r="135" spans="1:18" hidden="1" x14ac:dyDescent="0.25">
      <c r="A135">
        <v>2015</v>
      </c>
      <c r="B135" t="s">
        <v>424</v>
      </c>
      <c r="C135" t="s">
        <v>423</v>
      </c>
      <c r="D135" t="s">
        <v>125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56</v>
      </c>
      <c r="K135" t="s">
        <v>399</v>
      </c>
      <c r="L135" s="6">
        <v>42115</v>
      </c>
      <c r="M135" s="6">
        <v>42121</v>
      </c>
      <c r="N135">
        <v>4</v>
      </c>
      <c r="O135">
        <v>4</v>
      </c>
      <c r="P135">
        <v>1</v>
      </c>
      <c r="Q135">
        <v>1</v>
      </c>
      <c r="R135">
        <v>0</v>
      </c>
    </row>
    <row r="136" spans="1:18" hidden="1" x14ac:dyDescent="0.25">
      <c r="A136">
        <v>2015</v>
      </c>
      <c r="B136" t="s">
        <v>422</v>
      </c>
      <c r="C136" t="s">
        <v>421</v>
      </c>
      <c r="D136" t="s">
        <v>125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56</v>
      </c>
      <c r="K136" t="s">
        <v>399</v>
      </c>
      <c r="L136" s="6">
        <v>42122</v>
      </c>
      <c r="M136" s="6">
        <v>42124</v>
      </c>
      <c r="N136">
        <v>4</v>
      </c>
      <c r="O136">
        <v>4</v>
      </c>
      <c r="P136">
        <v>1</v>
      </c>
      <c r="Q136">
        <v>1</v>
      </c>
      <c r="R136">
        <v>0</v>
      </c>
    </row>
    <row r="137" spans="1:18" hidden="1" x14ac:dyDescent="0.25">
      <c r="A137">
        <v>2015</v>
      </c>
      <c r="B137" t="s">
        <v>420</v>
      </c>
      <c r="C137" t="s">
        <v>408</v>
      </c>
      <c r="D137" t="s">
        <v>125</v>
      </c>
      <c r="E137">
        <v>1786</v>
      </c>
      <c r="F137">
        <v>335</v>
      </c>
      <c r="G137">
        <v>2187</v>
      </c>
      <c r="H137">
        <v>0</v>
      </c>
      <c r="I137">
        <v>117.2776769509982</v>
      </c>
      <c r="J137" t="s">
        <v>52</v>
      </c>
      <c r="K137" t="s">
        <v>399</v>
      </c>
      <c r="L137" s="6">
        <v>42217</v>
      </c>
      <c r="M137" s="6">
        <v>42344</v>
      </c>
      <c r="N137">
        <v>8</v>
      </c>
      <c r="O137">
        <v>12</v>
      </c>
      <c r="P137">
        <v>3</v>
      </c>
      <c r="Q137">
        <v>5</v>
      </c>
      <c r="R137">
        <v>4308</v>
      </c>
    </row>
    <row r="138" spans="1:18" hidden="1" x14ac:dyDescent="0.25">
      <c r="A138">
        <v>2015</v>
      </c>
      <c r="B138" t="s">
        <v>418</v>
      </c>
      <c r="C138" t="s">
        <v>418</v>
      </c>
      <c r="D138" t="s">
        <v>125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56</v>
      </c>
      <c r="K138" t="s">
        <v>399</v>
      </c>
      <c r="L138" s="6">
        <v>42309</v>
      </c>
      <c r="M138" s="6">
        <v>42309</v>
      </c>
      <c r="N138">
        <v>11</v>
      </c>
      <c r="O138">
        <v>11</v>
      </c>
      <c r="P138">
        <v>5</v>
      </c>
      <c r="Q138">
        <v>5</v>
      </c>
      <c r="R138">
        <v>0</v>
      </c>
    </row>
    <row r="139" spans="1:18" hidden="1" x14ac:dyDescent="0.25">
      <c r="A139">
        <v>2015</v>
      </c>
      <c r="B139" t="s">
        <v>417</v>
      </c>
      <c r="C139" t="s">
        <v>416</v>
      </c>
      <c r="D139" t="s">
        <v>125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56</v>
      </c>
      <c r="K139" t="s">
        <v>399</v>
      </c>
      <c r="L139" s="6">
        <v>42310</v>
      </c>
      <c r="M139" s="6">
        <v>42316</v>
      </c>
      <c r="N139">
        <v>11</v>
      </c>
      <c r="O139">
        <v>11</v>
      </c>
      <c r="P139">
        <v>5</v>
      </c>
      <c r="Q139">
        <v>5</v>
      </c>
      <c r="R139">
        <v>0</v>
      </c>
    </row>
    <row r="140" spans="1:18" hidden="1" x14ac:dyDescent="0.25">
      <c r="A140">
        <v>2015</v>
      </c>
      <c r="B140" t="s">
        <v>415</v>
      </c>
      <c r="C140" t="s">
        <v>414</v>
      </c>
      <c r="D140" t="s">
        <v>125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56</v>
      </c>
      <c r="K140" t="s">
        <v>399</v>
      </c>
      <c r="L140" s="6">
        <v>42317</v>
      </c>
      <c r="M140" s="6">
        <v>42323</v>
      </c>
      <c r="N140">
        <v>11</v>
      </c>
      <c r="O140">
        <v>11</v>
      </c>
      <c r="P140">
        <v>5</v>
      </c>
      <c r="Q140">
        <v>5</v>
      </c>
      <c r="R140">
        <v>0</v>
      </c>
    </row>
    <row r="141" spans="1:18" hidden="1" x14ac:dyDescent="0.25">
      <c r="A141">
        <v>2015</v>
      </c>
      <c r="B141" t="s">
        <v>413</v>
      </c>
      <c r="C141" t="s">
        <v>412</v>
      </c>
      <c r="D141" t="s">
        <v>125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56</v>
      </c>
      <c r="K141" t="s">
        <v>399</v>
      </c>
      <c r="L141" s="6">
        <v>42324</v>
      </c>
      <c r="M141" s="6">
        <v>42330</v>
      </c>
      <c r="N141">
        <v>11</v>
      </c>
      <c r="O141">
        <v>11</v>
      </c>
      <c r="P141">
        <v>5</v>
      </c>
      <c r="Q141">
        <v>5</v>
      </c>
      <c r="R141">
        <v>0</v>
      </c>
    </row>
    <row r="142" spans="1:18" hidden="1" x14ac:dyDescent="0.25">
      <c r="A142">
        <v>2015</v>
      </c>
      <c r="B142" t="s">
        <v>411</v>
      </c>
      <c r="C142" t="s">
        <v>410</v>
      </c>
      <c r="D142" t="s">
        <v>125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56</v>
      </c>
      <c r="K142" t="s">
        <v>399</v>
      </c>
      <c r="L142" s="6">
        <v>42331</v>
      </c>
      <c r="M142" s="6">
        <v>42337</v>
      </c>
      <c r="N142">
        <v>11</v>
      </c>
      <c r="O142">
        <v>11</v>
      </c>
      <c r="P142">
        <v>5</v>
      </c>
      <c r="Q142">
        <v>5</v>
      </c>
      <c r="R142">
        <v>0</v>
      </c>
    </row>
    <row r="143" spans="1:18" hidden="1" x14ac:dyDescent="0.25">
      <c r="A143">
        <v>2015</v>
      </c>
      <c r="B143" t="s">
        <v>407</v>
      </c>
      <c r="C143" t="s">
        <v>406</v>
      </c>
      <c r="D143" t="s">
        <v>125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56</v>
      </c>
      <c r="K143" t="s">
        <v>399</v>
      </c>
      <c r="L143" s="6">
        <v>42345</v>
      </c>
      <c r="M143" s="6">
        <v>42351</v>
      </c>
      <c r="N143">
        <v>12</v>
      </c>
      <c r="O143">
        <v>12</v>
      </c>
      <c r="P143">
        <v>5</v>
      </c>
      <c r="Q143">
        <v>5</v>
      </c>
      <c r="R143">
        <v>0</v>
      </c>
    </row>
    <row r="144" spans="1:18" hidden="1" x14ac:dyDescent="0.25">
      <c r="A144">
        <v>2015</v>
      </c>
      <c r="B144" t="s">
        <v>405</v>
      </c>
      <c r="C144" t="s">
        <v>404</v>
      </c>
      <c r="D144" t="s">
        <v>125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56</v>
      </c>
      <c r="K144" t="s">
        <v>399</v>
      </c>
      <c r="L144" s="6">
        <v>42352</v>
      </c>
      <c r="M144" s="6">
        <v>42358</v>
      </c>
      <c r="N144">
        <v>12</v>
      </c>
      <c r="O144">
        <v>12</v>
      </c>
      <c r="P144">
        <v>5</v>
      </c>
      <c r="Q144">
        <v>5</v>
      </c>
      <c r="R144">
        <v>0</v>
      </c>
    </row>
    <row r="145" spans="1:18" hidden="1" x14ac:dyDescent="0.25">
      <c r="A145">
        <v>2015</v>
      </c>
      <c r="B145" t="s">
        <v>403</v>
      </c>
      <c r="C145" t="s">
        <v>402</v>
      </c>
      <c r="D145" t="s">
        <v>125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56</v>
      </c>
      <c r="K145" t="s">
        <v>399</v>
      </c>
      <c r="L145" s="6">
        <v>42359</v>
      </c>
      <c r="M145" s="6">
        <v>42365</v>
      </c>
      <c r="N145">
        <v>12</v>
      </c>
      <c r="O145">
        <v>12</v>
      </c>
      <c r="P145">
        <v>5</v>
      </c>
      <c r="Q145">
        <v>5</v>
      </c>
      <c r="R145">
        <v>0</v>
      </c>
    </row>
    <row r="146" spans="1:18" hidden="1" x14ac:dyDescent="0.25">
      <c r="A146">
        <v>2015</v>
      </c>
      <c r="B146" t="s">
        <v>401</v>
      </c>
      <c r="C146" t="s">
        <v>400</v>
      </c>
      <c r="D146" t="s">
        <v>125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56</v>
      </c>
      <c r="K146" t="s">
        <v>399</v>
      </c>
      <c r="L146" s="6">
        <v>42366</v>
      </c>
      <c r="M146" s="6">
        <v>42369</v>
      </c>
      <c r="N146">
        <v>12</v>
      </c>
      <c r="O146">
        <v>12</v>
      </c>
      <c r="P146">
        <v>5</v>
      </c>
      <c r="Q146">
        <v>5</v>
      </c>
      <c r="R146">
        <v>0</v>
      </c>
    </row>
    <row r="147" spans="1:18" hidden="1" x14ac:dyDescent="0.25">
      <c r="A147">
        <v>2015</v>
      </c>
      <c r="B147" t="s">
        <v>456</v>
      </c>
      <c r="C147" t="s">
        <v>455</v>
      </c>
      <c r="D147" t="s">
        <v>122</v>
      </c>
      <c r="E147">
        <v>0</v>
      </c>
      <c r="F147">
        <v>0</v>
      </c>
      <c r="G147">
        <v>0</v>
      </c>
      <c r="H147">
        <v>0</v>
      </c>
      <c r="I147">
        <v>2</v>
      </c>
      <c r="J147" t="s">
        <v>56</v>
      </c>
      <c r="K147" t="s">
        <v>399</v>
      </c>
      <c r="L147" s="6">
        <v>42005</v>
      </c>
      <c r="M147" s="6">
        <v>42009</v>
      </c>
      <c r="N147">
        <v>1</v>
      </c>
      <c r="O147">
        <v>1</v>
      </c>
      <c r="P147">
        <v>1</v>
      </c>
      <c r="Q147">
        <v>1</v>
      </c>
      <c r="R147">
        <v>0</v>
      </c>
    </row>
    <row r="148" spans="1:18" hidden="1" x14ac:dyDescent="0.25">
      <c r="A148">
        <v>2015</v>
      </c>
      <c r="B148" t="s">
        <v>454</v>
      </c>
      <c r="C148" t="s">
        <v>453</v>
      </c>
      <c r="D148" t="s">
        <v>122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56</v>
      </c>
      <c r="K148" t="s">
        <v>399</v>
      </c>
      <c r="L148" s="6">
        <v>42010</v>
      </c>
      <c r="M148" s="6">
        <v>42016</v>
      </c>
      <c r="N148">
        <v>1</v>
      </c>
      <c r="O148">
        <v>1</v>
      </c>
      <c r="P148">
        <v>1</v>
      </c>
      <c r="Q148">
        <v>1</v>
      </c>
      <c r="R148">
        <v>0</v>
      </c>
    </row>
    <row r="149" spans="1:18" hidden="1" x14ac:dyDescent="0.25">
      <c r="A149">
        <v>2015</v>
      </c>
      <c r="B149" t="s">
        <v>452</v>
      </c>
      <c r="C149" t="s">
        <v>451</v>
      </c>
      <c r="D149" t="s">
        <v>122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  <c r="K149" t="s">
        <v>399</v>
      </c>
      <c r="L149" s="6">
        <v>42017</v>
      </c>
      <c r="M149" s="6">
        <v>42023</v>
      </c>
      <c r="N149">
        <v>1</v>
      </c>
      <c r="O149">
        <v>1</v>
      </c>
      <c r="P149">
        <v>1</v>
      </c>
      <c r="Q149">
        <v>1</v>
      </c>
      <c r="R149">
        <v>0</v>
      </c>
    </row>
    <row r="150" spans="1:18" hidden="1" x14ac:dyDescent="0.25">
      <c r="A150">
        <v>2015</v>
      </c>
      <c r="B150" t="s">
        <v>450</v>
      </c>
      <c r="C150" t="s">
        <v>449</v>
      </c>
      <c r="D150" t="s">
        <v>122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56</v>
      </c>
      <c r="K150" t="s">
        <v>399</v>
      </c>
      <c r="L150" s="6">
        <v>42024</v>
      </c>
      <c r="M150" s="6">
        <v>42030</v>
      </c>
      <c r="N150">
        <v>1</v>
      </c>
      <c r="O150">
        <v>1</v>
      </c>
      <c r="P150">
        <v>1</v>
      </c>
      <c r="Q150">
        <v>1</v>
      </c>
      <c r="R150">
        <v>0</v>
      </c>
    </row>
    <row r="151" spans="1:18" hidden="1" x14ac:dyDescent="0.25">
      <c r="A151">
        <v>2015</v>
      </c>
      <c r="B151" t="s">
        <v>448</v>
      </c>
      <c r="C151" t="s">
        <v>447</v>
      </c>
      <c r="D151" t="s">
        <v>122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56</v>
      </c>
      <c r="K151" t="s">
        <v>399</v>
      </c>
      <c r="L151" s="6">
        <v>42031</v>
      </c>
      <c r="M151" s="6">
        <v>42037</v>
      </c>
      <c r="N151">
        <v>1</v>
      </c>
      <c r="O151">
        <v>2</v>
      </c>
      <c r="P151">
        <v>1</v>
      </c>
      <c r="Q151">
        <v>1</v>
      </c>
      <c r="R151">
        <v>0</v>
      </c>
    </row>
    <row r="152" spans="1:18" hidden="1" x14ac:dyDescent="0.25">
      <c r="A152">
        <v>2015</v>
      </c>
      <c r="B152" t="s">
        <v>446</v>
      </c>
      <c r="C152" t="s">
        <v>445</v>
      </c>
      <c r="D152" t="s">
        <v>122</v>
      </c>
      <c r="E152">
        <v>0</v>
      </c>
      <c r="F152">
        <v>0</v>
      </c>
      <c r="G152">
        <v>0</v>
      </c>
      <c r="H152">
        <v>0</v>
      </c>
      <c r="I152">
        <v>0</v>
      </c>
      <c r="J152" t="s">
        <v>56</v>
      </c>
      <c r="K152" t="s">
        <v>399</v>
      </c>
      <c r="L152" s="6">
        <v>42038</v>
      </c>
      <c r="M152" s="6">
        <v>42044</v>
      </c>
      <c r="N152">
        <v>2</v>
      </c>
      <c r="O152">
        <v>2</v>
      </c>
      <c r="P152">
        <v>1</v>
      </c>
      <c r="Q152">
        <v>1</v>
      </c>
      <c r="R152">
        <v>0</v>
      </c>
    </row>
    <row r="153" spans="1:18" hidden="1" x14ac:dyDescent="0.25">
      <c r="A153">
        <v>2015</v>
      </c>
      <c r="B153" t="s">
        <v>444</v>
      </c>
      <c r="C153" t="s">
        <v>443</v>
      </c>
      <c r="D153" t="s">
        <v>122</v>
      </c>
      <c r="E153">
        <v>0</v>
      </c>
      <c r="F153">
        <v>0</v>
      </c>
      <c r="G153">
        <v>0</v>
      </c>
      <c r="H153">
        <v>8</v>
      </c>
      <c r="I153">
        <v>0</v>
      </c>
      <c r="J153" t="s">
        <v>56</v>
      </c>
      <c r="K153" t="s">
        <v>399</v>
      </c>
      <c r="L153" s="6">
        <v>42045</v>
      </c>
      <c r="M153" s="6">
        <v>42051</v>
      </c>
      <c r="N153">
        <v>2</v>
      </c>
      <c r="O153">
        <v>2</v>
      </c>
      <c r="P153">
        <v>1</v>
      </c>
      <c r="Q153">
        <v>1</v>
      </c>
      <c r="R153">
        <v>0</v>
      </c>
    </row>
    <row r="154" spans="1:18" hidden="1" x14ac:dyDescent="0.25">
      <c r="A154">
        <v>2015</v>
      </c>
      <c r="B154" t="s">
        <v>442</v>
      </c>
      <c r="C154" t="s">
        <v>441</v>
      </c>
      <c r="D154" t="s">
        <v>122</v>
      </c>
      <c r="E154">
        <v>0</v>
      </c>
      <c r="F154">
        <v>0</v>
      </c>
      <c r="G154">
        <v>0</v>
      </c>
      <c r="H154">
        <v>2</v>
      </c>
      <c r="I154">
        <v>0</v>
      </c>
      <c r="J154" t="s">
        <v>56</v>
      </c>
      <c r="K154" t="s">
        <v>399</v>
      </c>
      <c r="L154" s="6">
        <v>42052</v>
      </c>
      <c r="M154" s="6">
        <v>42058</v>
      </c>
      <c r="N154">
        <v>2</v>
      </c>
      <c r="O154">
        <v>2</v>
      </c>
      <c r="P154">
        <v>1</v>
      </c>
      <c r="Q154">
        <v>1</v>
      </c>
      <c r="R154">
        <v>0</v>
      </c>
    </row>
    <row r="155" spans="1:18" hidden="1" x14ac:dyDescent="0.25">
      <c r="A155">
        <v>2015</v>
      </c>
      <c r="B155" t="s">
        <v>440</v>
      </c>
      <c r="C155" t="s">
        <v>439</v>
      </c>
      <c r="D155" t="s">
        <v>122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56</v>
      </c>
      <c r="K155" t="s">
        <v>399</v>
      </c>
      <c r="L155" s="6">
        <v>42059</v>
      </c>
      <c r="M155" s="6">
        <v>42065</v>
      </c>
      <c r="N155">
        <v>2</v>
      </c>
      <c r="O155">
        <v>3</v>
      </c>
      <c r="P155">
        <v>1</v>
      </c>
      <c r="Q155">
        <v>1</v>
      </c>
      <c r="R155">
        <v>0</v>
      </c>
    </row>
    <row r="156" spans="1:18" hidden="1" x14ac:dyDescent="0.25">
      <c r="A156">
        <v>2015</v>
      </c>
      <c r="B156" t="s">
        <v>438</v>
      </c>
      <c r="C156" t="s">
        <v>437</v>
      </c>
      <c r="D156" t="s">
        <v>122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56</v>
      </c>
      <c r="K156" t="s">
        <v>399</v>
      </c>
      <c r="L156" s="6">
        <v>42066</v>
      </c>
      <c r="M156" s="6">
        <v>42072</v>
      </c>
      <c r="N156">
        <v>3</v>
      </c>
      <c r="O156">
        <v>3</v>
      </c>
      <c r="P156">
        <v>1</v>
      </c>
      <c r="Q156">
        <v>1</v>
      </c>
      <c r="R156">
        <v>0</v>
      </c>
    </row>
    <row r="157" spans="1:18" hidden="1" x14ac:dyDescent="0.25">
      <c r="A157">
        <v>2015</v>
      </c>
      <c r="B157" t="s">
        <v>436</v>
      </c>
      <c r="C157" t="s">
        <v>435</v>
      </c>
      <c r="D157" t="s">
        <v>122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56</v>
      </c>
      <c r="K157" t="s">
        <v>399</v>
      </c>
      <c r="L157" s="6">
        <v>42073</v>
      </c>
      <c r="M157" s="6">
        <v>42079</v>
      </c>
      <c r="N157">
        <v>3</v>
      </c>
      <c r="O157">
        <v>3</v>
      </c>
      <c r="P157">
        <v>1</v>
      </c>
      <c r="Q157">
        <v>1</v>
      </c>
      <c r="R157">
        <v>0</v>
      </c>
    </row>
    <row r="158" spans="1:18" hidden="1" x14ac:dyDescent="0.25">
      <c r="A158">
        <v>2015</v>
      </c>
      <c r="B158" t="s">
        <v>434</v>
      </c>
      <c r="C158" t="s">
        <v>433</v>
      </c>
      <c r="D158" t="s">
        <v>122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56</v>
      </c>
      <c r="K158" t="s">
        <v>399</v>
      </c>
      <c r="L158" s="6">
        <v>42080</v>
      </c>
      <c r="M158" s="6">
        <v>42086</v>
      </c>
      <c r="N158">
        <v>3</v>
      </c>
      <c r="O158">
        <v>3</v>
      </c>
      <c r="P158">
        <v>1</v>
      </c>
      <c r="Q158">
        <v>1</v>
      </c>
      <c r="R158">
        <v>0</v>
      </c>
    </row>
    <row r="159" spans="1:18" hidden="1" x14ac:dyDescent="0.25">
      <c r="A159">
        <v>2015</v>
      </c>
      <c r="B159" t="s">
        <v>432</v>
      </c>
      <c r="C159" t="s">
        <v>431</v>
      </c>
      <c r="D159" t="s">
        <v>122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56</v>
      </c>
      <c r="K159" t="s">
        <v>399</v>
      </c>
      <c r="L159" s="6">
        <v>42087</v>
      </c>
      <c r="M159" s="6">
        <v>42093</v>
      </c>
      <c r="N159">
        <v>3</v>
      </c>
      <c r="O159">
        <v>3</v>
      </c>
      <c r="P159">
        <v>1</v>
      </c>
      <c r="Q159">
        <v>1</v>
      </c>
      <c r="R159">
        <v>0</v>
      </c>
    </row>
    <row r="160" spans="1:18" hidden="1" x14ac:dyDescent="0.25">
      <c r="A160">
        <v>2015</v>
      </c>
      <c r="B160" t="s">
        <v>430</v>
      </c>
      <c r="C160" t="s">
        <v>429</v>
      </c>
      <c r="D160" t="s">
        <v>122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56</v>
      </c>
      <c r="K160" t="s">
        <v>399</v>
      </c>
      <c r="L160" s="6">
        <v>42094</v>
      </c>
      <c r="M160" s="6">
        <v>42100</v>
      </c>
      <c r="N160">
        <v>3</v>
      </c>
      <c r="O160">
        <v>4</v>
      </c>
      <c r="P160">
        <v>1</v>
      </c>
      <c r="Q160">
        <v>1</v>
      </c>
      <c r="R160">
        <v>0</v>
      </c>
    </row>
    <row r="161" spans="1:18" hidden="1" x14ac:dyDescent="0.25">
      <c r="A161">
        <v>2015</v>
      </c>
      <c r="B161" t="s">
        <v>428</v>
      </c>
      <c r="C161" t="s">
        <v>427</v>
      </c>
      <c r="D161" t="s">
        <v>122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56</v>
      </c>
      <c r="K161" t="s">
        <v>399</v>
      </c>
      <c r="L161" s="6">
        <v>42101</v>
      </c>
      <c r="M161" s="6">
        <v>42107</v>
      </c>
      <c r="N161">
        <v>4</v>
      </c>
      <c r="O161">
        <v>4</v>
      </c>
      <c r="P161">
        <v>1</v>
      </c>
      <c r="Q161">
        <v>1</v>
      </c>
      <c r="R161">
        <v>0</v>
      </c>
    </row>
    <row r="162" spans="1:18" hidden="1" x14ac:dyDescent="0.25">
      <c r="A162">
        <v>2015</v>
      </c>
      <c r="B162" t="s">
        <v>426</v>
      </c>
      <c r="C162" t="s">
        <v>425</v>
      </c>
      <c r="D162" t="s">
        <v>122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56</v>
      </c>
      <c r="K162" t="s">
        <v>399</v>
      </c>
      <c r="L162" s="6">
        <v>42108</v>
      </c>
      <c r="M162" s="6">
        <v>42114</v>
      </c>
      <c r="N162">
        <v>4</v>
      </c>
      <c r="O162">
        <v>4</v>
      </c>
      <c r="P162">
        <v>1</v>
      </c>
      <c r="Q162">
        <v>1</v>
      </c>
      <c r="R162">
        <v>0</v>
      </c>
    </row>
    <row r="163" spans="1:18" hidden="1" x14ac:dyDescent="0.25">
      <c r="A163">
        <v>2015</v>
      </c>
      <c r="B163" t="s">
        <v>424</v>
      </c>
      <c r="C163" t="s">
        <v>423</v>
      </c>
      <c r="D163" t="s">
        <v>122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56</v>
      </c>
      <c r="K163" t="s">
        <v>399</v>
      </c>
      <c r="L163" s="6">
        <v>42115</v>
      </c>
      <c r="M163" s="6">
        <v>42121</v>
      </c>
      <c r="N163">
        <v>4</v>
      </c>
      <c r="O163">
        <v>4</v>
      </c>
      <c r="P163">
        <v>1</v>
      </c>
      <c r="Q163">
        <v>1</v>
      </c>
      <c r="R163">
        <v>0</v>
      </c>
    </row>
    <row r="164" spans="1:18" hidden="1" x14ac:dyDescent="0.25">
      <c r="A164">
        <v>2015</v>
      </c>
      <c r="B164" t="s">
        <v>422</v>
      </c>
      <c r="C164" t="s">
        <v>421</v>
      </c>
      <c r="D164" t="s">
        <v>122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56</v>
      </c>
      <c r="K164" t="s">
        <v>399</v>
      </c>
      <c r="L164" s="6">
        <v>42122</v>
      </c>
      <c r="M164" s="6">
        <v>42124</v>
      </c>
      <c r="N164">
        <v>4</v>
      </c>
      <c r="O164">
        <v>4</v>
      </c>
      <c r="P164">
        <v>1</v>
      </c>
      <c r="Q164">
        <v>1</v>
      </c>
      <c r="R164">
        <v>0</v>
      </c>
    </row>
    <row r="165" spans="1:18" hidden="1" x14ac:dyDescent="0.25">
      <c r="A165">
        <v>2015</v>
      </c>
      <c r="B165" t="s">
        <v>420</v>
      </c>
      <c r="C165" t="s">
        <v>419</v>
      </c>
      <c r="D165" t="s">
        <v>122</v>
      </c>
      <c r="E165">
        <v>2899</v>
      </c>
      <c r="F165">
        <v>1127</v>
      </c>
      <c r="G165">
        <v>4107</v>
      </c>
      <c r="H165">
        <v>1726.8628911138919</v>
      </c>
      <c r="I165">
        <v>1394.77387359199</v>
      </c>
      <c r="J165" t="s">
        <v>42</v>
      </c>
      <c r="K165" t="s">
        <v>399</v>
      </c>
      <c r="L165" s="6">
        <v>42217</v>
      </c>
      <c r="M165" s="6">
        <v>42308</v>
      </c>
      <c r="N165">
        <v>8</v>
      </c>
      <c r="O165">
        <v>10</v>
      </c>
      <c r="P165">
        <v>3</v>
      </c>
      <c r="Q165">
        <v>5</v>
      </c>
      <c r="R165">
        <v>8133</v>
      </c>
    </row>
    <row r="166" spans="1:18" hidden="1" x14ac:dyDescent="0.25">
      <c r="A166">
        <v>2015</v>
      </c>
      <c r="B166" t="s">
        <v>418</v>
      </c>
      <c r="C166" t="s">
        <v>418</v>
      </c>
      <c r="D166" t="s">
        <v>122</v>
      </c>
      <c r="E166">
        <v>0</v>
      </c>
      <c r="F166">
        <v>0</v>
      </c>
      <c r="G166">
        <v>1</v>
      </c>
      <c r="H166">
        <v>0</v>
      </c>
      <c r="I166">
        <v>0</v>
      </c>
      <c r="J166" t="s">
        <v>56</v>
      </c>
      <c r="K166" t="s">
        <v>399</v>
      </c>
      <c r="L166" s="6">
        <v>42309</v>
      </c>
      <c r="M166" s="6">
        <v>42309</v>
      </c>
      <c r="N166">
        <v>11</v>
      </c>
      <c r="O166">
        <v>11</v>
      </c>
      <c r="P166">
        <v>5</v>
      </c>
      <c r="Q166">
        <v>5</v>
      </c>
      <c r="R166">
        <v>1</v>
      </c>
    </row>
    <row r="167" spans="1:18" hidden="1" x14ac:dyDescent="0.25">
      <c r="A167">
        <v>2015</v>
      </c>
      <c r="B167" t="s">
        <v>417</v>
      </c>
      <c r="C167" t="s">
        <v>416</v>
      </c>
      <c r="D167" t="s">
        <v>122</v>
      </c>
      <c r="E167">
        <v>0</v>
      </c>
      <c r="F167">
        <v>0</v>
      </c>
      <c r="G167">
        <v>6</v>
      </c>
      <c r="H167">
        <v>0</v>
      </c>
      <c r="I167">
        <v>0</v>
      </c>
      <c r="J167" t="s">
        <v>56</v>
      </c>
      <c r="K167" t="s">
        <v>399</v>
      </c>
      <c r="L167" s="6">
        <v>42310</v>
      </c>
      <c r="M167" s="6">
        <v>42316</v>
      </c>
      <c r="N167">
        <v>11</v>
      </c>
      <c r="O167">
        <v>11</v>
      </c>
      <c r="P167">
        <v>5</v>
      </c>
      <c r="Q167">
        <v>5</v>
      </c>
      <c r="R167">
        <v>6</v>
      </c>
    </row>
    <row r="168" spans="1:18" hidden="1" x14ac:dyDescent="0.25">
      <c r="A168">
        <v>2015</v>
      </c>
      <c r="B168" t="s">
        <v>415</v>
      </c>
      <c r="C168" t="s">
        <v>414</v>
      </c>
      <c r="D168" t="s">
        <v>122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56</v>
      </c>
      <c r="K168" t="s">
        <v>399</v>
      </c>
      <c r="L168" s="6">
        <v>42317</v>
      </c>
      <c r="M168" s="6">
        <v>42323</v>
      </c>
      <c r="N168">
        <v>11</v>
      </c>
      <c r="O168">
        <v>11</v>
      </c>
      <c r="P168">
        <v>5</v>
      </c>
      <c r="Q168">
        <v>5</v>
      </c>
      <c r="R168">
        <v>0</v>
      </c>
    </row>
    <row r="169" spans="1:18" hidden="1" x14ac:dyDescent="0.25">
      <c r="A169">
        <v>2015</v>
      </c>
      <c r="B169" t="s">
        <v>413</v>
      </c>
      <c r="C169" t="s">
        <v>412</v>
      </c>
      <c r="D169" t="s">
        <v>122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56</v>
      </c>
      <c r="K169" t="s">
        <v>399</v>
      </c>
      <c r="L169" s="6">
        <v>42324</v>
      </c>
      <c r="M169" s="6">
        <v>42330</v>
      </c>
      <c r="N169">
        <v>11</v>
      </c>
      <c r="O169">
        <v>11</v>
      </c>
      <c r="P169">
        <v>5</v>
      </c>
      <c r="Q169">
        <v>5</v>
      </c>
      <c r="R169">
        <v>0</v>
      </c>
    </row>
    <row r="170" spans="1:18" hidden="1" x14ac:dyDescent="0.25">
      <c r="A170">
        <v>2015</v>
      </c>
      <c r="B170" t="s">
        <v>411</v>
      </c>
      <c r="C170" t="s">
        <v>410</v>
      </c>
      <c r="D170" t="s">
        <v>122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56</v>
      </c>
      <c r="K170" t="s">
        <v>399</v>
      </c>
      <c r="L170" s="6">
        <v>42331</v>
      </c>
      <c r="M170" s="6">
        <v>42337</v>
      </c>
      <c r="N170">
        <v>11</v>
      </c>
      <c r="O170">
        <v>11</v>
      </c>
      <c r="P170">
        <v>5</v>
      </c>
      <c r="Q170">
        <v>5</v>
      </c>
      <c r="R170">
        <v>0</v>
      </c>
    </row>
    <row r="171" spans="1:18" hidden="1" x14ac:dyDescent="0.25">
      <c r="A171">
        <v>2015</v>
      </c>
      <c r="B171" t="s">
        <v>409</v>
      </c>
      <c r="C171" t="s">
        <v>408</v>
      </c>
      <c r="D171" t="s">
        <v>122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56</v>
      </c>
      <c r="K171" t="s">
        <v>399</v>
      </c>
      <c r="L171" s="6">
        <v>42338</v>
      </c>
      <c r="M171" s="6">
        <v>42344</v>
      </c>
      <c r="N171">
        <v>11</v>
      </c>
      <c r="O171">
        <v>12</v>
      </c>
      <c r="P171">
        <v>5</v>
      </c>
      <c r="Q171">
        <v>5</v>
      </c>
      <c r="R171">
        <v>0</v>
      </c>
    </row>
    <row r="172" spans="1:18" hidden="1" x14ac:dyDescent="0.25">
      <c r="A172">
        <v>2015</v>
      </c>
      <c r="B172" t="s">
        <v>407</v>
      </c>
      <c r="C172" t="s">
        <v>406</v>
      </c>
      <c r="D172" t="s">
        <v>122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56</v>
      </c>
      <c r="K172" t="s">
        <v>399</v>
      </c>
      <c r="L172" s="6">
        <v>42345</v>
      </c>
      <c r="M172" s="6">
        <v>42351</v>
      </c>
      <c r="N172">
        <v>12</v>
      </c>
      <c r="O172">
        <v>12</v>
      </c>
      <c r="P172">
        <v>5</v>
      </c>
      <c r="Q172">
        <v>5</v>
      </c>
      <c r="R172">
        <v>0</v>
      </c>
    </row>
    <row r="173" spans="1:18" hidden="1" x14ac:dyDescent="0.25">
      <c r="A173">
        <v>2015</v>
      </c>
      <c r="B173" t="s">
        <v>405</v>
      </c>
      <c r="C173" t="s">
        <v>404</v>
      </c>
      <c r="D173" t="s">
        <v>122</v>
      </c>
      <c r="E173">
        <v>0</v>
      </c>
      <c r="F173">
        <v>0</v>
      </c>
      <c r="G173">
        <v>0</v>
      </c>
      <c r="H173">
        <v>0</v>
      </c>
      <c r="I173">
        <v>2</v>
      </c>
      <c r="J173" t="s">
        <v>56</v>
      </c>
      <c r="K173" t="s">
        <v>399</v>
      </c>
      <c r="L173" s="6">
        <v>42352</v>
      </c>
      <c r="M173" s="6">
        <v>42358</v>
      </c>
      <c r="N173">
        <v>12</v>
      </c>
      <c r="O173">
        <v>12</v>
      </c>
      <c r="P173">
        <v>5</v>
      </c>
      <c r="Q173">
        <v>5</v>
      </c>
      <c r="R173">
        <v>0</v>
      </c>
    </row>
    <row r="174" spans="1:18" hidden="1" x14ac:dyDescent="0.25">
      <c r="A174">
        <v>2015</v>
      </c>
      <c r="B174" t="s">
        <v>403</v>
      </c>
      <c r="C174" t="s">
        <v>402</v>
      </c>
      <c r="D174" t="s">
        <v>122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56</v>
      </c>
      <c r="K174" t="s">
        <v>399</v>
      </c>
      <c r="L174" s="6">
        <v>42359</v>
      </c>
      <c r="M174" s="6">
        <v>42365</v>
      </c>
      <c r="N174">
        <v>12</v>
      </c>
      <c r="O174">
        <v>12</v>
      </c>
      <c r="P174">
        <v>5</v>
      </c>
      <c r="Q174">
        <v>5</v>
      </c>
      <c r="R174">
        <v>0</v>
      </c>
    </row>
    <row r="175" spans="1:18" hidden="1" x14ac:dyDescent="0.25">
      <c r="A175">
        <v>2015</v>
      </c>
      <c r="B175" t="s">
        <v>401</v>
      </c>
      <c r="C175" t="s">
        <v>400</v>
      </c>
      <c r="D175" t="s">
        <v>122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56</v>
      </c>
      <c r="K175" t="s">
        <v>399</v>
      </c>
      <c r="L175" s="6">
        <v>42366</v>
      </c>
      <c r="M175" s="6">
        <v>42369</v>
      </c>
      <c r="N175">
        <v>12</v>
      </c>
      <c r="O175">
        <v>12</v>
      </c>
      <c r="P175">
        <v>5</v>
      </c>
      <c r="Q175">
        <v>5</v>
      </c>
      <c r="R175">
        <v>0</v>
      </c>
    </row>
    <row r="176" spans="1:18" hidden="1" x14ac:dyDescent="0.25">
      <c r="A176">
        <v>2016</v>
      </c>
      <c r="B176" t="s">
        <v>398</v>
      </c>
      <c r="C176" t="s">
        <v>388</v>
      </c>
      <c r="D176" t="s">
        <v>120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42</v>
      </c>
      <c r="K176" t="s">
        <v>355</v>
      </c>
      <c r="L176" s="6">
        <v>42416</v>
      </c>
      <c r="M176" s="6">
        <v>42490</v>
      </c>
      <c r="N176">
        <v>2</v>
      </c>
      <c r="O176">
        <v>4</v>
      </c>
      <c r="P176">
        <v>1</v>
      </c>
      <c r="Q176">
        <v>1</v>
      </c>
      <c r="R176">
        <v>0</v>
      </c>
    </row>
    <row r="177" spans="1:18" hidden="1" x14ac:dyDescent="0.25">
      <c r="A177">
        <v>2016</v>
      </c>
      <c r="B177" t="s">
        <v>385</v>
      </c>
      <c r="C177" t="s">
        <v>384</v>
      </c>
      <c r="D177" t="s">
        <v>119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56</v>
      </c>
      <c r="K177" t="s">
        <v>355</v>
      </c>
      <c r="L177" s="6">
        <v>42370</v>
      </c>
      <c r="M177" s="6">
        <v>42372</v>
      </c>
      <c r="N177">
        <v>1</v>
      </c>
      <c r="O177">
        <v>1</v>
      </c>
      <c r="P177">
        <v>1</v>
      </c>
      <c r="Q177">
        <v>1</v>
      </c>
      <c r="R177">
        <v>0</v>
      </c>
    </row>
    <row r="178" spans="1:18" hidden="1" x14ac:dyDescent="0.25">
      <c r="A178">
        <v>2016</v>
      </c>
      <c r="B178" t="s">
        <v>383</v>
      </c>
      <c r="C178" t="s">
        <v>382</v>
      </c>
      <c r="D178" t="s">
        <v>119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56</v>
      </c>
      <c r="K178" t="s">
        <v>355</v>
      </c>
      <c r="L178" s="6">
        <v>42373</v>
      </c>
      <c r="M178" s="6">
        <v>42379</v>
      </c>
      <c r="N178">
        <v>1</v>
      </c>
      <c r="O178">
        <v>1</v>
      </c>
      <c r="P178">
        <v>1</v>
      </c>
      <c r="Q178">
        <v>1</v>
      </c>
      <c r="R178">
        <v>0</v>
      </c>
    </row>
    <row r="179" spans="1:18" hidden="1" x14ac:dyDescent="0.25">
      <c r="A179">
        <v>2016</v>
      </c>
      <c r="B179" t="s">
        <v>381</v>
      </c>
      <c r="C179" t="s">
        <v>380</v>
      </c>
      <c r="D179" t="s">
        <v>119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56</v>
      </c>
      <c r="K179" t="s">
        <v>355</v>
      </c>
      <c r="L179" s="6">
        <v>42380</v>
      </c>
      <c r="M179" s="6">
        <v>42386</v>
      </c>
      <c r="N179">
        <v>1</v>
      </c>
      <c r="O179">
        <v>1</v>
      </c>
      <c r="P179">
        <v>1</v>
      </c>
      <c r="Q179">
        <v>1</v>
      </c>
      <c r="R179">
        <v>0</v>
      </c>
    </row>
    <row r="180" spans="1:18" hidden="1" x14ac:dyDescent="0.25">
      <c r="A180">
        <v>2016</v>
      </c>
      <c r="B180" t="s">
        <v>379</v>
      </c>
      <c r="C180" t="s">
        <v>378</v>
      </c>
      <c r="D180" t="s">
        <v>119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56</v>
      </c>
      <c r="K180" t="s">
        <v>355</v>
      </c>
      <c r="L180" s="6">
        <v>42387</v>
      </c>
      <c r="M180" s="6">
        <v>42393</v>
      </c>
      <c r="N180">
        <v>1</v>
      </c>
      <c r="O180">
        <v>1</v>
      </c>
      <c r="P180">
        <v>1</v>
      </c>
      <c r="Q180">
        <v>1</v>
      </c>
      <c r="R180">
        <v>0</v>
      </c>
    </row>
    <row r="181" spans="1:18" hidden="1" x14ac:dyDescent="0.25">
      <c r="A181">
        <v>2016</v>
      </c>
      <c r="B181" t="s">
        <v>397</v>
      </c>
      <c r="C181" t="s">
        <v>396</v>
      </c>
      <c r="D181" t="s">
        <v>119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52</v>
      </c>
      <c r="K181" t="s">
        <v>355</v>
      </c>
      <c r="L181" s="6">
        <v>42397</v>
      </c>
      <c r="M181" s="6">
        <v>42447</v>
      </c>
      <c r="N181">
        <v>1</v>
      </c>
      <c r="O181">
        <v>3</v>
      </c>
      <c r="P181">
        <v>1</v>
      </c>
      <c r="Q181">
        <v>1</v>
      </c>
      <c r="R181">
        <v>0</v>
      </c>
    </row>
    <row r="182" spans="1:18" hidden="1" x14ac:dyDescent="0.25">
      <c r="A182">
        <v>2016</v>
      </c>
      <c r="B182" t="s">
        <v>385</v>
      </c>
      <c r="C182" t="s">
        <v>384</v>
      </c>
      <c r="D182" t="s">
        <v>115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56</v>
      </c>
      <c r="K182" t="s">
        <v>355</v>
      </c>
      <c r="L182" s="6">
        <v>42370</v>
      </c>
      <c r="M182" s="6">
        <v>42372</v>
      </c>
      <c r="N182">
        <v>1</v>
      </c>
      <c r="O182">
        <v>1</v>
      </c>
      <c r="P182">
        <v>1</v>
      </c>
      <c r="Q182">
        <v>1</v>
      </c>
      <c r="R182">
        <v>0</v>
      </c>
    </row>
    <row r="183" spans="1:18" hidden="1" x14ac:dyDescent="0.25">
      <c r="A183">
        <v>2016</v>
      </c>
      <c r="B183" t="s">
        <v>383</v>
      </c>
      <c r="C183" t="s">
        <v>382</v>
      </c>
      <c r="D183" t="s">
        <v>115</v>
      </c>
      <c r="E183">
        <v>0</v>
      </c>
      <c r="F183">
        <v>0</v>
      </c>
      <c r="G183">
        <v>0</v>
      </c>
      <c r="H183">
        <v>3</v>
      </c>
      <c r="I183">
        <v>0</v>
      </c>
      <c r="J183" t="s">
        <v>56</v>
      </c>
      <c r="K183" t="s">
        <v>355</v>
      </c>
      <c r="L183" s="6">
        <v>42373</v>
      </c>
      <c r="M183" s="6">
        <v>42379</v>
      </c>
      <c r="N183">
        <v>1</v>
      </c>
      <c r="O183">
        <v>1</v>
      </c>
      <c r="P183">
        <v>1</v>
      </c>
      <c r="Q183">
        <v>1</v>
      </c>
      <c r="R183">
        <v>0</v>
      </c>
    </row>
    <row r="184" spans="1:18" hidden="1" x14ac:dyDescent="0.25">
      <c r="A184">
        <v>2016</v>
      </c>
      <c r="B184" t="s">
        <v>381</v>
      </c>
      <c r="C184" t="s">
        <v>380</v>
      </c>
      <c r="D184" t="s">
        <v>115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56</v>
      </c>
      <c r="K184" t="s">
        <v>355</v>
      </c>
      <c r="L184" s="6">
        <v>42380</v>
      </c>
      <c r="M184" s="6">
        <v>42386</v>
      </c>
      <c r="N184">
        <v>1</v>
      </c>
      <c r="O184">
        <v>1</v>
      </c>
      <c r="P184">
        <v>1</v>
      </c>
      <c r="Q184">
        <v>1</v>
      </c>
      <c r="R184">
        <v>0</v>
      </c>
    </row>
    <row r="185" spans="1:18" hidden="1" x14ac:dyDescent="0.25">
      <c r="A185">
        <v>2016</v>
      </c>
      <c r="B185" t="s">
        <v>379</v>
      </c>
      <c r="C185" t="s">
        <v>378</v>
      </c>
      <c r="D185" t="s">
        <v>115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56</v>
      </c>
      <c r="K185" t="s">
        <v>355</v>
      </c>
      <c r="L185" s="6">
        <v>42387</v>
      </c>
      <c r="M185" s="6">
        <v>42393</v>
      </c>
      <c r="N185">
        <v>1</v>
      </c>
      <c r="O185">
        <v>1</v>
      </c>
      <c r="P185">
        <v>1</v>
      </c>
      <c r="Q185">
        <v>1</v>
      </c>
      <c r="R185">
        <v>0</v>
      </c>
    </row>
    <row r="186" spans="1:18" hidden="1" x14ac:dyDescent="0.25">
      <c r="A186">
        <v>2016</v>
      </c>
      <c r="B186" t="s">
        <v>377</v>
      </c>
      <c r="C186" t="s">
        <v>376</v>
      </c>
      <c r="D186" t="s">
        <v>115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56</v>
      </c>
      <c r="K186" t="s">
        <v>355</v>
      </c>
      <c r="L186" s="6">
        <v>42394</v>
      </c>
      <c r="M186" s="6">
        <v>42400</v>
      </c>
      <c r="N186">
        <v>1</v>
      </c>
      <c r="O186">
        <v>1</v>
      </c>
      <c r="P186">
        <v>1</v>
      </c>
      <c r="Q186">
        <v>1</v>
      </c>
      <c r="R186">
        <v>0</v>
      </c>
    </row>
    <row r="187" spans="1:18" hidden="1" x14ac:dyDescent="0.25">
      <c r="A187">
        <v>2016</v>
      </c>
      <c r="B187" t="s">
        <v>375</v>
      </c>
      <c r="C187" t="s">
        <v>374</v>
      </c>
      <c r="D187" t="s">
        <v>115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56</v>
      </c>
      <c r="K187" t="s">
        <v>355</v>
      </c>
      <c r="L187" s="6">
        <v>42401</v>
      </c>
      <c r="M187" s="6">
        <v>42407</v>
      </c>
      <c r="N187">
        <v>2</v>
      </c>
      <c r="O187">
        <v>2</v>
      </c>
      <c r="P187">
        <v>1</v>
      </c>
      <c r="Q187">
        <v>1</v>
      </c>
      <c r="R187">
        <v>0</v>
      </c>
    </row>
    <row r="188" spans="1:18" hidden="1" x14ac:dyDescent="0.25">
      <c r="A188">
        <v>2016</v>
      </c>
      <c r="B188" t="s">
        <v>373</v>
      </c>
      <c r="C188" t="s">
        <v>372</v>
      </c>
      <c r="D188" t="s">
        <v>115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56</v>
      </c>
      <c r="K188" t="s">
        <v>355</v>
      </c>
      <c r="L188" s="6">
        <v>42408</v>
      </c>
      <c r="M188" s="6">
        <v>42414</v>
      </c>
      <c r="N188">
        <v>2</v>
      </c>
      <c r="O188">
        <v>2</v>
      </c>
      <c r="P188">
        <v>1</v>
      </c>
      <c r="Q188">
        <v>1</v>
      </c>
      <c r="R188">
        <v>0</v>
      </c>
    </row>
    <row r="189" spans="1:18" hidden="1" x14ac:dyDescent="0.25">
      <c r="A189">
        <v>2016</v>
      </c>
      <c r="B189" t="s">
        <v>371</v>
      </c>
      <c r="C189" t="s">
        <v>370</v>
      </c>
      <c r="D189" t="s">
        <v>115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56</v>
      </c>
      <c r="K189" t="s">
        <v>355</v>
      </c>
      <c r="L189" s="6">
        <v>42415</v>
      </c>
      <c r="M189" s="6">
        <v>42421</v>
      </c>
      <c r="N189">
        <v>2</v>
      </c>
      <c r="O189">
        <v>2</v>
      </c>
      <c r="P189">
        <v>1</v>
      </c>
      <c r="Q189">
        <v>1</v>
      </c>
      <c r="R189">
        <v>0</v>
      </c>
    </row>
    <row r="190" spans="1:18" hidden="1" x14ac:dyDescent="0.25">
      <c r="A190">
        <v>2016</v>
      </c>
      <c r="B190" t="s">
        <v>369</v>
      </c>
      <c r="C190" t="s">
        <v>368</v>
      </c>
      <c r="D190" t="s">
        <v>115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56</v>
      </c>
      <c r="K190" t="s">
        <v>355</v>
      </c>
      <c r="L190" s="6">
        <v>42422</v>
      </c>
      <c r="M190" s="6">
        <v>42428</v>
      </c>
      <c r="N190">
        <v>2</v>
      </c>
      <c r="O190">
        <v>2</v>
      </c>
      <c r="P190">
        <v>1</v>
      </c>
      <c r="Q190">
        <v>1</v>
      </c>
      <c r="R190">
        <v>0</v>
      </c>
    </row>
    <row r="191" spans="1:18" hidden="1" x14ac:dyDescent="0.25">
      <c r="A191">
        <v>2016</v>
      </c>
      <c r="B191" t="s">
        <v>367</v>
      </c>
      <c r="C191" t="s">
        <v>366</v>
      </c>
      <c r="D191" t="s">
        <v>115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56</v>
      </c>
      <c r="K191" t="s">
        <v>355</v>
      </c>
      <c r="L191" s="6">
        <v>42429</v>
      </c>
      <c r="M191" s="6">
        <v>42435</v>
      </c>
      <c r="N191">
        <v>2</v>
      </c>
      <c r="O191">
        <v>3</v>
      </c>
      <c r="P191">
        <v>1</v>
      </c>
      <c r="Q191">
        <v>1</v>
      </c>
      <c r="R191">
        <v>0</v>
      </c>
    </row>
    <row r="192" spans="1:18" hidden="1" x14ac:dyDescent="0.25">
      <c r="A192">
        <v>2016</v>
      </c>
      <c r="B192" t="s">
        <v>365</v>
      </c>
      <c r="C192" t="s">
        <v>364</v>
      </c>
      <c r="D192" t="s">
        <v>115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56</v>
      </c>
      <c r="K192" t="s">
        <v>355</v>
      </c>
      <c r="L192" s="6">
        <v>42436</v>
      </c>
      <c r="M192" s="6">
        <v>42442</v>
      </c>
      <c r="N192">
        <v>3</v>
      </c>
      <c r="O192">
        <v>3</v>
      </c>
      <c r="P192">
        <v>1</v>
      </c>
      <c r="Q192">
        <v>1</v>
      </c>
      <c r="R192">
        <v>0</v>
      </c>
    </row>
    <row r="193" spans="1:18" hidden="1" x14ac:dyDescent="0.25">
      <c r="A193">
        <v>2016</v>
      </c>
      <c r="B193" t="s">
        <v>395</v>
      </c>
      <c r="C193" t="s">
        <v>394</v>
      </c>
      <c r="D193" t="s">
        <v>115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52</v>
      </c>
      <c r="K193" t="s">
        <v>355</v>
      </c>
      <c r="L193" s="6">
        <v>42445</v>
      </c>
      <c r="M193" s="6">
        <v>42476</v>
      </c>
      <c r="N193">
        <v>3</v>
      </c>
      <c r="O193">
        <v>4</v>
      </c>
      <c r="P193">
        <v>1</v>
      </c>
      <c r="Q193">
        <v>1</v>
      </c>
      <c r="R193">
        <v>0</v>
      </c>
    </row>
    <row r="194" spans="1:18" hidden="1" x14ac:dyDescent="0.25">
      <c r="A194">
        <v>2016</v>
      </c>
      <c r="B194" t="s">
        <v>393</v>
      </c>
      <c r="C194" t="s">
        <v>380</v>
      </c>
      <c r="D194" t="s">
        <v>112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56</v>
      </c>
      <c r="K194" t="s">
        <v>355</v>
      </c>
      <c r="L194" s="6">
        <v>42385</v>
      </c>
      <c r="M194" s="6">
        <v>42386</v>
      </c>
      <c r="N194">
        <v>1</v>
      </c>
      <c r="O194">
        <v>1</v>
      </c>
      <c r="P194">
        <v>1</v>
      </c>
      <c r="Q194">
        <v>1</v>
      </c>
      <c r="R194">
        <v>0</v>
      </c>
    </row>
    <row r="195" spans="1:18" hidden="1" x14ac:dyDescent="0.25">
      <c r="A195">
        <v>2016</v>
      </c>
      <c r="B195" t="s">
        <v>379</v>
      </c>
      <c r="C195" t="s">
        <v>378</v>
      </c>
      <c r="D195" t="s">
        <v>112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56</v>
      </c>
      <c r="K195" t="s">
        <v>355</v>
      </c>
      <c r="L195" s="6">
        <v>42387</v>
      </c>
      <c r="M195" s="6">
        <v>42393</v>
      </c>
      <c r="N195">
        <v>1</v>
      </c>
      <c r="O195">
        <v>1</v>
      </c>
      <c r="P195">
        <v>1</v>
      </c>
      <c r="Q195">
        <v>1</v>
      </c>
      <c r="R195">
        <v>0</v>
      </c>
    </row>
    <row r="196" spans="1:18" hidden="1" x14ac:dyDescent="0.25">
      <c r="A196">
        <v>2016</v>
      </c>
      <c r="B196" t="s">
        <v>377</v>
      </c>
      <c r="C196" t="s">
        <v>376</v>
      </c>
      <c r="D196" t="s">
        <v>112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56</v>
      </c>
      <c r="K196" t="s">
        <v>355</v>
      </c>
      <c r="L196" s="6">
        <v>42394</v>
      </c>
      <c r="M196" s="6">
        <v>42400</v>
      </c>
      <c r="N196">
        <v>1</v>
      </c>
      <c r="O196">
        <v>1</v>
      </c>
      <c r="P196">
        <v>1</v>
      </c>
      <c r="Q196">
        <v>1</v>
      </c>
      <c r="R196">
        <v>0</v>
      </c>
    </row>
    <row r="197" spans="1:18" hidden="1" x14ac:dyDescent="0.25">
      <c r="A197">
        <v>2016</v>
      </c>
      <c r="B197" t="s">
        <v>375</v>
      </c>
      <c r="C197" t="s">
        <v>374</v>
      </c>
      <c r="D197" t="s">
        <v>112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56</v>
      </c>
      <c r="K197" t="s">
        <v>355</v>
      </c>
      <c r="L197" s="6">
        <v>42401</v>
      </c>
      <c r="M197" s="6">
        <v>42407</v>
      </c>
      <c r="N197">
        <v>2</v>
      </c>
      <c r="O197">
        <v>2</v>
      </c>
      <c r="P197">
        <v>1</v>
      </c>
      <c r="Q197">
        <v>1</v>
      </c>
      <c r="R197">
        <v>0</v>
      </c>
    </row>
    <row r="198" spans="1:18" hidden="1" x14ac:dyDescent="0.25">
      <c r="A198">
        <v>2016</v>
      </c>
      <c r="B198" t="s">
        <v>373</v>
      </c>
      <c r="C198" t="s">
        <v>372</v>
      </c>
      <c r="D198" t="s">
        <v>112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56</v>
      </c>
      <c r="K198" t="s">
        <v>355</v>
      </c>
      <c r="L198" s="6">
        <v>42408</v>
      </c>
      <c r="M198" s="6">
        <v>42414</v>
      </c>
      <c r="N198">
        <v>2</v>
      </c>
      <c r="O198">
        <v>2</v>
      </c>
      <c r="P198">
        <v>1</v>
      </c>
      <c r="Q198">
        <v>1</v>
      </c>
      <c r="R198">
        <v>0</v>
      </c>
    </row>
    <row r="199" spans="1:18" hidden="1" x14ac:dyDescent="0.25">
      <c r="A199">
        <v>2016</v>
      </c>
      <c r="B199" t="s">
        <v>371</v>
      </c>
      <c r="C199" t="s">
        <v>370</v>
      </c>
      <c r="D199" t="s">
        <v>112</v>
      </c>
      <c r="E199">
        <v>0</v>
      </c>
      <c r="F199">
        <v>0</v>
      </c>
      <c r="G199">
        <v>0</v>
      </c>
      <c r="H199">
        <v>7</v>
      </c>
      <c r="I199">
        <v>0</v>
      </c>
      <c r="J199" t="s">
        <v>56</v>
      </c>
      <c r="K199" t="s">
        <v>355</v>
      </c>
      <c r="L199" s="6">
        <v>42415</v>
      </c>
      <c r="M199" s="6">
        <v>42421</v>
      </c>
      <c r="N199">
        <v>2</v>
      </c>
      <c r="O199">
        <v>2</v>
      </c>
      <c r="P199">
        <v>1</v>
      </c>
      <c r="Q199">
        <v>1</v>
      </c>
      <c r="R199">
        <v>0</v>
      </c>
    </row>
    <row r="200" spans="1:18" hidden="1" x14ac:dyDescent="0.25">
      <c r="A200">
        <v>2016</v>
      </c>
      <c r="B200" t="s">
        <v>369</v>
      </c>
      <c r="C200" t="s">
        <v>368</v>
      </c>
      <c r="D200" t="s">
        <v>112</v>
      </c>
      <c r="E200">
        <v>0</v>
      </c>
      <c r="F200">
        <v>0</v>
      </c>
      <c r="G200">
        <v>0</v>
      </c>
      <c r="H200">
        <v>7</v>
      </c>
      <c r="I200">
        <v>0</v>
      </c>
      <c r="J200" t="s">
        <v>56</v>
      </c>
      <c r="K200" t="s">
        <v>355</v>
      </c>
      <c r="L200" s="6">
        <v>42422</v>
      </c>
      <c r="M200" s="6">
        <v>42428</v>
      </c>
      <c r="N200">
        <v>2</v>
      </c>
      <c r="O200">
        <v>2</v>
      </c>
      <c r="P200">
        <v>1</v>
      </c>
      <c r="Q200">
        <v>1</v>
      </c>
      <c r="R200">
        <v>0</v>
      </c>
    </row>
    <row r="201" spans="1:18" hidden="1" x14ac:dyDescent="0.25">
      <c r="A201">
        <v>2016</v>
      </c>
      <c r="B201" t="s">
        <v>367</v>
      </c>
      <c r="C201" t="s">
        <v>366</v>
      </c>
      <c r="D201" t="s">
        <v>112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56</v>
      </c>
      <c r="K201" t="s">
        <v>355</v>
      </c>
      <c r="L201" s="6">
        <v>42429</v>
      </c>
      <c r="M201" s="6">
        <v>42435</v>
      </c>
      <c r="N201">
        <v>2</v>
      </c>
      <c r="O201">
        <v>3</v>
      </c>
      <c r="P201">
        <v>1</v>
      </c>
      <c r="Q201">
        <v>1</v>
      </c>
      <c r="R201">
        <v>0</v>
      </c>
    </row>
    <row r="202" spans="1:18" hidden="1" x14ac:dyDescent="0.25">
      <c r="A202">
        <v>2016</v>
      </c>
      <c r="B202" t="s">
        <v>365</v>
      </c>
      <c r="C202" t="s">
        <v>364</v>
      </c>
      <c r="D202" t="s">
        <v>112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56</v>
      </c>
      <c r="K202" t="s">
        <v>355</v>
      </c>
      <c r="L202" s="6">
        <v>42436</v>
      </c>
      <c r="M202" s="6">
        <v>42442</v>
      </c>
      <c r="N202">
        <v>3</v>
      </c>
      <c r="O202">
        <v>3</v>
      </c>
      <c r="P202">
        <v>1</v>
      </c>
      <c r="Q202">
        <v>1</v>
      </c>
      <c r="R202">
        <v>0</v>
      </c>
    </row>
    <row r="203" spans="1:18" hidden="1" x14ac:dyDescent="0.25">
      <c r="A203">
        <v>2016</v>
      </c>
      <c r="B203" t="s">
        <v>363</v>
      </c>
      <c r="C203" t="s">
        <v>362</v>
      </c>
      <c r="D203" t="s">
        <v>112</v>
      </c>
      <c r="E203">
        <v>0</v>
      </c>
      <c r="F203">
        <v>0</v>
      </c>
      <c r="G203">
        <v>0</v>
      </c>
      <c r="H203">
        <v>10</v>
      </c>
      <c r="I203">
        <v>0</v>
      </c>
      <c r="J203" t="s">
        <v>56</v>
      </c>
      <c r="K203" t="s">
        <v>355</v>
      </c>
      <c r="L203" s="6">
        <v>42443</v>
      </c>
      <c r="M203" s="6">
        <v>42449</v>
      </c>
      <c r="N203">
        <v>3</v>
      </c>
      <c r="O203">
        <v>3</v>
      </c>
      <c r="P203">
        <v>1</v>
      </c>
      <c r="Q203">
        <v>1</v>
      </c>
      <c r="R203">
        <v>0</v>
      </c>
    </row>
    <row r="204" spans="1:18" hidden="1" x14ac:dyDescent="0.25">
      <c r="A204">
        <v>2016</v>
      </c>
      <c r="B204" t="s">
        <v>361</v>
      </c>
      <c r="C204" t="s">
        <v>360</v>
      </c>
      <c r="D204" t="s">
        <v>112</v>
      </c>
      <c r="E204">
        <v>0</v>
      </c>
      <c r="F204">
        <v>0</v>
      </c>
      <c r="G204">
        <v>0</v>
      </c>
      <c r="H204">
        <v>0</v>
      </c>
      <c r="I204">
        <v>0</v>
      </c>
      <c r="J204" t="s">
        <v>56</v>
      </c>
      <c r="K204" t="s">
        <v>355</v>
      </c>
      <c r="L204" s="6">
        <v>42450</v>
      </c>
      <c r="M204" s="6">
        <v>42456</v>
      </c>
      <c r="N204">
        <v>3</v>
      </c>
      <c r="O204">
        <v>3</v>
      </c>
      <c r="P204">
        <v>1</v>
      </c>
      <c r="Q204">
        <v>1</v>
      </c>
      <c r="R204">
        <v>0</v>
      </c>
    </row>
    <row r="205" spans="1:18" hidden="1" x14ac:dyDescent="0.25">
      <c r="A205">
        <v>2016</v>
      </c>
      <c r="B205" t="s">
        <v>359</v>
      </c>
      <c r="C205" t="s">
        <v>358</v>
      </c>
      <c r="D205" t="s">
        <v>112</v>
      </c>
      <c r="E205">
        <v>0</v>
      </c>
      <c r="F205">
        <v>0</v>
      </c>
      <c r="G205">
        <v>0</v>
      </c>
      <c r="H205">
        <v>7.5</v>
      </c>
      <c r="I205">
        <v>7</v>
      </c>
      <c r="J205" t="s">
        <v>56</v>
      </c>
      <c r="K205" t="s">
        <v>355</v>
      </c>
      <c r="L205" s="6">
        <v>42457</v>
      </c>
      <c r="M205" s="6">
        <v>42463</v>
      </c>
      <c r="N205">
        <v>3</v>
      </c>
      <c r="O205">
        <v>4</v>
      </c>
      <c r="P205">
        <v>1</v>
      </c>
      <c r="Q205">
        <v>1</v>
      </c>
      <c r="R205">
        <v>0</v>
      </c>
    </row>
    <row r="206" spans="1:18" hidden="1" x14ac:dyDescent="0.25">
      <c r="A206">
        <v>2016</v>
      </c>
      <c r="B206" t="s">
        <v>392</v>
      </c>
      <c r="C206" t="s">
        <v>391</v>
      </c>
      <c r="D206" t="s">
        <v>112</v>
      </c>
      <c r="E206">
        <v>0</v>
      </c>
      <c r="F206">
        <v>0</v>
      </c>
      <c r="G206">
        <v>0</v>
      </c>
      <c r="H206">
        <v>22.857142857142861</v>
      </c>
      <c r="I206">
        <v>16.981132075471699</v>
      </c>
      <c r="J206" t="s">
        <v>56</v>
      </c>
      <c r="K206" t="s">
        <v>355</v>
      </c>
      <c r="L206" s="6">
        <v>42464</v>
      </c>
      <c r="M206" s="6">
        <v>42470</v>
      </c>
      <c r="N206">
        <v>4</v>
      </c>
      <c r="O206">
        <v>4</v>
      </c>
      <c r="P206">
        <v>1</v>
      </c>
      <c r="Q206">
        <v>1</v>
      </c>
      <c r="R206">
        <v>0</v>
      </c>
    </row>
    <row r="207" spans="1:18" hidden="1" x14ac:dyDescent="0.25">
      <c r="A207">
        <v>2016</v>
      </c>
      <c r="B207" t="s">
        <v>390</v>
      </c>
      <c r="C207" t="s">
        <v>390</v>
      </c>
      <c r="D207" t="s">
        <v>112</v>
      </c>
      <c r="E207">
        <v>0</v>
      </c>
      <c r="F207">
        <v>0</v>
      </c>
      <c r="G207">
        <v>0</v>
      </c>
      <c r="H207">
        <v>0</v>
      </c>
      <c r="I207">
        <v>0</v>
      </c>
      <c r="J207" t="s">
        <v>52</v>
      </c>
      <c r="K207" t="s">
        <v>355</v>
      </c>
      <c r="L207" s="6">
        <v>42475</v>
      </c>
      <c r="M207" s="6">
        <v>42475</v>
      </c>
      <c r="N207">
        <v>4</v>
      </c>
      <c r="O207">
        <v>4</v>
      </c>
      <c r="P207">
        <v>1</v>
      </c>
      <c r="Q207">
        <v>1</v>
      </c>
      <c r="R207">
        <v>0</v>
      </c>
    </row>
    <row r="208" spans="1:18" hidden="1" x14ac:dyDescent="0.25">
      <c r="A208">
        <v>2016</v>
      </c>
      <c r="B208" t="s">
        <v>375</v>
      </c>
      <c r="C208" t="s">
        <v>388</v>
      </c>
      <c r="D208" t="s">
        <v>53</v>
      </c>
      <c r="E208">
        <v>3</v>
      </c>
      <c r="F208">
        <v>7</v>
      </c>
      <c r="G208">
        <v>0</v>
      </c>
      <c r="H208">
        <v>0</v>
      </c>
      <c r="I208">
        <v>0</v>
      </c>
      <c r="J208" t="s">
        <v>42</v>
      </c>
      <c r="K208" t="s">
        <v>355</v>
      </c>
      <c r="L208" s="6">
        <v>42401</v>
      </c>
      <c r="M208" s="6">
        <v>42490</v>
      </c>
      <c r="N208">
        <v>2</v>
      </c>
      <c r="O208">
        <v>4</v>
      </c>
      <c r="P208">
        <v>1</v>
      </c>
      <c r="Q208">
        <v>1</v>
      </c>
      <c r="R208">
        <v>10</v>
      </c>
    </row>
    <row r="209" spans="1:18" hidden="1" x14ac:dyDescent="0.25">
      <c r="A209">
        <v>2016</v>
      </c>
      <c r="B209" t="s">
        <v>375</v>
      </c>
      <c r="C209" t="s">
        <v>388</v>
      </c>
      <c r="D209" t="s">
        <v>48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42</v>
      </c>
      <c r="K209" t="s">
        <v>355</v>
      </c>
      <c r="L209" s="6">
        <v>42401</v>
      </c>
      <c r="M209" s="6">
        <v>42490</v>
      </c>
      <c r="N209">
        <v>2</v>
      </c>
      <c r="O209">
        <v>4</v>
      </c>
      <c r="P209">
        <v>1</v>
      </c>
      <c r="Q209">
        <v>1</v>
      </c>
      <c r="R209">
        <v>0</v>
      </c>
    </row>
    <row r="210" spans="1:18" hidden="1" x14ac:dyDescent="0.25">
      <c r="A210">
        <v>2016</v>
      </c>
      <c r="B210" t="s">
        <v>389</v>
      </c>
      <c r="C210" t="s">
        <v>386</v>
      </c>
      <c r="D210" t="s">
        <v>48</v>
      </c>
      <c r="E210">
        <v>2230</v>
      </c>
      <c r="F210">
        <v>289</v>
      </c>
      <c r="G210">
        <v>1518</v>
      </c>
      <c r="H210">
        <v>1474.497088283252</v>
      </c>
      <c r="I210">
        <v>962.93687398089912</v>
      </c>
      <c r="J210" t="s">
        <v>42</v>
      </c>
      <c r="K210" t="s">
        <v>355</v>
      </c>
      <c r="L210" s="6">
        <v>42552</v>
      </c>
      <c r="M210" s="6">
        <v>42735</v>
      </c>
      <c r="N210">
        <v>7</v>
      </c>
      <c r="O210">
        <v>12</v>
      </c>
      <c r="P210">
        <v>2</v>
      </c>
      <c r="Q210">
        <v>5</v>
      </c>
      <c r="R210">
        <v>4037</v>
      </c>
    </row>
    <row r="211" spans="1:18" hidden="1" x14ac:dyDescent="0.25">
      <c r="A211">
        <v>2016</v>
      </c>
      <c r="B211" t="s">
        <v>385</v>
      </c>
      <c r="C211" t="s">
        <v>388</v>
      </c>
      <c r="D211" t="s">
        <v>43</v>
      </c>
      <c r="E211">
        <v>30</v>
      </c>
      <c r="F211">
        <v>0</v>
      </c>
      <c r="G211">
        <v>19</v>
      </c>
      <c r="H211">
        <v>842.50546448087437</v>
      </c>
      <c r="I211">
        <v>152.19453551912571</v>
      </c>
      <c r="J211" t="s">
        <v>42</v>
      </c>
      <c r="K211" t="s">
        <v>355</v>
      </c>
      <c r="L211" s="6">
        <v>42370</v>
      </c>
      <c r="M211" s="6">
        <v>42490</v>
      </c>
      <c r="N211">
        <v>1</v>
      </c>
      <c r="O211">
        <v>4</v>
      </c>
      <c r="P211">
        <v>1</v>
      </c>
      <c r="Q211">
        <v>1</v>
      </c>
      <c r="R211">
        <v>49</v>
      </c>
    </row>
    <row r="212" spans="1:18" hidden="1" x14ac:dyDescent="0.25">
      <c r="A212">
        <v>2016</v>
      </c>
      <c r="B212" t="s">
        <v>387</v>
      </c>
      <c r="C212" t="s">
        <v>386</v>
      </c>
      <c r="D212" t="s">
        <v>43</v>
      </c>
      <c r="E212">
        <v>510</v>
      </c>
      <c r="F212">
        <v>30</v>
      </c>
      <c r="G212">
        <v>0</v>
      </c>
      <c r="H212">
        <v>504.68266253869967</v>
      </c>
      <c r="I212">
        <v>51.199690402476783</v>
      </c>
      <c r="J212" t="s">
        <v>42</v>
      </c>
      <c r="K212" t="s">
        <v>355</v>
      </c>
      <c r="L212" s="6">
        <v>42644</v>
      </c>
      <c r="M212" s="6">
        <v>42735</v>
      </c>
      <c r="N212">
        <v>10</v>
      </c>
      <c r="O212">
        <v>12</v>
      </c>
      <c r="P212">
        <v>5</v>
      </c>
      <c r="Q212">
        <v>5</v>
      </c>
      <c r="R212">
        <v>540</v>
      </c>
    </row>
    <row r="213" spans="1:18" hidden="1" x14ac:dyDescent="0.25">
      <c r="A213">
        <v>2016</v>
      </c>
      <c r="B213" t="s">
        <v>385</v>
      </c>
      <c r="C213" t="s">
        <v>384</v>
      </c>
      <c r="D213" t="s">
        <v>125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56</v>
      </c>
      <c r="K213" t="s">
        <v>355</v>
      </c>
      <c r="L213" s="6">
        <v>42370</v>
      </c>
      <c r="M213" s="6">
        <v>42372</v>
      </c>
      <c r="N213">
        <v>1</v>
      </c>
      <c r="O213">
        <v>1</v>
      </c>
      <c r="P213">
        <v>1</v>
      </c>
      <c r="Q213">
        <v>1</v>
      </c>
      <c r="R213">
        <v>0</v>
      </c>
    </row>
    <row r="214" spans="1:18" hidden="1" x14ac:dyDescent="0.25">
      <c r="A214">
        <v>2016</v>
      </c>
      <c r="B214" t="s">
        <v>383</v>
      </c>
      <c r="C214" t="s">
        <v>382</v>
      </c>
      <c r="D214" t="s">
        <v>125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56</v>
      </c>
      <c r="K214" t="s">
        <v>355</v>
      </c>
      <c r="L214" s="6">
        <v>42373</v>
      </c>
      <c r="M214" s="6">
        <v>42379</v>
      </c>
      <c r="N214">
        <v>1</v>
      </c>
      <c r="O214">
        <v>1</v>
      </c>
      <c r="P214">
        <v>1</v>
      </c>
      <c r="Q214">
        <v>1</v>
      </c>
      <c r="R214">
        <v>0</v>
      </c>
    </row>
    <row r="215" spans="1:18" hidden="1" x14ac:dyDescent="0.25">
      <c r="A215">
        <v>2016</v>
      </c>
      <c r="B215" t="s">
        <v>381</v>
      </c>
      <c r="C215" t="s">
        <v>380</v>
      </c>
      <c r="D215" t="s">
        <v>125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56</v>
      </c>
      <c r="K215" t="s">
        <v>355</v>
      </c>
      <c r="L215" s="6">
        <v>42380</v>
      </c>
      <c r="M215" s="6">
        <v>42386</v>
      </c>
      <c r="N215">
        <v>1</v>
      </c>
      <c r="O215">
        <v>1</v>
      </c>
      <c r="P215">
        <v>1</v>
      </c>
      <c r="Q215">
        <v>1</v>
      </c>
      <c r="R215">
        <v>0</v>
      </c>
    </row>
    <row r="216" spans="1:18" hidden="1" x14ac:dyDescent="0.25">
      <c r="A216">
        <v>2016</v>
      </c>
      <c r="B216" t="s">
        <v>379</v>
      </c>
      <c r="C216" t="s">
        <v>378</v>
      </c>
      <c r="D216" t="s">
        <v>125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56</v>
      </c>
      <c r="K216" t="s">
        <v>355</v>
      </c>
      <c r="L216" s="6">
        <v>42387</v>
      </c>
      <c r="M216" s="6">
        <v>42393</v>
      </c>
      <c r="N216">
        <v>1</v>
      </c>
      <c r="O216">
        <v>1</v>
      </c>
      <c r="P216">
        <v>1</v>
      </c>
      <c r="Q216">
        <v>1</v>
      </c>
      <c r="R216">
        <v>0</v>
      </c>
    </row>
    <row r="217" spans="1:18" hidden="1" x14ac:dyDescent="0.25">
      <c r="A217">
        <v>2016</v>
      </c>
      <c r="B217" t="s">
        <v>377</v>
      </c>
      <c r="C217" t="s">
        <v>376</v>
      </c>
      <c r="D217" t="s">
        <v>125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56</v>
      </c>
      <c r="K217" t="s">
        <v>355</v>
      </c>
      <c r="L217" s="6">
        <v>42394</v>
      </c>
      <c r="M217" s="6">
        <v>42400</v>
      </c>
      <c r="N217">
        <v>1</v>
      </c>
      <c r="O217">
        <v>1</v>
      </c>
      <c r="P217">
        <v>1</v>
      </c>
      <c r="Q217">
        <v>1</v>
      </c>
      <c r="R217">
        <v>0</v>
      </c>
    </row>
    <row r="218" spans="1:18" hidden="1" x14ac:dyDescent="0.25">
      <c r="A218">
        <v>2016</v>
      </c>
      <c r="B218" t="s">
        <v>375</v>
      </c>
      <c r="C218" t="s">
        <v>374</v>
      </c>
      <c r="D218" t="s">
        <v>125</v>
      </c>
      <c r="E218">
        <v>0</v>
      </c>
      <c r="F218">
        <v>0</v>
      </c>
      <c r="G218">
        <v>0</v>
      </c>
      <c r="H218">
        <v>0</v>
      </c>
      <c r="I218">
        <v>0</v>
      </c>
      <c r="J218" t="s">
        <v>56</v>
      </c>
      <c r="K218" t="s">
        <v>355</v>
      </c>
      <c r="L218" s="6">
        <v>42401</v>
      </c>
      <c r="M218" s="6">
        <v>42407</v>
      </c>
      <c r="N218">
        <v>2</v>
      </c>
      <c r="O218">
        <v>2</v>
      </c>
      <c r="P218">
        <v>1</v>
      </c>
      <c r="Q218">
        <v>1</v>
      </c>
      <c r="R218">
        <v>0</v>
      </c>
    </row>
    <row r="219" spans="1:18" hidden="1" x14ac:dyDescent="0.25">
      <c r="A219">
        <v>2016</v>
      </c>
      <c r="B219" t="s">
        <v>373</v>
      </c>
      <c r="C219" t="s">
        <v>372</v>
      </c>
      <c r="D219" t="s">
        <v>125</v>
      </c>
      <c r="E219">
        <v>0</v>
      </c>
      <c r="F219">
        <v>0</v>
      </c>
      <c r="G219">
        <v>0</v>
      </c>
      <c r="H219">
        <v>0</v>
      </c>
      <c r="I219">
        <v>0</v>
      </c>
      <c r="J219" t="s">
        <v>56</v>
      </c>
      <c r="K219" t="s">
        <v>355</v>
      </c>
      <c r="L219" s="6">
        <v>42408</v>
      </c>
      <c r="M219" s="6">
        <v>42414</v>
      </c>
      <c r="N219">
        <v>2</v>
      </c>
      <c r="O219">
        <v>2</v>
      </c>
      <c r="P219">
        <v>1</v>
      </c>
      <c r="Q219">
        <v>1</v>
      </c>
      <c r="R219">
        <v>0</v>
      </c>
    </row>
    <row r="220" spans="1:18" hidden="1" x14ac:dyDescent="0.25">
      <c r="A220">
        <v>2016</v>
      </c>
      <c r="B220" t="s">
        <v>371</v>
      </c>
      <c r="C220" t="s">
        <v>370</v>
      </c>
      <c r="D220" t="s">
        <v>125</v>
      </c>
      <c r="E220">
        <v>0</v>
      </c>
      <c r="F220">
        <v>0</v>
      </c>
      <c r="G220">
        <v>0</v>
      </c>
      <c r="H220">
        <v>0</v>
      </c>
      <c r="I220">
        <v>0</v>
      </c>
      <c r="J220" t="s">
        <v>56</v>
      </c>
      <c r="K220" t="s">
        <v>355</v>
      </c>
      <c r="L220" s="6">
        <v>42415</v>
      </c>
      <c r="M220" s="6">
        <v>42421</v>
      </c>
      <c r="N220">
        <v>2</v>
      </c>
      <c r="O220">
        <v>2</v>
      </c>
      <c r="P220">
        <v>1</v>
      </c>
      <c r="Q220">
        <v>1</v>
      </c>
      <c r="R220">
        <v>0</v>
      </c>
    </row>
    <row r="221" spans="1:18" hidden="1" x14ac:dyDescent="0.25">
      <c r="A221">
        <v>2016</v>
      </c>
      <c r="B221" t="s">
        <v>369</v>
      </c>
      <c r="C221" t="s">
        <v>368</v>
      </c>
      <c r="D221" t="s">
        <v>125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56</v>
      </c>
      <c r="K221" t="s">
        <v>355</v>
      </c>
      <c r="L221" s="6">
        <v>42422</v>
      </c>
      <c r="M221" s="6">
        <v>42428</v>
      </c>
      <c r="N221">
        <v>2</v>
      </c>
      <c r="O221">
        <v>2</v>
      </c>
      <c r="P221">
        <v>1</v>
      </c>
      <c r="Q221">
        <v>1</v>
      </c>
      <c r="R221">
        <v>0</v>
      </c>
    </row>
    <row r="222" spans="1:18" hidden="1" x14ac:dyDescent="0.25">
      <c r="A222">
        <v>2016</v>
      </c>
      <c r="B222" t="s">
        <v>367</v>
      </c>
      <c r="C222" t="s">
        <v>366</v>
      </c>
      <c r="D222" t="s">
        <v>125</v>
      </c>
      <c r="E222">
        <v>0</v>
      </c>
      <c r="F222">
        <v>0</v>
      </c>
      <c r="G222">
        <v>0</v>
      </c>
      <c r="H222">
        <v>0</v>
      </c>
      <c r="I222">
        <v>0</v>
      </c>
      <c r="J222" t="s">
        <v>56</v>
      </c>
      <c r="K222" t="s">
        <v>355</v>
      </c>
      <c r="L222" s="6">
        <v>42429</v>
      </c>
      <c r="M222" s="6">
        <v>42435</v>
      </c>
      <c r="N222">
        <v>2</v>
      </c>
      <c r="O222">
        <v>3</v>
      </c>
      <c r="P222">
        <v>1</v>
      </c>
      <c r="Q222">
        <v>1</v>
      </c>
      <c r="R222">
        <v>0</v>
      </c>
    </row>
    <row r="223" spans="1:18" hidden="1" x14ac:dyDescent="0.25">
      <c r="A223">
        <v>2016</v>
      </c>
      <c r="B223" t="s">
        <v>365</v>
      </c>
      <c r="C223" t="s">
        <v>364</v>
      </c>
      <c r="D223" t="s">
        <v>125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56</v>
      </c>
      <c r="K223" t="s">
        <v>355</v>
      </c>
      <c r="L223" s="6">
        <v>42436</v>
      </c>
      <c r="M223" s="6">
        <v>42442</v>
      </c>
      <c r="N223">
        <v>3</v>
      </c>
      <c r="O223">
        <v>3</v>
      </c>
      <c r="P223">
        <v>1</v>
      </c>
      <c r="Q223">
        <v>1</v>
      </c>
      <c r="R223">
        <v>0</v>
      </c>
    </row>
    <row r="224" spans="1:18" hidden="1" x14ac:dyDescent="0.25">
      <c r="A224">
        <v>2016</v>
      </c>
      <c r="B224" t="s">
        <v>363</v>
      </c>
      <c r="C224" t="s">
        <v>362</v>
      </c>
      <c r="D224" t="s">
        <v>125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56</v>
      </c>
      <c r="K224" t="s">
        <v>355</v>
      </c>
      <c r="L224" s="6">
        <v>42443</v>
      </c>
      <c r="M224" s="6">
        <v>42449</v>
      </c>
      <c r="N224">
        <v>3</v>
      </c>
      <c r="O224">
        <v>3</v>
      </c>
      <c r="P224">
        <v>1</v>
      </c>
      <c r="Q224">
        <v>1</v>
      </c>
      <c r="R224">
        <v>0</v>
      </c>
    </row>
    <row r="225" spans="1:18" hidden="1" x14ac:dyDescent="0.25">
      <c r="A225">
        <v>2016</v>
      </c>
      <c r="B225" t="s">
        <v>361</v>
      </c>
      <c r="C225" t="s">
        <v>360</v>
      </c>
      <c r="D225" t="s">
        <v>125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56</v>
      </c>
      <c r="K225" t="s">
        <v>355</v>
      </c>
      <c r="L225" s="6">
        <v>42450</v>
      </c>
      <c r="M225" s="6">
        <v>42456</v>
      </c>
      <c r="N225">
        <v>3</v>
      </c>
      <c r="O225">
        <v>3</v>
      </c>
      <c r="P225">
        <v>1</v>
      </c>
      <c r="Q225">
        <v>1</v>
      </c>
      <c r="R225">
        <v>0</v>
      </c>
    </row>
    <row r="226" spans="1:18" hidden="1" x14ac:dyDescent="0.25">
      <c r="A226">
        <v>2016</v>
      </c>
      <c r="B226" t="s">
        <v>359</v>
      </c>
      <c r="C226" t="s">
        <v>358</v>
      </c>
      <c r="D226" t="s">
        <v>125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56</v>
      </c>
      <c r="K226" t="s">
        <v>355</v>
      </c>
      <c r="L226" s="6">
        <v>42457</v>
      </c>
      <c r="M226" s="6">
        <v>42463</v>
      </c>
      <c r="N226">
        <v>3</v>
      </c>
      <c r="O226">
        <v>4</v>
      </c>
      <c r="P226">
        <v>1</v>
      </c>
      <c r="Q226">
        <v>1</v>
      </c>
      <c r="R226">
        <v>0</v>
      </c>
    </row>
    <row r="227" spans="1:18" hidden="1" x14ac:dyDescent="0.25">
      <c r="A227">
        <v>2016</v>
      </c>
      <c r="B227" t="s">
        <v>385</v>
      </c>
      <c r="C227" t="s">
        <v>384</v>
      </c>
      <c r="D227" t="s">
        <v>122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56</v>
      </c>
      <c r="K227" t="s">
        <v>355</v>
      </c>
      <c r="L227" s="6">
        <v>42370</v>
      </c>
      <c r="M227" s="6">
        <v>42372</v>
      </c>
      <c r="N227">
        <v>1</v>
      </c>
      <c r="O227">
        <v>1</v>
      </c>
      <c r="P227">
        <v>1</v>
      </c>
      <c r="Q227">
        <v>1</v>
      </c>
      <c r="R227">
        <v>0</v>
      </c>
    </row>
    <row r="228" spans="1:18" hidden="1" x14ac:dyDescent="0.25">
      <c r="A228">
        <v>2016</v>
      </c>
      <c r="B228" t="s">
        <v>383</v>
      </c>
      <c r="C228" t="s">
        <v>382</v>
      </c>
      <c r="D228" t="s">
        <v>122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56</v>
      </c>
      <c r="K228" t="s">
        <v>355</v>
      </c>
      <c r="L228" s="6">
        <v>42373</v>
      </c>
      <c r="M228" s="6">
        <v>42379</v>
      </c>
      <c r="N228">
        <v>1</v>
      </c>
      <c r="O228">
        <v>1</v>
      </c>
      <c r="P228">
        <v>1</v>
      </c>
      <c r="Q228">
        <v>1</v>
      </c>
      <c r="R228">
        <v>0</v>
      </c>
    </row>
    <row r="229" spans="1:18" hidden="1" x14ac:dyDescent="0.25">
      <c r="A229">
        <v>2016</v>
      </c>
      <c r="B229" t="s">
        <v>381</v>
      </c>
      <c r="C229" t="s">
        <v>380</v>
      </c>
      <c r="D229" t="s">
        <v>122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56</v>
      </c>
      <c r="K229" t="s">
        <v>355</v>
      </c>
      <c r="L229" s="6">
        <v>42380</v>
      </c>
      <c r="M229" s="6">
        <v>42386</v>
      </c>
      <c r="N229">
        <v>1</v>
      </c>
      <c r="O229">
        <v>1</v>
      </c>
      <c r="P229">
        <v>1</v>
      </c>
      <c r="Q229">
        <v>1</v>
      </c>
      <c r="R229">
        <v>0</v>
      </c>
    </row>
    <row r="230" spans="1:18" hidden="1" x14ac:dyDescent="0.25">
      <c r="A230">
        <v>2016</v>
      </c>
      <c r="B230" t="s">
        <v>379</v>
      </c>
      <c r="C230" t="s">
        <v>378</v>
      </c>
      <c r="D230" t="s">
        <v>122</v>
      </c>
      <c r="E230">
        <v>0</v>
      </c>
      <c r="F230">
        <v>0</v>
      </c>
      <c r="G230">
        <v>0</v>
      </c>
      <c r="H230">
        <v>0</v>
      </c>
      <c r="I230">
        <v>0</v>
      </c>
      <c r="J230" t="s">
        <v>56</v>
      </c>
      <c r="K230" t="s">
        <v>355</v>
      </c>
      <c r="L230" s="6">
        <v>42387</v>
      </c>
      <c r="M230" s="6">
        <v>42393</v>
      </c>
      <c r="N230">
        <v>1</v>
      </c>
      <c r="O230">
        <v>1</v>
      </c>
      <c r="P230">
        <v>1</v>
      </c>
      <c r="Q230">
        <v>1</v>
      </c>
      <c r="R230">
        <v>0</v>
      </c>
    </row>
    <row r="231" spans="1:18" hidden="1" x14ac:dyDescent="0.25">
      <c r="A231">
        <v>2016</v>
      </c>
      <c r="B231" t="s">
        <v>377</v>
      </c>
      <c r="C231" t="s">
        <v>376</v>
      </c>
      <c r="D231" t="s">
        <v>122</v>
      </c>
      <c r="E231">
        <v>0</v>
      </c>
      <c r="F231">
        <v>0</v>
      </c>
      <c r="G231">
        <v>0</v>
      </c>
      <c r="H231">
        <v>0</v>
      </c>
      <c r="I231">
        <v>0</v>
      </c>
      <c r="J231" t="s">
        <v>56</v>
      </c>
      <c r="K231" t="s">
        <v>355</v>
      </c>
      <c r="L231" s="6">
        <v>42394</v>
      </c>
      <c r="M231" s="6">
        <v>42400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8" hidden="1" x14ac:dyDescent="0.25">
      <c r="A232">
        <v>2016</v>
      </c>
      <c r="B232" t="s">
        <v>375</v>
      </c>
      <c r="C232" t="s">
        <v>374</v>
      </c>
      <c r="D232" t="s">
        <v>122</v>
      </c>
      <c r="E232">
        <v>0</v>
      </c>
      <c r="F232">
        <v>0</v>
      </c>
      <c r="G232">
        <v>0</v>
      </c>
      <c r="H232">
        <v>0</v>
      </c>
      <c r="I232">
        <v>0</v>
      </c>
      <c r="J232" t="s">
        <v>56</v>
      </c>
      <c r="K232" t="s">
        <v>355</v>
      </c>
      <c r="L232" s="6">
        <v>42401</v>
      </c>
      <c r="M232" s="6">
        <v>42407</v>
      </c>
      <c r="N232">
        <v>2</v>
      </c>
      <c r="O232">
        <v>2</v>
      </c>
      <c r="P232">
        <v>1</v>
      </c>
      <c r="Q232">
        <v>1</v>
      </c>
      <c r="R232">
        <v>0</v>
      </c>
    </row>
    <row r="233" spans="1:18" hidden="1" x14ac:dyDescent="0.25">
      <c r="A233">
        <v>2016</v>
      </c>
      <c r="B233" t="s">
        <v>373</v>
      </c>
      <c r="C233" t="s">
        <v>372</v>
      </c>
      <c r="D233" t="s">
        <v>122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56</v>
      </c>
      <c r="K233" t="s">
        <v>355</v>
      </c>
      <c r="L233" s="6">
        <v>42408</v>
      </c>
      <c r="M233" s="6">
        <v>42414</v>
      </c>
      <c r="N233">
        <v>2</v>
      </c>
      <c r="O233">
        <v>2</v>
      </c>
      <c r="P233">
        <v>1</v>
      </c>
      <c r="Q233">
        <v>1</v>
      </c>
      <c r="R233">
        <v>0</v>
      </c>
    </row>
    <row r="234" spans="1:18" hidden="1" x14ac:dyDescent="0.25">
      <c r="A234">
        <v>2016</v>
      </c>
      <c r="B234" t="s">
        <v>371</v>
      </c>
      <c r="C234" t="s">
        <v>370</v>
      </c>
      <c r="D234" t="s">
        <v>122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56</v>
      </c>
      <c r="K234" t="s">
        <v>355</v>
      </c>
      <c r="L234" s="6">
        <v>42415</v>
      </c>
      <c r="M234" s="6">
        <v>42421</v>
      </c>
      <c r="N234">
        <v>2</v>
      </c>
      <c r="O234">
        <v>2</v>
      </c>
      <c r="P234">
        <v>1</v>
      </c>
      <c r="Q234">
        <v>1</v>
      </c>
      <c r="R234">
        <v>0</v>
      </c>
    </row>
    <row r="235" spans="1:18" hidden="1" x14ac:dyDescent="0.25">
      <c r="A235">
        <v>2016</v>
      </c>
      <c r="B235" t="s">
        <v>369</v>
      </c>
      <c r="C235" t="s">
        <v>368</v>
      </c>
      <c r="D235" t="s">
        <v>122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56</v>
      </c>
      <c r="K235" t="s">
        <v>355</v>
      </c>
      <c r="L235" s="6">
        <v>42422</v>
      </c>
      <c r="M235" s="6">
        <v>42428</v>
      </c>
      <c r="N235">
        <v>2</v>
      </c>
      <c r="O235">
        <v>2</v>
      </c>
      <c r="P235">
        <v>1</v>
      </c>
      <c r="Q235">
        <v>1</v>
      </c>
      <c r="R235">
        <v>0</v>
      </c>
    </row>
    <row r="236" spans="1:18" hidden="1" x14ac:dyDescent="0.25">
      <c r="A236">
        <v>2016</v>
      </c>
      <c r="B236" t="s">
        <v>367</v>
      </c>
      <c r="C236" t="s">
        <v>366</v>
      </c>
      <c r="D236" t="s">
        <v>122</v>
      </c>
      <c r="E236">
        <v>0</v>
      </c>
      <c r="F236">
        <v>0</v>
      </c>
      <c r="G236">
        <v>0</v>
      </c>
      <c r="H236">
        <v>0</v>
      </c>
      <c r="I236">
        <v>0</v>
      </c>
      <c r="J236" t="s">
        <v>56</v>
      </c>
      <c r="K236" t="s">
        <v>355</v>
      </c>
      <c r="L236" s="6">
        <v>42429</v>
      </c>
      <c r="M236" s="6">
        <v>42435</v>
      </c>
      <c r="N236">
        <v>2</v>
      </c>
      <c r="O236">
        <v>3</v>
      </c>
      <c r="P236">
        <v>1</v>
      </c>
      <c r="Q236">
        <v>1</v>
      </c>
      <c r="R236">
        <v>0</v>
      </c>
    </row>
    <row r="237" spans="1:18" hidden="1" x14ac:dyDescent="0.25">
      <c r="A237">
        <v>2016</v>
      </c>
      <c r="B237" t="s">
        <v>365</v>
      </c>
      <c r="C237" t="s">
        <v>364</v>
      </c>
      <c r="D237" t="s">
        <v>122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56</v>
      </c>
      <c r="K237" t="s">
        <v>355</v>
      </c>
      <c r="L237" s="6">
        <v>42436</v>
      </c>
      <c r="M237" s="6">
        <v>42442</v>
      </c>
      <c r="N237">
        <v>3</v>
      </c>
      <c r="O237">
        <v>3</v>
      </c>
      <c r="P237">
        <v>1</v>
      </c>
      <c r="Q237">
        <v>1</v>
      </c>
      <c r="R237">
        <v>0</v>
      </c>
    </row>
    <row r="238" spans="1:18" hidden="1" x14ac:dyDescent="0.25">
      <c r="A238">
        <v>2016</v>
      </c>
      <c r="B238" t="s">
        <v>363</v>
      </c>
      <c r="C238" t="s">
        <v>362</v>
      </c>
      <c r="D238" t="s">
        <v>122</v>
      </c>
      <c r="E238">
        <v>0</v>
      </c>
      <c r="F238">
        <v>0</v>
      </c>
      <c r="G238">
        <v>0</v>
      </c>
      <c r="H238">
        <v>3</v>
      </c>
      <c r="I238">
        <v>2.8</v>
      </c>
      <c r="J238" t="s">
        <v>56</v>
      </c>
      <c r="K238" t="s">
        <v>355</v>
      </c>
      <c r="L238" s="6">
        <v>42443</v>
      </c>
      <c r="M238" s="6">
        <v>42449</v>
      </c>
      <c r="N238">
        <v>3</v>
      </c>
      <c r="O238">
        <v>3</v>
      </c>
      <c r="P238">
        <v>1</v>
      </c>
      <c r="Q238">
        <v>1</v>
      </c>
      <c r="R238">
        <v>0</v>
      </c>
    </row>
    <row r="239" spans="1:18" hidden="1" x14ac:dyDescent="0.25">
      <c r="A239">
        <v>2016</v>
      </c>
      <c r="B239" t="s">
        <v>361</v>
      </c>
      <c r="C239" t="s">
        <v>360</v>
      </c>
      <c r="D239" t="s">
        <v>122</v>
      </c>
      <c r="E239">
        <v>0</v>
      </c>
      <c r="F239">
        <v>0</v>
      </c>
      <c r="G239">
        <v>0</v>
      </c>
      <c r="H239">
        <v>2</v>
      </c>
      <c r="I239">
        <v>0</v>
      </c>
      <c r="J239" t="s">
        <v>56</v>
      </c>
      <c r="K239" t="s">
        <v>355</v>
      </c>
      <c r="L239" s="6">
        <v>42450</v>
      </c>
      <c r="M239" s="6">
        <v>42456</v>
      </c>
      <c r="N239">
        <v>3</v>
      </c>
      <c r="O239">
        <v>3</v>
      </c>
      <c r="P239">
        <v>1</v>
      </c>
      <c r="Q239">
        <v>1</v>
      </c>
      <c r="R239">
        <v>0</v>
      </c>
    </row>
    <row r="240" spans="1:18" hidden="1" x14ac:dyDescent="0.25">
      <c r="A240">
        <v>2016</v>
      </c>
      <c r="B240" t="s">
        <v>359</v>
      </c>
      <c r="C240" t="s">
        <v>358</v>
      </c>
      <c r="D240" t="s">
        <v>122</v>
      </c>
      <c r="E240">
        <v>0</v>
      </c>
      <c r="F240">
        <v>0</v>
      </c>
      <c r="G240">
        <v>0</v>
      </c>
      <c r="H240">
        <v>0</v>
      </c>
      <c r="I240">
        <v>0</v>
      </c>
      <c r="J240" t="s">
        <v>56</v>
      </c>
      <c r="K240" t="s">
        <v>355</v>
      </c>
      <c r="L240" s="6">
        <v>42457</v>
      </c>
      <c r="M240" s="6">
        <v>42463</v>
      </c>
      <c r="N240">
        <v>3</v>
      </c>
      <c r="O240">
        <v>4</v>
      </c>
      <c r="P240">
        <v>1</v>
      </c>
      <c r="Q240">
        <v>1</v>
      </c>
      <c r="R240">
        <v>0</v>
      </c>
    </row>
    <row r="241" spans="1:18" hidden="1" x14ac:dyDescent="0.25">
      <c r="A241">
        <v>2016</v>
      </c>
      <c r="B241" t="s">
        <v>357</v>
      </c>
      <c r="C241" t="s">
        <v>356</v>
      </c>
      <c r="D241" t="s">
        <v>122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52</v>
      </c>
      <c r="K241" t="s">
        <v>355</v>
      </c>
      <c r="L241" s="6">
        <v>42466</v>
      </c>
      <c r="M241" s="6">
        <v>42484</v>
      </c>
      <c r="N241">
        <v>4</v>
      </c>
      <c r="O241">
        <v>4</v>
      </c>
      <c r="P241">
        <v>1</v>
      </c>
      <c r="Q241">
        <v>1</v>
      </c>
      <c r="R241">
        <v>0</v>
      </c>
    </row>
    <row r="242" spans="1:18" hidden="1" x14ac:dyDescent="0.25">
      <c r="A242">
        <v>2017</v>
      </c>
      <c r="B242" t="s">
        <v>295</v>
      </c>
      <c r="C242" t="s">
        <v>325</v>
      </c>
      <c r="D242" t="s">
        <v>120</v>
      </c>
      <c r="E242">
        <v>35</v>
      </c>
      <c r="F242">
        <v>0</v>
      </c>
      <c r="G242">
        <v>0</v>
      </c>
      <c r="H242">
        <v>38.64</v>
      </c>
      <c r="I242">
        <v>40.985374771480807</v>
      </c>
      <c r="J242" t="s">
        <v>56</v>
      </c>
      <c r="K242" t="s">
        <v>289</v>
      </c>
      <c r="L242" s="6">
        <v>42917</v>
      </c>
      <c r="M242" s="6">
        <v>42918</v>
      </c>
      <c r="N242">
        <v>7</v>
      </c>
      <c r="O242">
        <v>7</v>
      </c>
      <c r="P242">
        <v>2</v>
      </c>
      <c r="Q242">
        <v>2</v>
      </c>
      <c r="R242">
        <v>35</v>
      </c>
    </row>
    <row r="243" spans="1:18" hidden="1" x14ac:dyDescent="0.25">
      <c r="A243">
        <v>2017</v>
      </c>
      <c r="B243" t="s">
        <v>324</v>
      </c>
      <c r="C243" t="s">
        <v>323</v>
      </c>
      <c r="D243" t="s">
        <v>120</v>
      </c>
      <c r="E243">
        <v>22</v>
      </c>
      <c r="F243">
        <v>0</v>
      </c>
      <c r="G243">
        <v>0</v>
      </c>
      <c r="H243">
        <v>94.077464788732385</v>
      </c>
      <c r="I243">
        <v>86.347583883922795</v>
      </c>
      <c r="J243" t="s">
        <v>56</v>
      </c>
      <c r="K243" t="s">
        <v>289</v>
      </c>
      <c r="L243" s="6">
        <v>42919</v>
      </c>
      <c r="M243" s="6">
        <v>42925</v>
      </c>
      <c r="N243">
        <v>7</v>
      </c>
      <c r="O243">
        <v>7</v>
      </c>
      <c r="P243">
        <v>2</v>
      </c>
      <c r="Q243">
        <v>2</v>
      </c>
      <c r="R243">
        <v>22</v>
      </c>
    </row>
    <row r="244" spans="1:18" hidden="1" x14ac:dyDescent="0.25">
      <c r="A244">
        <v>2017</v>
      </c>
      <c r="B244" t="s">
        <v>322</v>
      </c>
      <c r="C244" t="s">
        <v>321</v>
      </c>
      <c r="D244" t="s">
        <v>120</v>
      </c>
      <c r="E244">
        <v>26</v>
      </c>
      <c r="F244">
        <v>0</v>
      </c>
      <c r="G244">
        <v>0</v>
      </c>
      <c r="H244">
        <v>116.6608695652174</v>
      </c>
      <c r="I244">
        <v>37.162796250970089</v>
      </c>
      <c r="J244" t="s">
        <v>56</v>
      </c>
      <c r="K244" t="s">
        <v>289</v>
      </c>
      <c r="L244" s="6">
        <v>42926</v>
      </c>
      <c r="M244" s="6">
        <v>42932</v>
      </c>
      <c r="N244">
        <v>7</v>
      </c>
      <c r="O244">
        <v>7</v>
      </c>
      <c r="P244">
        <v>2</v>
      </c>
      <c r="Q244">
        <v>2</v>
      </c>
      <c r="R244">
        <v>26</v>
      </c>
    </row>
    <row r="245" spans="1:18" hidden="1" x14ac:dyDescent="0.25">
      <c r="A245">
        <v>2017</v>
      </c>
      <c r="B245" t="s">
        <v>320</v>
      </c>
      <c r="C245" t="s">
        <v>319</v>
      </c>
      <c r="D245" t="s">
        <v>120</v>
      </c>
      <c r="E245">
        <v>75</v>
      </c>
      <c r="F245">
        <v>0</v>
      </c>
      <c r="G245">
        <v>0</v>
      </c>
      <c r="H245">
        <v>195.32967032967031</v>
      </c>
      <c r="I245">
        <v>39.742060231062993</v>
      </c>
      <c r="J245" t="s">
        <v>56</v>
      </c>
      <c r="K245" t="s">
        <v>289</v>
      </c>
      <c r="L245" s="6">
        <v>42933</v>
      </c>
      <c r="M245" s="6">
        <v>42939</v>
      </c>
      <c r="N245">
        <v>7</v>
      </c>
      <c r="O245">
        <v>7</v>
      </c>
      <c r="P245">
        <v>2</v>
      </c>
      <c r="Q245">
        <v>2</v>
      </c>
      <c r="R245">
        <v>75</v>
      </c>
    </row>
    <row r="246" spans="1:18" hidden="1" x14ac:dyDescent="0.25">
      <c r="A246">
        <v>2017</v>
      </c>
      <c r="B246" t="s">
        <v>318</v>
      </c>
      <c r="C246" t="s">
        <v>317</v>
      </c>
      <c r="D246" t="s">
        <v>120</v>
      </c>
      <c r="E246">
        <v>94</v>
      </c>
      <c r="F246">
        <v>0</v>
      </c>
      <c r="G246">
        <v>0</v>
      </c>
      <c r="H246">
        <v>275.30487804878049</v>
      </c>
      <c r="I246">
        <v>24.89801210025929</v>
      </c>
      <c r="J246" t="s">
        <v>56</v>
      </c>
      <c r="K246" t="s">
        <v>289</v>
      </c>
      <c r="L246" s="6">
        <v>42940</v>
      </c>
      <c r="M246" s="6">
        <v>42946</v>
      </c>
      <c r="N246">
        <v>7</v>
      </c>
      <c r="O246">
        <v>7</v>
      </c>
      <c r="P246">
        <v>2</v>
      </c>
      <c r="Q246">
        <v>2</v>
      </c>
      <c r="R246">
        <v>94</v>
      </c>
    </row>
    <row r="247" spans="1:18" hidden="1" x14ac:dyDescent="0.25">
      <c r="A247">
        <v>2017</v>
      </c>
      <c r="B247" t="s">
        <v>316</v>
      </c>
      <c r="C247" t="s">
        <v>315</v>
      </c>
      <c r="D247" t="s">
        <v>120</v>
      </c>
      <c r="E247">
        <v>63</v>
      </c>
      <c r="F247">
        <v>0</v>
      </c>
      <c r="G247">
        <v>0</v>
      </c>
      <c r="H247">
        <v>721.3291139240506</v>
      </c>
      <c r="I247">
        <v>61.186992134703381</v>
      </c>
      <c r="J247" t="s">
        <v>56</v>
      </c>
      <c r="K247" t="s">
        <v>289</v>
      </c>
      <c r="L247" s="6">
        <v>42947</v>
      </c>
      <c r="M247" s="6">
        <v>42953</v>
      </c>
      <c r="N247">
        <v>7</v>
      </c>
      <c r="O247">
        <v>8</v>
      </c>
      <c r="P247">
        <v>2</v>
      </c>
      <c r="Q247">
        <v>3</v>
      </c>
      <c r="R247">
        <v>63</v>
      </c>
    </row>
    <row r="248" spans="1:18" hidden="1" x14ac:dyDescent="0.25">
      <c r="A248">
        <v>2017</v>
      </c>
      <c r="B248" t="s">
        <v>314</v>
      </c>
      <c r="C248" t="s">
        <v>313</v>
      </c>
      <c r="D248" t="s">
        <v>120</v>
      </c>
      <c r="E248">
        <v>90</v>
      </c>
      <c r="F248">
        <v>0</v>
      </c>
      <c r="G248">
        <v>0</v>
      </c>
      <c r="H248">
        <v>790.38432364096082</v>
      </c>
      <c r="I248">
        <v>55.395124908828407</v>
      </c>
      <c r="J248" t="s">
        <v>56</v>
      </c>
      <c r="K248" t="s">
        <v>289</v>
      </c>
      <c r="L248" s="6">
        <v>42954</v>
      </c>
      <c r="M248" s="6">
        <v>42960</v>
      </c>
      <c r="N248">
        <v>8</v>
      </c>
      <c r="O248">
        <v>8</v>
      </c>
      <c r="P248">
        <v>3</v>
      </c>
      <c r="Q248">
        <v>3</v>
      </c>
      <c r="R248">
        <v>90</v>
      </c>
    </row>
    <row r="249" spans="1:18" hidden="1" x14ac:dyDescent="0.25">
      <c r="A249">
        <v>2017</v>
      </c>
      <c r="B249" t="s">
        <v>312</v>
      </c>
      <c r="C249" t="s">
        <v>351</v>
      </c>
      <c r="D249" t="s">
        <v>120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56</v>
      </c>
      <c r="K249" t="s">
        <v>289</v>
      </c>
      <c r="L249" s="6">
        <v>42961</v>
      </c>
      <c r="M249" s="6">
        <v>42962</v>
      </c>
      <c r="N249">
        <v>8</v>
      </c>
      <c r="O249">
        <v>8</v>
      </c>
      <c r="P249">
        <v>3</v>
      </c>
      <c r="Q249">
        <v>3</v>
      </c>
      <c r="R249">
        <v>0</v>
      </c>
    </row>
    <row r="250" spans="1:18" hidden="1" x14ac:dyDescent="0.25">
      <c r="A250">
        <v>2017</v>
      </c>
      <c r="B250" t="s">
        <v>354</v>
      </c>
      <c r="C250" t="s">
        <v>311</v>
      </c>
      <c r="D250" t="s">
        <v>120</v>
      </c>
      <c r="E250">
        <v>300</v>
      </c>
      <c r="F250">
        <v>0</v>
      </c>
      <c r="G250">
        <v>0</v>
      </c>
      <c r="H250">
        <v>493.5886363636364</v>
      </c>
      <c r="I250">
        <v>36.377546909049947</v>
      </c>
      <c r="J250" t="s">
        <v>56</v>
      </c>
      <c r="K250" t="s">
        <v>289</v>
      </c>
      <c r="L250" s="6">
        <v>42963</v>
      </c>
      <c r="M250" s="6">
        <v>42967</v>
      </c>
      <c r="N250">
        <v>8</v>
      </c>
      <c r="O250">
        <v>8</v>
      </c>
      <c r="P250">
        <v>3</v>
      </c>
      <c r="Q250">
        <v>3</v>
      </c>
      <c r="R250">
        <v>300</v>
      </c>
    </row>
    <row r="251" spans="1:18" hidden="1" x14ac:dyDescent="0.25">
      <c r="A251">
        <v>2017</v>
      </c>
      <c r="B251" t="s">
        <v>310</v>
      </c>
      <c r="C251" t="s">
        <v>309</v>
      </c>
      <c r="D251" t="s">
        <v>120</v>
      </c>
      <c r="E251">
        <v>394</v>
      </c>
      <c r="F251">
        <v>0</v>
      </c>
      <c r="G251">
        <v>0</v>
      </c>
      <c r="H251">
        <v>466.4451827242525</v>
      </c>
      <c r="I251">
        <v>44.647734937988787</v>
      </c>
      <c r="J251" t="s">
        <v>56</v>
      </c>
      <c r="K251" t="s">
        <v>289</v>
      </c>
      <c r="L251" s="6">
        <v>42968</v>
      </c>
      <c r="M251" s="6">
        <v>42974</v>
      </c>
      <c r="N251">
        <v>8</v>
      </c>
      <c r="O251">
        <v>8</v>
      </c>
      <c r="P251">
        <v>3</v>
      </c>
      <c r="Q251">
        <v>3</v>
      </c>
      <c r="R251">
        <v>394</v>
      </c>
    </row>
    <row r="252" spans="1:18" hidden="1" x14ac:dyDescent="0.25">
      <c r="A252">
        <v>2017</v>
      </c>
      <c r="B252" t="s">
        <v>308</v>
      </c>
      <c r="C252" t="s">
        <v>353</v>
      </c>
      <c r="D252" t="s">
        <v>120</v>
      </c>
      <c r="E252">
        <v>1601</v>
      </c>
      <c r="F252">
        <v>0</v>
      </c>
      <c r="G252">
        <v>0</v>
      </c>
      <c r="H252">
        <v>3328.6218487394958</v>
      </c>
      <c r="I252">
        <v>739.01110398125161</v>
      </c>
      <c r="J252" t="s">
        <v>56</v>
      </c>
      <c r="K252" t="s">
        <v>289</v>
      </c>
      <c r="L252" s="6">
        <v>42975</v>
      </c>
      <c r="M252" s="6">
        <v>42978</v>
      </c>
      <c r="N252">
        <v>8</v>
      </c>
      <c r="O252">
        <v>8</v>
      </c>
      <c r="P252">
        <v>3</v>
      </c>
      <c r="Q252">
        <v>3</v>
      </c>
      <c r="R252">
        <v>1601</v>
      </c>
    </row>
    <row r="253" spans="1:18" hidden="1" x14ac:dyDescent="0.25">
      <c r="A253">
        <v>2017</v>
      </c>
      <c r="B253" t="s">
        <v>295</v>
      </c>
      <c r="C253" t="s">
        <v>351</v>
      </c>
      <c r="D253" t="s">
        <v>119</v>
      </c>
      <c r="E253">
        <v>12</v>
      </c>
      <c r="F253">
        <v>0</v>
      </c>
      <c r="G253">
        <v>0</v>
      </c>
      <c r="H253">
        <v>15.428571428571431</v>
      </c>
      <c r="I253">
        <v>38.571428571428569</v>
      </c>
      <c r="J253" t="s">
        <v>42</v>
      </c>
      <c r="K253" t="s">
        <v>289</v>
      </c>
      <c r="L253" s="6">
        <v>42917</v>
      </c>
      <c r="M253" s="6">
        <v>42962</v>
      </c>
      <c r="N253">
        <v>7</v>
      </c>
      <c r="O253">
        <v>8</v>
      </c>
      <c r="P253">
        <v>2</v>
      </c>
      <c r="Q253">
        <v>3</v>
      </c>
      <c r="R253">
        <v>12</v>
      </c>
    </row>
    <row r="254" spans="1:18" hidden="1" x14ac:dyDescent="0.25">
      <c r="A254">
        <v>2017</v>
      </c>
      <c r="B254" t="s">
        <v>295</v>
      </c>
      <c r="C254" t="s">
        <v>325</v>
      </c>
      <c r="D254" t="s">
        <v>115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56</v>
      </c>
      <c r="K254" t="s">
        <v>289</v>
      </c>
      <c r="L254" s="6">
        <v>42917</v>
      </c>
      <c r="M254" s="6">
        <v>42918</v>
      </c>
      <c r="N254">
        <v>7</v>
      </c>
      <c r="O254">
        <v>7</v>
      </c>
      <c r="P254">
        <v>2</v>
      </c>
      <c r="Q254">
        <v>2</v>
      </c>
      <c r="R254">
        <v>0</v>
      </c>
    </row>
    <row r="255" spans="1:18" hidden="1" x14ac:dyDescent="0.25">
      <c r="A255">
        <v>2017</v>
      </c>
      <c r="B255" t="s">
        <v>324</v>
      </c>
      <c r="C255" t="s">
        <v>323</v>
      </c>
      <c r="D255" t="s">
        <v>115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56</v>
      </c>
      <c r="K255" t="s">
        <v>289</v>
      </c>
      <c r="L255" s="6">
        <v>42919</v>
      </c>
      <c r="M255" s="6">
        <v>42925</v>
      </c>
      <c r="N255">
        <v>7</v>
      </c>
      <c r="O255">
        <v>7</v>
      </c>
      <c r="P255">
        <v>2</v>
      </c>
      <c r="Q255">
        <v>2</v>
      </c>
      <c r="R255">
        <v>0</v>
      </c>
    </row>
    <row r="256" spans="1:18" hidden="1" x14ac:dyDescent="0.25">
      <c r="A256">
        <v>2017</v>
      </c>
      <c r="B256" t="s">
        <v>322</v>
      </c>
      <c r="C256" t="s">
        <v>321</v>
      </c>
      <c r="D256" t="s">
        <v>115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56</v>
      </c>
      <c r="K256" t="s">
        <v>289</v>
      </c>
      <c r="L256" s="6">
        <v>42926</v>
      </c>
      <c r="M256" s="6">
        <v>42932</v>
      </c>
      <c r="N256">
        <v>7</v>
      </c>
      <c r="O256">
        <v>7</v>
      </c>
      <c r="P256">
        <v>2</v>
      </c>
      <c r="Q256">
        <v>2</v>
      </c>
      <c r="R256">
        <v>0</v>
      </c>
    </row>
    <row r="257" spans="1:18" hidden="1" x14ac:dyDescent="0.25">
      <c r="A257">
        <v>2017</v>
      </c>
      <c r="B257" t="s">
        <v>320</v>
      </c>
      <c r="C257" t="s">
        <v>319</v>
      </c>
      <c r="D257" t="s">
        <v>115</v>
      </c>
      <c r="E257">
        <v>0</v>
      </c>
      <c r="F257">
        <v>0</v>
      </c>
      <c r="G257">
        <v>0</v>
      </c>
      <c r="H257">
        <v>0</v>
      </c>
      <c r="I257">
        <v>0</v>
      </c>
      <c r="J257" t="s">
        <v>56</v>
      </c>
      <c r="K257" t="s">
        <v>289</v>
      </c>
      <c r="L257" s="6">
        <v>42933</v>
      </c>
      <c r="M257" s="6">
        <v>42939</v>
      </c>
      <c r="N257">
        <v>7</v>
      </c>
      <c r="O257">
        <v>7</v>
      </c>
      <c r="P257">
        <v>2</v>
      </c>
      <c r="Q257">
        <v>2</v>
      </c>
      <c r="R257">
        <v>0</v>
      </c>
    </row>
    <row r="258" spans="1:18" hidden="1" x14ac:dyDescent="0.25">
      <c r="A258">
        <v>2017</v>
      </c>
      <c r="B258" t="s">
        <v>318</v>
      </c>
      <c r="C258" t="s">
        <v>317</v>
      </c>
      <c r="D258" t="s">
        <v>115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56</v>
      </c>
      <c r="K258" t="s">
        <v>289</v>
      </c>
      <c r="L258" s="6">
        <v>42940</v>
      </c>
      <c r="M258" s="6">
        <v>42946</v>
      </c>
      <c r="N258">
        <v>7</v>
      </c>
      <c r="O258">
        <v>7</v>
      </c>
      <c r="P258">
        <v>2</v>
      </c>
      <c r="Q258">
        <v>2</v>
      </c>
      <c r="R258">
        <v>0</v>
      </c>
    </row>
    <row r="259" spans="1:18" hidden="1" x14ac:dyDescent="0.25">
      <c r="A259">
        <v>2017</v>
      </c>
      <c r="B259" t="s">
        <v>316</v>
      </c>
      <c r="C259" t="s">
        <v>316</v>
      </c>
      <c r="D259" t="s">
        <v>115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56</v>
      </c>
      <c r="K259" t="s">
        <v>289</v>
      </c>
      <c r="L259" s="6">
        <v>42947</v>
      </c>
      <c r="M259" s="6">
        <v>42947</v>
      </c>
      <c r="N259">
        <v>7</v>
      </c>
      <c r="O259">
        <v>7</v>
      </c>
      <c r="P259">
        <v>2</v>
      </c>
      <c r="Q259">
        <v>2</v>
      </c>
      <c r="R259">
        <v>0</v>
      </c>
    </row>
    <row r="260" spans="1:18" hidden="1" x14ac:dyDescent="0.25">
      <c r="A260">
        <v>2017</v>
      </c>
      <c r="B260" t="s">
        <v>291</v>
      </c>
      <c r="C260" t="s">
        <v>294</v>
      </c>
      <c r="D260" t="s">
        <v>115</v>
      </c>
      <c r="E260">
        <v>9</v>
      </c>
      <c r="F260">
        <v>18</v>
      </c>
      <c r="G260">
        <v>6</v>
      </c>
      <c r="H260">
        <v>340.76086956521738</v>
      </c>
      <c r="I260">
        <v>896.73913043478262</v>
      </c>
      <c r="J260" t="s">
        <v>52</v>
      </c>
      <c r="K260" t="s">
        <v>289</v>
      </c>
      <c r="L260" s="6">
        <v>42948</v>
      </c>
      <c r="M260" s="6">
        <v>43008</v>
      </c>
      <c r="N260">
        <v>8</v>
      </c>
      <c r="O260">
        <v>9</v>
      </c>
      <c r="P260">
        <v>3</v>
      </c>
      <c r="Q260">
        <v>4</v>
      </c>
      <c r="R260">
        <v>33</v>
      </c>
    </row>
    <row r="261" spans="1:18" hidden="1" x14ac:dyDescent="0.25">
      <c r="A261">
        <v>2017</v>
      </c>
      <c r="B261" t="s">
        <v>321</v>
      </c>
      <c r="C261" t="s">
        <v>321</v>
      </c>
      <c r="D261" t="s">
        <v>112</v>
      </c>
      <c r="E261">
        <v>0</v>
      </c>
      <c r="F261">
        <v>0</v>
      </c>
      <c r="G261">
        <v>0</v>
      </c>
      <c r="H261">
        <v>31</v>
      </c>
      <c r="I261">
        <v>62</v>
      </c>
      <c r="J261" t="s">
        <v>56</v>
      </c>
      <c r="K261" t="s">
        <v>289</v>
      </c>
      <c r="L261" s="6">
        <v>42932</v>
      </c>
      <c r="M261" s="6">
        <v>42932</v>
      </c>
      <c r="N261">
        <v>7</v>
      </c>
      <c r="O261">
        <v>7</v>
      </c>
      <c r="P261">
        <v>2</v>
      </c>
      <c r="Q261">
        <v>2</v>
      </c>
      <c r="R261">
        <v>0</v>
      </c>
    </row>
    <row r="262" spans="1:18" hidden="1" x14ac:dyDescent="0.25">
      <c r="A262">
        <v>2017</v>
      </c>
      <c r="B262" t="s">
        <v>320</v>
      </c>
      <c r="C262" t="s">
        <v>319</v>
      </c>
      <c r="D262" t="s">
        <v>112</v>
      </c>
      <c r="E262">
        <v>335</v>
      </c>
      <c r="F262">
        <v>0</v>
      </c>
      <c r="G262">
        <v>12</v>
      </c>
      <c r="H262">
        <v>130</v>
      </c>
      <c r="I262">
        <v>231</v>
      </c>
      <c r="J262" t="s">
        <v>56</v>
      </c>
      <c r="K262" t="s">
        <v>289</v>
      </c>
      <c r="L262" s="6">
        <v>42933</v>
      </c>
      <c r="M262" s="6">
        <v>42939</v>
      </c>
      <c r="N262">
        <v>7</v>
      </c>
      <c r="O262">
        <v>7</v>
      </c>
      <c r="P262">
        <v>2</v>
      </c>
      <c r="Q262">
        <v>2</v>
      </c>
      <c r="R262">
        <v>347</v>
      </c>
    </row>
    <row r="263" spans="1:18" hidden="1" x14ac:dyDescent="0.25">
      <c r="A263">
        <v>2017</v>
      </c>
      <c r="B263" t="s">
        <v>318</v>
      </c>
      <c r="C263" t="s">
        <v>317</v>
      </c>
      <c r="D263" t="s">
        <v>112</v>
      </c>
      <c r="E263">
        <v>175</v>
      </c>
      <c r="F263">
        <v>0</v>
      </c>
      <c r="G263">
        <v>6</v>
      </c>
      <c r="H263">
        <v>115</v>
      </c>
      <c r="I263">
        <v>243</v>
      </c>
      <c r="J263" t="s">
        <v>56</v>
      </c>
      <c r="K263" t="s">
        <v>289</v>
      </c>
      <c r="L263" s="6">
        <v>42940</v>
      </c>
      <c r="M263" s="6">
        <v>42946</v>
      </c>
      <c r="N263">
        <v>7</v>
      </c>
      <c r="O263">
        <v>7</v>
      </c>
      <c r="P263">
        <v>2</v>
      </c>
      <c r="Q263">
        <v>2</v>
      </c>
      <c r="R263">
        <v>181</v>
      </c>
    </row>
    <row r="264" spans="1:18" hidden="1" x14ac:dyDescent="0.25">
      <c r="A264">
        <v>2017</v>
      </c>
      <c r="B264" t="s">
        <v>316</v>
      </c>
      <c r="C264" t="s">
        <v>307</v>
      </c>
      <c r="D264" t="s">
        <v>112</v>
      </c>
      <c r="E264">
        <v>3212</v>
      </c>
      <c r="F264">
        <v>149</v>
      </c>
      <c r="G264">
        <v>91</v>
      </c>
      <c r="H264">
        <v>6582.296820387206</v>
      </c>
      <c r="I264">
        <v>4172.3848697536387</v>
      </c>
      <c r="J264" t="s">
        <v>52</v>
      </c>
      <c r="K264" t="s">
        <v>289</v>
      </c>
      <c r="L264" s="6">
        <v>42947</v>
      </c>
      <c r="M264" s="6">
        <v>42981</v>
      </c>
      <c r="N264">
        <v>7</v>
      </c>
      <c r="O264">
        <v>9</v>
      </c>
      <c r="P264">
        <v>2</v>
      </c>
      <c r="Q264">
        <v>4</v>
      </c>
      <c r="R264">
        <v>3452</v>
      </c>
    </row>
    <row r="265" spans="1:18" hidden="1" x14ac:dyDescent="0.25">
      <c r="A265">
        <v>2017</v>
      </c>
      <c r="B265" t="s">
        <v>295</v>
      </c>
      <c r="C265" t="s">
        <v>352</v>
      </c>
      <c r="D265" t="s">
        <v>84</v>
      </c>
      <c r="E265">
        <v>17196</v>
      </c>
      <c r="F265">
        <v>1841</v>
      </c>
      <c r="G265">
        <v>111</v>
      </c>
      <c r="H265">
        <v>8107.1547217722527</v>
      </c>
      <c r="I265">
        <v>12762.74852239394</v>
      </c>
      <c r="J265" t="s">
        <v>52</v>
      </c>
      <c r="K265" t="s">
        <v>289</v>
      </c>
      <c r="L265" s="6">
        <v>42917</v>
      </c>
      <c r="M265" s="6">
        <v>43037</v>
      </c>
      <c r="N265">
        <v>7</v>
      </c>
      <c r="O265">
        <v>10</v>
      </c>
      <c r="P265">
        <v>2</v>
      </c>
      <c r="Q265">
        <v>5</v>
      </c>
      <c r="R265">
        <v>19148</v>
      </c>
    </row>
    <row r="266" spans="1:18" hidden="1" x14ac:dyDescent="0.25">
      <c r="A266">
        <v>2017</v>
      </c>
      <c r="B266" t="s">
        <v>321</v>
      </c>
      <c r="C266" t="s">
        <v>321</v>
      </c>
      <c r="D266" t="s">
        <v>84</v>
      </c>
      <c r="E266">
        <v>77</v>
      </c>
      <c r="F266">
        <v>0</v>
      </c>
      <c r="G266">
        <v>0</v>
      </c>
      <c r="H266">
        <v>57.307692307692307</v>
      </c>
      <c r="I266">
        <v>74.529644268774703</v>
      </c>
      <c r="J266" t="s">
        <v>56</v>
      </c>
      <c r="K266" t="s">
        <v>289</v>
      </c>
      <c r="L266" s="6">
        <v>42932</v>
      </c>
      <c r="M266" s="6">
        <v>42932</v>
      </c>
      <c r="N266">
        <v>7</v>
      </c>
      <c r="O266">
        <v>7</v>
      </c>
      <c r="P266">
        <v>2</v>
      </c>
      <c r="Q266">
        <v>2</v>
      </c>
      <c r="R266">
        <v>77</v>
      </c>
    </row>
    <row r="267" spans="1:18" hidden="1" x14ac:dyDescent="0.25">
      <c r="A267">
        <v>2017</v>
      </c>
      <c r="B267" t="s">
        <v>320</v>
      </c>
      <c r="C267" t="s">
        <v>319</v>
      </c>
      <c r="D267" t="s">
        <v>84</v>
      </c>
      <c r="E267">
        <v>166</v>
      </c>
      <c r="F267">
        <v>3</v>
      </c>
      <c r="G267">
        <v>0</v>
      </c>
      <c r="H267">
        <v>211.42687747035581</v>
      </c>
      <c r="I267">
        <v>138.94946305276741</v>
      </c>
      <c r="J267" t="s">
        <v>56</v>
      </c>
      <c r="K267" t="s">
        <v>289</v>
      </c>
      <c r="L267" s="6">
        <v>42933</v>
      </c>
      <c r="M267" s="6">
        <v>42939</v>
      </c>
      <c r="N267">
        <v>7</v>
      </c>
      <c r="O267">
        <v>7</v>
      </c>
      <c r="P267">
        <v>2</v>
      </c>
      <c r="Q267">
        <v>2</v>
      </c>
      <c r="R267">
        <v>169</v>
      </c>
    </row>
    <row r="268" spans="1:18" hidden="1" x14ac:dyDescent="0.25">
      <c r="A268">
        <v>2017</v>
      </c>
      <c r="B268" t="s">
        <v>318</v>
      </c>
      <c r="C268" t="s">
        <v>317</v>
      </c>
      <c r="D268" t="s">
        <v>84</v>
      </c>
      <c r="E268">
        <v>338</v>
      </c>
      <c r="F268">
        <v>0</v>
      </c>
      <c r="G268">
        <v>8</v>
      </c>
      <c r="H268">
        <v>493.55944055944047</v>
      </c>
      <c r="I268">
        <v>343.79335646812979</v>
      </c>
      <c r="J268" t="s">
        <v>56</v>
      </c>
      <c r="K268" t="s">
        <v>289</v>
      </c>
      <c r="L268" s="6">
        <v>42940</v>
      </c>
      <c r="M268" s="6">
        <v>42946</v>
      </c>
      <c r="N268">
        <v>7</v>
      </c>
      <c r="O268">
        <v>7</v>
      </c>
      <c r="P268">
        <v>2</v>
      </c>
      <c r="Q268">
        <v>2</v>
      </c>
      <c r="R268">
        <v>346</v>
      </c>
    </row>
    <row r="269" spans="1:18" hidden="1" x14ac:dyDescent="0.25">
      <c r="A269">
        <v>2017</v>
      </c>
      <c r="B269" t="s">
        <v>316</v>
      </c>
      <c r="C269" t="s">
        <v>315</v>
      </c>
      <c r="D269" t="s">
        <v>84</v>
      </c>
      <c r="E269">
        <v>250</v>
      </c>
      <c r="F269">
        <v>0</v>
      </c>
      <c r="G269">
        <v>5</v>
      </c>
      <c r="H269">
        <v>368.24193548387098</v>
      </c>
      <c r="I269">
        <v>190.26169033043811</v>
      </c>
      <c r="J269" t="s">
        <v>56</v>
      </c>
      <c r="K269" t="s">
        <v>289</v>
      </c>
      <c r="L269" s="6">
        <v>42947</v>
      </c>
      <c r="M269" s="6">
        <v>42953</v>
      </c>
      <c r="N269">
        <v>7</v>
      </c>
      <c r="O269">
        <v>8</v>
      </c>
      <c r="P269">
        <v>2</v>
      </c>
      <c r="Q269">
        <v>3</v>
      </c>
      <c r="R269">
        <v>255</v>
      </c>
    </row>
    <row r="270" spans="1:18" hidden="1" x14ac:dyDescent="0.25">
      <c r="A270">
        <v>2017</v>
      </c>
      <c r="B270" t="s">
        <v>314</v>
      </c>
      <c r="C270" t="s">
        <v>313</v>
      </c>
      <c r="D270" t="s">
        <v>84</v>
      </c>
      <c r="E270">
        <v>232</v>
      </c>
      <c r="F270">
        <v>0</v>
      </c>
      <c r="G270">
        <v>10</v>
      </c>
      <c r="H270">
        <v>346.45600000000002</v>
      </c>
      <c r="I270">
        <v>321.57016892393699</v>
      </c>
      <c r="J270" t="s">
        <v>56</v>
      </c>
      <c r="K270" t="s">
        <v>289</v>
      </c>
      <c r="L270" s="6">
        <v>42954</v>
      </c>
      <c r="M270" s="6">
        <v>42960</v>
      </c>
      <c r="N270">
        <v>8</v>
      </c>
      <c r="O270">
        <v>8</v>
      </c>
      <c r="P270">
        <v>3</v>
      </c>
      <c r="Q270">
        <v>3</v>
      </c>
      <c r="R270">
        <v>242</v>
      </c>
    </row>
    <row r="271" spans="1:18" hidden="1" x14ac:dyDescent="0.25">
      <c r="A271">
        <v>2017</v>
      </c>
      <c r="B271" t="s">
        <v>312</v>
      </c>
      <c r="C271" t="s">
        <v>351</v>
      </c>
      <c r="D271" t="s">
        <v>84</v>
      </c>
      <c r="E271">
        <v>76</v>
      </c>
      <c r="F271">
        <v>0</v>
      </c>
      <c r="G271">
        <v>0</v>
      </c>
      <c r="H271">
        <v>155.26956521739129</v>
      </c>
      <c r="I271">
        <v>97.024675378898593</v>
      </c>
      <c r="J271" t="s">
        <v>56</v>
      </c>
      <c r="K271" t="s">
        <v>289</v>
      </c>
      <c r="L271" s="6">
        <v>42961</v>
      </c>
      <c r="M271" s="6">
        <v>42962</v>
      </c>
      <c r="N271">
        <v>8</v>
      </c>
      <c r="O271">
        <v>8</v>
      </c>
      <c r="P271">
        <v>3</v>
      </c>
      <c r="Q271">
        <v>3</v>
      </c>
      <c r="R271">
        <v>76</v>
      </c>
    </row>
    <row r="272" spans="1:18" hidden="1" x14ac:dyDescent="0.25">
      <c r="A272">
        <v>2017</v>
      </c>
      <c r="B272" t="s">
        <v>299</v>
      </c>
      <c r="C272" t="s">
        <v>350</v>
      </c>
      <c r="D272" t="s">
        <v>84</v>
      </c>
      <c r="E272">
        <v>0</v>
      </c>
      <c r="F272">
        <v>0</v>
      </c>
      <c r="G272">
        <v>0</v>
      </c>
      <c r="H272">
        <v>4.8</v>
      </c>
      <c r="I272">
        <v>19.07692307692308</v>
      </c>
      <c r="J272" t="s">
        <v>56</v>
      </c>
      <c r="K272" t="s">
        <v>289</v>
      </c>
      <c r="L272" s="6">
        <v>43040</v>
      </c>
      <c r="M272" s="6">
        <v>43044</v>
      </c>
      <c r="N272">
        <v>11</v>
      </c>
      <c r="O272">
        <v>11</v>
      </c>
      <c r="P272">
        <v>5</v>
      </c>
      <c r="Q272">
        <v>5</v>
      </c>
      <c r="R272">
        <v>0</v>
      </c>
    </row>
    <row r="273" spans="1:18" hidden="1" x14ac:dyDescent="0.25">
      <c r="A273">
        <v>2017</v>
      </c>
      <c r="B273" t="s">
        <v>349</v>
      </c>
      <c r="C273" t="s">
        <v>348</v>
      </c>
      <c r="D273" t="s">
        <v>84</v>
      </c>
      <c r="E273">
        <v>0</v>
      </c>
      <c r="F273">
        <v>0</v>
      </c>
      <c r="G273">
        <v>0</v>
      </c>
      <c r="H273">
        <v>9.6410256410256405</v>
      </c>
      <c r="I273">
        <v>37.102208201892743</v>
      </c>
      <c r="J273" t="s">
        <v>56</v>
      </c>
      <c r="K273" t="s">
        <v>289</v>
      </c>
      <c r="L273" s="6">
        <v>43045</v>
      </c>
      <c r="M273" s="6">
        <v>43051</v>
      </c>
      <c r="N273">
        <v>11</v>
      </c>
      <c r="O273">
        <v>11</v>
      </c>
      <c r="P273">
        <v>5</v>
      </c>
      <c r="Q273">
        <v>5</v>
      </c>
      <c r="R273">
        <v>0</v>
      </c>
    </row>
    <row r="274" spans="1:18" hidden="1" x14ac:dyDescent="0.25">
      <c r="A274">
        <v>2017</v>
      </c>
      <c r="B274" t="s">
        <v>347</v>
      </c>
      <c r="C274" t="s">
        <v>346</v>
      </c>
      <c r="D274" t="s">
        <v>84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56</v>
      </c>
      <c r="K274" t="s">
        <v>289</v>
      </c>
      <c r="L274" s="6">
        <v>43052</v>
      </c>
      <c r="M274" s="6">
        <v>43058</v>
      </c>
      <c r="N274">
        <v>11</v>
      </c>
      <c r="O274">
        <v>11</v>
      </c>
      <c r="P274">
        <v>5</v>
      </c>
      <c r="Q274">
        <v>5</v>
      </c>
      <c r="R274">
        <v>0</v>
      </c>
    </row>
    <row r="275" spans="1:18" hidden="1" x14ac:dyDescent="0.25">
      <c r="A275">
        <v>2017</v>
      </c>
      <c r="B275" t="s">
        <v>345</v>
      </c>
      <c r="C275" t="s">
        <v>344</v>
      </c>
      <c r="D275" t="s">
        <v>84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56</v>
      </c>
      <c r="K275" t="s">
        <v>289</v>
      </c>
      <c r="L275" s="6">
        <v>43059</v>
      </c>
      <c r="M275" s="6">
        <v>43065</v>
      </c>
      <c r="N275">
        <v>11</v>
      </c>
      <c r="O275">
        <v>11</v>
      </c>
      <c r="P275">
        <v>5</v>
      </c>
      <c r="Q275">
        <v>5</v>
      </c>
      <c r="R275">
        <v>0</v>
      </c>
    </row>
    <row r="276" spans="1:18" hidden="1" x14ac:dyDescent="0.25">
      <c r="A276">
        <v>2017</v>
      </c>
      <c r="B276" t="s">
        <v>343</v>
      </c>
      <c r="C276" t="s">
        <v>342</v>
      </c>
      <c r="D276" t="s">
        <v>84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56</v>
      </c>
      <c r="K276" t="s">
        <v>289</v>
      </c>
      <c r="L276" s="6">
        <v>43066</v>
      </c>
      <c r="M276" s="6">
        <v>43072</v>
      </c>
      <c r="N276">
        <v>11</v>
      </c>
      <c r="O276">
        <v>12</v>
      </c>
      <c r="P276">
        <v>5</v>
      </c>
      <c r="Q276">
        <v>5</v>
      </c>
      <c r="R276">
        <v>0</v>
      </c>
    </row>
    <row r="277" spans="1:18" hidden="1" x14ac:dyDescent="0.25">
      <c r="A277">
        <v>2017</v>
      </c>
      <c r="B277" t="s">
        <v>341</v>
      </c>
      <c r="C277" t="s">
        <v>340</v>
      </c>
      <c r="D277" t="s">
        <v>84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56</v>
      </c>
      <c r="K277" t="s">
        <v>289</v>
      </c>
      <c r="L277" s="6">
        <v>43073</v>
      </c>
      <c r="M277" s="6">
        <v>43079</v>
      </c>
      <c r="N277">
        <v>12</v>
      </c>
      <c r="O277">
        <v>12</v>
      </c>
      <c r="P277">
        <v>5</v>
      </c>
      <c r="Q277">
        <v>5</v>
      </c>
      <c r="R277">
        <v>0</v>
      </c>
    </row>
    <row r="278" spans="1:18" hidden="1" x14ac:dyDescent="0.25">
      <c r="A278">
        <v>2017</v>
      </c>
      <c r="B278" t="s">
        <v>339</v>
      </c>
      <c r="C278" t="s">
        <v>338</v>
      </c>
      <c r="D278" t="s">
        <v>84</v>
      </c>
      <c r="E278">
        <v>0</v>
      </c>
      <c r="F278">
        <v>0</v>
      </c>
      <c r="G278">
        <v>0</v>
      </c>
      <c r="H278">
        <v>0</v>
      </c>
      <c r="I278">
        <v>0</v>
      </c>
      <c r="J278" t="s">
        <v>56</v>
      </c>
      <c r="K278" t="s">
        <v>289</v>
      </c>
      <c r="L278" s="6">
        <v>43080</v>
      </c>
      <c r="M278" s="6">
        <v>43086</v>
      </c>
      <c r="N278">
        <v>12</v>
      </c>
      <c r="O278">
        <v>12</v>
      </c>
      <c r="P278">
        <v>5</v>
      </c>
      <c r="Q278">
        <v>5</v>
      </c>
      <c r="R278">
        <v>0</v>
      </c>
    </row>
    <row r="279" spans="1:18" hidden="1" x14ac:dyDescent="0.25">
      <c r="A279">
        <v>2017</v>
      </c>
      <c r="B279" t="s">
        <v>337</v>
      </c>
      <c r="C279" t="s">
        <v>336</v>
      </c>
      <c r="D279" t="s">
        <v>84</v>
      </c>
      <c r="E279">
        <v>0</v>
      </c>
      <c r="F279">
        <v>0</v>
      </c>
      <c r="G279">
        <v>0</v>
      </c>
      <c r="H279">
        <v>0</v>
      </c>
      <c r="I279">
        <v>0</v>
      </c>
      <c r="J279" t="s">
        <v>56</v>
      </c>
      <c r="K279" t="s">
        <v>289</v>
      </c>
      <c r="L279" s="6">
        <v>43087</v>
      </c>
      <c r="M279" s="6">
        <v>43093</v>
      </c>
      <c r="N279">
        <v>12</v>
      </c>
      <c r="O279">
        <v>12</v>
      </c>
      <c r="P279">
        <v>5</v>
      </c>
      <c r="Q279">
        <v>5</v>
      </c>
      <c r="R279">
        <v>0</v>
      </c>
    </row>
    <row r="280" spans="1:18" hidden="1" x14ac:dyDescent="0.25">
      <c r="A280">
        <v>2017</v>
      </c>
      <c r="B280" t="s">
        <v>335</v>
      </c>
      <c r="C280" t="s">
        <v>292</v>
      </c>
      <c r="D280" t="s">
        <v>84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56</v>
      </c>
      <c r="K280" t="s">
        <v>289</v>
      </c>
      <c r="L280" s="6">
        <v>43094</v>
      </c>
      <c r="M280" s="6">
        <v>43100</v>
      </c>
      <c r="N280">
        <v>12</v>
      </c>
      <c r="O280">
        <v>12</v>
      </c>
      <c r="P280">
        <v>5</v>
      </c>
      <c r="Q280">
        <v>5</v>
      </c>
      <c r="R280">
        <v>0</v>
      </c>
    </row>
    <row r="281" spans="1:18" hidden="1" x14ac:dyDescent="0.25">
      <c r="A281">
        <v>2017</v>
      </c>
      <c r="B281" t="s">
        <v>334</v>
      </c>
      <c r="C281" t="s">
        <v>333</v>
      </c>
      <c r="D281" t="s">
        <v>53</v>
      </c>
      <c r="E281">
        <v>0</v>
      </c>
      <c r="F281">
        <v>0</v>
      </c>
      <c r="G281">
        <v>0</v>
      </c>
      <c r="H281">
        <v>0</v>
      </c>
      <c r="I281">
        <v>0</v>
      </c>
      <c r="J281" t="s">
        <v>56</v>
      </c>
      <c r="K281" t="s">
        <v>289</v>
      </c>
      <c r="L281" s="6">
        <v>42887</v>
      </c>
      <c r="M281" s="6">
        <v>42890</v>
      </c>
      <c r="N281">
        <v>6</v>
      </c>
      <c r="O281">
        <v>6</v>
      </c>
      <c r="P281">
        <v>1</v>
      </c>
      <c r="Q281">
        <v>1</v>
      </c>
      <c r="R281">
        <v>0</v>
      </c>
    </row>
    <row r="282" spans="1:18" hidden="1" x14ac:dyDescent="0.25">
      <c r="A282">
        <v>2017</v>
      </c>
      <c r="B282" t="s">
        <v>332</v>
      </c>
      <c r="C282" t="s">
        <v>331</v>
      </c>
      <c r="D282" t="s">
        <v>53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56</v>
      </c>
      <c r="K282" t="s">
        <v>289</v>
      </c>
      <c r="L282" s="6">
        <v>42891</v>
      </c>
      <c r="M282" s="6">
        <v>42897</v>
      </c>
      <c r="N282">
        <v>6</v>
      </c>
      <c r="O282">
        <v>6</v>
      </c>
      <c r="P282">
        <v>1</v>
      </c>
      <c r="Q282">
        <v>1</v>
      </c>
      <c r="R282">
        <v>0</v>
      </c>
    </row>
    <row r="283" spans="1:18" hidden="1" x14ac:dyDescent="0.25">
      <c r="A283">
        <v>2017</v>
      </c>
      <c r="B283" t="s">
        <v>330</v>
      </c>
      <c r="C283" t="s">
        <v>329</v>
      </c>
      <c r="D283" t="s">
        <v>53</v>
      </c>
      <c r="E283">
        <v>0</v>
      </c>
      <c r="F283">
        <v>0</v>
      </c>
      <c r="G283">
        <v>5</v>
      </c>
      <c r="H283">
        <v>17</v>
      </c>
      <c r="I283">
        <v>0</v>
      </c>
      <c r="J283" t="s">
        <v>56</v>
      </c>
      <c r="K283" t="s">
        <v>289</v>
      </c>
      <c r="L283" s="6">
        <v>42898</v>
      </c>
      <c r="M283" s="6">
        <v>42904</v>
      </c>
      <c r="N283">
        <v>6</v>
      </c>
      <c r="O283">
        <v>6</v>
      </c>
      <c r="P283">
        <v>1</v>
      </c>
      <c r="Q283">
        <v>1</v>
      </c>
      <c r="R283">
        <v>5</v>
      </c>
    </row>
    <row r="284" spans="1:18" hidden="1" x14ac:dyDescent="0.25">
      <c r="A284">
        <v>2017</v>
      </c>
      <c r="B284" t="s">
        <v>328</v>
      </c>
      <c r="C284" t="s">
        <v>327</v>
      </c>
      <c r="D284" t="s">
        <v>53</v>
      </c>
      <c r="E284">
        <v>2</v>
      </c>
      <c r="F284">
        <v>0</v>
      </c>
      <c r="G284">
        <v>5</v>
      </c>
      <c r="H284">
        <v>5</v>
      </c>
      <c r="I284">
        <v>0</v>
      </c>
      <c r="J284" t="s">
        <v>56</v>
      </c>
      <c r="K284" t="s">
        <v>289</v>
      </c>
      <c r="L284" s="6">
        <v>42905</v>
      </c>
      <c r="M284" s="6">
        <v>42911</v>
      </c>
      <c r="N284">
        <v>6</v>
      </c>
      <c r="O284">
        <v>6</v>
      </c>
      <c r="P284">
        <v>1</v>
      </c>
      <c r="Q284">
        <v>1</v>
      </c>
      <c r="R284">
        <v>7</v>
      </c>
    </row>
    <row r="285" spans="1:18" hidden="1" x14ac:dyDescent="0.25">
      <c r="A285">
        <v>2017</v>
      </c>
      <c r="B285" t="s">
        <v>326</v>
      </c>
      <c r="C285" t="s">
        <v>325</v>
      </c>
      <c r="D285" t="s">
        <v>53</v>
      </c>
      <c r="E285">
        <v>10</v>
      </c>
      <c r="F285">
        <v>0</v>
      </c>
      <c r="G285">
        <v>6</v>
      </c>
      <c r="H285">
        <v>3</v>
      </c>
      <c r="I285">
        <v>7</v>
      </c>
      <c r="J285" t="s">
        <v>56</v>
      </c>
      <c r="K285" t="s">
        <v>289</v>
      </c>
      <c r="L285" s="6">
        <v>42912</v>
      </c>
      <c r="M285" s="6">
        <v>42918</v>
      </c>
      <c r="N285">
        <v>6</v>
      </c>
      <c r="O285">
        <v>7</v>
      </c>
      <c r="P285">
        <v>1</v>
      </c>
      <c r="Q285">
        <v>2</v>
      </c>
      <c r="R285">
        <v>16</v>
      </c>
    </row>
    <row r="286" spans="1:18" hidden="1" x14ac:dyDescent="0.25">
      <c r="A286">
        <v>2017</v>
      </c>
      <c r="B286" t="s">
        <v>324</v>
      </c>
      <c r="C286" t="s">
        <v>323</v>
      </c>
      <c r="D286" t="s">
        <v>53</v>
      </c>
      <c r="E286">
        <v>36</v>
      </c>
      <c r="F286">
        <v>0</v>
      </c>
      <c r="G286">
        <v>6</v>
      </c>
      <c r="H286">
        <v>8.1666666666666661</v>
      </c>
      <c r="I286">
        <v>12.721739130434781</v>
      </c>
      <c r="J286" t="s">
        <v>56</v>
      </c>
      <c r="K286" t="s">
        <v>289</v>
      </c>
      <c r="L286" s="6">
        <v>42919</v>
      </c>
      <c r="M286" s="6">
        <v>42925</v>
      </c>
      <c r="N286">
        <v>7</v>
      </c>
      <c r="O286">
        <v>7</v>
      </c>
      <c r="P286">
        <v>2</v>
      </c>
      <c r="Q286">
        <v>2</v>
      </c>
      <c r="R286">
        <v>42</v>
      </c>
    </row>
    <row r="287" spans="1:18" hidden="1" x14ac:dyDescent="0.25">
      <c r="A287">
        <v>2017</v>
      </c>
      <c r="B287" t="s">
        <v>322</v>
      </c>
      <c r="C287" t="s">
        <v>321</v>
      </c>
      <c r="D287" t="s">
        <v>53</v>
      </c>
      <c r="E287">
        <v>33</v>
      </c>
      <c r="F287">
        <v>0</v>
      </c>
      <c r="G287">
        <v>14</v>
      </c>
      <c r="H287">
        <v>94.175675675675677</v>
      </c>
      <c r="I287">
        <v>6.3612208747785797</v>
      </c>
      <c r="J287" t="s">
        <v>56</v>
      </c>
      <c r="K287" t="s">
        <v>289</v>
      </c>
      <c r="L287" s="6">
        <v>42926</v>
      </c>
      <c r="M287" s="6">
        <v>42932</v>
      </c>
      <c r="N287">
        <v>7</v>
      </c>
      <c r="O287">
        <v>7</v>
      </c>
      <c r="P287">
        <v>2</v>
      </c>
      <c r="Q287">
        <v>2</v>
      </c>
      <c r="R287">
        <v>47</v>
      </c>
    </row>
    <row r="288" spans="1:18" hidden="1" x14ac:dyDescent="0.25">
      <c r="A288">
        <v>2017</v>
      </c>
      <c r="B288" t="s">
        <v>320</v>
      </c>
      <c r="C288" t="s">
        <v>319</v>
      </c>
      <c r="D288" t="s">
        <v>53</v>
      </c>
      <c r="E288">
        <v>118</v>
      </c>
      <c r="F288">
        <v>0</v>
      </c>
      <c r="G288">
        <v>50</v>
      </c>
      <c r="H288">
        <v>171.8518518518519</v>
      </c>
      <c r="I288">
        <v>51.134522992450243</v>
      </c>
      <c r="J288" t="s">
        <v>56</v>
      </c>
      <c r="K288" t="s">
        <v>289</v>
      </c>
      <c r="L288" s="6">
        <v>42933</v>
      </c>
      <c r="M288" s="6">
        <v>42939</v>
      </c>
      <c r="N288">
        <v>7</v>
      </c>
      <c r="O288">
        <v>7</v>
      </c>
      <c r="P288">
        <v>2</v>
      </c>
      <c r="Q288">
        <v>2</v>
      </c>
      <c r="R288">
        <v>168</v>
      </c>
    </row>
    <row r="289" spans="1:18" hidden="1" x14ac:dyDescent="0.25">
      <c r="A289">
        <v>2017</v>
      </c>
      <c r="B289" t="s">
        <v>318</v>
      </c>
      <c r="C289" t="s">
        <v>317</v>
      </c>
      <c r="D289" t="s">
        <v>53</v>
      </c>
      <c r="E289">
        <v>190</v>
      </c>
      <c r="F289">
        <v>0</v>
      </c>
      <c r="G289">
        <v>29</v>
      </c>
      <c r="H289">
        <v>179.4871794871795</v>
      </c>
      <c r="I289">
        <v>53.655363822855072</v>
      </c>
      <c r="J289" t="s">
        <v>56</v>
      </c>
      <c r="K289" t="s">
        <v>289</v>
      </c>
      <c r="L289" s="6">
        <v>42940</v>
      </c>
      <c r="M289" s="6">
        <v>42946</v>
      </c>
      <c r="N289">
        <v>7</v>
      </c>
      <c r="O289">
        <v>7</v>
      </c>
      <c r="P289">
        <v>2</v>
      </c>
      <c r="Q289">
        <v>2</v>
      </c>
      <c r="R289">
        <v>219</v>
      </c>
    </row>
    <row r="290" spans="1:18" hidden="1" x14ac:dyDescent="0.25">
      <c r="A290">
        <v>2017</v>
      </c>
      <c r="B290" t="s">
        <v>316</v>
      </c>
      <c r="C290" t="s">
        <v>315</v>
      </c>
      <c r="D290" t="s">
        <v>53</v>
      </c>
      <c r="E290">
        <v>177</v>
      </c>
      <c r="F290">
        <v>0</v>
      </c>
      <c r="G290">
        <v>40</v>
      </c>
      <c r="H290">
        <v>160.35164835164841</v>
      </c>
      <c r="I290">
        <v>23.639781913893589</v>
      </c>
      <c r="J290" t="s">
        <v>56</v>
      </c>
      <c r="K290" t="s">
        <v>289</v>
      </c>
      <c r="L290" s="6">
        <v>42947</v>
      </c>
      <c r="M290" s="6">
        <v>42953</v>
      </c>
      <c r="N290">
        <v>7</v>
      </c>
      <c r="O290">
        <v>8</v>
      </c>
      <c r="P290">
        <v>2</v>
      </c>
      <c r="Q290">
        <v>3</v>
      </c>
      <c r="R290">
        <v>217</v>
      </c>
    </row>
    <row r="291" spans="1:18" hidden="1" x14ac:dyDescent="0.25">
      <c r="A291">
        <v>2017</v>
      </c>
      <c r="B291" t="s">
        <v>314</v>
      </c>
      <c r="C291" t="s">
        <v>313</v>
      </c>
      <c r="D291" t="s">
        <v>53</v>
      </c>
      <c r="E291">
        <v>185</v>
      </c>
      <c r="F291">
        <v>0</v>
      </c>
      <c r="G291">
        <v>45</v>
      </c>
      <c r="H291">
        <v>168.09677419354841</v>
      </c>
      <c r="I291">
        <v>13.951273126946329</v>
      </c>
      <c r="J291" t="s">
        <v>56</v>
      </c>
      <c r="K291" t="s">
        <v>289</v>
      </c>
      <c r="L291" s="6">
        <v>42954</v>
      </c>
      <c r="M291" s="6">
        <v>42960</v>
      </c>
      <c r="N291">
        <v>8</v>
      </c>
      <c r="O291">
        <v>8</v>
      </c>
      <c r="P291">
        <v>3</v>
      </c>
      <c r="Q291">
        <v>3</v>
      </c>
      <c r="R291">
        <v>230</v>
      </c>
    </row>
    <row r="292" spans="1:18" hidden="1" x14ac:dyDescent="0.25">
      <c r="A292">
        <v>2017</v>
      </c>
      <c r="B292" t="s">
        <v>312</v>
      </c>
      <c r="C292" t="s">
        <v>311</v>
      </c>
      <c r="D292" t="s">
        <v>53</v>
      </c>
      <c r="E292">
        <v>206</v>
      </c>
      <c r="F292">
        <v>0</v>
      </c>
      <c r="G292">
        <v>51</v>
      </c>
      <c r="H292">
        <v>481.10247349823322</v>
      </c>
      <c r="I292">
        <v>172.33785444032199</v>
      </c>
      <c r="J292" t="s">
        <v>56</v>
      </c>
      <c r="K292" t="s">
        <v>289</v>
      </c>
      <c r="L292" s="6">
        <v>42961</v>
      </c>
      <c r="M292" s="6">
        <v>42967</v>
      </c>
      <c r="N292">
        <v>8</v>
      </c>
      <c r="O292">
        <v>8</v>
      </c>
      <c r="P292">
        <v>3</v>
      </c>
      <c r="Q292">
        <v>3</v>
      </c>
      <c r="R292">
        <v>257</v>
      </c>
    </row>
    <row r="293" spans="1:18" hidden="1" x14ac:dyDescent="0.25">
      <c r="A293">
        <v>2017</v>
      </c>
      <c r="B293" t="s">
        <v>310</v>
      </c>
      <c r="C293" t="s">
        <v>309</v>
      </c>
      <c r="D293" t="s">
        <v>53</v>
      </c>
      <c r="E293">
        <v>236</v>
      </c>
      <c r="F293">
        <v>0</v>
      </c>
      <c r="G293">
        <v>65</v>
      </c>
      <c r="H293">
        <v>153.26744186046511</v>
      </c>
      <c r="I293">
        <v>72.5867505958565</v>
      </c>
      <c r="J293" t="s">
        <v>56</v>
      </c>
      <c r="K293" t="s">
        <v>289</v>
      </c>
      <c r="L293" s="6">
        <v>42968</v>
      </c>
      <c r="M293" s="6">
        <v>42974</v>
      </c>
      <c r="N293">
        <v>8</v>
      </c>
      <c r="O293">
        <v>8</v>
      </c>
      <c r="P293">
        <v>3</v>
      </c>
      <c r="Q293">
        <v>3</v>
      </c>
      <c r="R293">
        <v>301</v>
      </c>
    </row>
    <row r="294" spans="1:18" hidden="1" x14ac:dyDescent="0.25">
      <c r="A294">
        <v>2017</v>
      </c>
      <c r="B294" t="s">
        <v>308</v>
      </c>
      <c r="C294" t="s">
        <v>307</v>
      </c>
      <c r="D294" t="s">
        <v>53</v>
      </c>
      <c r="E294">
        <v>141</v>
      </c>
      <c r="F294">
        <v>0</v>
      </c>
      <c r="G294">
        <v>80</v>
      </c>
      <c r="H294">
        <v>124</v>
      </c>
      <c r="I294">
        <v>53.55</v>
      </c>
      <c r="J294" t="s">
        <v>56</v>
      </c>
      <c r="K294" t="s">
        <v>289</v>
      </c>
      <c r="L294" s="6">
        <v>42975</v>
      </c>
      <c r="M294" s="6">
        <v>42981</v>
      </c>
      <c r="N294">
        <v>8</v>
      </c>
      <c r="O294">
        <v>9</v>
      </c>
      <c r="P294">
        <v>3</v>
      </c>
      <c r="Q294">
        <v>4</v>
      </c>
      <c r="R294">
        <v>221</v>
      </c>
    </row>
    <row r="295" spans="1:18" hidden="1" x14ac:dyDescent="0.25">
      <c r="A295">
        <v>2017</v>
      </c>
      <c r="B295" t="s">
        <v>290</v>
      </c>
      <c r="C295" t="s">
        <v>306</v>
      </c>
      <c r="D295" t="s">
        <v>53</v>
      </c>
      <c r="E295">
        <v>190</v>
      </c>
      <c r="F295">
        <v>0</v>
      </c>
      <c r="G295">
        <v>44</v>
      </c>
      <c r="H295">
        <v>196.74842767295601</v>
      </c>
      <c r="I295">
        <v>75.937348660566357</v>
      </c>
      <c r="J295" t="s">
        <v>56</v>
      </c>
      <c r="K295" t="s">
        <v>289</v>
      </c>
      <c r="L295" s="6">
        <v>42982</v>
      </c>
      <c r="M295" s="6">
        <v>42988</v>
      </c>
      <c r="N295">
        <v>9</v>
      </c>
      <c r="O295">
        <v>9</v>
      </c>
      <c r="P295">
        <v>4</v>
      </c>
      <c r="Q295">
        <v>4</v>
      </c>
      <c r="R295">
        <v>234</v>
      </c>
    </row>
    <row r="296" spans="1:18" hidden="1" x14ac:dyDescent="0.25">
      <c r="A296">
        <v>2017</v>
      </c>
      <c r="B296" t="s">
        <v>305</v>
      </c>
      <c r="C296" t="s">
        <v>304</v>
      </c>
      <c r="D296" t="s">
        <v>53</v>
      </c>
      <c r="E296">
        <v>321</v>
      </c>
      <c r="F296">
        <v>0</v>
      </c>
      <c r="G296">
        <v>39</v>
      </c>
      <c r="H296">
        <v>169.71428571428569</v>
      </c>
      <c r="I296">
        <v>30.657534246575342</v>
      </c>
      <c r="J296" t="s">
        <v>56</v>
      </c>
      <c r="K296" t="s">
        <v>289</v>
      </c>
      <c r="L296" s="6">
        <v>42989</v>
      </c>
      <c r="M296" s="6">
        <v>42995</v>
      </c>
      <c r="N296">
        <v>9</v>
      </c>
      <c r="O296">
        <v>9</v>
      </c>
      <c r="P296">
        <v>4</v>
      </c>
      <c r="Q296">
        <v>4</v>
      </c>
      <c r="R296">
        <v>360</v>
      </c>
    </row>
    <row r="297" spans="1:18" hidden="1" x14ac:dyDescent="0.25">
      <c r="A297">
        <v>2017</v>
      </c>
      <c r="B297" t="s">
        <v>303</v>
      </c>
      <c r="C297" t="s">
        <v>302</v>
      </c>
      <c r="D297" t="s">
        <v>53</v>
      </c>
      <c r="E297">
        <v>526</v>
      </c>
      <c r="F297">
        <v>0</v>
      </c>
      <c r="G297">
        <v>53</v>
      </c>
      <c r="H297">
        <v>372.06896551724139</v>
      </c>
      <c r="I297">
        <v>194.94850160023279</v>
      </c>
      <c r="J297" t="s">
        <v>56</v>
      </c>
      <c r="K297" t="s">
        <v>289</v>
      </c>
      <c r="L297" s="6">
        <v>42996</v>
      </c>
      <c r="M297" s="6">
        <v>43002</v>
      </c>
      <c r="N297">
        <v>9</v>
      </c>
      <c r="O297">
        <v>9</v>
      </c>
      <c r="P297">
        <v>4</v>
      </c>
      <c r="Q297">
        <v>4</v>
      </c>
      <c r="R297">
        <v>579</v>
      </c>
    </row>
    <row r="298" spans="1:18" hidden="1" x14ac:dyDescent="0.25">
      <c r="A298">
        <v>2017</v>
      </c>
      <c r="B298" t="s">
        <v>301</v>
      </c>
      <c r="C298" t="s">
        <v>294</v>
      </c>
      <c r="D298" t="s">
        <v>53</v>
      </c>
      <c r="E298">
        <v>240</v>
      </c>
      <c r="F298">
        <v>0</v>
      </c>
      <c r="G298">
        <v>15</v>
      </c>
      <c r="H298">
        <v>189.55102040816331</v>
      </c>
      <c r="I298">
        <v>110.3211790765037</v>
      </c>
      <c r="J298" t="s">
        <v>56</v>
      </c>
      <c r="K298" t="s">
        <v>289</v>
      </c>
      <c r="L298" s="6">
        <v>43003</v>
      </c>
      <c r="M298" s="6">
        <v>43008</v>
      </c>
      <c r="N298">
        <v>9</v>
      </c>
      <c r="O298">
        <v>9</v>
      </c>
      <c r="P298">
        <v>4</v>
      </c>
      <c r="Q298">
        <v>4</v>
      </c>
      <c r="R298">
        <v>255</v>
      </c>
    </row>
    <row r="299" spans="1:18" hidden="1" x14ac:dyDescent="0.25">
      <c r="A299">
        <v>2017</v>
      </c>
      <c r="B299" t="s">
        <v>293</v>
      </c>
      <c r="C299" t="s">
        <v>300</v>
      </c>
      <c r="D299" t="s">
        <v>53</v>
      </c>
      <c r="E299">
        <v>104</v>
      </c>
      <c r="F299">
        <v>70</v>
      </c>
      <c r="G299">
        <v>77</v>
      </c>
      <c r="H299">
        <v>325.37037037037038</v>
      </c>
      <c r="I299">
        <v>260.2962962962963</v>
      </c>
      <c r="J299" t="s">
        <v>52</v>
      </c>
      <c r="K299" t="s">
        <v>289</v>
      </c>
      <c r="L299" s="6">
        <v>43009</v>
      </c>
      <c r="M299" s="6">
        <v>43039</v>
      </c>
      <c r="N299">
        <v>10</v>
      </c>
      <c r="O299">
        <v>10</v>
      </c>
      <c r="P299">
        <v>5</v>
      </c>
      <c r="Q299">
        <v>5</v>
      </c>
      <c r="R299">
        <v>251</v>
      </c>
    </row>
    <row r="300" spans="1:18" hidden="1" x14ac:dyDescent="0.25">
      <c r="A300">
        <v>2017</v>
      </c>
      <c r="B300" t="s">
        <v>299</v>
      </c>
      <c r="C300" t="s">
        <v>292</v>
      </c>
      <c r="D300" t="s">
        <v>53</v>
      </c>
      <c r="E300">
        <v>2</v>
      </c>
      <c r="F300">
        <v>2</v>
      </c>
      <c r="G300">
        <v>0</v>
      </c>
      <c r="H300">
        <v>15</v>
      </c>
      <c r="I300">
        <v>9</v>
      </c>
      <c r="J300" t="s">
        <v>42</v>
      </c>
      <c r="K300" t="s">
        <v>289</v>
      </c>
      <c r="L300" s="6">
        <v>43040</v>
      </c>
      <c r="M300" s="6">
        <v>43100</v>
      </c>
      <c r="N300">
        <v>11</v>
      </c>
      <c r="O300">
        <v>12</v>
      </c>
      <c r="P300">
        <v>5</v>
      </c>
      <c r="Q300">
        <v>5</v>
      </c>
      <c r="R300">
        <v>4</v>
      </c>
    </row>
    <row r="301" spans="1:18" hidden="1" x14ac:dyDescent="0.25">
      <c r="A301">
        <v>2017</v>
      </c>
      <c r="B301" t="s">
        <v>297</v>
      </c>
      <c r="C301" t="s">
        <v>298</v>
      </c>
      <c r="D301" t="s">
        <v>48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42</v>
      </c>
      <c r="K301" t="s">
        <v>289</v>
      </c>
      <c r="L301" s="6">
        <v>42736</v>
      </c>
      <c r="M301" s="6">
        <v>42855</v>
      </c>
      <c r="N301">
        <v>1</v>
      </c>
      <c r="O301">
        <v>4</v>
      </c>
      <c r="P301">
        <v>1</v>
      </c>
      <c r="Q301">
        <v>1</v>
      </c>
      <c r="R301">
        <v>0</v>
      </c>
    </row>
    <row r="302" spans="1:18" hidden="1" x14ac:dyDescent="0.25">
      <c r="A302">
        <v>2017</v>
      </c>
      <c r="B302" t="s">
        <v>295</v>
      </c>
      <c r="C302" t="s">
        <v>292</v>
      </c>
      <c r="D302" t="s">
        <v>48</v>
      </c>
      <c r="E302">
        <v>1860</v>
      </c>
      <c r="F302">
        <v>363</v>
      </c>
      <c r="G302">
        <v>206</v>
      </c>
      <c r="H302">
        <v>561.82049579459942</v>
      </c>
      <c r="I302">
        <v>357.52213368747238</v>
      </c>
      <c r="J302" t="s">
        <v>42</v>
      </c>
      <c r="K302" t="s">
        <v>289</v>
      </c>
      <c r="L302" s="6">
        <v>42917</v>
      </c>
      <c r="M302" s="6">
        <v>43100</v>
      </c>
      <c r="N302">
        <v>7</v>
      </c>
      <c r="O302">
        <v>12</v>
      </c>
      <c r="P302">
        <v>2</v>
      </c>
      <c r="Q302">
        <v>5</v>
      </c>
      <c r="R302">
        <v>2429</v>
      </c>
    </row>
    <row r="303" spans="1:18" hidden="1" x14ac:dyDescent="0.25">
      <c r="A303">
        <v>2017</v>
      </c>
      <c r="B303" t="s">
        <v>297</v>
      </c>
      <c r="C303" t="s">
        <v>296</v>
      </c>
      <c r="D303" t="s">
        <v>43</v>
      </c>
      <c r="E303">
        <v>325</v>
      </c>
      <c r="F303">
        <v>5</v>
      </c>
      <c r="G303">
        <v>25</v>
      </c>
      <c r="H303">
        <v>1866.4404596790171</v>
      </c>
      <c r="I303">
        <v>343.25341787200313</v>
      </c>
      <c r="J303" t="s">
        <v>42</v>
      </c>
      <c r="K303" t="s">
        <v>289</v>
      </c>
      <c r="L303" s="6">
        <v>42736</v>
      </c>
      <c r="M303" s="6">
        <v>42916</v>
      </c>
      <c r="N303">
        <v>1</v>
      </c>
      <c r="O303">
        <v>6</v>
      </c>
      <c r="P303">
        <v>1</v>
      </c>
      <c r="Q303">
        <v>1</v>
      </c>
      <c r="R303">
        <v>355</v>
      </c>
    </row>
    <row r="304" spans="1:18" hidden="1" x14ac:dyDescent="0.25">
      <c r="A304">
        <v>2017</v>
      </c>
      <c r="B304" t="s">
        <v>295</v>
      </c>
      <c r="C304" t="s">
        <v>294</v>
      </c>
      <c r="D304" t="s">
        <v>43</v>
      </c>
      <c r="E304">
        <v>413</v>
      </c>
      <c r="F304">
        <v>33</v>
      </c>
      <c r="G304">
        <v>35</v>
      </c>
      <c r="H304">
        <v>410.85416666666669</v>
      </c>
      <c r="I304">
        <v>82.17083333333332</v>
      </c>
      <c r="J304" t="s">
        <v>42</v>
      </c>
      <c r="K304" t="s">
        <v>289</v>
      </c>
      <c r="L304" s="6">
        <v>42917</v>
      </c>
      <c r="M304" s="6">
        <v>43008</v>
      </c>
      <c r="N304">
        <v>7</v>
      </c>
      <c r="O304">
        <v>9</v>
      </c>
      <c r="P304">
        <v>2</v>
      </c>
      <c r="Q304">
        <v>4</v>
      </c>
      <c r="R304">
        <v>481</v>
      </c>
    </row>
    <row r="305" spans="1:20" hidden="1" x14ac:dyDescent="0.25">
      <c r="A305">
        <v>2017</v>
      </c>
      <c r="B305" t="s">
        <v>293</v>
      </c>
      <c r="C305" t="s">
        <v>292</v>
      </c>
      <c r="D305" t="s">
        <v>43</v>
      </c>
      <c r="E305">
        <v>49</v>
      </c>
      <c r="F305">
        <v>2</v>
      </c>
      <c r="G305">
        <v>0</v>
      </c>
      <c r="H305">
        <v>1355.75</v>
      </c>
      <c r="I305">
        <v>123.25</v>
      </c>
      <c r="J305" t="s">
        <v>42</v>
      </c>
      <c r="K305" t="s">
        <v>289</v>
      </c>
      <c r="L305" s="6">
        <v>43009</v>
      </c>
      <c r="M305" s="6">
        <v>43100</v>
      </c>
      <c r="N305">
        <v>10</v>
      </c>
      <c r="O305">
        <v>12</v>
      </c>
      <c r="P305">
        <v>5</v>
      </c>
      <c r="Q305">
        <v>5</v>
      </c>
      <c r="R305">
        <v>51</v>
      </c>
    </row>
    <row r="306" spans="1:20" hidden="1" x14ac:dyDescent="0.25">
      <c r="A306">
        <v>2017</v>
      </c>
      <c r="B306" t="s">
        <v>291</v>
      </c>
      <c r="C306" t="s">
        <v>290</v>
      </c>
      <c r="D306" t="s">
        <v>122</v>
      </c>
      <c r="E306">
        <v>89</v>
      </c>
      <c r="F306">
        <v>0</v>
      </c>
      <c r="G306">
        <v>9</v>
      </c>
      <c r="H306">
        <v>693.47956730769226</v>
      </c>
      <c r="I306">
        <v>268.14543269230768</v>
      </c>
      <c r="J306" t="s">
        <v>42</v>
      </c>
      <c r="K306" t="s">
        <v>289</v>
      </c>
      <c r="L306" s="6">
        <v>42948</v>
      </c>
      <c r="M306" s="6">
        <v>42982</v>
      </c>
      <c r="N306">
        <v>8</v>
      </c>
      <c r="O306">
        <v>9</v>
      </c>
      <c r="P306">
        <v>3</v>
      </c>
      <c r="Q306">
        <v>4</v>
      </c>
      <c r="R306">
        <v>98</v>
      </c>
    </row>
    <row r="307" spans="1:20" hidden="1" x14ac:dyDescent="0.25">
      <c r="A307">
        <v>2018</v>
      </c>
      <c r="B307" t="s">
        <v>217</v>
      </c>
      <c r="C307" t="s">
        <v>217</v>
      </c>
      <c r="D307" t="s">
        <v>120</v>
      </c>
      <c r="E307">
        <v>17</v>
      </c>
      <c r="F307">
        <v>0</v>
      </c>
      <c r="G307">
        <v>0</v>
      </c>
      <c r="H307">
        <v>17.75</v>
      </c>
      <c r="I307">
        <v>50.556650246305423</v>
      </c>
      <c r="J307" t="s">
        <v>56</v>
      </c>
      <c r="K307" t="s">
        <v>208</v>
      </c>
      <c r="L307" s="6">
        <v>43282</v>
      </c>
      <c r="M307" s="6">
        <v>43282</v>
      </c>
      <c r="N307">
        <v>7</v>
      </c>
      <c r="O307">
        <v>7</v>
      </c>
      <c r="P307">
        <v>2</v>
      </c>
      <c r="Q307">
        <v>2</v>
      </c>
      <c r="R307">
        <v>17</v>
      </c>
    </row>
    <row r="308" spans="1:20" hidden="1" x14ac:dyDescent="0.25">
      <c r="A308">
        <v>2018</v>
      </c>
      <c r="B308" t="s">
        <v>235</v>
      </c>
      <c r="C308" t="s">
        <v>234</v>
      </c>
      <c r="D308" t="s">
        <v>120</v>
      </c>
      <c r="E308">
        <v>65</v>
      </c>
      <c r="F308">
        <v>0</v>
      </c>
      <c r="G308">
        <v>0</v>
      </c>
      <c r="H308">
        <v>44.2</v>
      </c>
      <c r="I308">
        <v>138.2238805970149</v>
      </c>
      <c r="J308" t="s">
        <v>56</v>
      </c>
      <c r="K308" t="s">
        <v>208</v>
      </c>
      <c r="L308" s="6">
        <v>43283</v>
      </c>
      <c r="M308" s="6">
        <v>43289</v>
      </c>
      <c r="N308">
        <v>7</v>
      </c>
      <c r="O308">
        <v>7</v>
      </c>
      <c r="P308">
        <v>2</v>
      </c>
      <c r="Q308">
        <v>2</v>
      </c>
      <c r="R308">
        <v>65</v>
      </c>
    </row>
    <row r="309" spans="1:20" hidden="1" x14ac:dyDescent="0.25">
      <c r="A309">
        <v>2018</v>
      </c>
      <c r="B309" t="s">
        <v>233</v>
      </c>
      <c r="C309" t="s">
        <v>232</v>
      </c>
      <c r="D309" t="s">
        <v>120</v>
      </c>
      <c r="E309">
        <v>78</v>
      </c>
      <c r="F309">
        <v>0</v>
      </c>
      <c r="G309">
        <v>0</v>
      </c>
      <c r="H309">
        <v>35.462686567164177</v>
      </c>
      <c r="I309">
        <v>174.28016194331991</v>
      </c>
      <c r="J309" t="s">
        <v>56</v>
      </c>
      <c r="K309" t="s">
        <v>208</v>
      </c>
      <c r="L309" s="6">
        <v>43290</v>
      </c>
      <c r="M309" s="6">
        <v>43296</v>
      </c>
      <c r="N309">
        <v>7</v>
      </c>
      <c r="O309">
        <v>7</v>
      </c>
      <c r="P309">
        <v>2</v>
      </c>
      <c r="Q309">
        <v>2</v>
      </c>
      <c r="R309">
        <v>78</v>
      </c>
    </row>
    <row r="310" spans="1:20" hidden="1" x14ac:dyDescent="0.25">
      <c r="A310">
        <v>2018</v>
      </c>
      <c r="B310" t="s">
        <v>231</v>
      </c>
      <c r="C310" t="s">
        <v>228</v>
      </c>
      <c r="D310" t="s">
        <v>120</v>
      </c>
      <c r="E310">
        <v>123</v>
      </c>
      <c r="F310">
        <v>0</v>
      </c>
      <c r="G310">
        <v>6</v>
      </c>
      <c r="H310">
        <v>63.75</v>
      </c>
      <c r="I310">
        <v>187.66787003610111</v>
      </c>
      <c r="J310" t="s">
        <v>56</v>
      </c>
      <c r="K310" t="s">
        <v>208</v>
      </c>
      <c r="L310" s="6">
        <v>43297</v>
      </c>
      <c r="M310" s="6">
        <v>43303</v>
      </c>
      <c r="N310">
        <v>7</v>
      </c>
      <c r="O310">
        <v>7</v>
      </c>
      <c r="P310">
        <v>2</v>
      </c>
      <c r="Q310">
        <v>2</v>
      </c>
      <c r="R310">
        <v>129</v>
      </c>
    </row>
    <row r="311" spans="1:20" hidden="1" x14ac:dyDescent="0.25">
      <c r="A311">
        <v>2018</v>
      </c>
      <c r="B311" t="s">
        <v>227</v>
      </c>
      <c r="C311" t="s">
        <v>225</v>
      </c>
      <c r="D311" t="s">
        <v>120</v>
      </c>
      <c r="E311">
        <v>52</v>
      </c>
      <c r="F311">
        <v>0</v>
      </c>
      <c r="G311">
        <v>0</v>
      </c>
      <c r="H311">
        <v>35.147368421052633</v>
      </c>
      <c r="I311">
        <v>117.39087665155751</v>
      </c>
      <c r="J311" t="s">
        <v>56</v>
      </c>
      <c r="K311" t="s">
        <v>208</v>
      </c>
      <c r="L311" s="6">
        <v>43304</v>
      </c>
      <c r="M311" s="6">
        <v>43310</v>
      </c>
      <c r="N311">
        <v>7</v>
      </c>
      <c r="O311">
        <v>7</v>
      </c>
      <c r="P311">
        <v>2</v>
      </c>
      <c r="Q311">
        <v>2</v>
      </c>
      <c r="R311">
        <v>52</v>
      </c>
    </row>
    <row r="312" spans="1:20" hidden="1" x14ac:dyDescent="0.25">
      <c r="A312">
        <v>2018</v>
      </c>
      <c r="B312" t="s">
        <v>224</v>
      </c>
      <c r="C312" t="s">
        <v>246</v>
      </c>
      <c r="D312" t="s">
        <v>120</v>
      </c>
      <c r="E312">
        <v>107</v>
      </c>
      <c r="F312">
        <v>0</v>
      </c>
      <c r="G312">
        <v>0</v>
      </c>
      <c r="H312">
        <v>22.694915254237291</v>
      </c>
      <c r="I312">
        <v>279.95388107126638</v>
      </c>
      <c r="J312" t="s">
        <v>56</v>
      </c>
      <c r="K312" t="s">
        <v>208</v>
      </c>
      <c r="L312" s="6">
        <v>43311</v>
      </c>
      <c r="M312" s="6">
        <v>43317</v>
      </c>
      <c r="N312">
        <v>7</v>
      </c>
      <c r="O312">
        <v>8</v>
      </c>
      <c r="P312">
        <v>2</v>
      </c>
      <c r="Q312">
        <v>3</v>
      </c>
      <c r="R312">
        <v>107</v>
      </c>
    </row>
    <row r="313" spans="1:20" hidden="1" x14ac:dyDescent="0.25">
      <c r="A313">
        <v>2018</v>
      </c>
      <c r="B313" t="s">
        <v>223</v>
      </c>
      <c r="C313" t="s">
        <v>222</v>
      </c>
      <c r="D313" t="s">
        <v>120</v>
      </c>
      <c r="E313">
        <v>46</v>
      </c>
      <c r="F313">
        <v>0</v>
      </c>
      <c r="G313">
        <v>0</v>
      </c>
      <c r="H313">
        <v>0</v>
      </c>
      <c r="I313">
        <v>58</v>
      </c>
      <c r="J313" t="s">
        <v>56</v>
      </c>
      <c r="K313" t="s">
        <v>208</v>
      </c>
      <c r="L313" s="6">
        <v>43318</v>
      </c>
      <c r="M313" s="6">
        <v>43324</v>
      </c>
      <c r="N313">
        <v>8</v>
      </c>
      <c r="O313">
        <v>8</v>
      </c>
      <c r="P313">
        <v>3</v>
      </c>
      <c r="Q313">
        <v>3</v>
      </c>
      <c r="R313">
        <v>46</v>
      </c>
    </row>
    <row r="314" spans="1:20" hidden="1" x14ac:dyDescent="0.25">
      <c r="A314">
        <v>2018</v>
      </c>
      <c r="B314" t="s">
        <v>221</v>
      </c>
      <c r="C314" t="s">
        <v>288</v>
      </c>
      <c r="D314" t="s">
        <v>120</v>
      </c>
      <c r="E314">
        <v>45</v>
      </c>
      <c r="F314">
        <v>0</v>
      </c>
      <c r="G314">
        <v>0</v>
      </c>
      <c r="H314">
        <v>0</v>
      </c>
      <c r="I314">
        <v>37</v>
      </c>
      <c r="J314" t="s">
        <v>56</v>
      </c>
      <c r="K314" t="s">
        <v>208</v>
      </c>
      <c r="L314" s="6">
        <v>43325</v>
      </c>
      <c r="M314" s="6">
        <v>43327</v>
      </c>
      <c r="N314">
        <v>8</v>
      </c>
      <c r="O314">
        <v>8</v>
      </c>
      <c r="P314">
        <v>3</v>
      </c>
      <c r="Q314">
        <v>3</v>
      </c>
      <c r="R314">
        <v>45</v>
      </c>
    </row>
    <row r="315" spans="1:20" hidden="1" x14ac:dyDescent="0.25">
      <c r="A315">
        <v>2018</v>
      </c>
      <c r="B315" t="s">
        <v>245</v>
      </c>
      <c r="C315" t="s">
        <v>220</v>
      </c>
      <c r="D315" t="s">
        <v>120</v>
      </c>
      <c r="E315">
        <v>357</v>
      </c>
      <c r="F315">
        <v>0</v>
      </c>
      <c r="G315">
        <v>1</v>
      </c>
      <c r="H315">
        <v>69.561403508771932</v>
      </c>
      <c r="I315">
        <v>644.36850967510418</v>
      </c>
      <c r="J315" t="s">
        <v>56</v>
      </c>
      <c r="K315" t="s">
        <v>208</v>
      </c>
      <c r="L315" s="6">
        <v>43328</v>
      </c>
      <c r="M315" s="6">
        <v>43331</v>
      </c>
      <c r="N315">
        <v>8</v>
      </c>
      <c r="O315">
        <v>8</v>
      </c>
      <c r="P315">
        <v>3</v>
      </c>
      <c r="Q315">
        <v>3</v>
      </c>
      <c r="R315">
        <v>358</v>
      </c>
    </row>
    <row r="316" spans="1:20" hidden="1" x14ac:dyDescent="0.25">
      <c r="A316">
        <v>2018</v>
      </c>
      <c r="B316" t="s">
        <v>219</v>
      </c>
      <c r="C316" t="s">
        <v>287</v>
      </c>
      <c r="D316" t="s">
        <v>120</v>
      </c>
      <c r="E316">
        <v>1291</v>
      </c>
      <c r="F316">
        <v>0</v>
      </c>
      <c r="G316">
        <v>9</v>
      </c>
      <c r="H316">
        <v>296.3997060984571</v>
      </c>
      <c r="I316">
        <v>1683.585531486684</v>
      </c>
      <c r="J316" t="s">
        <v>56</v>
      </c>
      <c r="K316" t="s">
        <v>208</v>
      </c>
      <c r="L316" s="6">
        <v>43332</v>
      </c>
      <c r="M316" s="6">
        <v>43338</v>
      </c>
      <c r="N316">
        <v>8</v>
      </c>
      <c r="O316">
        <v>8</v>
      </c>
      <c r="P316">
        <v>3</v>
      </c>
      <c r="Q316">
        <v>3</v>
      </c>
      <c r="R316">
        <v>1300</v>
      </c>
    </row>
    <row r="317" spans="1:20" hidden="1" x14ac:dyDescent="0.25">
      <c r="A317">
        <v>2018</v>
      </c>
      <c r="B317" t="s">
        <v>286</v>
      </c>
      <c r="C317" t="s">
        <v>285</v>
      </c>
      <c r="D317" t="s">
        <v>120</v>
      </c>
      <c r="E317">
        <v>4621</v>
      </c>
      <c r="F317">
        <v>0</v>
      </c>
      <c r="G317">
        <v>0</v>
      </c>
      <c r="H317">
        <v>712.18459729570839</v>
      </c>
      <c r="I317">
        <v>4840.3531790857342</v>
      </c>
      <c r="J317" t="s">
        <v>56</v>
      </c>
      <c r="K317" t="s">
        <v>208</v>
      </c>
      <c r="L317" s="6">
        <v>43339</v>
      </c>
      <c r="M317" s="6">
        <v>43345</v>
      </c>
      <c r="N317">
        <v>8</v>
      </c>
      <c r="O317">
        <v>9</v>
      </c>
      <c r="P317">
        <v>3</v>
      </c>
      <c r="Q317">
        <v>4</v>
      </c>
      <c r="R317">
        <v>4621</v>
      </c>
      <c r="S317">
        <f>R317*(5/7)</f>
        <v>3300.7142857142858</v>
      </c>
      <c r="T317">
        <f>R317*(2/7)</f>
        <v>1320.2857142857142</v>
      </c>
    </row>
    <row r="318" spans="1:20" hidden="1" x14ac:dyDescent="0.25">
      <c r="A318">
        <v>2018</v>
      </c>
      <c r="B318" t="s">
        <v>284</v>
      </c>
      <c r="C318" t="s">
        <v>283</v>
      </c>
      <c r="D318" t="s">
        <v>120</v>
      </c>
      <c r="E318">
        <v>2697</v>
      </c>
      <c r="F318">
        <v>0</v>
      </c>
      <c r="G318">
        <v>17</v>
      </c>
      <c r="H318">
        <v>458.85985066053991</v>
      </c>
      <c r="I318">
        <v>3387.1080155776908</v>
      </c>
      <c r="J318" t="s">
        <v>56</v>
      </c>
      <c r="K318" t="s">
        <v>208</v>
      </c>
      <c r="L318" s="6">
        <v>43346</v>
      </c>
      <c r="M318" s="6">
        <v>43352</v>
      </c>
      <c r="N318">
        <v>9</v>
      </c>
      <c r="O318">
        <v>9</v>
      </c>
      <c r="P318">
        <v>4</v>
      </c>
      <c r="Q318">
        <v>4</v>
      </c>
      <c r="R318">
        <v>2714</v>
      </c>
    </row>
    <row r="319" spans="1:20" hidden="1" x14ac:dyDescent="0.25">
      <c r="A319">
        <v>2018</v>
      </c>
      <c r="B319" t="s">
        <v>282</v>
      </c>
      <c r="C319" t="s">
        <v>281</v>
      </c>
      <c r="D319" t="s">
        <v>120</v>
      </c>
      <c r="E319">
        <v>2258</v>
      </c>
      <c r="F319">
        <v>0</v>
      </c>
      <c r="G319">
        <v>12</v>
      </c>
      <c r="H319">
        <v>446.5663521381249</v>
      </c>
      <c r="I319">
        <v>5095.7158621605249</v>
      </c>
      <c r="J319" t="s">
        <v>56</v>
      </c>
      <c r="K319" t="s">
        <v>208</v>
      </c>
      <c r="L319" s="6">
        <v>43353</v>
      </c>
      <c r="M319" s="6">
        <v>43359</v>
      </c>
      <c r="N319">
        <v>9</v>
      </c>
      <c r="O319">
        <v>9</v>
      </c>
      <c r="P319">
        <v>4</v>
      </c>
      <c r="Q319">
        <v>4</v>
      </c>
      <c r="R319">
        <v>2270</v>
      </c>
    </row>
    <row r="320" spans="1:20" hidden="1" x14ac:dyDescent="0.25">
      <c r="A320">
        <v>2018</v>
      </c>
      <c r="B320" t="s">
        <v>280</v>
      </c>
      <c r="C320" t="s">
        <v>209</v>
      </c>
      <c r="D320" t="s">
        <v>120</v>
      </c>
      <c r="E320">
        <v>1601</v>
      </c>
      <c r="F320">
        <v>0</v>
      </c>
      <c r="G320">
        <v>0</v>
      </c>
      <c r="H320">
        <v>182.00960118168391</v>
      </c>
      <c r="I320">
        <v>6132.798901157511</v>
      </c>
      <c r="J320" t="s">
        <v>56</v>
      </c>
      <c r="K320" t="s">
        <v>208</v>
      </c>
      <c r="L320" s="6">
        <v>43360</v>
      </c>
      <c r="M320" s="6">
        <v>43366</v>
      </c>
      <c r="N320">
        <v>9</v>
      </c>
      <c r="O320">
        <v>9</v>
      </c>
      <c r="P320">
        <v>4</v>
      </c>
      <c r="Q320">
        <v>4</v>
      </c>
      <c r="R320">
        <v>1601</v>
      </c>
    </row>
    <row r="321" spans="1:18" hidden="1" x14ac:dyDescent="0.25">
      <c r="A321">
        <v>2018</v>
      </c>
      <c r="B321" t="s">
        <v>279</v>
      </c>
      <c r="C321" t="s">
        <v>211</v>
      </c>
      <c r="D321" t="s">
        <v>120</v>
      </c>
      <c r="E321">
        <v>900</v>
      </c>
      <c r="F321">
        <v>0</v>
      </c>
      <c r="G321">
        <v>0</v>
      </c>
      <c r="H321">
        <v>317.3909946578479</v>
      </c>
      <c r="I321">
        <v>4262.6388280792144</v>
      </c>
      <c r="J321" t="s">
        <v>56</v>
      </c>
      <c r="K321" t="s">
        <v>208</v>
      </c>
      <c r="L321" s="6">
        <v>43367</v>
      </c>
      <c r="M321" s="6">
        <v>43373</v>
      </c>
      <c r="N321">
        <v>9</v>
      </c>
      <c r="O321">
        <v>9</v>
      </c>
      <c r="P321">
        <v>4</v>
      </c>
      <c r="Q321">
        <v>4</v>
      </c>
      <c r="R321">
        <v>900</v>
      </c>
    </row>
    <row r="322" spans="1:18" x14ac:dyDescent="0.25">
      <c r="A322">
        <v>2018</v>
      </c>
      <c r="B322" t="s">
        <v>278</v>
      </c>
      <c r="C322" t="s">
        <v>277</v>
      </c>
      <c r="D322" t="s">
        <v>119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56</v>
      </c>
      <c r="K322" t="s">
        <v>208</v>
      </c>
      <c r="L322" s="6">
        <v>43160</v>
      </c>
      <c r="M322" s="6">
        <v>43163</v>
      </c>
      <c r="N322">
        <v>3</v>
      </c>
      <c r="O322">
        <v>3</v>
      </c>
      <c r="P322">
        <v>1</v>
      </c>
      <c r="Q322">
        <v>1</v>
      </c>
      <c r="R322">
        <v>0</v>
      </c>
    </row>
    <row r="323" spans="1:18" x14ac:dyDescent="0.25">
      <c r="A323">
        <v>2018</v>
      </c>
      <c r="B323" t="s">
        <v>276</v>
      </c>
      <c r="C323" t="s">
        <v>275</v>
      </c>
      <c r="D323" t="s">
        <v>119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56</v>
      </c>
      <c r="K323" t="s">
        <v>208</v>
      </c>
      <c r="L323" s="6">
        <v>43164</v>
      </c>
      <c r="M323" s="6">
        <v>43170</v>
      </c>
      <c r="N323">
        <v>3</v>
      </c>
      <c r="O323">
        <v>3</v>
      </c>
      <c r="P323">
        <v>1</v>
      </c>
      <c r="Q323">
        <v>1</v>
      </c>
      <c r="R323">
        <v>0</v>
      </c>
    </row>
    <row r="324" spans="1:18" x14ac:dyDescent="0.25">
      <c r="A324">
        <v>2018</v>
      </c>
      <c r="B324" t="s">
        <v>274</v>
      </c>
      <c r="C324" t="s">
        <v>273</v>
      </c>
      <c r="D324" t="s">
        <v>119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56</v>
      </c>
      <c r="K324" t="s">
        <v>208</v>
      </c>
      <c r="L324" s="6">
        <v>43171</v>
      </c>
      <c r="M324" s="6">
        <v>43177</v>
      </c>
      <c r="N324">
        <v>3</v>
      </c>
      <c r="O324">
        <v>3</v>
      </c>
      <c r="P324">
        <v>1</v>
      </c>
      <c r="Q324">
        <v>1</v>
      </c>
      <c r="R324">
        <v>0</v>
      </c>
    </row>
    <row r="325" spans="1:18" x14ac:dyDescent="0.25">
      <c r="A325">
        <v>2018</v>
      </c>
      <c r="B325" t="s">
        <v>272</v>
      </c>
      <c r="C325" t="s">
        <v>271</v>
      </c>
      <c r="D325" t="s">
        <v>119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56</v>
      </c>
      <c r="K325" t="s">
        <v>208</v>
      </c>
      <c r="L325" s="6">
        <v>43178</v>
      </c>
      <c r="M325" s="6">
        <v>43184</v>
      </c>
      <c r="N325">
        <v>3</v>
      </c>
      <c r="O325">
        <v>3</v>
      </c>
      <c r="P325">
        <v>1</v>
      </c>
      <c r="Q325">
        <v>1</v>
      </c>
      <c r="R325">
        <v>0</v>
      </c>
    </row>
    <row r="326" spans="1:18" x14ac:dyDescent="0.25">
      <c r="A326">
        <v>2018</v>
      </c>
      <c r="B326" t="s">
        <v>270</v>
      </c>
      <c r="C326" t="s">
        <v>269</v>
      </c>
      <c r="D326" t="s">
        <v>119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56</v>
      </c>
      <c r="K326" t="s">
        <v>208</v>
      </c>
      <c r="L326" s="6">
        <v>43185</v>
      </c>
      <c r="M326" s="6">
        <v>43191</v>
      </c>
      <c r="N326">
        <v>3</v>
      </c>
      <c r="O326">
        <v>4</v>
      </c>
      <c r="P326">
        <v>1</v>
      </c>
      <c r="Q326">
        <v>1</v>
      </c>
      <c r="R326">
        <v>0</v>
      </c>
    </row>
    <row r="327" spans="1:18" x14ac:dyDescent="0.25">
      <c r="A327">
        <v>2018</v>
      </c>
      <c r="B327" t="s">
        <v>268</v>
      </c>
      <c r="C327" t="s">
        <v>267</v>
      </c>
      <c r="D327" t="s">
        <v>119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56</v>
      </c>
      <c r="K327" t="s">
        <v>208</v>
      </c>
      <c r="L327" s="6">
        <v>43192</v>
      </c>
      <c r="M327" s="6">
        <v>43198</v>
      </c>
      <c r="N327">
        <v>4</v>
      </c>
      <c r="O327">
        <v>4</v>
      </c>
      <c r="P327">
        <v>1</v>
      </c>
      <c r="Q327">
        <v>1</v>
      </c>
      <c r="R327">
        <v>0</v>
      </c>
    </row>
    <row r="328" spans="1:18" x14ac:dyDescent="0.25">
      <c r="A328">
        <v>2018</v>
      </c>
      <c r="B328" t="s">
        <v>266</v>
      </c>
      <c r="C328" t="s">
        <v>266</v>
      </c>
      <c r="D328" t="s">
        <v>119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52</v>
      </c>
      <c r="K328" t="s">
        <v>208</v>
      </c>
      <c r="L328" s="6">
        <v>43205</v>
      </c>
      <c r="M328" s="6">
        <v>43205</v>
      </c>
      <c r="N328">
        <v>4</v>
      </c>
      <c r="O328">
        <v>4</v>
      </c>
      <c r="P328">
        <v>1</v>
      </c>
      <c r="Q328">
        <v>1</v>
      </c>
      <c r="R328">
        <v>0</v>
      </c>
    </row>
    <row r="329" spans="1:18" x14ac:dyDescent="0.25">
      <c r="A329">
        <v>2018</v>
      </c>
      <c r="B329" t="s">
        <v>217</v>
      </c>
      <c r="C329" t="s">
        <v>211</v>
      </c>
      <c r="D329" t="s">
        <v>119</v>
      </c>
      <c r="E329">
        <v>4757</v>
      </c>
      <c r="F329">
        <v>313</v>
      </c>
      <c r="G329">
        <v>14</v>
      </c>
      <c r="H329">
        <v>1571.6327936077189</v>
      </c>
      <c r="I329">
        <v>9385.5254153475034</v>
      </c>
      <c r="J329" t="s">
        <v>42</v>
      </c>
      <c r="K329" t="s">
        <v>208</v>
      </c>
      <c r="L329" s="6">
        <v>43282</v>
      </c>
      <c r="M329" s="6">
        <v>43373</v>
      </c>
      <c r="N329">
        <v>7</v>
      </c>
      <c r="O329">
        <v>9</v>
      </c>
      <c r="P329">
        <v>2</v>
      </c>
      <c r="Q329">
        <v>4</v>
      </c>
      <c r="R329">
        <v>5084</v>
      </c>
    </row>
    <row r="330" spans="1:18" hidden="1" x14ac:dyDescent="0.25">
      <c r="A330">
        <v>2018</v>
      </c>
      <c r="B330" t="s">
        <v>217</v>
      </c>
      <c r="C330" t="s">
        <v>217</v>
      </c>
      <c r="D330" t="s">
        <v>115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56</v>
      </c>
      <c r="K330" t="s">
        <v>208</v>
      </c>
      <c r="L330" s="6">
        <v>43282</v>
      </c>
      <c r="M330" s="6">
        <v>43282</v>
      </c>
      <c r="N330">
        <v>7</v>
      </c>
      <c r="O330">
        <v>7</v>
      </c>
      <c r="P330">
        <v>2</v>
      </c>
      <c r="Q330">
        <v>2</v>
      </c>
      <c r="R330">
        <v>0</v>
      </c>
    </row>
    <row r="331" spans="1:18" hidden="1" x14ac:dyDescent="0.25">
      <c r="A331">
        <v>2018</v>
      </c>
      <c r="B331" t="s">
        <v>235</v>
      </c>
      <c r="C331" t="s">
        <v>234</v>
      </c>
      <c r="D331" t="s">
        <v>115</v>
      </c>
      <c r="E331">
        <v>0</v>
      </c>
      <c r="F331">
        <v>0</v>
      </c>
      <c r="G331">
        <v>0</v>
      </c>
      <c r="H331">
        <v>8.5294117647058822</v>
      </c>
      <c r="I331">
        <v>19.01432664756447</v>
      </c>
      <c r="J331" t="s">
        <v>56</v>
      </c>
      <c r="K331" t="s">
        <v>208</v>
      </c>
      <c r="L331" s="6">
        <v>43283</v>
      </c>
      <c r="M331" s="6">
        <v>43289</v>
      </c>
      <c r="N331">
        <v>7</v>
      </c>
      <c r="O331">
        <v>7</v>
      </c>
      <c r="P331">
        <v>2</v>
      </c>
      <c r="Q331">
        <v>2</v>
      </c>
      <c r="R331">
        <v>0</v>
      </c>
    </row>
    <row r="332" spans="1:18" hidden="1" x14ac:dyDescent="0.25">
      <c r="A332">
        <v>2018</v>
      </c>
      <c r="B332" t="s">
        <v>233</v>
      </c>
      <c r="C332" t="s">
        <v>232</v>
      </c>
      <c r="D332" t="s">
        <v>115</v>
      </c>
      <c r="E332">
        <v>0</v>
      </c>
      <c r="F332">
        <v>0</v>
      </c>
      <c r="G332">
        <v>0</v>
      </c>
      <c r="H332">
        <v>5</v>
      </c>
      <c r="I332">
        <v>0</v>
      </c>
      <c r="J332" t="s">
        <v>56</v>
      </c>
      <c r="K332" t="s">
        <v>208</v>
      </c>
      <c r="L332" s="6">
        <v>43290</v>
      </c>
      <c r="M332" s="6">
        <v>43296</v>
      </c>
      <c r="N332">
        <v>7</v>
      </c>
      <c r="O332">
        <v>7</v>
      </c>
      <c r="P332">
        <v>2</v>
      </c>
      <c r="Q332">
        <v>2</v>
      </c>
      <c r="R332">
        <v>0</v>
      </c>
    </row>
    <row r="333" spans="1:18" hidden="1" x14ac:dyDescent="0.25">
      <c r="A333">
        <v>2018</v>
      </c>
      <c r="B333" t="s">
        <v>231</v>
      </c>
      <c r="C333" t="s">
        <v>228</v>
      </c>
      <c r="D333" t="s">
        <v>115</v>
      </c>
      <c r="E333">
        <v>0</v>
      </c>
      <c r="F333">
        <v>0</v>
      </c>
      <c r="G333">
        <v>4</v>
      </c>
      <c r="H333">
        <v>0</v>
      </c>
      <c r="I333">
        <v>0</v>
      </c>
      <c r="J333" t="s">
        <v>56</v>
      </c>
      <c r="K333" t="s">
        <v>208</v>
      </c>
      <c r="L333" s="6">
        <v>43297</v>
      </c>
      <c r="M333" s="6">
        <v>43303</v>
      </c>
      <c r="N333">
        <v>7</v>
      </c>
      <c r="O333">
        <v>7</v>
      </c>
      <c r="P333">
        <v>2</v>
      </c>
      <c r="Q333">
        <v>2</v>
      </c>
      <c r="R333">
        <v>4</v>
      </c>
    </row>
    <row r="334" spans="1:18" hidden="1" x14ac:dyDescent="0.25">
      <c r="A334">
        <v>2018</v>
      </c>
      <c r="B334" t="s">
        <v>227</v>
      </c>
      <c r="C334" t="s">
        <v>225</v>
      </c>
      <c r="D334" t="s">
        <v>115</v>
      </c>
      <c r="E334">
        <v>12</v>
      </c>
      <c r="F334">
        <v>0</v>
      </c>
      <c r="G334">
        <v>4</v>
      </c>
      <c r="H334">
        <v>4</v>
      </c>
      <c r="I334">
        <v>4</v>
      </c>
      <c r="J334" t="s">
        <v>56</v>
      </c>
      <c r="K334" t="s">
        <v>208</v>
      </c>
      <c r="L334" s="6">
        <v>43304</v>
      </c>
      <c r="M334" s="6">
        <v>43310</v>
      </c>
      <c r="N334">
        <v>7</v>
      </c>
      <c r="O334">
        <v>7</v>
      </c>
      <c r="P334">
        <v>2</v>
      </c>
      <c r="Q334">
        <v>2</v>
      </c>
      <c r="R334">
        <v>16</v>
      </c>
    </row>
    <row r="335" spans="1:18" hidden="1" x14ac:dyDescent="0.25">
      <c r="A335">
        <v>2018</v>
      </c>
      <c r="B335" t="s">
        <v>224</v>
      </c>
      <c r="C335" t="s">
        <v>265</v>
      </c>
      <c r="D335" t="s">
        <v>115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56</v>
      </c>
      <c r="K335" t="s">
        <v>208</v>
      </c>
      <c r="L335" s="6">
        <v>43311</v>
      </c>
      <c r="M335" s="6">
        <v>43312</v>
      </c>
      <c r="N335">
        <v>7</v>
      </c>
      <c r="O335">
        <v>7</v>
      </c>
      <c r="P335">
        <v>2</v>
      </c>
      <c r="Q335">
        <v>2</v>
      </c>
      <c r="R335">
        <v>0</v>
      </c>
    </row>
    <row r="336" spans="1:18" hidden="1" x14ac:dyDescent="0.25">
      <c r="A336">
        <v>2018</v>
      </c>
      <c r="B336" t="s">
        <v>210</v>
      </c>
      <c r="C336" t="s">
        <v>211</v>
      </c>
      <c r="D336" t="s">
        <v>115</v>
      </c>
      <c r="E336">
        <v>1412</v>
      </c>
      <c r="F336">
        <v>375</v>
      </c>
      <c r="G336">
        <v>2963</v>
      </c>
      <c r="H336">
        <v>185.8819987959061</v>
      </c>
      <c r="I336">
        <v>836.46899458157736</v>
      </c>
      <c r="J336" t="s">
        <v>52</v>
      </c>
      <c r="K336" t="s">
        <v>208</v>
      </c>
      <c r="L336" s="6">
        <v>43313</v>
      </c>
      <c r="M336" s="6">
        <v>43373</v>
      </c>
      <c r="N336">
        <v>8</v>
      </c>
      <c r="O336">
        <v>9</v>
      </c>
      <c r="P336">
        <v>3</v>
      </c>
      <c r="Q336">
        <v>4</v>
      </c>
      <c r="R336">
        <v>4750</v>
      </c>
    </row>
    <row r="337" spans="1:19" hidden="1" x14ac:dyDescent="0.25">
      <c r="A337">
        <v>2018</v>
      </c>
      <c r="B337" t="s">
        <v>231</v>
      </c>
      <c r="C337" t="s">
        <v>228</v>
      </c>
      <c r="D337" t="s">
        <v>112</v>
      </c>
      <c r="E337">
        <v>308</v>
      </c>
      <c r="F337">
        <v>0</v>
      </c>
      <c r="G337">
        <v>3</v>
      </c>
      <c r="H337">
        <v>147.86516853932591</v>
      </c>
      <c r="I337">
        <v>314.98359903658678</v>
      </c>
      <c r="J337" t="s">
        <v>56</v>
      </c>
      <c r="K337" t="s">
        <v>208</v>
      </c>
      <c r="L337" s="6">
        <v>43297</v>
      </c>
      <c r="M337" s="6">
        <v>43303</v>
      </c>
      <c r="N337">
        <v>7</v>
      </c>
      <c r="O337">
        <v>7</v>
      </c>
      <c r="P337">
        <v>2</v>
      </c>
      <c r="Q337">
        <v>2</v>
      </c>
      <c r="R337">
        <v>311</v>
      </c>
    </row>
    <row r="338" spans="1:19" hidden="1" x14ac:dyDescent="0.25">
      <c r="A338">
        <v>2018</v>
      </c>
      <c r="B338" t="s">
        <v>227</v>
      </c>
      <c r="C338" t="s">
        <v>225</v>
      </c>
      <c r="D338" t="s">
        <v>112</v>
      </c>
      <c r="E338">
        <v>141</v>
      </c>
      <c r="F338">
        <v>0</v>
      </c>
      <c r="G338">
        <v>3</v>
      </c>
      <c r="H338">
        <v>88</v>
      </c>
      <c r="I338">
        <v>85.154838709677421</v>
      </c>
      <c r="J338" t="s">
        <v>56</v>
      </c>
      <c r="K338" t="s">
        <v>208</v>
      </c>
      <c r="L338" s="6">
        <v>43304</v>
      </c>
      <c r="M338" s="6">
        <v>43310</v>
      </c>
      <c r="N338">
        <v>7</v>
      </c>
      <c r="O338">
        <v>7</v>
      </c>
      <c r="P338">
        <v>2</v>
      </c>
      <c r="Q338">
        <v>2</v>
      </c>
      <c r="R338">
        <v>144</v>
      </c>
    </row>
    <row r="339" spans="1:19" hidden="1" x14ac:dyDescent="0.25">
      <c r="A339">
        <v>2018</v>
      </c>
      <c r="B339" t="s">
        <v>265</v>
      </c>
      <c r="C339" t="s">
        <v>211</v>
      </c>
      <c r="D339" t="s">
        <v>112</v>
      </c>
      <c r="E339">
        <v>5123</v>
      </c>
      <c r="F339">
        <v>398</v>
      </c>
      <c r="G339">
        <v>51</v>
      </c>
      <c r="H339">
        <v>3187.3764581124069</v>
      </c>
      <c r="I339">
        <v>8247.3365853658543</v>
      </c>
      <c r="J339" t="s">
        <v>52</v>
      </c>
      <c r="K339" t="s">
        <v>208</v>
      </c>
      <c r="L339" s="6">
        <v>43312</v>
      </c>
      <c r="M339" s="6">
        <v>43373</v>
      </c>
      <c r="N339">
        <v>7</v>
      </c>
      <c r="O339">
        <v>9</v>
      </c>
      <c r="P339">
        <v>2</v>
      </c>
      <c r="Q339">
        <v>4</v>
      </c>
      <c r="R339">
        <v>5572</v>
      </c>
    </row>
    <row r="340" spans="1:19" hidden="1" x14ac:dyDescent="0.25">
      <c r="A340">
        <v>2018</v>
      </c>
      <c r="B340" t="s">
        <v>216</v>
      </c>
      <c r="C340" t="s">
        <v>264</v>
      </c>
      <c r="D340" t="s">
        <v>84</v>
      </c>
      <c r="E340">
        <v>0</v>
      </c>
      <c r="F340">
        <v>0</v>
      </c>
      <c r="G340">
        <v>0</v>
      </c>
      <c r="H340">
        <v>0</v>
      </c>
      <c r="I340">
        <v>0</v>
      </c>
      <c r="J340" t="s">
        <v>56</v>
      </c>
      <c r="K340" t="s">
        <v>208</v>
      </c>
      <c r="L340" s="6">
        <v>43101</v>
      </c>
      <c r="M340" s="6">
        <v>43107</v>
      </c>
      <c r="N340">
        <v>1</v>
      </c>
      <c r="O340">
        <v>1</v>
      </c>
      <c r="P340">
        <v>1</v>
      </c>
      <c r="Q340">
        <v>1</v>
      </c>
      <c r="R340">
        <v>0</v>
      </c>
    </row>
    <row r="341" spans="1:19" hidden="1" x14ac:dyDescent="0.25">
      <c r="A341">
        <v>2018</v>
      </c>
      <c r="B341" t="s">
        <v>263</v>
      </c>
      <c r="C341" t="s">
        <v>262</v>
      </c>
      <c r="D341" t="s">
        <v>84</v>
      </c>
      <c r="E341">
        <v>0</v>
      </c>
      <c r="F341">
        <v>0</v>
      </c>
      <c r="G341">
        <v>0</v>
      </c>
      <c r="H341">
        <v>0</v>
      </c>
      <c r="I341">
        <v>0</v>
      </c>
      <c r="J341" t="s">
        <v>56</v>
      </c>
      <c r="K341" t="s">
        <v>208</v>
      </c>
      <c r="L341" s="6">
        <v>43108</v>
      </c>
      <c r="M341" s="6">
        <v>43114</v>
      </c>
      <c r="N341">
        <v>1</v>
      </c>
      <c r="O341">
        <v>1</v>
      </c>
      <c r="P341">
        <v>1</v>
      </c>
      <c r="Q341">
        <v>1</v>
      </c>
      <c r="R341">
        <v>0</v>
      </c>
    </row>
    <row r="342" spans="1:19" hidden="1" x14ac:dyDescent="0.25">
      <c r="A342">
        <v>2018</v>
      </c>
      <c r="B342" t="s">
        <v>261</v>
      </c>
      <c r="C342" t="s">
        <v>260</v>
      </c>
      <c r="D342" t="s">
        <v>84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56</v>
      </c>
      <c r="K342" t="s">
        <v>208</v>
      </c>
      <c r="L342" s="6">
        <v>43115</v>
      </c>
      <c r="M342" s="6">
        <v>43121</v>
      </c>
      <c r="N342">
        <v>1</v>
      </c>
      <c r="O342">
        <v>1</v>
      </c>
      <c r="P342">
        <v>1</v>
      </c>
      <c r="Q342">
        <v>1</v>
      </c>
      <c r="R342">
        <v>0</v>
      </c>
    </row>
    <row r="343" spans="1:19" hidden="1" x14ac:dyDescent="0.25">
      <c r="A343">
        <v>2018</v>
      </c>
      <c r="B343" t="s">
        <v>259</v>
      </c>
      <c r="C343" t="s">
        <v>258</v>
      </c>
      <c r="D343" t="s">
        <v>84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56</v>
      </c>
      <c r="K343" t="s">
        <v>208</v>
      </c>
      <c r="L343" s="6">
        <v>43122</v>
      </c>
      <c r="M343" s="6">
        <v>43128</v>
      </c>
      <c r="N343">
        <v>1</v>
      </c>
      <c r="O343">
        <v>1</v>
      </c>
      <c r="P343">
        <v>1</v>
      </c>
      <c r="Q343">
        <v>1</v>
      </c>
      <c r="R343">
        <v>0</v>
      </c>
    </row>
    <row r="344" spans="1:19" hidden="1" x14ac:dyDescent="0.25">
      <c r="A344">
        <v>2018</v>
      </c>
      <c r="B344" t="s">
        <v>257</v>
      </c>
      <c r="C344" t="s">
        <v>256</v>
      </c>
      <c r="D344" t="s">
        <v>84</v>
      </c>
      <c r="E344">
        <v>0</v>
      </c>
      <c r="F344">
        <v>0</v>
      </c>
      <c r="G344">
        <v>0</v>
      </c>
      <c r="H344">
        <v>0</v>
      </c>
      <c r="I344">
        <v>0</v>
      </c>
      <c r="J344" t="s">
        <v>56</v>
      </c>
      <c r="K344" t="s">
        <v>208</v>
      </c>
      <c r="L344" s="6">
        <v>43129</v>
      </c>
      <c r="M344" s="6">
        <v>43135</v>
      </c>
      <c r="N344">
        <v>1</v>
      </c>
      <c r="O344">
        <v>2</v>
      </c>
      <c r="P344">
        <v>1</v>
      </c>
      <c r="Q344">
        <v>1</v>
      </c>
      <c r="R344">
        <v>0</v>
      </c>
    </row>
    <row r="345" spans="1:19" hidden="1" x14ac:dyDescent="0.25">
      <c r="A345">
        <v>2018</v>
      </c>
      <c r="B345" t="s">
        <v>255</v>
      </c>
      <c r="C345" t="s">
        <v>254</v>
      </c>
      <c r="D345" t="s">
        <v>84</v>
      </c>
      <c r="E345">
        <v>0</v>
      </c>
      <c r="F345">
        <v>0</v>
      </c>
      <c r="G345">
        <v>0</v>
      </c>
      <c r="H345">
        <v>16</v>
      </c>
      <c r="I345">
        <v>0</v>
      </c>
      <c r="J345" t="s">
        <v>56</v>
      </c>
      <c r="K345" t="s">
        <v>208</v>
      </c>
      <c r="L345" s="6">
        <v>43136</v>
      </c>
      <c r="M345" s="6">
        <v>43142</v>
      </c>
      <c r="N345">
        <v>2</v>
      </c>
      <c r="O345">
        <v>2</v>
      </c>
      <c r="P345">
        <v>1</v>
      </c>
      <c r="Q345">
        <v>1</v>
      </c>
      <c r="R345">
        <v>0</v>
      </c>
    </row>
    <row r="346" spans="1:19" hidden="1" x14ac:dyDescent="0.25">
      <c r="A346">
        <v>2018</v>
      </c>
      <c r="B346" t="s">
        <v>253</v>
      </c>
      <c r="C346" t="s">
        <v>252</v>
      </c>
      <c r="D346" t="s">
        <v>84</v>
      </c>
      <c r="E346">
        <v>0</v>
      </c>
      <c r="F346">
        <v>0</v>
      </c>
      <c r="G346">
        <v>0</v>
      </c>
      <c r="H346">
        <v>16</v>
      </c>
      <c r="I346">
        <v>0</v>
      </c>
      <c r="J346" t="s">
        <v>56</v>
      </c>
      <c r="K346" t="s">
        <v>208</v>
      </c>
      <c r="L346" s="6">
        <v>43143</v>
      </c>
      <c r="M346" s="6">
        <v>43149</v>
      </c>
      <c r="N346">
        <v>2</v>
      </c>
      <c r="O346">
        <v>2</v>
      </c>
      <c r="P346">
        <v>1</v>
      </c>
      <c r="Q346">
        <v>1</v>
      </c>
      <c r="R346">
        <v>0</v>
      </c>
    </row>
    <row r="347" spans="1:19" hidden="1" x14ac:dyDescent="0.25">
      <c r="A347">
        <v>2018</v>
      </c>
      <c r="B347" t="s">
        <v>251</v>
      </c>
      <c r="C347" t="s">
        <v>250</v>
      </c>
      <c r="D347" t="s">
        <v>84</v>
      </c>
      <c r="E347">
        <v>0</v>
      </c>
      <c r="F347">
        <v>0</v>
      </c>
      <c r="G347">
        <v>0</v>
      </c>
      <c r="H347">
        <v>0</v>
      </c>
      <c r="I347">
        <v>0</v>
      </c>
      <c r="J347" t="s">
        <v>56</v>
      </c>
      <c r="K347" t="s">
        <v>208</v>
      </c>
      <c r="L347" s="6">
        <v>43150</v>
      </c>
      <c r="M347" s="6">
        <v>43156</v>
      </c>
      <c r="N347">
        <v>2</v>
      </c>
      <c r="O347">
        <v>2</v>
      </c>
      <c r="P347">
        <v>1</v>
      </c>
      <c r="Q347">
        <v>1</v>
      </c>
      <c r="R347">
        <v>0</v>
      </c>
    </row>
    <row r="348" spans="1:19" hidden="1" x14ac:dyDescent="0.25">
      <c r="A348">
        <v>2018</v>
      </c>
      <c r="B348" t="s">
        <v>249</v>
      </c>
      <c r="C348" t="s">
        <v>248</v>
      </c>
      <c r="D348" t="s">
        <v>84</v>
      </c>
      <c r="E348">
        <v>0</v>
      </c>
      <c r="F348">
        <v>0</v>
      </c>
      <c r="G348">
        <v>0</v>
      </c>
      <c r="H348">
        <v>0</v>
      </c>
      <c r="I348">
        <v>0</v>
      </c>
      <c r="J348" t="s">
        <v>56</v>
      </c>
      <c r="K348" t="s">
        <v>208</v>
      </c>
      <c r="L348" s="6">
        <v>43157</v>
      </c>
      <c r="M348" s="6">
        <v>43159</v>
      </c>
      <c r="N348">
        <v>2</v>
      </c>
      <c r="O348">
        <v>2</v>
      </c>
      <c r="P348">
        <v>1</v>
      </c>
      <c r="Q348">
        <v>1</v>
      </c>
      <c r="R348">
        <v>0</v>
      </c>
    </row>
    <row r="349" spans="1:19" hidden="1" x14ac:dyDescent="0.25">
      <c r="A349">
        <v>2018</v>
      </c>
      <c r="B349" t="s">
        <v>244</v>
      </c>
      <c r="C349" t="s">
        <v>247</v>
      </c>
      <c r="D349" t="s">
        <v>84</v>
      </c>
      <c r="E349">
        <v>14826</v>
      </c>
      <c r="F349">
        <v>2055</v>
      </c>
      <c r="G349">
        <v>5577</v>
      </c>
      <c r="H349">
        <v>6959.5269123156449</v>
      </c>
      <c r="I349">
        <v>2542.9040641153319</v>
      </c>
      <c r="J349" t="s">
        <v>52</v>
      </c>
      <c r="K349" t="s">
        <v>208</v>
      </c>
      <c r="L349" s="6">
        <v>43252</v>
      </c>
      <c r="M349" s="6">
        <v>43417</v>
      </c>
      <c r="N349">
        <v>6</v>
      </c>
      <c r="O349">
        <v>11</v>
      </c>
      <c r="P349">
        <v>1</v>
      </c>
      <c r="Q349">
        <v>5</v>
      </c>
      <c r="R349">
        <v>22458</v>
      </c>
    </row>
    <row r="350" spans="1:19" hidden="1" x14ac:dyDescent="0.25">
      <c r="A350">
        <v>2018</v>
      </c>
      <c r="B350" t="s">
        <v>231</v>
      </c>
      <c r="C350" t="s">
        <v>228</v>
      </c>
      <c r="D350" t="s">
        <v>84</v>
      </c>
      <c r="E350">
        <v>854</v>
      </c>
      <c r="F350">
        <v>5</v>
      </c>
      <c r="G350">
        <v>285</v>
      </c>
      <c r="H350">
        <v>352.92612137203167</v>
      </c>
      <c r="I350">
        <v>327.38213897443018</v>
      </c>
      <c r="J350" t="s">
        <v>56</v>
      </c>
      <c r="K350" t="s">
        <v>208</v>
      </c>
      <c r="L350" s="6">
        <v>43297</v>
      </c>
      <c r="M350" s="6">
        <v>43303</v>
      </c>
      <c r="N350">
        <v>7</v>
      </c>
      <c r="O350">
        <v>7</v>
      </c>
      <c r="P350">
        <v>2</v>
      </c>
      <c r="Q350">
        <v>2</v>
      </c>
      <c r="R350">
        <v>1144</v>
      </c>
    </row>
    <row r="351" spans="1:19" hidden="1" x14ac:dyDescent="0.25">
      <c r="A351">
        <v>2018</v>
      </c>
      <c r="B351" t="s">
        <v>227</v>
      </c>
      <c r="C351" t="s">
        <v>225</v>
      </c>
      <c r="D351" t="s">
        <v>84</v>
      </c>
      <c r="E351">
        <v>538</v>
      </c>
      <c r="F351">
        <v>0</v>
      </c>
      <c r="G351">
        <v>156</v>
      </c>
      <c r="H351">
        <v>403.52941176470591</v>
      </c>
      <c r="I351">
        <v>55.905673089880068</v>
      </c>
      <c r="J351" t="s">
        <v>56</v>
      </c>
      <c r="K351" t="s">
        <v>208</v>
      </c>
      <c r="L351" s="6">
        <v>43304</v>
      </c>
      <c r="M351" s="6">
        <v>43310</v>
      </c>
      <c r="N351">
        <v>7</v>
      </c>
      <c r="O351">
        <v>7</v>
      </c>
      <c r="P351">
        <v>2</v>
      </c>
      <c r="Q351">
        <v>2</v>
      </c>
      <c r="R351">
        <v>694</v>
      </c>
    </row>
    <row r="352" spans="1:19" hidden="1" x14ac:dyDescent="0.25">
      <c r="A352">
        <v>2018</v>
      </c>
      <c r="B352" t="s">
        <v>224</v>
      </c>
      <c r="C352" t="s">
        <v>246</v>
      </c>
      <c r="D352" t="s">
        <v>84</v>
      </c>
      <c r="E352">
        <v>500</v>
      </c>
      <c r="F352">
        <v>0</v>
      </c>
      <c r="G352">
        <v>155</v>
      </c>
      <c r="H352">
        <v>238.41463414634151</v>
      </c>
      <c r="I352">
        <v>92.913906156859412</v>
      </c>
      <c r="J352" t="s">
        <v>56</v>
      </c>
      <c r="K352" t="s">
        <v>208</v>
      </c>
      <c r="L352" s="6">
        <v>43311</v>
      </c>
      <c r="M352" s="6">
        <v>43317</v>
      </c>
      <c r="N352">
        <v>7</v>
      </c>
      <c r="O352">
        <v>8</v>
      </c>
      <c r="P352">
        <v>2</v>
      </c>
      <c r="Q352">
        <v>3</v>
      </c>
      <c r="R352">
        <v>655</v>
      </c>
      <c r="S352">
        <f>R352*(2/7)</f>
        <v>187.14285714285714</v>
      </c>
    </row>
    <row r="353" spans="1:18" hidden="1" x14ac:dyDescent="0.25">
      <c r="A353">
        <v>2018</v>
      </c>
      <c r="B353" t="s">
        <v>223</v>
      </c>
      <c r="C353" t="s">
        <v>222</v>
      </c>
      <c r="D353" t="s">
        <v>84</v>
      </c>
      <c r="E353">
        <v>586</v>
      </c>
      <c r="F353">
        <v>10</v>
      </c>
      <c r="G353">
        <v>211</v>
      </c>
      <c r="H353">
        <v>270.5526315789474</v>
      </c>
      <c r="I353">
        <v>113.54669214234541</v>
      </c>
      <c r="J353" t="s">
        <v>56</v>
      </c>
      <c r="K353" t="s">
        <v>208</v>
      </c>
      <c r="L353" s="6">
        <v>43318</v>
      </c>
      <c r="M353" s="6">
        <v>43324</v>
      </c>
      <c r="N353">
        <v>8</v>
      </c>
      <c r="O353">
        <v>8</v>
      </c>
      <c r="P353">
        <v>3</v>
      </c>
      <c r="Q353">
        <v>3</v>
      </c>
      <c r="R353">
        <v>807</v>
      </c>
    </row>
    <row r="354" spans="1:18" hidden="1" x14ac:dyDescent="0.25">
      <c r="A354">
        <v>2018</v>
      </c>
      <c r="B354" t="s">
        <v>221</v>
      </c>
      <c r="C354" t="s">
        <v>245</v>
      </c>
      <c r="D354" t="s">
        <v>84</v>
      </c>
      <c r="E354">
        <v>340</v>
      </c>
      <c r="F354">
        <v>0</v>
      </c>
      <c r="G354">
        <v>164</v>
      </c>
      <c r="H354">
        <v>242.2777777777778</v>
      </c>
      <c r="I354">
        <v>9.3068973264434955</v>
      </c>
      <c r="J354" t="s">
        <v>56</v>
      </c>
      <c r="K354" t="s">
        <v>208</v>
      </c>
      <c r="L354" s="6">
        <v>43325</v>
      </c>
      <c r="M354" s="6">
        <v>43328</v>
      </c>
      <c r="N354">
        <v>8</v>
      </c>
      <c r="O354">
        <v>8</v>
      </c>
      <c r="P354">
        <v>3</v>
      </c>
      <c r="Q354">
        <v>3</v>
      </c>
      <c r="R354">
        <v>504</v>
      </c>
    </row>
    <row r="355" spans="1:18" hidden="1" x14ac:dyDescent="0.25">
      <c r="A355">
        <v>2018</v>
      </c>
      <c r="B355" t="s">
        <v>216</v>
      </c>
      <c r="C355" t="s">
        <v>215</v>
      </c>
      <c r="D355" t="s">
        <v>53</v>
      </c>
      <c r="E355">
        <v>14</v>
      </c>
      <c r="F355">
        <v>0</v>
      </c>
      <c r="G355">
        <v>0</v>
      </c>
      <c r="H355">
        <v>270.45454545454538</v>
      </c>
      <c r="I355">
        <v>27.04545454545455</v>
      </c>
      <c r="J355" t="s">
        <v>42</v>
      </c>
      <c r="K355" t="s">
        <v>208</v>
      </c>
      <c r="L355" s="6">
        <v>43101</v>
      </c>
      <c r="M355" s="6">
        <v>43220</v>
      </c>
      <c r="N355">
        <v>1</v>
      </c>
      <c r="O355">
        <v>4</v>
      </c>
      <c r="P355">
        <v>1</v>
      </c>
      <c r="Q355">
        <v>1</v>
      </c>
      <c r="R355">
        <v>14</v>
      </c>
    </row>
    <row r="356" spans="1:18" hidden="1" x14ac:dyDescent="0.25">
      <c r="A356">
        <v>2018</v>
      </c>
      <c r="B356" t="s">
        <v>244</v>
      </c>
      <c r="C356" t="s">
        <v>243</v>
      </c>
      <c r="D356" t="s">
        <v>53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56</v>
      </c>
      <c r="K356" t="s">
        <v>208</v>
      </c>
      <c r="L356" s="6">
        <v>43252</v>
      </c>
      <c r="M356" s="6">
        <v>43254</v>
      </c>
      <c r="N356">
        <v>6</v>
      </c>
      <c r="O356">
        <v>6</v>
      </c>
      <c r="P356">
        <v>1</v>
      </c>
      <c r="Q356">
        <v>1</v>
      </c>
      <c r="R356">
        <v>0</v>
      </c>
    </row>
    <row r="357" spans="1:18" hidden="1" x14ac:dyDescent="0.25">
      <c r="A357">
        <v>2018</v>
      </c>
      <c r="B357" t="s">
        <v>242</v>
      </c>
      <c r="C357" t="s">
        <v>241</v>
      </c>
      <c r="D357" t="s">
        <v>53</v>
      </c>
      <c r="E357">
        <v>0</v>
      </c>
      <c r="F357">
        <v>0</v>
      </c>
      <c r="G357">
        <v>0</v>
      </c>
      <c r="H357">
        <v>3</v>
      </c>
      <c r="I357">
        <v>0</v>
      </c>
      <c r="J357" t="s">
        <v>56</v>
      </c>
      <c r="K357" t="s">
        <v>208</v>
      </c>
      <c r="L357" s="6">
        <v>43255</v>
      </c>
      <c r="M357" s="6">
        <v>43261</v>
      </c>
      <c r="N357">
        <v>6</v>
      </c>
      <c r="O357">
        <v>6</v>
      </c>
      <c r="P357">
        <v>1</v>
      </c>
      <c r="Q357">
        <v>1</v>
      </c>
      <c r="R357">
        <v>0</v>
      </c>
    </row>
    <row r="358" spans="1:18" hidden="1" x14ac:dyDescent="0.25">
      <c r="A358">
        <v>2018</v>
      </c>
      <c r="B358" t="s">
        <v>240</v>
      </c>
      <c r="C358" t="s">
        <v>239</v>
      </c>
      <c r="D358" t="s">
        <v>53</v>
      </c>
      <c r="E358">
        <v>0</v>
      </c>
      <c r="F358">
        <v>0</v>
      </c>
      <c r="G358">
        <v>0</v>
      </c>
      <c r="H358">
        <v>0</v>
      </c>
      <c r="I358">
        <v>0</v>
      </c>
      <c r="J358" t="s">
        <v>56</v>
      </c>
      <c r="K358" t="s">
        <v>208</v>
      </c>
      <c r="L358" s="6">
        <v>43262</v>
      </c>
      <c r="M358" s="6">
        <v>43268</v>
      </c>
      <c r="N358">
        <v>6</v>
      </c>
      <c r="O358">
        <v>6</v>
      </c>
      <c r="P358">
        <v>1</v>
      </c>
      <c r="Q358">
        <v>1</v>
      </c>
      <c r="R358">
        <v>0</v>
      </c>
    </row>
    <row r="359" spans="1:18" hidden="1" x14ac:dyDescent="0.25">
      <c r="A359">
        <v>2018</v>
      </c>
      <c r="B359" t="s">
        <v>238</v>
      </c>
      <c r="C359" t="s">
        <v>237</v>
      </c>
      <c r="D359" t="s">
        <v>53</v>
      </c>
      <c r="E359">
        <v>22</v>
      </c>
      <c r="F359">
        <v>0</v>
      </c>
      <c r="G359">
        <v>0</v>
      </c>
      <c r="H359">
        <v>17</v>
      </c>
      <c r="I359">
        <v>0</v>
      </c>
      <c r="J359" t="s">
        <v>56</v>
      </c>
      <c r="K359" t="s">
        <v>208</v>
      </c>
      <c r="L359" s="6">
        <v>43269</v>
      </c>
      <c r="M359" s="6">
        <v>43275</v>
      </c>
      <c r="N359">
        <v>6</v>
      </c>
      <c r="O359">
        <v>6</v>
      </c>
      <c r="P359">
        <v>1</v>
      </c>
      <c r="Q359">
        <v>1</v>
      </c>
      <c r="R359">
        <v>22</v>
      </c>
    </row>
    <row r="360" spans="1:18" hidden="1" x14ac:dyDescent="0.25">
      <c r="A360">
        <v>2018</v>
      </c>
      <c r="B360" t="s">
        <v>236</v>
      </c>
      <c r="C360" t="s">
        <v>217</v>
      </c>
      <c r="D360" t="s">
        <v>53</v>
      </c>
      <c r="E360">
        <v>27</v>
      </c>
      <c r="F360">
        <v>0</v>
      </c>
      <c r="G360">
        <v>0</v>
      </c>
      <c r="H360">
        <v>13</v>
      </c>
      <c r="I360">
        <v>0</v>
      </c>
      <c r="J360" t="s">
        <v>56</v>
      </c>
      <c r="K360" t="s">
        <v>208</v>
      </c>
      <c r="L360" s="6">
        <v>43276</v>
      </c>
      <c r="M360" s="6">
        <v>43282</v>
      </c>
      <c r="N360">
        <v>6</v>
      </c>
      <c r="O360">
        <v>7</v>
      </c>
      <c r="P360">
        <v>1</v>
      </c>
      <c r="Q360">
        <v>2</v>
      </c>
      <c r="R360">
        <v>27</v>
      </c>
    </row>
    <row r="361" spans="1:18" hidden="1" x14ac:dyDescent="0.25">
      <c r="A361">
        <v>2018</v>
      </c>
      <c r="B361" t="s">
        <v>235</v>
      </c>
      <c r="C361" t="s">
        <v>234</v>
      </c>
      <c r="D361" t="s">
        <v>53</v>
      </c>
      <c r="E361">
        <v>3</v>
      </c>
      <c r="F361">
        <v>0</v>
      </c>
      <c r="G361">
        <v>0</v>
      </c>
      <c r="H361">
        <v>4.1379310344827589</v>
      </c>
      <c r="I361">
        <v>35.48970251716247</v>
      </c>
      <c r="J361" t="s">
        <v>56</v>
      </c>
      <c r="K361" t="s">
        <v>208</v>
      </c>
      <c r="L361" s="6">
        <v>43283</v>
      </c>
      <c r="M361" s="6">
        <v>43289</v>
      </c>
      <c r="N361">
        <v>7</v>
      </c>
      <c r="O361">
        <v>7</v>
      </c>
      <c r="P361">
        <v>2</v>
      </c>
      <c r="Q361">
        <v>2</v>
      </c>
      <c r="R361">
        <v>3</v>
      </c>
    </row>
    <row r="362" spans="1:18" hidden="1" x14ac:dyDescent="0.25">
      <c r="A362">
        <v>2018</v>
      </c>
      <c r="B362" t="s">
        <v>233</v>
      </c>
      <c r="C362" t="s">
        <v>232</v>
      </c>
      <c r="D362" t="s">
        <v>53</v>
      </c>
      <c r="E362">
        <v>0</v>
      </c>
      <c r="F362">
        <v>0</v>
      </c>
      <c r="G362">
        <v>9</v>
      </c>
      <c r="H362">
        <v>16.8</v>
      </c>
      <c r="I362">
        <v>14.7741935483871</v>
      </c>
      <c r="J362" t="s">
        <v>56</v>
      </c>
      <c r="K362" t="s">
        <v>208</v>
      </c>
      <c r="L362" s="6">
        <v>43290</v>
      </c>
      <c r="M362" s="6">
        <v>43296</v>
      </c>
      <c r="N362">
        <v>7</v>
      </c>
      <c r="O362">
        <v>7</v>
      </c>
      <c r="P362">
        <v>2</v>
      </c>
      <c r="Q362">
        <v>2</v>
      </c>
      <c r="R362">
        <v>9</v>
      </c>
    </row>
    <row r="363" spans="1:18" hidden="1" x14ac:dyDescent="0.25">
      <c r="A363">
        <v>2018</v>
      </c>
      <c r="B363" t="s">
        <v>231</v>
      </c>
      <c r="C363" t="s">
        <v>231</v>
      </c>
      <c r="D363" t="s">
        <v>53</v>
      </c>
      <c r="E363">
        <v>2</v>
      </c>
      <c r="F363">
        <v>0</v>
      </c>
      <c r="G363">
        <v>0</v>
      </c>
      <c r="H363">
        <v>0</v>
      </c>
      <c r="I363">
        <v>0</v>
      </c>
      <c r="J363" t="s">
        <v>56</v>
      </c>
      <c r="K363" t="s">
        <v>208</v>
      </c>
      <c r="L363" s="6">
        <v>43297</v>
      </c>
      <c r="M363" s="6">
        <v>43297</v>
      </c>
      <c r="N363">
        <v>7</v>
      </c>
      <c r="O363">
        <v>7</v>
      </c>
      <c r="P363">
        <v>2</v>
      </c>
      <c r="Q363">
        <v>2</v>
      </c>
      <c r="R363">
        <v>2</v>
      </c>
    </row>
    <row r="364" spans="1:18" hidden="1" x14ac:dyDescent="0.25">
      <c r="A364">
        <v>2018</v>
      </c>
      <c r="B364" t="s">
        <v>230</v>
      </c>
      <c r="C364" t="s">
        <v>230</v>
      </c>
      <c r="D364" t="s">
        <v>53</v>
      </c>
      <c r="E364">
        <v>25</v>
      </c>
      <c r="F364">
        <v>0</v>
      </c>
      <c r="G364">
        <v>3</v>
      </c>
      <c r="H364">
        <v>0</v>
      </c>
      <c r="I364">
        <v>2</v>
      </c>
      <c r="J364" t="s">
        <v>56</v>
      </c>
      <c r="K364" t="s">
        <v>208</v>
      </c>
      <c r="L364" s="6">
        <v>43301</v>
      </c>
      <c r="M364" s="6">
        <v>43301</v>
      </c>
      <c r="N364">
        <v>7</v>
      </c>
      <c r="O364">
        <v>7</v>
      </c>
      <c r="P364">
        <v>2</v>
      </c>
      <c r="Q364">
        <v>2</v>
      </c>
      <c r="R364">
        <v>28</v>
      </c>
    </row>
    <row r="365" spans="1:18" hidden="1" x14ac:dyDescent="0.25">
      <c r="A365">
        <v>2018</v>
      </c>
      <c r="B365" t="s">
        <v>229</v>
      </c>
      <c r="C365" t="s">
        <v>229</v>
      </c>
      <c r="D365" t="s">
        <v>53</v>
      </c>
      <c r="E365">
        <v>12</v>
      </c>
      <c r="F365">
        <v>0</v>
      </c>
      <c r="G365">
        <v>17</v>
      </c>
      <c r="H365">
        <v>0</v>
      </c>
      <c r="I365">
        <v>2</v>
      </c>
      <c r="J365" t="s">
        <v>56</v>
      </c>
      <c r="K365" t="s">
        <v>208</v>
      </c>
      <c r="L365" s="6">
        <v>43302</v>
      </c>
      <c r="M365" s="6">
        <v>43302</v>
      </c>
      <c r="N365">
        <v>7</v>
      </c>
      <c r="O365">
        <v>7</v>
      </c>
      <c r="P365">
        <v>2</v>
      </c>
      <c r="Q365">
        <v>2</v>
      </c>
      <c r="R365">
        <v>29</v>
      </c>
    </row>
    <row r="366" spans="1:18" hidden="1" x14ac:dyDescent="0.25">
      <c r="A366">
        <v>2018</v>
      </c>
      <c r="B366" t="s">
        <v>228</v>
      </c>
      <c r="C366" t="s">
        <v>228</v>
      </c>
      <c r="D366" t="s">
        <v>53</v>
      </c>
      <c r="E366">
        <v>18</v>
      </c>
      <c r="F366">
        <v>0</v>
      </c>
      <c r="G366">
        <v>3</v>
      </c>
      <c r="H366">
        <v>9</v>
      </c>
      <c r="I366">
        <v>6</v>
      </c>
      <c r="J366" t="s">
        <v>56</v>
      </c>
      <c r="K366" t="s">
        <v>208</v>
      </c>
      <c r="L366" s="6">
        <v>43303</v>
      </c>
      <c r="M366" s="6">
        <v>43303</v>
      </c>
      <c r="N366">
        <v>7</v>
      </c>
      <c r="O366">
        <v>7</v>
      </c>
      <c r="P366">
        <v>2</v>
      </c>
      <c r="Q366">
        <v>2</v>
      </c>
      <c r="R366">
        <v>21</v>
      </c>
    </row>
    <row r="367" spans="1:18" hidden="1" x14ac:dyDescent="0.25">
      <c r="A367">
        <v>2018</v>
      </c>
      <c r="B367" t="s">
        <v>227</v>
      </c>
      <c r="C367" t="s">
        <v>227</v>
      </c>
      <c r="D367" t="s">
        <v>53</v>
      </c>
      <c r="E367">
        <v>0</v>
      </c>
      <c r="F367">
        <v>0</v>
      </c>
      <c r="G367">
        <v>0</v>
      </c>
      <c r="H367">
        <v>0</v>
      </c>
      <c r="I367">
        <v>0</v>
      </c>
      <c r="J367" t="s">
        <v>56</v>
      </c>
      <c r="K367" t="s">
        <v>208</v>
      </c>
      <c r="L367" s="6">
        <v>43304</v>
      </c>
      <c r="M367" s="6">
        <v>43304</v>
      </c>
      <c r="N367">
        <v>7</v>
      </c>
      <c r="O367">
        <v>7</v>
      </c>
      <c r="P367">
        <v>2</v>
      </c>
      <c r="Q367">
        <v>2</v>
      </c>
      <c r="R367">
        <v>0</v>
      </c>
    </row>
    <row r="368" spans="1:18" hidden="1" x14ac:dyDescent="0.25">
      <c r="A368">
        <v>2018</v>
      </c>
      <c r="B368" t="s">
        <v>226</v>
      </c>
      <c r="C368" t="s">
        <v>225</v>
      </c>
      <c r="D368" t="s">
        <v>53</v>
      </c>
      <c r="E368">
        <v>49</v>
      </c>
      <c r="F368">
        <v>0</v>
      </c>
      <c r="G368">
        <v>10</v>
      </c>
      <c r="H368">
        <v>35.344827586206897</v>
      </c>
      <c r="I368">
        <v>5.2199824715162144</v>
      </c>
      <c r="J368" t="s">
        <v>56</v>
      </c>
      <c r="K368" t="s">
        <v>208</v>
      </c>
      <c r="L368" s="6">
        <v>43308</v>
      </c>
      <c r="M368" s="6">
        <v>43310</v>
      </c>
      <c r="N368">
        <v>7</v>
      </c>
      <c r="O368">
        <v>7</v>
      </c>
      <c r="P368">
        <v>2</v>
      </c>
      <c r="Q368">
        <v>2</v>
      </c>
      <c r="R368">
        <v>59</v>
      </c>
    </row>
    <row r="369" spans="1:18" hidden="1" x14ac:dyDescent="0.25">
      <c r="A369">
        <v>2018</v>
      </c>
      <c r="B369" t="s">
        <v>224</v>
      </c>
      <c r="C369" t="s">
        <v>211</v>
      </c>
      <c r="D369" t="s">
        <v>53</v>
      </c>
      <c r="E369">
        <v>2926</v>
      </c>
      <c r="F369">
        <v>405</v>
      </c>
      <c r="G369">
        <v>1023</v>
      </c>
      <c r="H369">
        <v>1085.3418418907911</v>
      </c>
      <c r="I369">
        <v>238.24577017114919</v>
      </c>
      <c r="J369" t="s">
        <v>52</v>
      </c>
      <c r="K369" t="s">
        <v>208</v>
      </c>
      <c r="L369" s="6">
        <v>43311</v>
      </c>
      <c r="M369" s="6">
        <v>43373</v>
      </c>
      <c r="N369">
        <v>7</v>
      </c>
      <c r="O369">
        <v>9</v>
      </c>
      <c r="P369">
        <v>2</v>
      </c>
      <c r="Q369">
        <v>4</v>
      </c>
      <c r="R369">
        <v>4354</v>
      </c>
    </row>
    <row r="370" spans="1:18" hidden="1" x14ac:dyDescent="0.25">
      <c r="A370">
        <v>2018</v>
      </c>
      <c r="B370" t="s">
        <v>223</v>
      </c>
      <c r="C370" t="s">
        <v>222</v>
      </c>
      <c r="D370" t="s">
        <v>53</v>
      </c>
      <c r="E370">
        <v>78</v>
      </c>
      <c r="F370">
        <v>0</v>
      </c>
      <c r="G370">
        <v>36</v>
      </c>
      <c r="H370">
        <v>56.736842105263158</v>
      </c>
      <c r="I370">
        <v>9.1121951219512205</v>
      </c>
      <c r="J370" t="s">
        <v>56</v>
      </c>
      <c r="K370" t="s">
        <v>208</v>
      </c>
      <c r="L370" s="6">
        <v>43318</v>
      </c>
      <c r="M370" s="6">
        <v>43324</v>
      </c>
      <c r="N370">
        <v>8</v>
      </c>
      <c r="O370">
        <v>8</v>
      </c>
      <c r="P370">
        <v>3</v>
      </c>
      <c r="Q370">
        <v>3</v>
      </c>
      <c r="R370">
        <v>114</v>
      </c>
    </row>
    <row r="371" spans="1:18" hidden="1" x14ac:dyDescent="0.25">
      <c r="A371">
        <v>2018</v>
      </c>
      <c r="B371" t="s">
        <v>221</v>
      </c>
      <c r="C371" t="s">
        <v>220</v>
      </c>
      <c r="D371" t="s">
        <v>53</v>
      </c>
      <c r="E371">
        <v>151</v>
      </c>
      <c r="F371">
        <v>0</v>
      </c>
      <c r="G371">
        <v>58</v>
      </c>
      <c r="H371">
        <v>62.298245614035089</v>
      </c>
      <c r="I371">
        <v>4.6033342154008992</v>
      </c>
      <c r="J371" t="s">
        <v>56</v>
      </c>
      <c r="K371" t="s">
        <v>208</v>
      </c>
      <c r="L371" s="6">
        <v>43325</v>
      </c>
      <c r="M371" s="6">
        <v>43331</v>
      </c>
      <c r="N371">
        <v>8</v>
      </c>
      <c r="O371">
        <v>8</v>
      </c>
      <c r="P371">
        <v>3</v>
      </c>
      <c r="Q371">
        <v>3</v>
      </c>
      <c r="R371">
        <v>209</v>
      </c>
    </row>
    <row r="372" spans="1:18" hidden="1" x14ac:dyDescent="0.25">
      <c r="A372">
        <v>2018</v>
      </c>
      <c r="B372" t="s">
        <v>219</v>
      </c>
      <c r="C372" t="s">
        <v>218</v>
      </c>
      <c r="D372" t="s">
        <v>53</v>
      </c>
      <c r="E372">
        <v>330</v>
      </c>
      <c r="F372">
        <v>29</v>
      </c>
      <c r="G372">
        <v>180</v>
      </c>
      <c r="H372">
        <v>25</v>
      </c>
      <c r="I372">
        <v>0</v>
      </c>
      <c r="J372" t="s">
        <v>56</v>
      </c>
      <c r="K372" t="s">
        <v>208</v>
      </c>
      <c r="L372" s="6">
        <v>43332</v>
      </c>
      <c r="M372" s="6">
        <v>43337</v>
      </c>
      <c r="N372">
        <v>8</v>
      </c>
      <c r="O372">
        <v>8</v>
      </c>
      <c r="P372">
        <v>3</v>
      </c>
      <c r="Q372">
        <v>3</v>
      </c>
      <c r="R372">
        <v>539</v>
      </c>
    </row>
    <row r="373" spans="1:18" hidden="1" x14ac:dyDescent="0.25">
      <c r="A373">
        <v>2018</v>
      </c>
      <c r="B373" t="s">
        <v>213</v>
      </c>
      <c r="C373" t="s">
        <v>212</v>
      </c>
      <c r="D373" t="s">
        <v>53</v>
      </c>
      <c r="E373">
        <v>15</v>
      </c>
      <c r="F373">
        <v>0</v>
      </c>
      <c r="G373">
        <v>26</v>
      </c>
      <c r="H373">
        <v>53.246753246753251</v>
      </c>
      <c r="I373">
        <v>19.967532467532472</v>
      </c>
      <c r="J373" t="s">
        <v>42</v>
      </c>
      <c r="K373" t="s">
        <v>208</v>
      </c>
      <c r="L373" s="6">
        <v>43374</v>
      </c>
      <c r="M373" s="6">
        <v>43465</v>
      </c>
      <c r="N373">
        <v>10</v>
      </c>
      <c r="O373">
        <v>12</v>
      </c>
      <c r="P373">
        <v>5</v>
      </c>
      <c r="Q373">
        <v>5</v>
      </c>
      <c r="R373">
        <v>41</v>
      </c>
    </row>
    <row r="374" spans="1:18" hidden="1" x14ac:dyDescent="0.25">
      <c r="A374">
        <v>2018</v>
      </c>
      <c r="B374" t="s">
        <v>216</v>
      </c>
      <c r="C374" t="s">
        <v>215</v>
      </c>
      <c r="D374" t="s">
        <v>48</v>
      </c>
      <c r="E374">
        <v>0</v>
      </c>
      <c r="F374">
        <v>0</v>
      </c>
      <c r="G374">
        <v>0</v>
      </c>
      <c r="H374">
        <v>0</v>
      </c>
      <c r="I374">
        <v>0</v>
      </c>
      <c r="J374" t="s">
        <v>42</v>
      </c>
      <c r="K374" t="s">
        <v>208</v>
      </c>
      <c r="L374" s="6">
        <v>43101</v>
      </c>
      <c r="M374" s="6">
        <v>43220</v>
      </c>
      <c r="N374">
        <v>1</v>
      </c>
      <c r="O374">
        <v>4</v>
      </c>
      <c r="P374">
        <v>1</v>
      </c>
      <c r="Q374">
        <v>1</v>
      </c>
      <c r="R374">
        <v>0</v>
      </c>
    </row>
    <row r="375" spans="1:18" hidden="1" x14ac:dyDescent="0.25">
      <c r="A375">
        <v>2018</v>
      </c>
      <c r="B375" t="s">
        <v>217</v>
      </c>
      <c r="C375" t="s">
        <v>212</v>
      </c>
      <c r="D375" t="s">
        <v>48</v>
      </c>
      <c r="E375">
        <v>417</v>
      </c>
      <c r="F375">
        <v>117</v>
      </c>
      <c r="G375">
        <v>104</v>
      </c>
      <c r="H375">
        <v>212.66666666666671</v>
      </c>
      <c r="I375">
        <v>106.3333333333333</v>
      </c>
      <c r="J375" t="s">
        <v>42</v>
      </c>
      <c r="K375" t="s">
        <v>208</v>
      </c>
      <c r="L375" s="6">
        <v>43282</v>
      </c>
      <c r="M375" s="6">
        <v>43465</v>
      </c>
      <c r="N375">
        <v>7</v>
      </c>
      <c r="O375">
        <v>12</v>
      </c>
      <c r="P375">
        <v>2</v>
      </c>
      <c r="Q375">
        <v>5</v>
      </c>
      <c r="R375">
        <v>638</v>
      </c>
    </row>
    <row r="376" spans="1:18" hidden="1" x14ac:dyDescent="0.25">
      <c r="A376">
        <v>2018</v>
      </c>
      <c r="B376" t="s">
        <v>216</v>
      </c>
      <c r="C376" t="s">
        <v>215</v>
      </c>
      <c r="D376" t="s">
        <v>43</v>
      </c>
      <c r="E376">
        <v>255</v>
      </c>
      <c r="F376">
        <v>18</v>
      </c>
      <c r="G376">
        <v>0</v>
      </c>
      <c r="H376">
        <v>2259.084413793104</v>
      </c>
      <c r="I376">
        <v>536.8121379310345</v>
      </c>
      <c r="J376" t="s">
        <v>42</v>
      </c>
      <c r="K376" t="s">
        <v>208</v>
      </c>
      <c r="L376" s="6">
        <v>43101</v>
      </c>
      <c r="M376" s="6">
        <v>43220</v>
      </c>
      <c r="N376">
        <v>1</v>
      </c>
      <c r="O376">
        <v>4</v>
      </c>
      <c r="P376">
        <v>1</v>
      </c>
      <c r="Q376">
        <v>1</v>
      </c>
      <c r="R376">
        <v>273</v>
      </c>
    </row>
    <row r="377" spans="1:18" hidden="1" x14ac:dyDescent="0.25">
      <c r="A377">
        <v>2018</v>
      </c>
      <c r="B377" t="s">
        <v>214</v>
      </c>
      <c r="C377" t="s">
        <v>211</v>
      </c>
      <c r="D377" t="s">
        <v>43</v>
      </c>
      <c r="E377">
        <v>272</v>
      </c>
      <c r="F377">
        <v>33</v>
      </c>
      <c r="G377">
        <v>0</v>
      </c>
      <c r="H377">
        <v>145.56818181818181</v>
      </c>
      <c r="I377">
        <v>48.522727272727273</v>
      </c>
      <c r="J377" t="s">
        <v>42</v>
      </c>
      <c r="K377" t="s">
        <v>208</v>
      </c>
      <c r="L377" s="6">
        <v>43221</v>
      </c>
      <c r="M377" s="6">
        <v>43373</v>
      </c>
      <c r="N377">
        <v>5</v>
      </c>
      <c r="O377">
        <v>9</v>
      </c>
      <c r="P377">
        <v>1</v>
      </c>
      <c r="Q377">
        <v>4</v>
      </c>
      <c r="R377">
        <v>305</v>
      </c>
    </row>
    <row r="378" spans="1:18" hidden="1" x14ac:dyDescent="0.25">
      <c r="A378">
        <v>2018</v>
      </c>
      <c r="B378" t="s">
        <v>213</v>
      </c>
      <c r="C378" t="s">
        <v>212</v>
      </c>
      <c r="D378" t="s">
        <v>43</v>
      </c>
      <c r="E378">
        <v>63</v>
      </c>
      <c r="F378">
        <v>5</v>
      </c>
      <c r="G378">
        <v>0</v>
      </c>
      <c r="H378">
        <v>313.46341463414632</v>
      </c>
      <c r="I378">
        <v>114.9365853658537</v>
      </c>
      <c r="J378" t="s">
        <v>42</v>
      </c>
      <c r="K378" t="s">
        <v>208</v>
      </c>
      <c r="L378" s="6">
        <v>43374</v>
      </c>
      <c r="M378" s="6">
        <v>43465</v>
      </c>
      <c r="N378">
        <v>10</v>
      </c>
      <c r="O378">
        <v>12</v>
      </c>
      <c r="P378">
        <v>5</v>
      </c>
      <c r="Q378">
        <v>5</v>
      </c>
      <c r="R378">
        <v>68</v>
      </c>
    </row>
    <row r="379" spans="1:18" hidden="1" x14ac:dyDescent="0.25">
      <c r="A379">
        <v>2018</v>
      </c>
      <c r="B379" t="s">
        <v>210</v>
      </c>
      <c r="C379" t="s">
        <v>211</v>
      </c>
      <c r="D379" t="s">
        <v>125</v>
      </c>
      <c r="E379">
        <v>367</v>
      </c>
      <c r="F379">
        <v>80</v>
      </c>
      <c r="G379">
        <v>734</v>
      </c>
      <c r="H379">
        <v>46.313725490196077</v>
      </c>
      <c r="I379">
        <v>0</v>
      </c>
      <c r="J379" t="s">
        <v>42</v>
      </c>
      <c r="K379" t="s">
        <v>208</v>
      </c>
      <c r="L379" s="6">
        <v>43313</v>
      </c>
      <c r="M379" s="6">
        <v>43373</v>
      </c>
      <c r="N379">
        <v>8</v>
      </c>
      <c r="O379">
        <v>9</v>
      </c>
      <c r="P379">
        <v>3</v>
      </c>
      <c r="Q379">
        <v>4</v>
      </c>
      <c r="R379">
        <v>1181</v>
      </c>
    </row>
    <row r="380" spans="1:18" hidden="1" x14ac:dyDescent="0.25">
      <c r="A380">
        <v>2018</v>
      </c>
      <c r="B380" t="s">
        <v>210</v>
      </c>
      <c r="C380" t="s">
        <v>209</v>
      </c>
      <c r="D380" t="s">
        <v>122</v>
      </c>
      <c r="E380">
        <v>3552</v>
      </c>
      <c r="F380">
        <v>654</v>
      </c>
      <c r="G380">
        <v>5408</v>
      </c>
      <c r="H380">
        <v>952.85790333157615</v>
      </c>
      <c r="I380">
        <v>729.84860680716463</v>
      </c>
      <c r="J380" t="s">
        <v>42</v>
      </c>
      <c r="K380" t="s">
        <v>208</v>
      </c>
      <c r="L380" s="6">
        <v>43313</v>
      </c>
      <c r="M380" s="6">
        <v>43366</v>
      </c>
      <c r="N380">
        <v>8</v>
      </c>
      <c r="O380">
        <v>9</v>
      </c>
      <c r="P380">
        <v>3</v>
      </c>
      <c r="Q380">
        <v>4</v>
      </c>
      <c r="R380">
        <v>9614</v>
      </c>
    </row>
    <row r="381" spans="1:18" hidden="1" x14ac:dyDescent="0.25">
      <c r="A381">
        <v>2019</v>
      </c>
      <c r="B381" t="s">
        <v>207</v>
      </c>
      <c r="C381" t="s">
        <v>131</v>
      </c>
      <c r="D381" t="s">
        <v>120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42</v>
      </c>
      <c r="K381" t="s">
        <v>121</v>
      </c>
      <c r="L381" s="6">
        <v>43512</v>
      </c>
      <c r="M381" s="6">
        <v>43585</v>
      </c>
      <c r="N381">
        <v>2</v>
      </c>
      <c r="O381">
        <v>4</v>
      </c>
      <c r="P381">
        <v>1</v>
      </c>
      <c r="Q381">
        <v>1</v>
      </c>
      <c r="R381">
        <v>0</v>
      </c>
    </row>
    <row r="382" spans="1:18" hidden="1" x14ac:dyDescent="0.25">
      <c r="A382">
        <v>2019</v>
      </c>
      <c r="B382" t="s">
        <v>130</v>
      </c>
      <c r="C382" t="s">
        <v>162</v>
      </c>
      <c r="D382" t="s">
        <v>120</v>
      </c>
      <c r="E382">
        <v>392</v>
      </c>
      <c r="F382">
        <v>0</v>
      </c>
      <c r="G382">
        <v>16</v>
      </c>
      <c r="H382">
        <v>55.551102204408821</v>
      </c>
      <c r="I382">
        <v>600.55056438968893</v>
      </c>
      <c r="J382" t="s">
        <v>56</v>
      </c>
      <c r="K382" t="s">
        <v>121</v>
      </c>
      <c r="L382" s="6">
        <v>43647</v>
      </c>
      <c r="M382" s="6">
        <v>43653</v>
      </c>
      <c r="N382">
        <v>7</v>
      </c>
      <c r="O382">
        <v>7</v>
      </c>
      <c r="P382">
        <v>2</v>
      </c>
      <c r="Q382">
        <v>2</v>
      </c>
      <c r="R382">
        <v>408</v>
      </c>
    </row>
    <row r="383" spans="1:18" hidden="1" x14ac:dyDescent="0.25">
      <c r="A383">
        <v>2019</v>
      </c>
      <c r="B383" t="s">
        <v>161</v>
      </c>
      <c r="C383" t="s">
        <v>158</v>
      </c>
      <c r="D383" t="s">
        <v>120</v>
      </c>
      <c r="E383">
        <v>151</v>
      </c>
      <c r="F383">
        <v>0</v>
      </c>
      <c r="G383">
        <v>6</v>
      </c>
      <c r="H383">
        <v>66.626666666666665</v>
      </c>
      <c r="I383">
        <v>195.2091833835313</v>
      </c>
      <c r="J383" t="s">
        <v>56</v>
      </c>
      <c r="K383" t="s">
        <v>121</v>
      </c>
      <c r="L383" s="6">
        <v>43654</v>
      </c>
      <c r="M383" s="6">
        <v>43660</v>
      </c>
      <c r="N383">
        <v>7</v>
      </c>
      <c r="O383">
        <v>7</v>
      </c>
      <c r="P383">
        <v>2</v>
      </c>
      <c r="Q383">
        <v>2</v>
      </c>
      <c r="R383">
        <v>157</v>
      </c>
    </row>
    <row r="384" spans="1:18" hidden="1" x14ac:dyDescent="0.25">
      <c r="A384">
        <v>2019</v>
      </c>
      <c r="B384" t="s">
        <v>157</v>
      </c>
      <c r="C384" t="s">
        <v>154</v>
      </c>
      <c r="D384" t="s">
        <v>120</v>
      </c>
      <c r="E384">
        <v>85</v>
      </c>
      <c r="F384">
        <v>0</v>
      </c>
      <c r="G384">
        <v>3</v>
      </c>
      <c r="H384">
        <v>14.147368421052629</v>
      </c>
      <c r="I384">
        <v>209.49665826668129</v>
      </c>
      <c r="J384" t="s">
        <v>56</v>
      </c>
      <c r="K384" t="s">
        <v>121</v>
      </c>
      <c r="L384" s="6">
        <v>43661</v>
      </c>
      <c r="M384" s="6">
        <v>43667</v>
      </c>
      <c r="N384">
        <v>7</v>
      </c>
      <c r="O384">
        <v>7</v>
      </c>
      <c r="P384">
        <v>2</v>
      </c>
      <c r="Q384">
        <v>2</v>
      </c>
      <c r="R384">
        <v>88</v>
      </c>
    </row>
    <row r="385" spans="1:18" hidden="1" x14ac:dyDescent="0.25">
      <c r="A385">
        <v>2019</v>
      </c>
      <c r="B385" t="s">
        <v>153</v>
      </c>
      <c r="C385" t="s">
        <v>150</v>
      </c>
      <c r="D385" t="s">
        <v>120</v>
      </c>
      <c r="E385">
        <v>55</v>
      </c>
      <c r="F385">
        <v>0</v>
      </c>
      <c r="G385">
        <v>4</v>
      </c>
      <c r="H385">
        <v>17.625</v>
      </c>
      <c r="I385">
        <v>122.9816513761468</v>
      </c>
      <c r="J385" t="s">
        <v>56</v>
      </c>
      <c r="K385" t="s">
        <v>121</v>
      </c>
      <c r="L385" s="6">
        <v>43668</v>
      </c>
      <c r="M385" s="6">
        <v>43674</v>
      </c>
      <c r="N385">
        <v>7</v>
      </c>
      <c r="O385">
        <v>7</v>
      </c>
      <c r="P385">
        <v>2</v>
      </c>
      <c r="Q385">
        <v>2</v>
      </c>
      <c r="R385">
        <v>59</v>
      </c>
    </row>
    <row r="386" spans="1:18" hidden="1" x14ac:dyDescent="0.25">
      <c r="A386">
        <v>2019</v>
      </c>
      <c r="B386" t="s">
        <v>149</v>
      </c>
      <c r="C386" t="s">
        <v>146</v>
      </c>
      <c r="D386" t="s">
        <v>120</v>
      </c>
      <c r="E386">
        <v>100</v>
      </c>
      <c r="F386">
        <v>0</v>
      </c>
      <c r="G386">
        <v>0</v>
      </c>
      <c r="H386">
        <v>4.2153846153846164</v>
      </c>
      <c r="I386">
        <v>269.30280696252157</v>
      </c>
      <c r="J386" t="s">
        <v>56</v>
      </c>
      <c r="K386" t="s">
        <v>121</v>
      </c>
      <c r="L386" s="6">
        <v>43675</v>
      </c>
      <c r="M386" s="6">
        <v>43681</v>
      </c>
      <c r="N386">
        <v>7</v>
      </c>
      <c r="O386">
        <v>8</v>
      </c>
      <c r="P386">
        <v>2</v>
      </c>
      <c r="Q386">
        <v>3</v>
      </c>
      <c r="R386">
        <v>100</v>
      </c>
    </row>
    <row r="387" spans="1:18" hidden="1" x14ac:dyDescent="0.25">
      <c r="A387">
        <v>2019</v>
      </c>
      <c r="B387" t="s">
        <v>145</v>
      </c>
      <c r="C387" t="s">
        <v>142</v>
      </c>
      <c r="D387" t="s">
        <v>120</v>
      </c>
      <c r="E387">
        <v>227</v>
      </c>
      <c r="F387">
        <v>0</v>
      </c>
      <c r="G387">
        <v>0</v>
      </c>
      <c r="H387">
        <v>17.163346613545819</v>
      </c>
      <c r="I387">
        <v>339.76383034978312</v>
      </c>
      <c r="J387" t="s">
        <v>56</v>
      </c>
      <c r="K387" t="s">
        <v>121</v>
      </c>
      <c r="L387" s="6">
        <v>43682</v>
      </c>
      <c r="M387" s="6">
        <v>43688</v>
      </c>
      <c r="N387">
        <v>8</v>
      </c>
      <c r="O387">
        <v>8</v>
      </c>
      <c r="P387">
        <v>3</v>
      </c>
      <c r="Q387">
        <v>3</v>
      </c>
      <c r="R387">
        <v>227</v>
      </c>
    </row>
    <row r="388" spans="1:18" hidden="1" x14ac:dyDescent="0.25">
      <c r="A388">
        <v>2019</v>
      </c>
      <c r="B388" t="s">
        <v>141</v>
      </c>
      <c r="C388" t="s">
        <v>206</v>
      </c>
      <c r="D388" t="s">
        <v>120</v>
      </c>
      <c r="E388">
        <v>68</v>
      </c>
      <c r="F388">
        <v>0</v>
      </c>
      <c r="G388">
        <v>11</v>
      </c>
      <c r="H388">
        <v>17.866666666666671</v>
      </c>
      <c r="I388">
        <v>47.272608125819133</v>
      </c>
      <c r="J388" t="s">
        <v>56</v>
      </c>
      <c r="K388" t="s">
        <v>121</v>
      </c>
      <c r="L388" s="6">
        <v>43689</v>
      </c>
      <c r="M388" s="6">
        <v>43692</v>
      </c>
      <c r="N388">
        <v>8</v>
      </c>
      <c r="O388">
        <v>8</v>
      </c>
      <c r="P388">
        <v>3</v>
      </c>
      <c r="Q388">
        <v>3</v>
      </c>
      <c r="R388">
        <v>79</v>
      </c>
    </row>
    <row r="389" spans="1:18" hidden="1" x14ac:dyDescent="0.25">
      <c r="A389">
        <v>2019</v>
      </c>
      <c r="B389" t="s">
        <v>124</v>
      </c>
      <c r="C389" t="s">
        <v>138</v>
      </c>
      <c r="D389" t="s">
        <v>120</v>
      </c>
      <c r="E389">
        <v>139</v>
      </c>
      <c r="F389">
        <v>0</v>
      </c>
      <c r="G389">
        <v>3</v>
      </c>
      <c r="H389">
        <v>12.65034965034965</v>
      </c>
      <c r="I389">
        <v>186.99680511182109</v>
      </c>
      <c r="J389" t="s">
        <v>56</v>
      </c>
      <c r="K389" t="s">
        <v>121</v>
      </c>
      <c r="L389" s="6">
        <v>43693</v>
      </c>
      <c r="M389" s="6">
        <v>43695</v>
      </c>
      <c r="N389">
        <v>8</v>
      </c>
      <c r="O389">
        <v>8</v>
      </c>
      <c r="P389">
        <v>3</v>
      </c>
      <c r="Q389">
        <v>3</v>
      </c>
      <c r="R389">
        <v>142</v>
      </c>
    </row>
    <row r="390" spans="1:18" hidden="1" x14ac:dyDescent="0.25">
      <c r="A390">
        <v>2019</v>
      </c>
      <c r="B390" t="s">
        <v>137</v>
      </c>
      <c r="C390" t="s">
        <v>134</v>
      </c>
      <c r="D390" t="s">
        <v>120</v>
      </c>
      <c r="E390">
        <v>1703</v>
      </c>
      <c r="F390">
        <v>0</v>
      </c>
      <c r="G390">
        <v>21</v>
      </c>
      <c r="H390">
        <v>207.13435194942051</v>
      </c>
      <c r="I390">
        <v>1828.9426506607051</v>
      </c>
      <c r="J390" t="s">
        <v>56</v>
      </c>
      <c r="K390" t="s">
        <v>121</v>
      </c>
      <c r="L390" s="6">
        <v>43696</v>
      </c>
      <c r="M390" s="6">
        <v>43702</v>
      </c>
      <c r="N390">
        <v>8</v>
      </c>
      <c r="O390">
        <v>8</v>
      </c>
      <c r="P390">
        <v>3</v>
      </c>
      <c r="Q390">
        <v>3</v>
      </c>
      <c r="R390">
        <v>1724</v>
      </c>
    </row>
    <row r="391" spans="1:18" hidden="1" x14ac:dyDescent="0.25">
      <c r="A391">
        <v>2019</v>
      </c>
      <c r="B391" t="s">
        <v>133</v>
      </c>
      <c r="C391" t="s">
        <v>176</v>
      </c>
      <c r="D391" t="s">
        <v>120</v>
      </c>
      <c r="E391">
        <v>2287</v>
      </c>
      <c r="F391">
        <v>0</v>
      </c>
      <c r="G391">
        <v>23</v>
      </c>
      <c r="H391">
        <v>413.75873108265432</v>
      </c>
      <c r="I391">
        <v>3475.501174622802</v>
      </c>
      <c r="J391" t="s">
        <v>56</v>
      </c>
      <c r="K391" t="s">
        <v>121</v>
      </c>
      <c r="L391" s="6">
        <v>43703</v>
      </c>
      <c r="M391" s="6">
        <v>43709</v>
      </c>
      <c r="N391">
        <v>8</v>
      </c>
      <c r="O391">
        <v>9</v>
      </c>
      <c r="P391">
        <v>3</v>
      </c>
      <c r="Q391">
        <v>4</v>
      </c>
      <c r="R391">
        <v>2310</v>
      </c>
    </row>
    <row r="392" spans="1:18" hidden="1" x14ac:dyDescent="0.25">
      <c r="A392">
        <v>2019</v>
      </c>
      <c r="B392" t="s">
        <v>205</v>
      </c>
      <c r="C392" t="s">
        <v>204</v>
      </c>
      <c r="D392" t="s">
        <v>120</v>
      </c>
      <c r="E392">
        <v>1674</v>
      </c>
      <c r="F392">
        <v>0</v>
      </c>
      <c r="G392">
        <v>0</v>
      </c>
      <c r="H392">
        <v>200.91030343447821</v>
      </c>
      <c r="I392">
        <v>3181.3369692218962</v>
      </c>
      <c r="J392" t="s">
        <v>56</v>
      </c>
      <c r="K392" t="s">
        <v>121</v>
      </c>
      <c r="L392" s="6">
        <v>43710</v>
      </c>
      <c r="M392" s="6">
        <v>43716</v>
      </c>
      <c r="N392">
        <v>9</v>
      </c>
      <c r="O392">
        <v>9</v>
      </c>
      <c r="P392">
        <v>4</v>
      </c>
      <c r="Q392">
        <v>4</v>
      </c>
      <c r="R392">
        <v>1674</v>
      </c>
    </row>
    <row r="393" spans="1:18" hidden="1" x14ac:dyDescent="0.25">
      <c r="A393">
        <v>2019</v>
      </c>
      <c r="B393" t="s">
        <v>203</v>
      </c>
      <c r="C393" t="s">
        <v>123</v>
      </c>
      <c r="D393" t="s">
        <v>120</v>
      </c>
      <c r="E393">
        <v>3968</v>
      </c>
      <c r="F393">
        <v>0</v>
      </c>
      <c r="G393">
        <v>31</v>
      </c>
      <c r="H393">
        <v>458.48461334979282</v>
      </c>
      <c r="I393">
        <v>10894.514894606151</v>
      </c>
      <c r="J393" t="s">
        <v>56</v>
      </c>
      <c r="K393" t="s">
        <v>121</v>
      </c>
      <c r="L393" s="6">
        <v>43717</v>
      </c>
      <c r="M393" s="6">
        <v>43723</v>
      </c>
      <c r="N393">
        <v>9</v>
      </c>
      <c r="O393">
        <v>9</v>
      </c>
      <c r="P393">
        <v>4</v>
      </c>
      <c r="Q393">
        <v>4</v>
      </c>
      <c r="R393">
        <v>3999</v>
      </c>
    </row>
    <row r="394" spans="1:18" hidden="1" x14ac:dyDescent="0.25">
      <c r="A394">
        <v>2019</v>
      </c>
      <c r="B394" t="s">
        <v>202</v>
      </c>
      <c r="C394" t="s">
        <v>201</v>
      </c>
      <c r="D394" t="s">
        <v>120</v>
      </c>
      <c r="E394">
        <v>850</v>
      </c>
      <c r="F394">
        <v>0</v>
      </c>
      <c r="G394">
        <v>4</v>
      </c>
      <c r="H394">
        <v>144.4</v>
      </c>
      <c r="I394">
        <v>4642.6547699823586</v>
      </c>
      <c r="J394" t="s">
        <v>56</v>
      </c>
      <c r="K394" t="s">
        <v>121</v>
      </c>
      <c r="L394" s="6">
        <v>43724</v>
      </c>
      <c r="M394" s="6">
        <v>43730</v>
      </c>
      <c r="N394">
        <v>9</v>
      </c>
      <c r="O394">
        <v>9</v>
      </c>
      <c r="P394">
        <v>4</v>
      </c>
      <c r="Q394">
        <v>4</v>
      </c>
      <c r="R394">
        <v>854</v>
      </c>
    </row>
    <row r="395" spans="1:18" hidden="1" x14ac:dyDescent="0.25">
      <c r="A395">
        <v>2019</v>
      </c>
      <c r="B395" t="s">
        <v>200</v>
      </c>
      <c r="C395" t="s">
        <v>132</v>
      </c>
      <c r="D395" t="s">
        <v>120</v>
      </c>
      <c r="E395">
        <v>429</v>
      </c>
      <c r="F395">
        <v>0</v>
      </c>
      <c r="G395">
        <v>5</v>
      </c>
      <c r="H395">
        <v>137.90510948905111</v>
      </c>
      <c r="I395">
        <v>2560.032638825473</v>
      </c>
      <c r="J395" t="s">
        <v>56</v>
      </c>
      <c r="K395" t="s">
        <v>121</v>
      </c>
      <c r="L395" s="6">
        <v>43731</v>
      </c>
      <c r="M395" s="6">
        <v>43738</v>
      </c>
      <c r="N395">
        <v>9</v>
      </c>
      <c r="O395">
        <v>9</v>
      </c>
      <c r="P395">
        <v>4</v>
      </c>
      <c r="Q395">
        <v>4</v>
      </c>
      <c r="R395">
        <v>434</v>
      </c>
    </row>
    <row r="396" spans="1:18" x14ac:dyDescent="0.25">
      <c r="A396">
        <v>2019</v>
      </c>
      <c r="B396" t="s">
        <v>199</v>
      </c>
      <c r="C396" t="s">
        <v>198</v>
      </c>
      <c r="D396" t="s">
        <v>119</v>
      </c>
      <c r="E396">
        <v>0</v>
      </c>
      <c r="F396">
        <v>0</v>
      </c>
      <c r="G396">
        <v>0</v>
      </c>
      <c r="H396">
        <v>0</v>
      </c>
      <c r="I396">
        <v>0</v>
      </c>
      <c r="J396" t="s">
        <v>56</v>
      </c>
      <c r="K396" t="s">
        <v>121</v>
      </c>
      <c r="L396" s="6">
        <v>43497</v>
      </c>
      <c r="M396" s="6">
        <v>43499</v>
      </c>
      <c r="N396">
        <v>2</v>
      </c>
      <c r="O396">
        <v>2</v>
      </c>
      <c r="P396">
        <v>1</v>
      </c>
      <c r="Q396">
        <v>1</v>
      </c>
      <c r="R396">
        <v>0</v>
      </c>
    </row>
    <row r="397" spans="1:18" x14ac:dyDescent="0.25">
      <c r="A397">
        <v>2019</v>
      </c>
      <c r="B397" t="s">
        <v>197</v>
      </c>
      <c r="C397" t="s">
        <v>196</v>
      </c>
      <c r="D397" t="s">
        <v>119</v>
      </c>
      <c r="E397">
        <v>0</v>
      </c>
      <c r="F397">
        <v>0</v>
      </c>
      <c r="G397">
        <v>0</v>
      </c>
      <c r="H397">
        <v>0</v>
      </c>
      <c r="I397">
        <v>0</v>
      </c>
      <c r="J397" t="s">
        <v>56</v>
      </c>
      <c r="K397" t="s">
        <v>121</v>
      </c>
      <c r="L397" s="6">
        <v>43500</v>
      </c>
      <c r="M397" s="6">
        <v>43506</v>
      </c>
      <c r="N397">
        <v>2</v>
      </c>
      <c r="O397">
        <v>2</v>
      </c>
      <c r="P397">
        <v>1</v>
      </c>
      <c r="Q397">
        <v>1</v>
      </c>
      <c r="R397">
        <v>0</v>
      </c>
    </row>
    <row r="398" spans="1:18" x14ac:dyDescent="0.25">
      <c r="A398">
        <v>2019</v>
      </c>
      <c r="B398" t="s">
        <v>195</v>
      </c>
      <c r="C398" t="s">
        <v>194</v>
      </c>
      <c r="D398" t="s">
        <v>119</v>
      </c>
      <c r="E398">
        <v>0</v>
      </c>
      <c r="F398">
        <v>0</v>
      </c>
      <c r="G398">
        <v>0</v>
      </c>
      <c r="H398">
        <v>0</v>
      </c>
      <c r="I398">
        <v>0</v>
      </c>
      <c r="J398" t="s">
        <v>56</v>
      </c>
      <c r="K398" t="s">
        <v>121</v>
      </c>
      <c r="L398" s="6">
        <v>43507</v>
      </c>
      <c r="M398" s="6">
        <v>43513</v>
      </c>
      <c r="N398">
        <v>2</v>
      </c>
      <c r="O398">
        <v>2</v>
      </c>
      <c r="P398">
        <v>1</v>
      </c>
      <c r="Q398">
        <v>1</v>
      </c>
      <c r="R398">
        <v>0</v>
      </c>
    </row>
    <row r="399" spans="1:18" x14ac:dyDescent="0.25">
      <c r="A399">
        <v>2019</v>
      </c>
      <c r="B399" t="s">
        <v>193</v>
      </c>
      <c r="C399" t="s">
        <v>192</v>
      </c>
      <c r="D399" t="s">
        <v>119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56</v>
      </c>
      <c r="K399" t="s">
        <v>121</v>
      </c>
      <c r="L399" s="6">
        <v>43514</v>
      </c>
      <c r="M399" s="6">
        <v>43520</v>
      </c>
      <c r="N399">
        <v>2</v>
      </c>
      <c r="O399">
        <v>2</v>
      </c>
      <c r="P399">
        <v>1</v>
      </c>
      <c r="Q399">
        <v>1</v>
      </c>
      <c r="R399">
        <v>0</v>
      </c>
    </row>
    <row r="400" spans="1:18" x14ac:dyDescent="0.25">
      <c r="A400">
        <v>2019</v>
      </c>
      <c r="B400" t="s">
        <v>191</v>
      </c>
      <c r="C400" t="s">
        <v>190</v>
      </c>
      <c r="D400" t="s">
        <v>119</v>
      </c>
      <c r="E400">
        <v>0</v>
      </c>
      <c r="F400">
        <v>0</v>
      </c>
      <c r="G400">
        <v>0</v>
      </c>
      <c r="H400">
        <v>0</v>
      </c>
      <c r="I400">
        <v>0</v>
      </c>
      <c r="J400" t="s">
        <v>56</v>
      </c>
      <c r="K400" t="s">
        <v>121</v>
      </c>
      <c r="L400" s="6">
        <v>43521</v>
      </c>
      <c r="M400" s="6">
        <v>43527</v>
      </c>
      <c r="N400">
        <v>2</v>
      </c>
      <c r="O400">
        <v>3</v>
      </c>
      <c r="P400">
        <v>1</v>
      </c>
      <c r="Q400">
        <v>1</v>
      </c>
      <c r="R400">
        <v>0</v>
      </c>
    </row>
    <row r="401" spans="1:18" x14ac:dyDescent="0.25">
      <c r="A401">
        <v>2019</v>
      </c>
      <c r="B401" t="s">
        <v>189</v>
      </c>
      <c r="C401" t="s">
        <v>188</v>
      </c>
      <c r="D401" t="s">
        <v>119</v>
      </c>
      <c r="E401">
        <v>0</v>
      </c>
      <c r="F401">
        <v>0</v>
      </c>
      <c r="G401">
        <v>0</v>
      </c>
      <c r="H401">
        <v>0</v>
      </c>
      <c r="I401">
        <v>0</v>
      </c>
      <c r="J401" t="s">
        <v>56</v>
      </c>
      <c r="K401" t="s">
        <v>121</v>
      </c>
      <c r="L401" s="6">
        <v>43528</v>
      </c>
      <c r="M401" s="6">
        <v>43534</v>
      </c>
      <c r="N401">
        <v>3</v>
      </c>
      <c r="O401">
        <v>3</v>
      </c>
      <c r="P401">
        <v>1</v>
      </c>
      <c r="Q401">
        <v>1</v>
      </c>
      <c r="R401">
        <v>0</v>
      </c>
    </row>
    <row r="402" spans="1:18" x14ac:dyDescent="0.25">
      <c r="A402">
        <v>2019</v>
      </c>
      <c r="B402" t="s">
        <v>187</v>
      </c>
      <c r="C402" t="s">
        <v>186</v>
      </c>
      <c r="D402" t="s">
        <v>119</v>
      </c>
      <c r="E402">
        <v>0</v>
      </c>
      <c r="F402">
        <v>0</v>
      </c>
      <c r="G402">
        <v>0</v>
      </c>
      <c r="H402">
        <v>5</v>
      </c>
      <c r="I402">
        <v>0</v>
      </c>
      <c r="J402" t="s">
        <v>56</v>
      </c>
      <c r="K402" t="s">
        <v>121</v>
      </c>
      <c r="L402" s="6">
        <v>43535</v>
      </c>
      <c r="M402" s="6">
        <v>43541</v>
      </c>
      <c r="N402">
        <v>3</v>
      </c>
      <c r="O402">
        <v>3</v>
      </c>
      <c r="P402">
        <v>1</v>
      </c>
      <c r="Q402">
        <v>1</v>
      </c>
      <c r="R402">
        <v>0</v>
      </c>
    </row>
    <row r="403" spans="1:18" x14ac:dyDescent="0.25">
      <c r="A403">
        <v>2019</v>
      </c>
      <c r="B403" t="s">
        <v>185</v>
      </c>
      <c r="C403" t="s">
        <v>184</v>
      </c>
      <c r="D403" t="s">
        <v>119</v>
      </c>
      <c r="E403">
        <v>0</v>
      </c>
      <c r="F403">
        <v>0</v>
      </c>
      <c r="G403">
        <v>0</v>
      </c>
      <c r="H403">
        <v>0</v>
      </c>
      <c r="I403">
        <v>0</v>
      </c>
      <c r="J403" t="s">
        <v>56</v>
      </c>
      <c r="K403" t="s">
        <v>121</v>
      </c>
      <c r="L403" s="6">
        <v>43542</v>
      </c>
      <c r="M403" s="6">
        <v>43548</v>
      </c>
      <c r="N403">
        <v>3</v>
      </c>
      <c r="O403">
        <v>3</v>
      </c>
      <c r="P403">
        <v>1</v>
      </c>
      <c r="Q403">
        <v>1</v>
      </c>
      <c r="R403">
        <v>0</v>
      </c>
    </row>
    <row r="404" spans="1:18" x14ac:dyDescent="0.25">
      <c r="A404">
        <v>2019</v>
      </c>
      <c r="B404" t="s">
        <v>183</v>
      </c>
      <c r="C404" t="s">
        <v>182</v>
      </c>
      <c r="D404" t="s">
        <v>119</v>
      </c>
      <c r="E404">
        <v>0</v>
      </c>
      <c r="F404">
        <v>0</v>
      </c>
      <c r="G404">
        <v>0</v>
      </c>
      <c r="H404">
        <v>0</v>
      </c>
      <c r="I404">
        <v>0</v>
      </c>
      <c r="J404" t="s">
        <v>56</v>
      </c>
      <c r="K404" t="s">
        <v>121</v>
      </c>
      <c r="L404" s="6">
        <v>43549</v>
      </c>
      <c r="M404" s="6">
        <v>43555</v>
      </c>
      <c r="N404">
        <v>3</v>
      </c>
      <c r="O404">
        <v>3</v>
      </c>
      <c r="P404">
        <v>1</v>
      </c>
      <c r="Q404">
        <v>1</v>
      </c>
      <c r="R404">
        <v>0</v>
      </c>
    </row>
    <row r="405" spans="1:18" x14ac:dyDescent="0.25">
      <c r="A405">
        <v>2019</v>
      </c>
      <c r="B405" t="s">
        <v>181</v>
      </c>
      <c r="C405" t="s">
        <v>180</v>
      </c>
      <c r="D405" t="s">
        <v>119</v>
      </c>
      <c r="E405">
        <v>0</v>
      </c>
      <c r="F405">
        <v>0</v>
      </c>
      <c r="G405">
        <v>0</v>
      </c>
      <c r="H405">
        <v>0</v>
      </c>
      <c r="I405">
        <v>0</v>
      </c>
      <c r="J405" t="s">
        <v>56</v>
      </c>
      <c r="K405" t="s">
        <v>121</v>
      </c>
      <c r="L405" s="6">
        <v>43556</v>
      </c>
      <c r="M405" s="6">
        <v>43562</v>
      </c>
      <c r="N405">
        <v>4</v>
      </c>
      <c r="O405">
        <v>4</v>
      </c>
      <c r="P405">
        <v>1</v>
      </c>
      <c r="Q405">
        <v>1</v>
      </c>
      <c r="R405">
        <v>0</v>
      </c>
    </row>
    <row r="406" spans="1:18" x14ac:dyDescent="0.25">
      <c r="A406">
        <v>2019</v>
      </c>
      <c r="B406" t="s">
        <v>179</v>
      </c>
      <c r="C406" t="s">
        <v>178</v>
      </c>
      <c r="D406" t="s">
        <v>119</v>
      </c>
      <c r="E406">
        <v>0</v>
      </c>
      <c r="F406">
        <v>0</v>
      </c>
      <c r="G406">
        <v>0</v>
      </c>
      <c r="H406">
        <v>0</v>
      </c>
      <c r="I406">
        <v>0</v>
      </c>
      <c r="J406" t="s">
        <v>56</v>
      </c>
      <c r="K406" t="s">
        <v>121</v>
      </c>
      <c r="L406" s="6">
        <v>43563</v>
      </c>
      <c r="M406" s="6">
        <v>43569</v>
      </c>
      <c r="N406">
        <v>4</v>
      </c>
      <c r="O406">
        <v>4</v>
      </c>
      <c r="P406">
        <v>1</v>
      </c>
      <c r="Q406">
        <v>1</v>
      </c>
      <c r="R406">
        <v>0</v>
      </c>
    </row>
    <row r="407" spans="1:18" x14ac:dyDescent="0.25">
      <c r="A407">
        <v>2019</v>
      </c>
      <c r="B407" t="s">
        <v>177</v>
      </c>
      <c r="C407" t="s">
        <v>177</v>
      </c>
      <c r="D407" t="s">
        <v>119</v>
      </c>
      <c r="E407">
        <v>0</v>
      </c>
      <c r="F407">
        <v>0</v>
      </c>
      <c r="G407">
        <v>0</v>
      </c>
      <c r="H407">
        <v>0</v>
      </c>
      <c r="I407">
        <v>0</v>
      </c>
      <c r="J407" t="s">
        <v>56</v>
      </c>
      <c r="K407" t="s">
        <v>121</v>
      </c>
      <c r="L407" s="6">
        <v>43570</v>
      </c>
      <c r="M407" s="6">
        <v>43570</v>
      </c>
      <c r="N407">
        <v>4</v>
      </c>
      <c r="O407">
        <v>4</v>
      </c>
      <c r="P407">
        <v>1</v>
      </c>
      <c r="Q407">
        <v>1</v>
      </c>
      <c r="R407">
        <v>0</v>
      </c>
    </row>
    <row r="408" spans="1:18" x14ac:dyDescent="0.25">
      <c r="A408">
        <v>2019</v>
      </c>
      <c r="B408" t="s">
        <v>130</v>
      </c>
      <c r="C408" t="s">
        <v>132</v>
      </c>
      <c r="D408" t="s">
        <v>119</v>
      </c>
      <c r="E408">
        <v>3106</v>
      </c>
      <c r="F408">
        <v>405</v>
      </c>
      <c r="G408">
        <v>34</v>
      </c>
      <c r="H408">
        <v>485.39742387068839</v>
      </c>
      <c r="I408">
        <v>9457.8952590561403</v>
      </c>
      <c r="J408" t="s">
        <v>42</v>
      </c>
      <c r="K408" t="s">
        <v>121</v>
      </c>
      <c r="L408" s="6">
        <v>43647</v>
      </c>
      <c r="M408" s="6">
        <v>43738</v>
      </c>
      <c r="N408">
        <v>7</v>
      </c>
      <c r="O408">
        <v>9</v>
      </c>
      <c r="P408">
        <v>2</v>
      </c>
      <c r="Q408">
        <v>4</v>
      </c>
      <c r="R408">
        <v>3545</v>
      </c>
    </row>
    <row r="409" spans="1:18" hidden="1" x14ac:dyDescent="0.25">
      <c r="A409">
        <v>2019</v>
      </c>
      <c r="B409" t="s">
        <v>130</v>
      </c>
      <c r="C409" t="s">
        <v>162</v>
      </c>
      <c r="D409" t="s">
        <v>115</v>
      </c>
      <c r="E409">
        <v>0</v>
      </c>
      <c r="F409">
        <v>0</v>
      </c>
      <c r="G409">
        <v>0</v>
      </c>
      <c r="H409">
        <v>0</v>
      </c>
      <c r="I409">
        <v>0</v>
      </c>
      <c r="J409" t="s">
        <v>56</v>
      </c>
      <c r="K409" t="s">
        <v>121</v>
      </c>
      <c r="L409" s="6">
        <v>43647</v>
      </c>
      <c r="M409" s="6">
        <v>43653</v>
      </c>
      <c r="N409">
        <v>7</v>
      </c>
      <c r="O409">
        <v>7</v>
      </c>
      <c r="P409">
        <v>2</v>
      </c>
      <c r="Q409">
        <v>2</v>
      </c>
      <c r="R409">
        <v>0</v>
      </c>
    </row>
    <row r="410" spans="1:18" hidden="1" x14ac:dyDescent="0.25">
      <c r="A410">
        <v>2019</v>
      </c>
      <c r="B410" t="s">
        <v>161</v>
      </c>
      <c r="C410" t="s">
        <v>158</v>
      </c>
      <c r="D410" t="s">
        <v>115</v>
      </c>
      <c r="E410">
        <v>10</v>
      </c>
      <c r="F410">
        <v>0</v>
      </c>
      <c r="G410">
        <v>3</v>
      </c>
      <c r="H410">
        <v>0</v>
      </c>
      <c r="I410">
        <v>7</v>
      </c>
      <c r="J410" t="s">
        <v>56</v>
      </c>
      <c r="K410" t="s">
        <v>121</v>
      </c>
      <c r="L410" s="6">
        <v>43654</v>
      </c>
      <c r="M410" s="6">
        <v>43660</v>
      </c>
      <c r="N410">
        <v>7</v>
      </c>
      <c r="O410">
        <v>7</v>
      </c>
      <c r="P410">
        <v>2</v>
      </c>
      <c r="Q410">
        <v>2</v>
      </c>
      <c r="R410">
        <v>13</v>
      </c>
    </row>
    <row r="411" spans="1:18" hidden="1" x14ac:dyDescent="0.25">
      <c r="A411">
        <v>2019</v>
      </c>
      <c r="B411" t="s">
        <v>157</v>
      </c>
      <c r="C411" t="s">
        <v>154</v>
      </c>
      <c r="D411" t="s">
        <v>115</v>
      </c>
      <c r="E411">
        <v>0</v>
      </c>
      <c r="F411">
        <v>0</v>
      </c>
      <c r="G411">
        <v>10</v>
      </c>
      <c r="H411">
        <v>7.6363636363636358</v>
      </c>
      <c r="I411">
        <v>16.697674418604649</v>
      </c>
      <c r="J411" t="s">
        <v>56</v>
      </c>
      <c r="K411" t="s">
        <v>121</v>
      </c>
      <c r="L411" s="6">
        <v>43661</v>
      </c>
      <c r="M411" s="6">
        <v>43667</v>
      </c>
      <c r="N411">
        <v>7</v>
      </c>
      <c r="O411">
        <v>7</v>
      </c>
      <c r="P411">
        <v>2</v>
      </c>
      <c r="Q411">
        <v>2</v>
      </c>
      <c r="R411">
        <v>10</v>
      </c>
    </row>
    <row r="412" spans="1:18" hidden="1" x14ac:dyDescent="0.25">
      <c r="A412">
        <v>2019</v>
      </c>
      <c r="B412" t="s">
        <v>153</v>
      </c>
      <c r="C412" t="s">
        <v>150</v>
      </c>
      <c r="D412" t="s">
        <v>115</v>
      </c>
      <c r="E412">
        <v>0</v>
      </c>
      <c r="F412">
        <v>0</v>
      </c>
      <c r="G412">
        <v>0</v>
      </c>
      <c r="H412">
        <v>0</v>
      </c>
      <c r="I412">
        <v>15</v>
      </c>
      <c r="J412" t="s">
        <v>56</v>
      </c>
      <c r="K412" t="s">
        <v>121</v>
      </c>
      <c r="L412" s="6">
        <v>43668</v>
      </c>
      <c r="M412" s="6">
        <v>43674</v>
      </c>
      <c r="N412">
        <v>7</v>
      </c>
      <c r="O412">
        <v>7</v>
      </c>
      <c r="P412">
        <v>2</v>
      </c>
      <c r="Q412">
        <v>2</v>
      </c>
      <c r="R412">
        <v>0</v>
      </c>
    </row>
    <row r="413" spans="1:18" hidden="1" x14ac:dyDescent="0.25">
      <c r="A413">
        <v>2019</v>
      </c>
      <c r="B413" t="s">
        <v>149</v>
      </c>
      <c r="C413" t="s">
        <v>148</v>
      </c>
      <c r="D413" t="s">
        <v>115</v>
      </c>
      <c r="E413">
        <v>0</v>
      </c>
      <c r="F413">
        <v>0</v>
      </c>
      <c r="G413">
        <v>28</v>
      </c>
      <c r="H413">
        <v>0</v>
      </c>
      <c r="I413">
        <v>0</v>
      </c>
      <c r="J413" t="s">
        <v>56</v>
      </c>
      <c r="K413" t="s">
        <v>121</v>
      </c>
      <c r="L413" s="6">
        <v>43675</v>
      </c>
      <c r="M413" s="6">
        <v>43677</v>
      </c>
      <c r="N413">
        <v>7</v>
      </c>
      <c r="O413">
        <v>7</v>
      </c>
      <c r="P413">
        <v>2</v>
      </c>
      <c r="Q413">
        <v>2</v>
      </c>
      <c r="R413">
        <v>28</v>
      </c>
    </row>
    <row r="414" spans="1:18" hidden="1" x14ac:dyDescent="0.25">
      <c r="A414">
        <v>2019</v>
      </c>
      <c r="B414" t="s">
        <v>176</v>
      </c>
      <c r="C414" t="s">
        <v>132</v>
      </c>
      <c r="D414" t="s">
        <v>115</v>
      </c>
      <c r="E414">
        <v>1333</v>
      </c>
      <c r="F414">
        <v>635</v>
      </c>
      <c r="G414">
        <v>3638</v>
      </c>
      <c r="H414">
        <v>417.20700437773621</v>
      </c>
      <c r="I414">
        <v>938.71575984990625</v>
      </c>
      <c r="J414" t="s">
        <v>42</v>
      </c>
      <c r="K414" t="s">
        <v>121</v>
      </c>
      <c r="L414" s="6">
        <v>43709</v>
      </c>
      <c r="M414" s="6">
        <v>43738</v>
      </c>
      <c r="N414">
        <v>9</v>
      </c>
      <c r="O414">
        <v>9</v>
      </c>
      <c r="P414">
        <v>4</v>
      </c>
      <c r="Q414">
        <v>4</v>
      </c>
      <c r="R414">
        <v>5606</v>
      </c>
    </row>
    <row r="415" spans="1:18" hidden="1" x14ac:dyDescent="0.25">
      <c r="A415">
        <v>2019</v>
      </c>
      <c r="B415" t="s">
        <v>165</v>
      </c>
      <c r="C415" t="s">
        <v>150</v>
      </c>
      <c r="D415" t="s">
        <v>112</v>
      </c>
      <c r="E415">
        <v>389</v>
      </c>
      <c r="F415">
        <v>12</v>
      </c>
      <c r="G415">
        <v>12</v>
      </c>
      <c r="H415">
        <v>119.898916967509</v>
      </c>
      <c r="I415">
        <v>301.21847472690661</v>
      </c>
      <c r="J415" t="s">
        <v>56</v>
      </c>
      <c r="K415" t="s">
        <v>121</v>
      </c>
      <c r="L415" s="6">
        <v>43671</v>
      </c>
      <c r="M415" s="6">
        <v>43674</v>
      </c>
      <c r="N415">
        <v>7</v>
      </c>
      <c r="O415">
        <v>7</v>
      </c>
      <c r="P415">
        <v>2</v>
      </c>
      <c r="Q415">
        <v>2</v>
      </c>
      <c r="R415">
        <v>413</v>
      </c>
    </row>
    <row r="416" spans="1:18" hidden="1" x14ac:dyDescent="0.25">
      <c r="A416">
        <v>2019</v>
      </c>
      <c r="B416" t="s">
        <v>175</v>
      </c>
      <c r="C416" t="s">
        <v>132</v>
      </c>
      <c r="D416" t="s">
        <v>112</v>
      </c>
      <c r="E416">
        <v>5696</v>
      </c>
      <c r="F416">
        <v>655</v>
      </c>
      <c r="G416">
        <v>176</v>
      </c>
      <c r="H416">
        <v>2115.5936615316741</v>
      </c>
      <c r="I416">
        <v>10717.152101180191</v>
      </c>
      <c r="J416" t="s">
        <v>52</v>
      </c>
      <c r="K416" t="s">
        <v>121</v>
      </c>
      <c r="L416" s="6">
        <v>43676</v>
      </c>
      <c r="M416" s="6">
        <v>43738</v>
      </c>
      <c r="N416">
        <v>7</v>
      </c>
      <c r="O416">
        <v>9</v>
      </c>
      <c r="P416">
        <v>2</v>
      </c>
      <c r="Q416">
        <v>4</v>
      </c>
      <c r="R416">
        <v>6527</v>
      </c>
    </row>
    <row r="417" spans="1:19" hidden="1" x14ac:dyDescent="0.25">
      <c r="A417">
        <v>2019</v>
      </c>
      <c r="B417" t="s">
        <v>148</v>
      </c>
      <c r="C417" t="s">
        <v>146</v>
      </c>
      <c r="D417" t="s">
        <v>112</v>
      </c>
      <c r="E417">
        <v>98</v>
      </c>
      <c r="F417">
        <v>0</v>
      </c>
      <c r="G417">
        <v>3</v>
      </c>
      <c r="H417">
        <v>25.38461538461539</v>
      </c>
      <c r="I417">
        <v>304.14035087719299</v>
      </c>
      <c r="J417" t="s">
        <v>56</v>
      </c>
      <c r="K417" t="s">
        <v>121</v>
      </c>
      <c r="L417" s="6">
        <v>43677</v>
      </c>
      <c r="M417" s="6">
        <v>43681</v>
      </c>
      <c r="N417">
        <v>7</v>
      </c>
      <c r="O417">
        <v>8</v>
      </c>
      <c r="P417">
        <v>2</v>
      </c>
      <c r="Q417">
        <v>3</v>
      </c>
      <c r="R417">
        <v>101</v>
      </c>
    </row>
    <row r="418" spans="1:19" hidden="1" x14ac:dyDescent="0.25">
      <c r="A418">
        <v>2019</v>
      </c>
      <c r="B418" t="s">
        <v>174</v>
      </c>
      <c r="C418" t="s">
        <v>173</v>
      </c>
      <c r="D418" t="s">
        <v>112</v>
      </c>
      <c r="E418">
        <v>183</v>
      </c>
      <c r="F418">
        <v>0</v>
      </c>
      <c r="G418">
        <v>8</v>
      </c>
      <c r="H418">
        <v>30.434782608695649</v>
      </c>
      <c r="I418">
        <v>192.5735597888455</v>
      </c>
      <c r="J418" t="s">
        <v>56</v>
      </c>
      <c r="K418" t="s">
        <v>121</v>
      </c>
      <c r="L418" s="6">
        <v>43683</v>
      </c>
      <c r="M418" s="6">
        <v>43686</v>
      </c>
      <c r="N418">
        <v>8</v>
      </c>
      <c r="O418">
        <v>8</v>
      </c>
      <c r="P418">
        <v>3</v>
      </c>
      <c r="Q418">
        <v>3</v>
      </c>
      <c r="R418">
        <v>191</v>
      </c>
    </row>
    <row r="419" spans="1:19" hidden="1" x14ac:dyDescent="0.25">
      <c r="A419">
        <v>2019</v>
      </c>
      <c r="B419" t="s">
        <v>129</v>
      </c>
      <c r="C419" t="s">
        <v>172</v>
      </c>
      <c r="D419" t="s">
        <v>84</v>
      </c>
      <c r="E419">
        <v>0</v>
      </c>
      <c r="F419">
        <v>0</v>
      </c>
      <c r="G419">
        <v>0</v>
      </c>
      <c r="H419">
        <v>22</v>
      </c>
      <c r="I419">
        <v>0</v>
      </c>
      <c r="J419" t="s">
        <v>56</v>
      </c>
      <c r="K419" t="s">
        <v>121</v>
      </c>
      <c r="L419" s="6">
        <v>43466</v>
      </c>
      <c r="M419" s="6">
        <v>43471</v>
      </c>
      <c r="N419">
        <v>1</v>
      </c>
      <c r="O419">
        <v>1</v>
      </c>
      <c r="P419">
        <v>1</v>
      </c>
      <c r="Q419">
        <v>1</v>
      </c>
      <c r="R419">
        <v>0</v>
      </c>
    </row>
    <row r="420" spans="1:19" hidden="1" x14ac:dyDescent="0.25">
      <c r="A420">
        <v>2019</v>
      </c>
      <c r="B420" t="s">
        <v>171</v>
      </c>
      <c r="C420" t="s">
        <v>170</v>
      </c>
      <c r="D420" t="s">
        <v>84</v>
      </c>
      <c r="E420">
        <v>0</v>
      </c>
      <c r="F420">
        <v>0</v>
      </c>
      <c r="G420">
        <v>0</v>
      </c>
      <c r="H420">
        <v>61.028571428571432</v>
      </c>
      <c r="I420">
        <v>27.03441156228493</v>
      </c>
      <c r="J420" t="s">
        <v>56</v>
      </c>
      <c r="K420" t="s">
        <v>121</v>
      </c>
      <c r="L420" s="6">
        <v>43472</v>
      </c>
      <c r="M420" s="6">
        <v>43478</v>
      </c>
      <c r="N420">
        <v>1</v>
      </c>
      <c r="O420">
        <v>1</v>
      </c>
      <c r="P420">
        <v>1</v>
      </c>
      <c r="Q420">
        <v>1</v>
      </c>
      <c r="R420">
        <v>0</v>
      </c>
    </row>
    <row r="421" spans="1:19" hidden="1" x14ac:dyDescent="0.25">
      <c r="A421">
        <v>2019</v>
      </c>
      <c r="B421" t="s">
        <v>169</v>
      </c>
      <c r="C421" t="s">
        <v>168</v>
      </c>
      <c r="D421" t="s">
        <v>84</v>
      </c>
      <c r="E421">
        <v>26</v>
      </c>
      <c r="F421">
        <v>0</v>
      </c>
      <c r="G421">
        <v>0</v>
      </c>
      <c r="H421">
        <v>58</v>
      </c>
      <c r="I421">
        <v>0</v>
      </c>
      <c r="J421" t="s">
        <v>56</v>
      </c>
      <c r="K421" t="s">
        <v>121</v>
      </c>
      <c r="L421" s="6">
        <v>43479</v>
      </c>
      <c r="M421" s="6">
        <v>43484</v>
      </c>
      <c r="N421">
        <v>1</v>
      </c>
      <c r="O421">
        <v>1</v>
      </c>
      <c r="P421">
        <v>1</v>
      </c>
      <c r="Q421">
        <v>1</v>
      </c>
      <c r="R421">
        <v>26</v>
      </c>
    </row>
    <row r="422" spans="1:19" hidden="1" x14ac:dyDescent="0.25">
      <c r="A422">
        <v>2019</v>
      </c>
      <c r="B422" t="s">
        <v>167</v>
      </c>
      <c r="C422" t="s">
        <v>166</v>
      </c>
      <c r="D422" t="s">
        <v>84</v>
      </c>
      <c r="E422">
        <v>15165</v>
      </c>
      <c r="F422">
        <v>2161</v>
      </c>
      <c r="G422">
        <v>9244</v>
      </c>
      <c r="H422">
        <v>12400.28480607934</v>
      </c>
      <c r="I422">
        <v>5567.4748108927633</v>
      </c>
      <c r="J422" t="s">
        <v>52</v>
      </c>
      <c r="K422" t="s">
        <v>121</v>
      </c>
      <c r="L422" s="6">
        <v>43485</v>
      </c>
      <c r="M422" s="6">
        <v>43779</v>
      </c>
      <c r="N422">
        <v>1</v>
      </c>
      <c r="O422">
        <v>11</v>
      </c>
      <c r="P422">
        <v>1</v>
      </c>
      <c r="Q422">
        <v>5</v>
      </c>
      <c r="R422">
        <v>26570</v>
      </c>
    </row>
    <row r="423" spans="1:19" hidden="1" x14ac:dyDescent="0.25">
      <c r="A423">
        <v>2019</v>
      </c>
      <c r="B423" t="s">
        <v>165</v>
      </c>
      <c r="C423" t="s">
        <v>150</v>
      </c>
      <c r="D423" t="s">
        <v>84</v>
      </c>
      <c r="E423">
        <v>375</v>
      </c>
      <c r="F423">
        <v>0</v>
      </c>
      <c r="G423">
        <v>173</v>
      </c>
      <c r="H423">
        <v>159.91509433962261</v>
      </c>
      <c r="I423">
        <v>67.821342186388421</v>
      </c>
      <c r="J423" t="s">
        <v>56</v>
      </c>
      <c r="K423" t="s">
        <v>121</v>
      </c>
      <c r="L423" s="6">
        <v>43671</v>
      </c>
      <c r="M423" s="6">
        <v>43674</v>
      </c>
      <c r="N423">
        <v>7</v>
      </c>
      <c r="O423">
        <v>7</v>
      </c>
      <c r="P423">
        <v>2</v>
      </c>
      <c r="Q423">
        <v>2</v>
      </c>
      <c r="R423">
        <v>548</v>
      </c>
    </row>
    <row r="424" spans="1:19" hidden="1" x14ac:dyDescent="0.25">
      <c r="A424">
        <v>2019</v>
      </c>
      <c r="B424" t="s">
        <v>149</v>
      </c>
      <c r="C424" t="s">
        <v>146</v>
      </c>
      <c r="D424" t="s">
        <v>84</v>
      </c>
      <c r="E424">
        <v>304</v>
      </c>
      <c r="F424">
        <v>3</v>
      </c>
      <c r="G424">
        <v>170</v>
      </c>
      <c r="H424">
        <v>159.1733333333334</v>
      </c>
      <c r="I424">
        <v>54.777318706368433</v>
      </c>
      <c r="J424" t="s">
        <v>56</v>
      </c>
      <c r="K424" t="s">
        <v>121</v>
      </c>
      <c r="L424" s="6">
        <v>43675</v>
      </c>
      <c r="M424" s="6">
        <v>43681</v>
      </c>
      <c r="N424">
        <v>7</v>
      </c>
      <c r="O424">
        <v>8</v>
      </c>
      <c r="P424">
        <v>2</v>
      </c>
      <c r="Q424">
        <v>3</v>
      </c>
      <c r="R424">
        <v>477</v>
      </c>
      <c r="S424">
        <f>R424*(3/7)</f>
        <v>204.42857142857142</v>
      </c>
    </row>
    <row r="425" spans="1:19" hidden="1" x14ac:dyDescent="0.25">
      <c r="A425">
        <v>2019</v>
      </c>
      <c r="B425" t="s">
        <v>145</v>
      </c>
      <c r="C425" t="s">
        <v>142</v>
      </c>
      <c r="D425" t="s">
        <v>84</v>
      </c>
      <c r="E425">
        <v>405</v>
      </c>
      <c r="F425">
        <v>5</v>
      </c>
      <c r="G425">
        <v>249</v>
      </c>
      <c r="H425">
        <v>160.45508982035929</v>
      </c>
      <c r="I425">
        <v>228.3334296317696</v>
      </c>
      <c r="J425" t="s">
        <v>56</v>
      </c>
      <c r="K425" t="s">
        <v>121</v>
      </c>
      <c r="L425" s="6">
        <v>43682</v>
      </c>
      <c r="M425" s="6">
        <v>43688</v>
      </c>
      <c r="N425">
        <v>8</v>
      </c>
      <c r="O425">
        <v>8</v>
      </c>
      <c r="P425">
        <v>3</v>
      </c>
      <c r="Q425">
        <v>3</v>
      </c>
      <c r="R425">
        <v>659</v>
      </c>
    </row>
    <row r="426" spans="1:19" hidden="1" x14ac:dyDescent="0.25">
      <c r="A426">
        <v>2019</v>
      </c>
      <c r="B426" t="s">
        <v>141</v>
      </c>
      <c r="C426" t="s">
        <v>124</v>
      </c>
      <c r="D426" t="s">
        <v>84</v>
      </c>
      <c r="E426">
        <v>196</v>
      </c>
      <c r="F426">
        <v>0</v>
      </c>
      <c r="G426">
        <v>165</v>
      </c>
      <c r="H426">
        <v>131.72268907563031</v>
      </c>
      <c r="I426">
        <v>111.9270376957446</v>
      </c>
      <c r="J426" t="s">
        <v>56</v>
      </c>
      <c r="K426" t="s">
        <v>121</v>
      </c>
      <c r="L426" s="6">
        <v>43689</v>
      </c>
      <c r="M426" s="6">
        <v>43693</v>
      </c>
      <c r="N426">
        <v>8</v>
      </c>
      <c r="O426">
        <v>8</v>
      </c>
      <c r="P426">
        <v>3</v>
      </c>
      <c r="Q426">
        <v>3</v>
      </c>
      <c r="R426">
        <v>361</v>
      </c>
    </row>
    <row r="427" spans="1:19" hidden="1" x14ac:dyDescent="0.25">
      <c r="A427">
        <v>2019</v>
      </c>
      <c r="B427" t="s">
        <v>129</v>
      </c>
      <c r="C427" t="s">
        <v>131</v>
      </c>
      <c r="D427" t="s">
        <v>53</v>
      </c>
      <c r="E427">
        <v>0</v>
      </c>
      <c r="F427">
        <v>0</v>
      </c>
      <c r="G427">
        <v>0</v>
      </c>
      <c r="H427">
        <v>0</v>
      </c>
      <c r="I427">
        <v>0</v>
      </c>
      <c r="J427" t="s">
        <v>42</v>
      </c>
      <c r="K427" t="s">
        <v>121</v>
      </c>
      <c r="L427" s="6">
        <v>43466</v>
      </c>
      <c r="M427" s="6">
        <v>43585</v>
      </c>
      <c r="N427">
        <v>1</v>
      </c>
      <c r="O427">
        <v>4</v>
      </c>
      <c r="P427">
        <v>1</v>
      </c>
      <c r="Q427">
        <v>1</v>
      </c>
      <c r="R427">
        <v>0</v>
      </c>
    </row>
    <row r="428" spans="1:19" hidden="1" x14ac:dyDescent="0.25">
      <c r="A428">
        <v>2019</v>
      </c>
      <c r="B428" t="s">
        <v>130</v>
      </c>
      <c r="C428" t="s">
        <v>164</v>
      </c>
      <c r="D428" t="s">
        <v>53</v>
      </c>
      <c r="E428">
        <v>0</v>
      </c>
      <c r="F428">
        <v>0</v>
      </c>
      <c r="G428">
        <v>0</v>
      </c>
      <c r="H428">
        <v>0</v>
      </c>
      <c r="I428">
        <v>13</v>
      </c>
      <c r="J428" t="s">
        <v>56</v>
      </c>
      <c r="K428" t="s">
        <v>121</v>
      </c>
      <c r="L428" s="6">
        <v>43647</v>
      </c>
      <c r="M428" s="6">
        <v>43649</v>
      </c>
      <c r="N428">
        <v>7</v>
      </c>
      <c r="O428">
        <v>7</v>
      </c>
      <c r="P428">
        <v>2</v>
      </c>
      <c r="Q428">
        <v>2</v>
      </c>
      <c r="R428">
        <v>0</v>
      </c>
    </row>
    <row r="429" spans="1:19" hidden="1" x14ac:dyDescent="0.25">
      <c r="A429">
        <v>2019</v>
      </c>
      <c r="B429" t="s">
        <v>163</v>
      </c>
      <c r="C429" t="s">
        <v>162</v>
      </c>
      <c r="D429" t="s">
        <v>53</v>
      </c>
      <c r="E429">
        <v>8</v>
      </c>
      <c r="F429">
        <v>0</v>
      </c>
      <c r="G429">
        <v>0</v>
      </c>
      <c r="H429">
        <v>0</v>
      </c>
      <c r="I429">
        <v>16</v>
      </c>
      <c r="J429" t="s">
        <v>56</v>
      </c>
      <c r="K429" t="s">
        <v>121</v>
      </c>
      <c r="L429" s="6">
        <v>43652</v>
      </c>
      <c r="M429" s="6">
        <v>43653</v>
      </c>
      <c r="N429">
        <v>7</v>
      </c>
      <c r="O429">
        <v>7</v>
      </c>
      <c r="P429">
        <v>2</v>
      </c>
      <c r="Q429">
        <v>2</v>
      </c>
      <c r="R429">
        <v>8</v>
      </c>
    </row>
    <row r="430" spans="1:19" hidden="1" x14ac:dyDescent="0.25">
      <c r="A430">
        <v>2019</v>
      </c>
      <c r="B430" t="s">
        <v>161</v>
      </c>
      <c r="C430" t="s">
        <v>160</v>
      </c>
      <c r="D430" t="s">
        <v>53</v>
      </c>
      <c r="E430">
        <v>0</v>
      </c>
      <c r="F430">
        <v>0</v>
      </c>
      <c r="G430">
        <v>15</v>
      </c>
      <c r="H430">
        <v>0</v>
      </c>
      <c r="I430">
        <v>15</v>
      </c>
      <c r="J430" t="s">
        <v>56</v>
      </c>
      <c r="K430" t="s">
        <v>121</v>
      </c>
      <c r="L430" s="6">
        <v>43654</v>
      </c>
      <c r="M430" s="6">
        <v>43656</v>
      </c>
      <c r="N430">
        <v>7</v>
      </c>
      <c r="O430">
        <v>7</v>
      </c>
      <c r="P430">
        <v>2</v>
      </c>
      <c r="Q430">
        <v>2</v>
      </c>
      <c r="R430">
        <v>15</v>
      </c>
    </row>
    <row r="431" spans="1:19" hidden="1" x14ac:dyDescent="0.25">
      <c r="A431">
        <v>2019</v>
      </c>
      <c r="B431" t="s">
        <v>159</v>
      </c>
      <c r="C431" t="s">
        <v>158</v>
      </c>
      <c r="D431" t="s">
        <v>53</v>
      </c>
      <c r="E431">
        <v>15</v>
      </c>
      <c r="F431">
        <v>0</v>
      </c>
      <c r="G431">
        <v>7</v>
      </c>
      <c r="H431">
        <v>0</v>
      </c>
      <c r="I431">
        <v>0</v>
      </c>
      <c r="J431" t="s">
        <v>56</v>
      </c>
      <c r="K431" t="s">
        <v>121</v>
      </c>
      <c r="L431" s="6">
        <v>43659</v>
      </c>
      <c r="M431" s="6">
        <v>43660</v>
      </c>
      <c r="N431">
        <v>7</v>
      </c>
      <c r="O431">
        <v>7</v>
      </c>
      <c r="P431">
        <v>2</v>
      </c>
      <c r="Q431">
        <v>2</v>
      </c>
      <c r="R431">
        <v>22</v>
      </c>
    </row>
    <row r="432" spans="1:19" hidden="1" x14ac:dyDescent="0.25">
      <c r="A432">
        <v>2019</v>
      </c>
      <c r="B432" t="s">
        <v>157</v>
      </c>
      <c r="C432" t="s">
        <v>156</v>
      </c>
      <c r="D432" t="s">
        <v>53</v>
      </c>
      <c r="E432">
        <v>13</v>
      </c>
      <c r="F432">
        <v>0</v>
      </c>
      <c r="G432">
        <v>0</v>
      </c>
      <c r="H432">
        <v>0</v>
      </c>
      <c r="I432">
        <v>0</v>
      </c>
      <c r="J432" t="s">
        <v>56</v>
      </c>
      <c r="K432" t="s">
        <v>121</v>
      </c>
      <c r="L432" s="6">
        <v>43661</v>
      </c>
      <c r="M432" s="6">
        <v>43663</v>
      </c>
      <c r="N432">
        <v>7</v>
      </c>
      <c r="O432">
        <v>7</v>
      </c>
      <c r="P432">
        <v>2</v>
      </c>
      <c r="Q432">
        <v>2</v>
      </c>
      <c r="R432">
        <v>13</v>
      </c>
    </row>
    <row r="433" spans="1:18" hidden="1" x14ac:dyDescent="0.25">
      <c r="A433">
        <v>2019</v>
      </c>
      <c r="B433" t="s">
        <v>155</v>
      </c>
      <c r="C433" t="s">
        <v>154</v>
      </c>
      <c r="D433" t="s">
        <v>53</v>
      </c>
      <c r="E433">
        <v>91</v>
      </c>
      <c r="F433">
        <v>0</v>
      </c>
      <c r="G433">
        <v>53</v>
      </c>
      <c r="H433">
        <v>7.75</v>
      </c>
      <c r="I433">
        <v>22.893203883495151</v>
      </c>
      <c r="J433" t="s">
        <v>56</v>
      </c>
      <c r="K433" t="s">
        <v>121</v>
      </c>
      <c r="L433" s="6">
        <v>43666</v>
      </c>
      <c r="M433" s="6">
        <v>43667</v>
      </c>
      <c r="N433">
        <v>7</v>
      </c>
      <c r="O433">
        <v>7</v>
      </c>
      <c r="P433">
        <v>2</v>
      </c>
      <c r="Q433">
        <v>2</v>
      </c>
      <c r="R433">
        <v>144</v>
      </c>
    </row>
    <row r="434" spans="1:18" hidden="1" x14ac:dyDescent="0.25">
      <c r="A434">
        <v>2019</v>
      </c>
      <c r="B434" t="s">
        <v>153</v>
      </c>
      <c r="C434" t="s">
        <v>152</v>
      </c>
      <c r="D434" t="s">
        <v>53</v>
      </c>
      <c r="E434">
        <v>32</v>
      </c>
      <c r="F434">
        <v>0</v>
      </c>
      <c r="G434">
        <v>16</v>
      </c>
      <c r="H434">
        <v>0</v>
      </c>
      <c r="I434">
        <v>0</v>
      </c>
      <c r="J434" t="s">
        <v>56</v>
      </c>
      <c r="K434" t="s">
        <v>121</v>
      </c>
      <c r="L434" s="6">
        <v>43668</v>
      </c>
      <c r="M434" s="6">
        <v>43670</v>
      </c>
      <c r="N434">
        <v>7</v>
      </c>
      <c r="O434">
        <v>7</v>
      </c>
      <c r="P434">
        <v>2</v>
      </c>
      <c r="Q434">
        <v>2</v>
      </c>
      <c r="R434">
        <v>48</v>
      </c>
    </row>
    <row r="435" spans="1:18" hidden="1" x14ac:dyDescent="0.25">
      <c r="A435">
        <v>2019</v>
      </c>
      <c r="B435" t="s">
        <v>151</v>
      </c>
      <c r="C435" t="s">
        <v>150</v>
      </c>
      <c r="D435" t="s">
        <v>53</v>
      </c>
      <c r="E435">
        <v>7</v>
      </c>
      <c r="F435">
        <v>0</v>
      </c>
      <c r="G435">
        <v>5</v>
      </c>
      <c r="H435">
        <v>22</v>
      </c>
      <c r="I435">
        <v>9.8965517241379306</v>
      </c>
      <c r="J435" t="s">
        <v>56</v>
      </c>
      <c r="K435" t="s">
        <v>121</v>
      </c>
      <c r="L435" s="6">
        <v>43673</v>
      </c>
      <c r="M435" s="6">
        <v>43674</v>
      </c>
      <c r="N435">
        <v>7</v>
      </c>
      <c r="O435">
        <v>7</v>
      </c>
      <c r="P435">
        <v>2</v>
      </c>
      <c r="Q435">
        <v>2</v>
      </c>
      <c r="R435">
        <v>12</v>
      </c>
    </row>
    <row r="436" spans="1:18" hidden="1" x14ac:dyDescent="0.25">
      <c r="A436">
        <v>2019</v>
      </c>
      <c r="B436" t="s">
        <v>149</v>
      </c>
      <c r="C436" t="s">
        <v>148</v>
      </c>
      <c r="D436" t="s">
        <v>53</v>
      </c>
      <c r="E436">
        <v>0</v>
      </c>
      <c r="F436">
        <v>0</v>
      </c>
      <c r="G436">
        <v>0</v>
      </c>
      <c r="H436">
        <v>0</v>
      </c>
      <c r="I436">
        <v>0</v>
      </c>
      <c r="J436" t="s">
        <v>56</v>
      </c>
      <c r="K436" t="s">
        <v>121</v>
      </c>
      <c r="L436" s="6">
        <v>43675</v>
      </c>
      <c r="M436" s="6">
        <v>43677</v>
      </c>
      <c r="N436">
        <v>7</v>
      </c>
      <c r="O436">
        <v>7</v>
      </c>
      <c r="P436">
        <v>2</v>
      </c>
      <c r="Q436">
        <v>2</v>
      </c>
      <c r="R436">
        <v>0</v>
      </c>
    </row>
    <row r="437" spans="1:18" hidden="1" x14ac:dyDescent="0.25">
      <c r="A437">
        <v>2019</v>
      </c>
      <c r="B437" t="s">
        <v>147</v>
      </c>
      <c r="C437" t="s">
        <v>146</v>
      </c>
      <c r="D437" t="s">
        <v>53</v>
      </c>
      <c r="E437">
        <v>22</v>
      </c>
      <c r="F437">
        <v>0</v>
      </c>
      <c r="G437">
        <v>6</v>
      </c>
      <c r="H437">
        <v>20.8125</v>
      </c>
      <c r="I437">
        <v>12.28539325842697</v>
      </c>
      <c r="J437" t="s">
        <v>56</v>
      </c>
      <c r="K437" t="s">
        <v>121</v>
      </c>
      <c r="L437" s="6">
        <v>43680</v>
      </c>
      <c r="M437" s="6">
        <v>43681</v>
      </c>
      <c r="N437">
        <v>8</v>
      </c>
      <c r="O437">
        <v>8</v>
      </c>
      <c r="P437">
        <v>3</v>
      </c>
      <c r="Q437">
        <v>3</v>
      </c>
      <c r="R437">
        <v>28</v>
      </c>
    </row>
    <row r="438" spans="1:18" hidden="1" x14ac:dyDescent="0.25">
      <c r="A438">
        <v>2019</v>
      </c>
      <c r="B438" t="s">
        <v>145</v>
      </c>
      <c r="C438" t="s">
        <v>144</v>
      </c>
      <c r="D438" t="s">
        <v>53</v>
      </c>
      <c r="E438">
        <v>38</v>
      </c>
      <c r="F438">
        <v>0</v>
      </c>
      <c r="G438">
        <v>16</v>
      </c>
      <c r="H438">
        <v>8</v>
      </c>
      <c r="I438">
        <v>0</v>
      </c>
      <c r="J438" t="s">
        <v>56</v>
      </c>
      <c r="K438" t="s">
        <v>121</v>
      </c>
      <c r="L438" s="6">
        <v>43682</v>
      </c>
      <c r="M438" s="6">
        <v>43684</v>
      </c>
      <c r="N438">
        <v>8</v>
      </c>
      <c r="O438">
        <v>8</v>
      </c>
      <c r="P438">
        <v>3</v>
      </c>
      <c r="Q438">
        <v>3</v>
      </c>
      <c r="R438">
        <v>54</v>
      </c>
    </row>
    <row r="439" spans="1:18" hidden="1" x14ac:dyDescent="0.25">
      <c r="A439">
        <v>2019</v>
      </c>
      <c r="B439" t="s">
        <v>143</v>
      </c>
      <c r="C439" t="s">
        <v>142</v>
      </c>
      <c r="D439" t="s">
        <v>53</v>
      </c>
      <c r="E439">
        <v>28</v>
      </c>
      <c r="F439">
        <v>0</v>
      </c>
      <c r="G439">
        <v>23</v>
      </c>
      <c r="H439">
        <v>15.6</v>
      </c>
      <c r="I439">
        <v>4.3863636363636367</v>
      </c>
      <c r="J439" t="s">
        <v>56</v>
      </c>
      <c r="K439" t="s">
        <v>121</v>
      </c>
      <c r="L439" s="6">
        <v>43687</v>
      </c>
      <c r="M439" s="6">
        <v>43688</v>
      </c>
      <c r="N439">
        <v>8</v>
      </c>
      <c r="O439">
        <v>8</v>
      </c>
      <c r="P439">
        <v>3</v>
      </c>
      <c r="Q439">
        <v>3</v>
      </c>
      <c r="R439">
        <v>51</v>
      </c>
    </row>
    <row r="440" spans="1:18" hidden="1" x14ac:dyDescent="0.25">
      <c r="A440">
        <v>2019</v>
      </c>
      <c r="B440" t="s">
        <v>141</v>
      </c>
      <c r="C440" t="s">
        <v>140</v>
      </c>
      <c r="D440" t="s">
        <v>53</v>
      </c>
      <c r="E440">
        <v>18</v>
      </c>
      <c r="F440">
        <v>0</v>
      </c>
      <c r="G440">
        <v>0</v>
      </c>
      <c r="H440">
        <v>16</v>
      </c>
      <c r="I440">
        <v>13.33333333333333</v>
      </c>
      <c r="J440" t="s">
        <v>56</v>
      </c>
      <c r="K440" t="s">
        <v>121</v>
      </c>
      <c r="L440" s="6">
        <v>43689</v>
      </c>
      <c r="M440" s="6">
        <v>43691</v>
      </c>
      <c r="N440">
        <v>8</v>
      </c>
      <c r="O440">
        <v>8</v>
      </c>
      <c r="P440">
        <v>3</v>
      </c>
      <c r="Q440">
        <v>3</v>
      </c>
      <c r="R440">
        <v>18</v>
      </c>
    </row>
    <row r="441" spans="1:18" hidden="1" x14ac:dyDescent="0.25">
      <c r="A441">
        <v>2019</v>
      </c>
      <c r="B441" t="s">
        <v>139</v>
      </c>
      <c r="C441" t="s">
        <v>138</v>
      </c>
      <c r="D441" t="s">
        <v>53</v>
      </c>
      <c r="E441">
        <v>50</v>
      </c>
      <c r="F441">
        <v>0</v>
      </c>
      <c r="G441">
        <v>26</v>
      </c>
      <c r="H441">
        <v>0</v>
      </c>
      <c r="I441">
        <v>26</v>
      </c>
      <c r="J441" t="s">
        <v>56</v>
      </c>
      <c r="K441" t="s">
        <v>121</v>
      </c>
      <c r="L441" s="6">
        <v>43694</v>
      </c>
      <c r="M441" s="6">
        <v>43695</v>
      </c>
      <c r="N441">
        <v>8</v>
      </c>
      <c r="O441">
        <v>8</v>
      </c>
      <c r="P441">
        <v>3</v>
      </c>
      <c r="Q441">
        <v>3</v>
      </c>
      <c r="R441">
        <v>76</v>
      </c>
    </row>
    <row r="442" spans="1:18" hidden="1" x14ac:dyDescent="0.25">
      <c r="A442">
        <v>2019</v>
      </c>
      <c r="B442" t="s">
        <v>137</v>
      </c>
      <c r="C442" t="s">
        <v>136</v>
      </c>
      <c r="D442" t="s">
        <v>53</v>
      </c>
      <c r="E442">
        <v>52</v>
      </c>
      <c r="F442">
        <v>0</v>
      </c>
      <c r="G442">
        <v>0</v>
      </c>
      <c r="H442">
        <v>8</v>
      </c>
      <c r="I442">
        <v>29</v>
      </c>
      <c r="J442" t="s">
        <v>56</v>
      </c>
      <c r="K442" t="s">
        <v>121</v>
      </c>
      <c r="L442" s="6">
        <v>43696</v>
      </c>
      <c r="M442" s="6">
        <v>43698</v>
      </c>
      <c r="N442">
        <v>8</v>
      </c>
      <c r="O442">
        <v>8</v>
      </c>
      <c r="P442">
        <v>3</v>
      </c>
      <c r="Q442">
        <v>3</v>
      </c>
      <c r="R442">
        <v>52</v>
      </c>
    </row>
    <row r="443" spans="1:18" hidden="1" x14ac:dyDescent="0.25">
      <c r="A443">
        <v>2019</v>
      </c>
      <c r="B443" t="s">
        <v>135</v>
      </c>
      <c r="C443" t="s">
        <v>134</v>
      </c>
      <c r="D443" t="s">
        <v>53</v>
      </c>
      <c r="E443">
        <v>107</v>
      </c>
      <c r="F443">
        <v>0</v>
      </c>
      <c r="G443">
        <v>78</v>
      </c>
      <c r="H443">
        <v>14.54545454545455</v>
      </c>
      <c r="I443">
        <v>12.13274336283186</v>
      </c>
      <c r="J443" t="s">
        <v>56</v>
      </c>
      <c r="K443" t="s">
        <v>121</v>
      </c>
      <c r="L443" s="6">
        <v>43701</v>
      </c>
      <c r="M443" s="6">
        <v>43702</v>
      </c>
      <c r="N443">
        <v>8</v>
      </c>
      <c r="O443">
        <v>8</v>
      </c>
      <c r="P443">
        <v>3</v>
      </c>
      <c r="Q443">
        <v>3</v>
      </c>
      <c r="R443">
        <v>185</v>
      </c>
    </row>
    <row r="444" spans="1:18" hidden="1" x14ac:dyDescent="0.25">
      <c r="A444">
        <v>2019</v>
      </c>
      <c r="B444" t="s">
        <v>133</v>
      </c>
      <c r="C444" t="s">
        <v>132</v>
      </c>
      <c r="D444" t="s">
        <v>53</v>
      </c>
      <c r="E444">
        <v>955</v>
      </c>
      <c r="F444">
        <v>110</v>
      </c>
      <c r="G444">
        <v>620</v>
      </c>
      <c r="H444">
        <v>432.49150897622508</v>
      </c>
      <c r="I444">
        <v>244.45172246482289</v>
      </c>
      <c r="J444" t="s">
        <v>42</v>
      </c>
      <c r="K444" t="s">
        <v>121</v>
      </c>
      <c r="L444" s="6">
        <v>43703</v>
      </c>
      <c r="M444" s="6">
        <v>43738</v>
      </c>
      <c r="N444">
        <v>8</v>
      </c>
      <c r="O444">
        <v>9</v>
      </c>
      <c r="P444">
        <v>3</v>
      </c>
      <c r="Q444">
        <v>4</v>
      </c>
      <c r="R444">
        <v>1685</v>
      </c>
    </row>
    <row r="445" spans="1:18" hidden="1" x14ac:dyDescent="0.25">
      <c r="A445">
        <v>2019</v>
      </c>
      <c r="B445" t="s">
        <v>129</v>
      </c>
      <c r="C445" t="s">
        <v>131</v>
      </c>
      <c r="D445" t="s">
        <v>48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42</v>
      </c>
      <c r="K445" t="s">
        <v>121</v>
      </c>
      <c r="L445" s="6">
        <v>43466</v>
      </c>
      <c r="M445" s="6">
        <v>43585</v>
      </c>
      <c r="N445">
        <v>1</v>
      </c>
      <c r="O445">
        <v>4</v>
      </c>
      <c r="P445">
        <v>1</v>
      </c>
      <c r="Q445">
        <v>1</v>
      </c>
      <c r="R445">
        <v>0</v>
      </c>
    </row>
    <row r="446" spans="1:18" hidden="1" x14ac:dyDescent="0.25">
      <c r="A446">
        <v>2019</v>
      </c>
      <c r="B446" t="s">
        <v>130</v>
      </c>
      <c r="C446" t="s">
        <v>128</v>
      </c>
      <c r="D446" t="s">
        <v>48</v>
      </c>
      <c r="E446">
        <v>543</v>
      </c>
      <c r="F446">
        <v>59</v>
      </c>
      <c r="G446">
        <v>715</v>
      </c>
      <c r="H446">
        <v>111.6182542557045</v>
      </c>
      <c r="I446">
        <v>93.015211879753721</v>
      </c>
      <c r="J446" t="s">
        <v>42</v>
      </c>
      <c r="K446" t="s">
        <v>121</v>
      </c>
      <c r="L446" s="6">
        <v>43647</v>
      </c>
      <c r="M446" s="6">
        <v>43830</v>
      </c>
      <c r="N446">
        <v>7</v>
      </c>
      <c r="O446">
        <v>12</v>
      </c>
      <c r="P446">
        <v>2</v>
      </c>
      <c r="Q446">
        <v>5</v>
      </c>
      <c r="R446">
        <v>1317</v>
      </c>
    </row>
    <row r="447" spans="1:18" hidden="1" x14ac:dyDescent="0.25">
      <c r="A447">
        <v>2019</v>
      </c>
      <c r="B447" t="s">
        <v>129</v>
      </c>
      <c r="C447" t="s">
        <v>128</v>
      </c>
      <c r="D447" t="s">
        <v>43</v>
      </c>
      <c r="E447">
        <v>374</v>
      </c>
      <c r="F447">
        <v>107</v>
      </c>
      <c r="G447">
        <v>7</v>
      </c>
      <c r="H447">
        <v>688.62662337662334</v>
      </c>
      <c r="I447">
        <v>304.8019480519481</v>
      </c>
      <c r="J447" t="s">
        <v>42</v>
      </c>
      <c r="K447" t="s">
        <v>121</v>
      </c>
      <c r="L447" s="6">
        <v>43466</v>
      </c>
      <c r="M447" s="6">
        <v>43830</v>
      </c>
      <c r="N447">
        <v>1</v>
      </c>
      <c r="O447">
        <v>12</v>
      </c>
      <c r="P447">
        <v>1</v>
      </c>
      <c r="Q447">
        <v>5</v>
      </c>
      <c r="R447">
        <v>488</v>
      </c>
    </row>
    <row r="448" spans="1:18" hidden="1" x14ac:dyDescent="0.25">
      <c r="A448">
        <v>2019</v>
      </c>
      <c r="B448" t="s">
        <v>127</v>
      </c>
      <c r="C448" t="s">
        <v>126</v>
      </c>
      <c r="D448" t="s">
        <v>125</v>
      </c>
      <c r="E448">
        <v>333</v>
      </c>
      <c r="F448">
        <v>412</v>
      </c>
      <c r="G448">
        <v>1358</v>
      </c>
      <c r="H448">
        <v>90.140550239234443</v>
      </c>
      <c r="I448">
        <v>306.47787081339709</v>
      </c>
      <c r="J448" t="s">
        <v>42</v>
      </c>
      <c r="K448" t="s">
        <v>121</v>
      </c>
      <c r="L448" s="6">
        <v>43678</v>
      </c>
      <c r="M448" s="6">
        <v>43769</v>
      </c>
      <c r="N448">
        <v>8</v>
      </c>
      <c r="O448">
        <v>10</v>
      </c>
      <c r="P448">
        <v>3</v>
      </c>
      <c r="Q448">
        <v>5</v>
      </c>
      <c r="R448">
        <v>2103</v>
      </c>
    </row>
    <row r="449" spans="1:18" hidden="1" x14ac:dyDescent="0.25">
      <c r="A449">
        <v>2019</v>
      </c>
      <c r="B449" t="s">
        <v>124</v>
      </c>
      <c r="C449" t="s">
        <v>123</v>
      </c>
      <c r="D449" t="s">
        <v>122</v>
      </c>
      <c r="E449">
        <v>469</v>
      </c>
      <c r="F449">
        <v>57</v>
      </c>
      <c r="G449">
        <v>10</v>
      </c>
      <c r="H449">
        <v>99.039831569363841</v>
      </c>
      <c r="I449">
        <v>1012.762148628656</v>
      </c>
      <c r="J449" t="s">
        <v>42</v>
      </c>
      <c r="K449" t="s">
        <v>121</v>
      </c>
      <c r="L449" s="6">
        <v>43693</v>
      </c>
      <c r="M449" s="6">
        <v>43723</v>
      </c>
      <c r="N449">
        <v>8</v>
      </c>
      <c r="O449">
        <v>9</v>
      </c>
      <c r="P449">
        <v>3</v>
      </c>
      <c r="Q449">
        <v>4</v>
      </c>
      <c r="R449">
        <v>536</v>
      </c>
    </row>
    <row r="450" spans="1:18" hidden="1" x14ac:dyDescent="0.25">
      <c r="A450">
        <v>2020</v>
      </c>
      <c r="B450" t="s">
        <v>95</v>
      </c>
      <c r="C450" t="s">
        <v>46</v>
      </c>
      <c r="D450" t="s">
        <v>120</v>
      </c>
      <c r="E450">
        <v>0</v>
      </c>
      <c r="F450">
        <v>0</v>
      </c>
      <c r="G450">
        <v>0</v>
      </c>
      <c r="H450">
        <v>0</v>
      </c>
      <c r="I450">
        <v>0</v>
      </c>
      <c r="J450" t="s">
        <v>42</v>
      </c>
      <c r="K450" t="s">
        <v>41</v>
      </c>
      <c r="L450" s="6">
        <v>43891</v>
      </c>
      <c r="M450" s="6">
        <v>43914</v>
      </c>
      <c r="N450">
        <v>3</v>
      </c>
      <c r="O450">
        <v>3</v>
      </c>
      <c r="P450">
        <v>1</v>
      </c>
      <c r="Q450">
        <v>1</v>
      </c>
      <c r="R450">
        <v>0</v>
      </c>
    </row>
    <row r="451" spans="1:18" hidden="1" x14ac:dyDescent="0.25">
      <c r="A451">
        <v>2020</v>
      </c>
      <c r="B451" t="s">
        <v>50</v>
      </c>
      <c r="C451" t="s">
        <v>83</v>
      </c>
      <c r="D451" t="s">
        <v>120</v>
      </c>
      <c r="E451">
        <v>393</v>
      </c>
      <c r="F451">
        <v>60</v>
      </c>
      <c r="G451">
        <v>12</v>
      </c>
      <c r="H451">
        <v>322.86885245901641</v>
      </c>
      <c r="I451">
        <v>993.76084214774585</v>
      </c>
      <c r="J451" t="s">
        <v>56</v>
      </c>
      <c r="K451" t="s">
        <v>41</v>
      </c>
      <c r="L451" s="6">
        <v>44013</v>
      </c>
      <c r="M451" s="6">
        <v>44017</v>
      </c>
      <c r="N451">
        <v>7</v>
      </c>
      <c r="O451">
        <v>7</v>
      </c>
      <c r="P451">
        <v>2</v>
      </c>
      <c r="Q451">
        <v>2</v>
      </c>
      <c r="R451">
        <v>465</v>
      </c>
    </row>
    <row r="452" spans="1:18" hidden="1" x14ac:dyDescent="0.25">
      <c r="A452">
        <v>2020</v>
      </c>
      <c r="B452" t="s">
        <v>82</v>
      </c>
      <c r="C452" t="s">
        <v>81</v>
      </c>
      <c r="D452" t="s">
        <v>120</v>
      </c>
      <c r="E452">
        <v>686</v>
      </c>
      <c r="F452">
        <v>119</v>
      </c>
      <c r="G452">
        <v>21</v>
      </c>
      <c r="H452">
        <v>543.78793590951932</v>
      </c>
      <c r="I452">
        <v>1422.574322562501</v>
      </c>
      <c r="J452" t="s">
        <v>56</v>
      </c>
      <c r="K452" t="s">
        <v>41</v>
      </c>
      <c r="L452" s="6">
        <v>44018</v>
      </c>
      <c r="M452" s="6">
        <v>44024</v>
      </c>
      <c r="N452">
        <v>7</v>
      </c>
      <c r="O452">
        <v>7</v>
      </c>
      <c r="P452">
        <v>2</v>
      </c>
      <c r="Q452">
        <v>2</v>
      </c>
      <c r="R452">
        <v>826</v>
      </c>
    </row>
    <row r="453" spans="1:18" hidden="1" x14ac:dyDescent="0.25">
      <c r="A453">
        <v>2020</v>
      </c>
      <c r="B453" t="s">
        <v>80</v>
      </c>
      <c r="C453" t="s">
        <v>79</v>
      </c>
      <c r="D453" t="s">
        <v>120</v>
      </c>
      <c r="E453">
        <v>166</v>
      </c>
      <c r="F453">
        <v>37</v>
      </c>
      <c r="G453">
        <v>5</v>
      </c>
      <c r="H453">
        <v>29.280821917808218</v>
      </c>
      <c r="I453">
        <v>244.60685440793131</v>
      </c>
      <c r="J453" t="s">
        <v>56</v>
      </c>
      <c r="K453" t="s">
        <v>41</v>
      </c>
      <c r="L453" s="6">
        <v>44025</v>
      </c>
      <c r="M453" s="6">
        <v>44031</v>
      </c>
      <c r="N453">
        <v>7</v>
      </c>
      <c r="O453">
        <v>7</v>
      </c>
      <c r="P453">
        <v>2</v>
      </c>
      <c r="Q453">
        <v>2</v>
      </c>
      <c r="R453">
        <v>208</v>
      </c>
    </row>
    <row r="454" spans="1:18" hidden="1" x14ac:dyDescent="0.25">
      <c r="A454">
        <v>2020</v>
      </c>
      <c r="B454" t="s">
        <v>78</v>
      </c>
      <c r="C454" t="s">
        <v>77</v>
      </c>
      <c r="D454" t="s">
        <v>120</v>
      </c>
      <c r="E454">
        <v>156</v>
      </c>
      <c r="F454">
        <v>20</v>
      </c>
      <c r="G454">
        <v>4</v>
      </c>
      <c r="H454">
        <v>58.633879781420767</v>
      </c>
      <c r="I454">
        <v>222.34121982482381</v>
      </c>
      <c r="J454" t="s">
        <v>56</v>
      </c>
      <c r="K454" t="s">
        <v>41</v>
      </c>
      <c r="L454" s="6">
        <v>44032</v>
      </c>
      <c r="M454" s="6">
        <v>44038</v>
      </c>
      <c r="N454">
        <v>7</v>
      </c>
      <c r="O454">
        <v>7</v>
      </c>
      <c r="P454">
        <v>2</v>
      </c>
      <c r="Q454">
        <v>2</v>
      </c>
      <c r="R454">
        <v>180</v>
      </c>
    </row>
    <row r="455" spans="1:18" hidden="1" x14ac:dyDescent="0.25">
      <c r="A455">
        <v>2020</v>
      </c>
      <c r="B455" t="s">
        <v>76</v>
      </c>
      <c r="C455" t="s">
        <v>75</v>
      </c>
      <c r="D455" t="s">
        <v>120</v>
      </c>
      <c r="E455">
        <v>168</v>
      </c>
      <c r="F455">
        <v>11</v>
      </c>
      <c r="G455">
        <v>11</v>
      </c>
      <c r="H455">
        <v>112.0955631399317</v>
      </c>
      <c r="I455">
        <v>272.78786364940851</v>
      </c>
      <c r="J455" t="s">
        <v>56</v>
      </c>
      <c r="K455" t="s">
        <v>41</v>
      </c>
      <c r="L455" s="6">
        <v>44039</v>
      </c>
      <c r="M455" s="6">
        <v>44045</v>
      </c>
      <c r="N455">
        <v>7</v>
      </c>
      <c r="O455">
        <v>8</v>
      </c>
      <c r="P455">
        <v>2</v>
      </c>
      <c r="Q455">
        <v>3</v>
      </c>
      <c r="R455">
        <v>190</v>
      </c>
    </row>
    <row r="456" spans="1:18" hidden="1" x14ac:dyDescent="0.25">
      <c r="A456">
        <v>2020</v>
      </c>
      <c r="B456" t="s">
        <v>74</v>
      </c>
      <c r="C456" t="s">
        <v>73</v>
      </c>
      <c r="D456" t="s">
        <v>120</v>
      </c>
      <c r="E456">
        <v>471</v>
      </c>
      <c r="F456">
        <v>61</v>
      </c>
      <c r="G456">
        <v>36</v>
      </c>
      <c r="H456">
        <v>156.5868131868132</v>
      </c>
      <c r="I456">
        <v>399.74772208792348</v>
      </c>
      <c r="J456" t="s">
        <v>56</v>
      </c>
      <c r="K456" t="s">
        <v>41</v>
      </c>
      <c r="L456" s="6">
        <v>44046</v>
      </c>
      <c r="M456" s="6">
        <v>44052</v>
      </c>
      <c r="N456">
        <v>8</v>
      </c>
      <c r="O456">
        <v>8</v>
      </c>
      <c r="P456">
        <v>3</v>
      </c>
      <c r="Q456">
        <v>3</v>
      </c>
      <c r="R456">
        <v>568</v>
      </c>
    </row>
    <row r="457" spans="1:18" hidden="1" x14ac:dyDescent="0.25">
      <c r="A457">
        <v>2020</v>
      </c>
      <c r="B457" t="s">
        <v>72</v>
      </c>
      <c r="C457" t="s">
        <v>71</v>
      </c>
      <c r="D457" t="s">
        <v>120</v>
      </c>
      <c r="E457">
        <v>566</v>
      </c>
      <c r="F457">
        <v>146</v>
      </c>
      <c r="G457">
        <v>41</v>
      </c>
      <c r="H457">
        <v>59.18539325842697</v>
      </c>
      <c r="I457">
        <v>583.9276828575853</v>
      </c>
      <c r="J457" t="s">
        <v>56</v>
      </c>
      <c r="K457" t="s">
        <v>41</v>
      </c>
      <c r="L457" s="6">
        <v>44053</v>
      </c>
      <c r="M457" s="6">
        <v>44059</v>
      </c>
      <c r="N457">
        <v>8</v>
      </c>
      <c r="O457">
        <v>8</v>
      </c>
      <c r="P457">
        <v>3</v>
      </c>
      <c r="Q457">
        <v>3</v>
      </c>
      <c r="R457">
        <v>753</v>
      </c>
    </row>
    <row r="458" spans="1:18" hidden="1" x14ac:dyDescent="0.25">
      <c r="A458">
        <v>2020</v>
      </c>
      <c r="B458" t="s">
        <v>70</v>
      </c>
      <c r="C458" t="s">
        <v>69</v>
      </c>
      <c r="D458" t="s">
        <v>120</v>
      </c>
      <c r="E458">
        <v>1456</v>
      </c>
      <c r="F458">
        <v>87</v>
      </c>
      <c r="G458">
        <v>0</v>
      </c>
      <c r="H458">
        <v>279.31565967940821</v>
      </c>
      <c r="I458">
        <v>1757.8543782508129</v>
      </c>
      <c r="J458" t="s">
        <v>56</v>
      </c>
      <c r="K458" t="s">
        <v>41</v>
      </c>
      <c r="L458" s="6">
        <v>44060</v>
      </c>
      <c r="M458" s="6">
        <v>44066</v>
      </c>
      <c r="N458">
        <v>8</v>
      </c>
      <c r="O458">
        <v>8</v>
      </c>
      <c r="P458">
        <v>3</v>
      </c>
      <c r="Q458">
        <v>3</v>
      </c>
      <c r="R458">
        <v>1543</v>
      </c>
    </row>
    <row r="459" spans="1:18" hidden="1" x14ac:dyDescent="0.25">
      <c r="A459">
        <v>2020</v>
      </c>
      <c r="B459" t="s">
        <v>68</v>
      </c>
      <c r="C459" t="s">
        <v>67</v>
      </c>
      <c r="D459" t="s">
        <v>120</v>
      </c>
      <c r="E459">
        <v>1712</v>
      </c>
      <c r="F459">
        <v>288</v>
      </c>
      <c r="G459">
        <v>0</v>
      </c>
      <c r="H459">
        <v>411.91821561338293</v>
      </c>
      <c r="I459">
        <v>2834.1381589219282</v>
      </c>
      <c r="J459" t="s">
        <v>56</v>
      </c>
      <c r="K459" t="s">
        <v>41</v>
      </c>
      <c r="L459" s="6">
        <v>44067</v>
      </c>
      <c r="M459" s="6">
        <v>44073</v>
      </c>
      <c r="N459">
        <v>8</v>
      </c>
      <c r="O459">
        <v>8</v>
      </c>
      <c r="P459">
        <v>3</v>
      </c>
      <c r="Q459">
        <v>3</v>
      </c>
      <c r="R459">
        <v>2000</v>
      </c>
    </row>
    <row r="460" spans="1:18" hidden="1" x14ac:dyDescent="0.25">
      <c r="A460">
        <v>2020</v>
      </c>
      <c r="B460" t="s">
        <v>66</v>
      </c>
      <c r="C460" t="s">
        <v>65</v>
      </c>
      <c r="D460" t="s">
        <v>120</v>
      </c>
      <c r="E460">
        <v>3262</v>
      </c>
      <c r="F460">
        <v>1017</v>
      </c>
      <c r="G460">
        <v>0</v>
      </c>
      <c r="H460">
        <v>657.85088207985143</v>
      </c>
      <c r="I460">
        <v>5118.2651260286211</v>
      </c>
      <c r="J460" t="s">
        <v>56</v>
      </c>
      <c r="K460" t="s">
        <v>41</v>
      </c>
      <c r="L460" s="6">
        <v>44074</v>
      </c>
      <c r="M460" s="6">
        <v>44080</v>
      </c>
      <c r="N460">
        <v>8</v>
      </c>
      <c r="O460">
        <v>9</v>
      </c>
      <c r="P460">
        <v>3</v>
      </c>
      <c r="Q460">
        <v>4</v>
      </c>
      <c r="R460">
        <v>4279</v>
      </c>
    </row>
    <row r="461" spans="1:18" hidden="1" x14ac:dyDescent="0.25">
      <c r="A461">
        <v>2020</v>
      </c>
      <c r="B461" t="s">
        <v>64</v>
      </c>
      <c r="C461" t="s">
        <v>63</v>
      </c>
      <c r="D461" t="s">
        <v>120</v>
      </c>
      <c r="E461">
        <v>1023</v>
      </c>
      <c r="F461">
        <v>192</v>
      </c>
      <c r="G461">
        <v>0</v>
      </c>
      <c r="H461">
        <v>129.02468560782489</v>
      </c>
      <c r="I461">
        <v>2104.7839131572459</v>
      </c>
      <c r="J461" t="s">
        <v>56</v>
      </c>
      <c r="K461" t="s">
        <v>41</v>
      </c>
      <c r="L461" s="6">
        <v>44081</v>
      </c>
      <c r="M461" s="6">
        <v>44087</v>
      </c>
      <c r="N461">
        <v>9</v>
      </c>
      <c r="O461">
        <v>9</v>
      </c>
      <c r="P461">
        <v>4</v>
      </c>
      <c r="Q461">
        <v>4</v>
      </c>
      <c r="R461">
        <v>1215</v>
      </c>
    </row>
    <row r="462" spans="1:18" hidden="1" x14ac:dyDescent="0.25">
      <c r="A462">
        <v>2020</v>
      </c>
      <c r="B462" t="s">
        <v>62</v>
      </c>
      <c r="C462" t="s">
        <v>61</v>
      </c>
      <c r="D462" t="s">
        <v>120</v>
      </c>
      <c r="E462">
        <v>2094</v>
      </c>
      <c r="F462">
        <v>350</v>
      </c>
      <c r="G462">
        <v>12</v>
      </c>
      <c r="H462">
        <v>238.95830485304171</v>
      </c>
      <c r="I462">
        <v>4242.9423456461154</v>
      </c>
      <c r="J462" t="s">
        <v>56</v>
      </c>
      <c r="K462" t="s">
        <v>41</v>
      </c>
      <c r="L462" s="6">
        <v>44088</v>
      </c>
      <c r="M462" s="6">
        <v>44094</v>
      </c>
      <c r="N462">
        <v>9</v>
      </c>
      <c r="O462">
        <v>9</v>
      </c>
      <c r="P462">
        <v>4</v>
      </c>
      <c r="Q462">
        <v>4</v>
      </c>
      <c r="R462">
        <v>2456</v>
      </c>
    </row>
    <row r="463" spans="1:18" hidden="1" x14ac:dyDescent="0.25">
      <c r="A463">
        <v>2020</v>
      </c>
      <c r="B463" t="s">
        <v>60</v>
      </c>
      <c r="C463" t="s">
        <v>59</v>
      </c>
      <c r="D463" t="s">
        <v>120</v>
      </c>
      <c r="E463">
        <v>1761</v>
      </c>
      <c r="F463">
        <v>116</v>
      </c>
      <c r="G463">
        <v>0</v>
      </c>
      <c r="H463">
        <v>65.589041095890408</v>
      </c>
      <c r="I463">
        <v>4646.3061009658577</v>
      </c>
      <c r="J463" t="s">
        <v>56</v>
      </c>
      <c r="K463" t="s">
        <v>41</v>
      </c>
      <c r="L463" s="6">
        <v>44095</v>
      </c>
      <c r="M463" s="6">
        <v>44101</v>
      </c>
      <c r="N463">
        <v>9</v>
      </c>
      <c r="O463">
        <v>9</v>
      </c>
      <c r="P463">
        <v>4</v>
      </c>
      <c r="Q463">
        <v>4</v>
      </c>
      <c r="R463">
        <v>1877</v>
      </c>
    </row>
    <row r="464" spans="1:18" hidden="1" x14ac:dyDescent="0.25">
      <c r="A464">
        <v>2020</v>
      </c>
      <c r="B464" t="s">
        <v>58</v>
      </c>
      <c r="C464" t="s">
        <v>57</v>
      </c>
      <c r="D464" t="s">
        <v>120</v>
      </c>
      <c r="E464">
        <v>228</v>
      </c>
      <c r="F464">
        <v>0</v>
      </c>
      <c r="G464">
        <v>0</v>
      </c>
      <c r="H464">
        <v>0</v>
      </c>
      <c r="I464">
        <v>939</v>
      </c>
      <c r="J464" t="s">
        <v>56</v>
      </c>
      <c r="K464" t="s">
        <v>41</v>
      </c>
      <c r="L464" s="6">
        <v>44102</v>
      </c>
      <c r="M464" s="6">
        <v>44104</v>
      </c>
      <c r="N464">
        <v>9</v>
      </c>
      <c r="O464">
        <v>9</v>
      </c>
      <c r="P464">
        <v>4</v>
      </c>
      <c r="Q464">
        <v>4</v>
      </c>
      <c r="R464">
        <v>228</v>
      </c>
    </row>
    <row r="465" spans="1:18" x14ac:dyDescent="0.25">
      <c r="A465">
        <v>2020</v>
      </c>
      <c r="B465" t="s">
        <v>95</v>
      </c>
      <c r="C465" t="s">
        <v>95</v>
      </c>
      <c r="D465" t="s">
        <v>119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56</v>
      </c>
      <c r="K465" t="s">
        <v>41</v>
      </c>
      <c r="L465" s="6">
        <v>43891</v>
      </c>
      <c r="M465" s="6">
        <v>43891</v>
      </c>
      <c r="N465">
        <v>3</v>
      </c>
      <c r="O465">
        <v>3</v>
      </c>
      <c r="P465">
        <v>1</v>
      </c>
      <c r="Q465">
        <v>1</v>
      </c>
      <c r="R465">
        <v>0</v>
      </c>
    </row>
    <row r="466" spans="1:18" x14ac:dyDescent="0.25">
      <c r="A466">
        <v>2020</v>
      </c>
      <c r="B466" t="s">
        <v>94</v>
      </c>
      <c r="C466" t="s">
        <v>93</v>
      </c>
      <c r="D466" t="s">
        <v>119</v>
      </c>
      <c r="E466">
        <v>0</v>
      </c>
      <c r="F466">
        <v>0</v>
      </c>
      <c r="G466">
        <v>0</v>
      </c>
      <c r="H466">
        <v>17</v>
      </c>
      <c r="I466">
        <v>0</v>
      </c>
      <c r="J466" t="s">
        <v>56</v>
      </c>
      <c r="K466" t="s">
        <v>41</v>
      </c>
      <c r="L466" s="6">
        <v>43892</v>
      </c>
      <c r="M466" s="6">
        <v>43898</v>
      </c>
      <c r="N466">
        <v>3</v>
      </c>
      <c r="O466">
        <v>3</v>
      </c>
      <c r="P466">
        <v>1</v>
      </c>
      <c r="Q466">
        <v>1</v>
      </c>
      <c r="R466">
        <v>0</v>
      </c>
    </row>
    <row r="467" spans="1:18" x14ac:dyDescent="0.25">
      <c r="A467">
        <v>2020</v>
      </c>
      <c r="B467" t="s">
        <v>92</v>
      </c>
      <c r="C467" t="s">
        <v>91</v>
      </c>
      <c r="D467" t="s">
        <v>119</v>
      </c>
      <c r="E467">
        <v>0</v>
      </c>
      <c r="F467">
        <v>0</v>
      </c>
      <c r="G467">
        <v>0</v>
      </c>
      <c r="H467">
        <v>0</v>
      </c>
      <c r="I467">
        <v>0</v>
      </c>
      <c r="J467" t="s">
        <v>56</v>
      </c>
      <c r="K467" t="s">
        <v>41</v>
      </c>
      <c r="L467" s="6">
        <v>43899</v>
      </c>
      <c r="M467" s="6">
        <v>43905</v>
      </c>
      <c r="N467">
        <v>3</v>
      </c>
      <c r="O467">
        <v>3</v>
      </c>
      <c r="P467">
        <v>1</v>
      </c>
      <c r="Q467">
        <v>1</v>
      </c>
      <c r="R467">
        <v>0</v>
      </c>
    </row>
    <row r="468" spans="1:18" x14ac:dyDescent="0.25">
      <c r="A468">
        <v>2020</v>
      </c>
      <c r="B468" t="s">
        <v>90</v>
      </c>
      <c r="C468" t="s">
        <v>89</v>
      </c>
      <c r="D468" t="s">
        <v>119</v>
      </c>
      <c r="E468">
        <v>0</v>
      </c>
      <c r="F468">
        <v>0</v>
      </c>
      <c r="G468">
        <v>0</v>
      </c>
      <c r="H468">
        <v>7</v>
      </c>
      <c r="I468">
        <v>0</v>
      </c>
      <c r="J468" t="s">
        <v>56</v>
      </c>
      <c r="K468" t="s">
        <v>41</v>
      </c>
      <c r="L468" s="6">
        <v>43906</v>
      </c>
      <c r="M468" s="6">
        <v>43912</v>
      </c>
      <c r="N468">
        <v>3</v>
      </c>
      <c r="O468">
        <v>3</v>
      </c>
      <c r="P468">
        <v>1</v>
      </c>
      <c r="Q468">
        <v>1</v>
      </c>
      <c r="R468">
        <v>0</v>
      </c>
    </row>
    <row r="469" spans="1:18" x14ac:dyDescent="0.25">
      <c r="A469">
        <v>2020</v>
      </c>
      <c r="B469" t="s">
        <v>88</v>
      </c>
      <c r="C469" t="s">
        <v>46</v>
      </c>
      <c r="D469" t="s">
        <v>119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56</v>
      </c>
      <c r="K469" t="s">
        <v>41</v>
      </c>
      <c r="L469" s="6">
        <v>43913</v>
      </c>
      <c r="M469" s="6">
        <v>43914</v>
      </c>
      <c r="N469">
        <v>3</v>
      </c>
      <c r="O469">
        <v>3</v>
      </c>
      <c r="P469">
        <v>1</v>
      </c>
      <c r="Q469">
        <v>1</v>
      </c>
      <c r="R469">
        <v>0</v>
      </c>
    </row>
    <row r="470" spans="1:18" x14ac:dyDescent="0.25">
      <c r="A470">
        <v>2020</v>
      </c>
      <c r="B470" t="s">
        <v>50</v>
      </c>
      <c r="C470" t="s">
        <v>57</v>
      </c>
      <c r="D470" t="s">
        <v>119</v>
      </c>
      <c r="E470">
        <v>5014</v>
      </c>
      <c r="F470">
        <v>225</v>
      </c>
      <c r="G470">
        <v>41</v>
      </c>
      <c r="H470">
        <v>851.54674489903289</v>
      </c>
      <c r="I470">
        <v>9606.7088331942741</v>
      </c>
      <c r="J470" t="s">
        <v>42</v>
      </c>
      <c r="K470" t="s">
        <v>41</v>
      </c>
      <c r="L470" s="6">
        <v>44013</v>
      </c>
      <c r="M470" s="6">
        <v>44104</v>
      </c>
      <c r="N470">
        <v>7</v>
      </c>
      <c r="O470">
        <v>9</v>
      </c>
      <c r="P470">
        <v>2</v>
      </c>
      <c r="Q470">
        <v>4</v>
      </c>
      <c r="R470">
        <v>5280</v>
      </c>
    </row>
    <row r="471" spans="1:18" hidden="1" x14ac:dyDescent="0.25">
      <c r="A471">
        <v>2020</v>
      </c>
      <c r="B471" t="s">
        <v>50</v>
      </c>
      <c r="C471" t="s">
        <v>83</v>
      </c>
      <c r="D471" t="s">
        <v>115</v>
      </c>
      <c r="E471">
        <v>0</v>
      </c>
      <c r="F471">
        <v>0</v>
      </c>
      <c r="G471">
        <v>5</v>
      </c>
      <c r="H471">
        <v>0</v>
      </c>
      <c r="I471">
        <v>0</v>
      </c>
      <c r="J471" t="s">
        <v>56</v>
      </c>
      <c r="K471" t="s">
        <v>41</v>
      </c>
      <c r="L471" s="6">
        <v>44013</v>
      </c>
      <c r="M471" s="6">
        <v>44017</v>
      </c>
      <c r="N471">
        <v>7</v>
      </c>
      <c r="O471">
        <v>7</v>
      </c>
      <c r="P471">
        <v>2</v>
      </c>
      <c r="Q471">
        <v>2</v>
      </c>
      <c r="R471">
        <v>5</v>
      </c>
    </row>
    <row r="472" spans="1:18" hidden="1" x14ac:dyDescent="0.25">
      <c r="A472">
        <v>2020</v>
      </c>
      <c r="B472" t="s">
        <v>82</v>
      </c>
      <c r="C472" t="s">
        <v>81</v>
      </c>
      <c r="D472" t="s">
        <v>115</v>
      </c>
      <c r="E472">
        <v>6</v>
      </c>
      <c r="F472">
        <v>0</v>
      </c>
      <c r="G472">
        <v>0</v>
      </c>
      <c r="H472">
        <v>0</v>
      </c>
      <c r="I472">
        <v>0</v>
      </c>
      <c r="J472" t="s">
        <v>56</v>
      </c>
      <c r="K472" t="s">
        <v>41</v>
      </c>
      <c r="L472" s="6">
        <v>44018</v>
      </c>
      <c r="M472" s="6">
        <v>44024</v>
      </c>
      <c r="N472">
        <v>7</v>
      </c>
      <c r="O472">
        <v>7</v>
      </c>
      <c r="P472">
        <v>2</v>
      </c>
      <c r="Q472">
        <v>2</v>
      </c>
      <c r="R472">
        <v>6</v>
      </c>
    </row>
    <row r="473" spans="1:18" hidden="1" x14ac:dyDescent="0.25">
      <c r="A473">
        <v>2020</v>
      </c>
      <c r="B473" t="s">
        <v>80</v>
      </c>
      <c r="C473" t="s">
        <v>79</v>
      </c>
      <c r="D473" t="s">
        <v>115</v>
      </c>
      <c r="E473">
        <v>0</v>
      </c>
      <c r="F473">
        <v>0</v>
      </c>
      <c r="G473">
        <v>5</v>
      </c>
      <c r="H473">
        <v>0</v>
      </c>
      <c r="I473">
        <v>0</v>
      </c>
      <c r="J473" t="s">
        <v>56</v>
      </c>
      <c r="K473" t="s">
        <v>41</v>
      </c>
      <c r="L473" s="6">
        <v>44025</v>
      </c>
      <c r="M473" s="6">
        <v>44031</v>
      </c>
      <c r="N473">
        <v>7</v>
      </c>
      <c r="O473">
        <v>7</v>
      </c>
      <c r="P473">
        <v>2</v>
      </c>
      <c r="Q473">
        <v>2</v>
      </c>
      <c r="R473">
        <v>5</v>
      </c>
    </row>
    <row r="474" spans="1:18" hidden="1" x14ac:dyDescent="0.25">
      <c r="A474">
        <v>2020</v>
      </c>
      <c r="B474" t="s">
        <v>78</v>
      </c>
      <c r="C474" t="s">
        <v>77</v>
      </c>
      <c r="D474" t="s">
        <v>115</v>
      </c>
      <c r="E474">
        <v>0</v>
      </c>
      <c r="F474">
        <v>0</v>
      </c>
      <c r="G474">
        <v>0</v>
      </c>
      <c r="H474">
        <v>0</v>
      </c>
      <c r="I474">
        <v>0</v>
      </c>
      <c r="J474" t="s">
        <v>56</v>
      </c>
      <c r="K474" t="s">
        <v>41</v>
      </c>
      <c r="L474" s="6">
        <v>44032</v>
      </c>
      <c r="M474" s="6">
        <v>44038</v>
      </c>
      <c r="N474">
        <v>7</v>
      </c>
      <c r="O474">
        <v>7</v>
      </c>
      <c r="P474">
        <v>2</v>
      </c>
      <c r="Q474">
        <v>2</v>
      </c>
      <c r="R474">
        <v>0</v>
      </c>
    </row>
    <row r="475" spans="1:18" hidden="1" x14ac:dyDescent="0.25">
      <c r="A475">
        <v>2020</v>
      </c>
      <c r="B475" t="s">
        <v>76</v>
      </c>
      <c r="C475" t="s">
        <v>118</v>
      </c>
      <c r="D475" t="s">
        <v>115</v>
      </c>
      <c r="E475">
        <v>12</v>
      </c>
      <c r="F475">
        <v>0</v>
      </c>
      <c r="G475">
        <v>0</v>
      </c>
      <c r="H475">
        <v>0</v>
      </c>
      <c r="I475">
        <v>0</v>
      </c>
      <c r="J475" t="s">
        <v>56</v>
      </c>
      <c r="K475" t="s">
        <v>41</v>
      </c>
      <c r="L475" s="6">
        <v>44039</v>
      </c>
      <c r="M475" s="6">
        <v>44043</v>
      </c>
      <c r="N475">
        <v>7</v>
      </c>
      <c r="O475">
        <v>7</v>
      </c>
      <c r="P475">
        <v>2</v>
      </c>
      <c r="Q475">
        <v>2</v>
      </c>
      <c r="R475">
        <v>12</v>
      </c>
    </row>
    <row r="476" spans="1:18" hidden="1" x14ac:dyDescent="0.25">
      <c r="A476">
        <v>2020</v>
      </c>
      <c r="B476" t="s">
        <v>117</v>
      </c>
      <c r="C476" t="s">
        <v>57</v>
      </c>
      <c r="D476" t="s">
        <v>115</v>
      </c>
      <c r="E476">
        <v>3118</v>
      </c>
      <c r="F476">
        <v>699</v>
      </c>
      <c r="G476">
        <v>5724</v>
      </c>
      <c r="H476">
        <v>150.9171717171717</v>
      </c>
      <c r="I476">
        <v>735.72121212121215</v>
      </c>
      <c r="J476" t="s">
        <v>52</v>
      </c>
      <c r="K476" t="s">
        <v>41</v>
      </c>
      <c r="L476" s="6">
        <v>44044</v>
      </c>
      <c r="M476" s="6">
        <v>44104</v>
      </c>
      <c r="N476">
        <v>8</v>
      </c>
      <c r="O476">
        <v>9</v>
      </c>
      <c r="P476">
        <v>3</v>
      </c>
      <c r="Q476">
        <v>4</v>
      </c>
      <c r="R476">
        <v>9541</v>
      </c>
    </row>
    <row r="477" spans="1:18" hidden="1" x14ac:dyDescent="0.25">
      <c r="A477">
        <v>2020</v>
      </c>
      <c r="B477" t="s">
        <v>116</v>
      </c>
      <c r="C477" t="s">
        <v>69</v>
      </c>
      <c r="D477" t="s">
        <v>115</v>
      </c>
      <c r="E477">
        <v>163</v>
      </c>
      <c r="F477">
        <v>0</v>
      </c>
      <c r="G477">
        <v>48</v>
      </c>
      <c r="H477">
        <v>15</v>
      </c>
      <c r="I477">
        <v>24.571428571428569</v>
      </c>
      <c r="J477" t="s">
        <v>56</v>
      </c>
      <c r="K477" t="s">
        <v>41</v>
      </c>
      <c r="L477" s="6">
        <v>44065</v>
      </c>
      <c r="M477" s="6">
        <v>44066</v>
      </c>
      <c r="N477">
        <v>8</v>
      </c>
      <c r="O477">
        <v>8</v>
      </c>
      <c r="P477">
        <v>3</v>
      </c>
      <c r="Q477">
        <v>3</v>
      </c>
      <c r="R477">
        <v>211</v>
      </c>
    </row>
    <row r="478" spans="1:18" hidden="1" x14ac:dyDescent="0.25">
      <c r="A478">
        <v>2020</v>
      </c>
      <c r="B478" t="s">
        <v>68</v>
      </c>
      <c r="C478" t="s">
        <v>67</v>
      </c>
      <c r="D478" t="s">
        <v>115</v>
      </c>
      <c r="E478">
        <v>387</v>
      </c>
      <c r="F478">
        <v>4</v>
      </c>
      <c r="G478">
        <v>363</v>
      </c>
      <c r="H478">
        <v>9.1428571428571423</v>
      </c>
      <c r="I478">
        <v>22.745098039215691</v>
      </c>
      <c r="J478" t="s">
        <v>56</v>
      </c>
      <c r="K478" t="s">
        <v>41</v>
      </c>
      <c r="L478" s="6">
        <v>44067</v>
      </c>
      <c r="M478" s="6">
        <v>44073</v>
      </c>
      <c r="N478">
        <v>8</v>
      </c>
      <c r="O478">
        <v>8</v>
      </c>
      <c r="P478">
        <v>3</v>
      </c>
      <c r="Q478">
        <v>3</v>
      </c>
      <c r="R478">
        <v>754</v>
      </c>
    </row>
    <row r="479" spans="1:18" hidden="1" x14ac:dyDescent="0.25">
      <c r="A479">
        <v>2020</v>
      </c>
      <c r="B479" t="s">
        <v>66</v>
      </c>
      <c r="C479" t="s">
        <v>66</v>
      </c>
      <c r="D479" t="s">
        <v>115</v>
      </c>
      <c r="E479">
        <v>80</v>
      </c>
      <c r="F479">
        <v>0</v>
      </c>
      <c r="G479">
        <v>32</v>
      </c>
      <c r="H479">
        <v>0</v>
      </c>
      <c r="I479">
        <v>0</v>
      </c>
      <c r="J479" t="s">
        <v>56</v>
      </c>
      <c r="K479" t="s">
        <v>41</v>
      </c>
      <c r="L479" s="6">
        <v>44074</v>
      </c>
      <c r="M479" s="6">
        <v>44074</v>
      </c>
      <c r="N479">
        <v>8</v>
      </c>
      <c r="O479">
        <v>8</v>
      </c>
      <c r="P479">
        <v>3</v>
      </c>
      <c r="Q479">
        <v>3</v>
      </c>
      <c r="R479">
        <v>112</v>
      </c>
    </row>
    <row r="480" spans="1:18" hidden="1" x14ac:dyDescent="0.25">
      <c r="A480">
        <v>2020</v>
      </c>
      <c r="B480" t="s">
        <v>114</v>
      </c>
      <c r="C480" t="s">
        <v>103</v>
      </c>
      <c r="D480" t="s">
        <v>112</v>
      </c>
      <c r="E480">
        <v>0</v>
      </c>
      <c r="F480">
        <v>0</v>
      </c>
      <c r="G480">
        <v>0</v>
      </c>
      <c r="H480">
        <v>0</v>
      </c>
      <c r="I480">
        <v>0</v>
      </c>
      <c r="J480" t="s">
        <v>56</v>
      </c>
      <c r="K480" t="s">
        <v>41</v>
      </c>
      <c r="L480" s="6">
        <v>43862</v>
      </c>
      <c r="M480" s="6">
        <v>43863</v>
      </c>
      <c r="N480">
        <v>2</v>
      </c>
      <c r="O480">
        <v>2</v>
      </c>
      <c r="P480">
        <v>1</v>
      </c>
      <c r="Q480">
        <v>1</v>
      </c>
      <c r="R480">
        <v>0</v>
      </c>
    </row>
    <row r="481" spans="1:20" hidden="1" x14ac:dyDescent="0.25">
      <c r="A481">
        <v>2020</v>
      </c>
      <c r="B481" t="s">
        <v>102</v>
      </c>
      <c r="C481" t="s">
        <v>101</v>
      </c>
      <c r="D481" t="s">
        <v>112</v>
      </c>
      <c r="E481">
        <v>0</v>
      </c>
      <c r="F481">
        <v>0</v>
      </c>
      <c r="G481">
        <v>0</v>
      </c>
      <c r="H481">
        <v>0</v>
      </c>
      <c r="I481">
        <v>0</v>
      </c>
      <c r="J481" t="s">
        <v>56</v>
      </c>
      <c r="K481" t="s">
        <v>41</v>
      </c>
      <c r="L481" s="6">
        <v>43864</v>
      </c>
      <c r="M481" s="6">
        <v>43870</v>
      </c>
      <c r="N481">
        <v>2</v>
      </c>
      <c r="O481">
        <v>2</v>
      </c>
      <c r="P481">
        <v>1</v>
      </c>
      <c r="Q481">
        <v>1</v>
      </c>
      <c r="R481">
        <v>0</v>
      </c>
    </row>
    <row r="482" spans="1:20" hidden="1" x14ac:dyDescent="0.25">
      <c r="A482">
        <v>2020</v>
      </c>
      <c r="B482" t="s">
        <v>100</v>
      </c>
      <c r="C482" t="s">
        <v>99</v>
      </c>
      <c r="D482" t="s">
        <v>112</v>
      </c>
      <c r="E482">
        <v>0</v>
      </c>
      <c r="F482">
        <v>0</v>
      </c>
      <c r="G482">
        <v>0</v>
      </c>
      <c r="H482">
        <v>0</v>
      </c>
      <c r="I482">
        <v>0</v>
      </c>
      <c r="J482" t="s">
        <v>56</v>
      </c>
      <c r="K482" t="s">
        <v>41</v>
      </c>
      <c r="L482" s="6">
        <v>43871</v>
      </c>
      <c r="M482" s="6">
        <v>43877</v>
      </c>
      <c r="N482">
        <v>2</v>
      </c>
      <c r="O482">
        <v>2</v>
      </c>
      <c r="P482">
        <v>1</v>
      </c>
      <c r="Q482">
        <v>1</v>
      </c>
      <c r="R482">
        <v>0</v>
      </c>
    </row>
    <row r="483" spans="1:20" hidden="1" x14ac:dyDescent="0.25">
      <c r="A483">
        <v>2020</v>
      </c>
      <c r="B483" t="s">
        <v>98</v>
      </c>
      <c r="C483" t="s">
        <v>97</v>
      </c>
      <c r="D483" t="s">
        <v>112</v>
      </c>
      <c r="E483">
        <v>0</v>
      </c>
      <c r="F483">
        <v>0</v>
      </c>
      <c r="G483">
        <v>0</v>
      </c>
      <c r="H483">
        <v>0</v>
      </c>
      <c r="I483">
        <v>7</v>
      </c>
      <c r="J483" t="s">
        <v>56</v>
      </c>
      <c r="K483" t="s">
        <v>41</v>
      </c>
      <c r="L483" s="6">
        <v>43878</v>
      </c>
      <c r="M483" s="6">
        <v>43884</v>
      </c>
      <c r="N483">
        <v>2</v>
      </c>
      <c r="O483">
        <v>2</v>
      </c>
      <c r="P483">
        <v>1</v>
      </c>
      <c r="Q483">
        <v>1</v>
      </c>
      <c r="R483">
        <v>0</v>
      </c>
    </row>
    <row r="484" spans="1:20" hidden="1" x14ac:dyDescent="0.25">
      <c r="A484">
        <v>2020</v>
      </c>
      <c r="B484" t="s">
        <v>96</v>
      </c>
      <c r="C484" t="s">
        <v>95</v>
      </c>
      <c r="D484" t="s">
        <v>112</v>
      </c>
      <c r="E484">
        <v>0</v>
      </c>
      <c r="F484">
        <v>0</v>
      </c>
      <c r="G484">
        <v>0</v>
      </c>
      <c r="H484">
        <v>0</v>
      </c>
      <c r="I484">
        <v>7</v>
      </c>
      <c r="J484" t="s">
        <v>56</v>
      </c>
      <c r="K484" t="s">
        <v>41</v>
      </c>
      <c r="L484" s="6">
        <v>43885</v>
      </c>
      <c r="M484" s="6">
        <v>43891</v>
      </c>
      <c r="N484">
        <v>2</v>
      </c>
      <c r="O484">
        <v>3</v>
      </c>
      <c r="P484">
        <v>1</v>
      </c>
      <c r="Q484">
        <v>1</v>
      </c>
      <c r="R484">
        <v>0</v>
      </c>
    </row>
    <row r="485" spans="1:20" hidden="1" x14ac:dyDescent="0.25">
      <c r="A485">
        <v>2020</v>
      </c>
      <c r="B485" t="s">
        <v>94</v>
      </c>
      <c r="C485" t="s">
        <v>93</v>
      </c>
      <c r="D485" t="s">
        <v>112</v>
      </c>
      <c r="E485">
        <v>0</v>
      </c>
      <c r="F485">
        <v>0</v>
      </c>
      <c r="G485">
        <v>0</v>
      </c>
      <c r="H485">
        <v>0</v>
      </c>
      <c r="I485">
        <v>0</v>
      </c>
      <c r="J485" t="s">
        <v>56</v>
      </c>
      <c r="K485" t="s">
        <v>41</v>
      </c>
      <c r="L485" s="6">
        <v>43892</v>
      </c>
      <c r="M485" s="6">
        <v>43898</v>
      </c>
      <c r="N485">
        <v>3</v>
      </c>
      <c r="O485">
        <v>3</v>
      </c>
      <c r="P485">
        <v>1</v>
      </c>
      <c r="Q485">
        <v>1</v>
      </c>
      <c r="R485">
        <v>0</v>
      </c>
    </row>
    <row r="486" spans="1:20" hidden="1" x14ac:dyDescent="0.25">
      <c r="A486">
        <v>2020</v>
      </c>
      <c r="B486" t="s">
        <v>92</v>
      </c>
      <c r="C486" t="s">
        <v>91</v>
      </c>
      <c r="D486" t="s">
        <v>112</v>
      </c>
      <c r="E486">
        <v>0</v>
      </c>
      <c r="F486">
        <v>0</v>
      </c>
      <c r="G486">
        <v>0</v>
      </c>
      <c r="H486">
        <v>0</v>
      </c>
      <c r="I486">
        <v>0</v>
      </c>
      <c r="J486" t="s">
        <v>56</v>
      </c>
      <c r="K486" t="s">
        <v>41</v>
      </c>
      <c r="L486" s="6">
        <v>43899</v>
      </c>
      <c r="M486" s="6">
        <v>43905</v>
      </c>
      <c r="N486">
        <v>3</v>
      </c>
      <c r="O486">
        <v>3</v>
      </c>
      <c r="P486">
        <v>1</v>
      </c>
      <c r="Q486">
        <v>1</v>
      </c>
      <c r="R486">
        <v>0</v>
      </c>
    </row>
    <row r="487" spans="1:20" hidden="1" x14ac:dyDescent="0.25">
      <c r="A487">
        <v>2020</v>
      </c>
      <c r="B487" t="s">
        <v>90</v>
      </c>
      <c r="C487" t="s">
        <v>89</v>
      </c>
      <c r="D487" t="s">
        <v>112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56</v>
      </c>
      <c r="K487" t="s">
        <v>41</v>
      </c>
      <c r="L487" s="6">
        <v>43906</v>
      </c>
      <c r="M487" s="6">
        <v>43912</v>
      </c>
      <c r="N487">
        <v>3</v>
      </c>
      <c r="O487">
        <v>3</v>
      </c>
      <c r="P487">
        <v>1</v>
      </c>
      <c r="Q487">
        <v>1</v>
      </c>
      <c r="R487">
        <v>0</v>
      </c>
    </row>
    <row r="488" spans="1:20" hidden="1" x14ac:dyDescent="0.25">
      <c r="A488">
        <v>2020</v>
      </c>
      <c r="B488" t="s">
        <v>88</v>
      </c>
      <c r="C488" t="s">
        <v>46</v>
      </c>
      <c r="D488" t="s">
        <v>112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56</v>
      </c>
      <c r="K488" t="s">
        <v>41</v>
      </c>
      <c r="L488" s="6">
        <v>43913</v>
      </c>
      <c r="M488" s="6">
        <v>43914</v>
      </c>
      <c r="N488">
        <v>3</v>
      </c>
      <c r="O488">
        <v>3</v>
      </c>
      <c r="P488">
        <v>1</v>
      </c>
      <c r="Q488">
        <v>1</v>
      </c>
      <c r="R488">
        <v>0</v>
      </c>
    </row>
    <row r="489" spans="1:20" hidden="1" x14ac:dyDescent="0.25">
      <c r="A489">
        <v>2020</v>
      </c>
      <c r="B489" t="s">
        <v>85</v>
      </c>
      <c r="C489" t="s">
        <v>79</v>
      </c>
      <c r="D489" t="s">
        <v>112</v>
      </c>
      <c r="E489">
        <v>673</v>
      </c>
      <c r="F489">
        <v>0</v>
      </c>
      <c r="G489">
        <v>57</v>
      </c>
      <c r="H489">
        <v>366.49872122762139</v>
      </c>
      <c r="I489">
        <v>669.7919543003627</v>
      </c>
      <c r="J489" t="s">
        <v>56</v>
      </c>
      <c r="K489" t="s">
        <v>41</v>
      </c>
      <c r="L489" s="6">
        <v>44028</v>
      </c>
      <c r="M489" s="6">
        <v>44031</v>
      </c>
      <c r="N489">
        <v>7</v>
      </c>
      <c r="O489">
        <v>7</v>
      </c>
      <c r="P489">
        <v>2</v>
      </c>
      <c r="Q489">
        <v>2</v>
      </c>
      <c r="R489">
        <v>730</v>
      </c>
    </row>
    <row r="490" spans="1:20" hidden="1" x14ac:dyDescent="0.25">
      <c r="A490">
        <v>2020</v>
      </c>
      <c r="B490" t="s">
        <v>78</v>
      </c>
      <c r="C490" t="s">
        <v>77</v>
      </c>
      <c r="D490" t="s">
        <v>112</v>
      </c>
      <c r="E490">
        <v>460</v>
      </c>
      <c r="F490">
        <v>10</v>
      </c>
      <c r="G490">
        <v>10</v>
      </c>
      <c r="H490">
        <v>332.34352941176468</v>
      </c>
      <c r="I490">
        <v>628.62086456147676</v>
      </c>
      <c r="J490" t="s">
        <v>56</v>
      </c>
      <c r="K490" t="s">
        <v>41</v>
      </c>
      <c r="L490" s="6">
        <v>44032</v>
      </c>
      <c r="M490" s="6">
        <v>44038</v>
      </c>
      <c r="N490">
        <v>7</v>
      </c>
      <c r="O490">
        <v>7</v>
      </c>
      <c r="P490">
        <v>2</v>
      </c>
      <c r="Q490">
        <v>2</v>
      </c>
      <c r="R490">
        <v>480</v>
      </c>
    </row>
    <row r="491" spans="1:20" hidden="1" x14ac:dyDescent="0.25">
      <c r="A491">
        <v>2020</v>
      </c>
      <c r="B491" t="s">
        <v>76</v>
      </c>
      <c r="C491" t="s">
        <v>75</v>
      </c>
      <c r="D491" t="s">
        <v>112</v>
      </c>
      <c r="E491">
        <v>461</v>
      </c>
      <c r="F491">
        <v>0</v>
      </c>
      <c r="G491">
        <v>8</v>
      </c>
      <c r="H491">
        <v>331.75595238095241</v>
      </c>
      <c r="I491">
        <v>359.6776297168476</v>
      </c>
      <c r="J491" t="s">
        <v>56</v>
      </c>
      <c r="K491" t="s">
        <v>41</v>
      </c>
      <c r="L491" s="6">
        <v>44039</v>
      </c>
      <c r="M491" s="6">
        <v>44045</v>
      </c>
      <c r="N491">
        <v>7</v>
      </c>
      <c r="O491">
        <v>8</v>
      </c>
      <c r="P491">
        <v>2</v>
      </c>
      <c r="Q491">
        <v>3</v>
      </c>
      <c r="R491">
        <v>469</v>
      </c>
      <c r="S491">
        <f>R491*(5/7)</f>
        <v>335</v>
      </c>
      <c r="T491">
        <f>R491*(2/7)</f>
        <v>134</v>
      </c>
    </row>
    <row r="492" spans="1:20" hidden="1" x14ac:dyDescent="0.25">
      <c r="A492">
        <v>2020</v>
      </c>
      <c r="B492" t="s">
        <v>74</v>
      </c>
      <c r="C492" t="s">
        <v>73</v>
      </c>
      <c r="D492" t="s">
        <v>112</v>
      </c>
      <c r="E492">
        <v>462</v>
      </c>
      <c r="F492">
        <v>15</v>
      </c>
      <c r="G492">
        <v>5</v>
      </c>
      <c r="H492">
        <v>363.34285714285721</v>
      </c>
      <c r="I492">
        <v>567.45781310753011</v>
      </c>
      <c r="J492" t="s">
        <v>56</v>
      </c>
      <c r="K492" t="s">
        <v>41</v>
      </c>
      <c r="L492" s="6">
        <v>44046</v>
      </c>
      <c r="M492" s="6">
        <v>44052</v>
      </c>
      <c r="N492">
        <v>8</v>
      </c>
      <c r="O492">
        <v>8</v>
      </c>
      <c r="P492">
        <v>3</v>
      </c>
      <c r="Q492">
        <v>3</v>
      </c>
      <c r="R492">
        <v>482</v>
      </c>
    </row>
    <row r="493" spans="1:20" hidden="1" x14ac:dyDescent="0.25">
      <c r="A493">
        <v>2020</v>
      </c>
      <c r="B493" t="s">
        <v>72</v>
      </c>
      <c r="C493" t="s">
        <v>113</v>
      </c>
      <c r="D493" t="s">
        <v>112</v>
      </c>
      <c r="E493">
        <v>399</v>
      </c>
      <c r="F493">
        <v>39</v>
      </c>
      <c r="G493">
        <v>32</v>
      </c>
      <c r="H493">
        <v>440.44534412955471</v>
      </c>
      <c r="I493">
        <v>433.3928435959034</v>
      </c>
      <c r="J493" t="s">
        <v>56</v>
      </c>
      <c r="K493" t="s">
        <v>41</v>
      </c>
      <c r="L493" s="6">
        <v>44053</v>
      </c>
      <c r="M493" s="6">
        <v>44058</v>
      </c>
      <c r="N493">
        <v>8</v>
      </c>
      <c r="O493">
        <v>8</v>
      </c>
      <c r="P493">
        <v>3</v>
      </c>
      <c r="Q493">
        <v>3</v>
      </c>
      <c r="R493">
        <v>470</v>
      </c>
    </row>
    <row r="494" spans="1:20" hidden="1" x14ac:dyDescent="0.25">
      <c r="A494">
        <v>2020</v>
      </c>
      <c r="B494" t="s">
        <v>71</v>
      </c>
      <c r="C494" t="s">
        <v>57</v>
      </c>
      <c r="D494" t="s">
        <v>112</v>
      </c>
      <c r="E494">
        <v>3451</v>
      </c>
      <c r="F494">
        <v>363</v>
      </c>
      <c r="G494">
        <v>189</v>
      </c>
      <c r="H494">
        <v>2515.719367588933</v>
      </c>
      <c r="I494">
        <v>6708.5849802371549</v>
      </c>
      <c r="J494" t="s">
        <v>52</v>
      </c>
      <c r="K494" t="s">
        <v>41</v>
      </c>
      <c r="L494" s="6">
        <v>44059</v>
      </c>
      <c r="M494" s="6">
        <v>44104</v>
      </c>
      <c r="N494">
        <v>8</v>
      </c>
      <c r="O494">
        <v>9</v>
      </c>
      <c r="P494">
        <v>3</v>
      </c>
      <c r="Q494">
        <v>4</v>
      </c>
      <c r="R494">
        <v>4003</v>
      </c>
    </row>
    <row r="495" spans="1:20" hidden="1" x14ac:dyDescent="0.25">
      <c r="A495">
        <v>2020</v>
      </c>
      <c r="B495" t="s">
        <v>47</v>
      </c>
      <c r="C495" t="s">
        <v>111</v>
      </c>
      <c r="D495" t="s">
        <v>84</v>
      </c>
      <c r="E495">
        <v>0</v>
      </c>
      <c r="F495">
        <v>0</v>
      </c>
      <c r="G495">
        <v>0</v>
      </c>
      <c r="H495">
        <v>0</v>
      </c>
      <c r="I495">
        <v>0</v>
      </c>
      <c r="J495" t="s">
        <v>56</v>
      </c>
      <c r="K495" t="s">
        <v>41</v>
      </c>
      <c r="L495" s="6">
        <v>43831</v>
      </c>
      <c r="M495" s="6">
        <v>43835</v>
      </c>
      <c r="N495">
        <v>1</v>
      </c>
      <c r="O495">
        <v>1</v>
      </c>
      <c r="P495">
        <v>1</v>
      </c>
      <c r="Q495">
        <v>1</v>
      </c>
      <c r="R495">
        <v>0</v>
      </c>
    </row>
    <row r="496" spans="1:20" hidden="1" x14ac:dyDescent="0.25">
      <c r="A496">
        <v>2020</v>
      </c>
      <c r="B496" t="s">
        <v>110</v>
      </c>
      <c r="C496" t="s">
        <v>109</v>
      </c>
      <c r="D496" t="s">
        <v>84</v>
      </c>
      <c r="E496">
        <v>0</v>
      </c>
      <c r="F496">
        <v>0</v>
      </c>
      <c r="G496">
        <v>0</v>
      </c>
      <c r="H496">
        <v>0</v>
      </c>
      <c r="I496">
        <v>0</v>
      </c>
      <c r="J496" t="s">
        <v>56</v>
      </c>
      <c r="K496" t="s">
        <v>41</v>
      </c>
      <c r="L496" s="6">
        <v>43836</v>
      </c>
      <c r="M496" s="6">
        <v>43842</v>
      </c>
      <c r="N496">
        <v>1</v>
      </c>
      <c r="O496">
        <v>1</v>
      </c>
      <c r="P496">
        <v>1</v>
      </c>
      <c r="Q496">
        <v>1</v>
      </c>
      <c r="R496">
        <v>0</v>
      </c>
    </row>
    <row r="497" spans="1:20" hidden="1" x14ac:dyDescent="0.25">
      <c r="A497">
        <v>2020</v>
      </c>
      <c r="B497" t="s">
        <v>108</v>
      </c>
      <c r="C497" t="s">
        <v>107</v>
      </c>
      <c r="D497" t="s">
        <v>84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56</v>
      </c>
      <c r="K497" t="s">
        <v>41</v>
      </c>
      <c r="L497" s="6">
        <v>43843</v>
      </c>
      <c r="M497" s="6">
        <v>43849</v>
      </c>
      <c r="N497">
        <v>1</v>
      </c>
      <c r="O497">
        <v>1</v>
      </c>
      <c r="P497">
        <v>1</v>
      </c>
      <c r="Q497">
        <v>1</v>
      </c>
      <c r="R497">
        <v>0</v>
      </c>
    </row>
    <row r="498" spans="1:20" hidden="1" x14ac:dyDescent="0.25">
      <c r="A498">
        <v>2020</v>
      </c>
      <c r="B498" t="s">
        <v>106</v>
      </c>
      <c r="C498" t="s">
        <v>105</v>
      </c>
      <c r="D498" t="s">
        <v>84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56</v>
      </c>
      <c r="K498" t="s">
        <v>41</v>
      </c>
      <c r="L498" s="6">
        <v>43850</v>
      </c>
      <c r="M498" s="6">
        <v>43856</v>
      </c>
      <c r="N498">
        <v>1</v>
      </c>
      <c r="O498">
        <v>1</v>
      </c>
      <c r="P498">
        <v>1</v>
      </c>
      <c r="Q498">
        <v>1</v>
      </c>
      <c r="R498">
        <v>0</v>
      </c>
    </row>
    <row r="499" spans="1:20" hidden="1" x14ac:dyDescent="0.25">
      <c r="A499">
        <v>2020</v>
      </c>
      <c r="B499" t="s">
        <v>104</v>
      </c>
      <c r="C499" t="s">
        <v>103</v>
      </c>
      <c r="D499" t="s">
        <v>84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56</v>
      </c>
      <c r="K499" t="s">
        <v>41</v>
      </c>
      <c r="L499" s="6">
        <v>43857</v>
      </c>
      <c r="M499" s="6">
        <v>43863</v>
      </c>
      <c r="N499">
        <v>1</v>
      </c>
      <c r="O499">
        <v>2</v>
      </c>
      <c r="P499">
        <v>1</v>
      </c>
      <c r="Q499">
        <v>1</v>
      </c>
      <c r="R499">
        <v>0</v>
      </c>
    </row>
    <row r="500" spans="1:20" hidden="1" x14ac:dyDescent="0.25">
      <c r="A500">
        <v>2020</v>
      </c>
      <c r="B500" t="s">
        <v>102</v>
      </c>
      <c r="C500" t="s">
        <v>101</v>
      </c>
      <c r="D500" t="s">
        <v>84</v>
      </c>
      <c r="E500">
        <v>0</v>
      </c>
      <c r="F500">
        <v>0</v>
      </c>
      <c r="G500">
        <v>0</v>
      </c>
      <c r="H500">
        <v>0</v>
      </c>
      <c r="I500">
        <v>0</v>
      </c>
      <c r="J500" t="s">
        <v>56</v>
      </c>
      <c r="K500" t="s">
        <v>41</v>
      </c>
      <c r="L500" s="6">
        <v>43864</v>
      </c>
      <c r="M500" s="6">
        <v>43870</v>
      </c>
      <c r="N500">
        <v>2</v>
      </c>
      <c r="O500">
        <v>2</v>
      </c>
      <c r="P500">
        <v>1</v>
      </c>
      <c r="Q500">
        <v>1</v>
      </c>
      <c r="R500">
        <v>0</v>
      </c>
    </row>
    <row r="501" spans="1:20" hidden="1" x14ac:dyDescent="0.25">
      <c r="A501">
        <v>2020</v>
      </c>
      <c r="B501" t="s">
        <v>100</v>
      </c>
      <c r="C501" t="s">
        <v>99</v>
      </c>
      <c r="D501" t="s">
        <v>84</v>
      </c>
      <c r="E501">
        <v>0</v>
      </c>
      <c r="F501">
        <v>0</v>
      </c>
      <c r="G501">
        <v>0</v>
      </c>
      <c r="H501">
        <v>0</v>
      </c>
      <c r="I501">
        <v>13</v>
      </c>
      <c r="J501" t="s">
        <v>56</v>
      </c>
      <c r="K501" t="s">
        <v>41</v>
      </c>
      <c r="L501" s="6">
        <v>43871</v>
      </c>
      <c r="M501" s="6">
        <v>43877</v>
      </c>
      <c r="N501">
        <v>2</v>
      </c>
      <c r="O501">
        <v>2</v>
      </c>
      <c r="P501">
        <v>1</v>
      </c>
      <c r="Q501">
        <v>1</v>
      </c>
      <c r="R501">
        <v>0</v>
      </c>
    </row>
    <row r="502" spans="1:20" hidden="1" x14ac:dyDescent="0.25">
      <c r="A502">
        <v>2020</v>
      </c>
      <c r="B502" t="s">
        <v>98</v>
      </c>
      <c r="C502" t="s">
        <v>97</v>
      </c>
      <c r="D502" t="s">
        <v>84</v>
      </c>
      <c r="E502">
        <v>0</v>
      </c>
      <c r="F502">
        <v>0</v>
      </c>
      <c r="G502">
        <v>0</v>
      </c>
      <c r="H502">
        <v>0</v>
      </c>
      <c r="I502">
        <v>0</v>
      </c>
      <c r="J502" t="s">
        <v>56</v>
      </c>
      <c r="K502" t="s">
        <v>41</v>
      </c>
      <c r="L502" s="6">
        <v>43878</v>
      </c>
      <c r="M502" s="6">
        <v>43884</v>
      </c>
      <c r="N502">
        <v>2</v>
      </c>
      <c r="O502">
        <v>2</v>
      </c>
      <c r="P502">
        <v>1</v>
      </c>
      <c r="Q502">
        <v>1</v>
      </c>
      <c r="R502">
        <v>0</v>
      </c>
    </row>
    <row r="503" spans="1:20" hidden="1" x14ac:dyDescent="0.25">
      <c r="A503">
        <v>2020</v>
      </c>
      <c r="B503" t="s">
        <v>96</v>
      </c>
      <c r="C503" t="s">
        <v>95</v>
      </c>
      <c r="D503" t="s">
        <v>84</v>
      </c>
      <c r="E503">
        <v>0</v>
      </c>
      <c r="F503">
        <v>0</v>
      </c>
      <c r="G503">
        <v>0</v>
      </c>
      <c r="H503">
        <v>0</v>
      </c>
      <c r="I503">
        <v>0</v>
      </c>
      <c r="J503" t="s">
        <v>56</v>
      </c>
      <c r="K503" t="s">
        <v>41</v>
      </c>
      <c r="L503" s="6">
        <v>43885</v>
      </c>
      <c r="M503" s="6">
        <v>43891</v>
      </c>
      <c r="N503">
        <v>2</v>
      </c>
      <c r="O503">
        <v>3</v>
      </c>
      <c r="P503">
        <v>1</v>
      </c>
      <c r="Q503">
        <v>1</v>
      </c>
      <c r="R503">
        <v>0</v>
      </c>
    </row>
    <row r="504" spans="1:20" hidden="1" x14ac:dyDescent="0.25">
      <c r="A504">
        <v>2020</v>
      </c>
      <c r="B504" t="s">
        <v>94</v>
      </c>
      <c r="C504" t="s">
        <v>93</v>
      </c>
      <c r="D504" t="s">
        <v>84</v>
      </c>
      <c r="E504">
        <v>0</v>
      </c>
      <c r="F504">
        <v>0</v>
      </c>
      <c r="G504">
        <v>0</v>
      </c>
      <c r="H504">
        <v>0</v>
      </c>
      <c r="I504">
        <v>0</v>
      </c>
      <c r="J504" t="s">
        <v>56</v>
      </c>
      <c r="K504" t="s">
        <v>41</v>
      </c>
      <c r="L504" s="6">
        <v>43892</v>
      </c>
      <c r="M504" s="6">
        <v>43898</v>
      </c>
      <c r="N504">
        <v>3</v>
      </c>
      <c r="O504">
        <v>3</v>
      </c>
      <c r="P504">
        <v>1</v>
      </c>
      <c r="Q504">
        <v>1</v>
      </c>
      <c r="R504">
        <v>0</v>
      </c>
    </row>
    <row r="505" spans="1:20" hidden="1" x14ac:dyDescent="0.25">
      <c r="A505">
        <v>2020</v>
      </c>
      <c r="B505" t="s">
        <v>92</v>
      </c>
      <c r="C505" t="s">
        <v>91</v>
      </c>
      <c r="D505" t="s">
        <v>84</v>
      </c>
      <c r="E505">
        <v>0</v>
      </c>
      <c r="F505">
        <v>0</v>
      </c>
      <c r="G505">
        <v>0</v>
      </c>
      <c r="H505">
        <v>0</v>
      </c>
      <c r="I505">
        <v>0</v>
      </c>
      <c r="J505" t="s">
        <v>56</v>
      </c>
      <c r="K505" t="s">
        <v>41</v>
      </c>
      <c r="L505" s="6">
        <v>43899</v>
      </c>
      <c r="M505" s="6">
        <v>43905</v>
      </c>
      <c r="N505">
        <v>3</v>
      </c>
      <c r="O505">
        <v>3</v>
      </c>
      <c r="P505">
        <v>1</v>
      </c>
      <c r="Q505">
        <v>1</v>
      </c>
      <c r="R505">
        <v>0</v>
      </c>
    </row>
    <row r="506" spans="1:20" hidden="1" x14ac:dyDescent="0.25">
      <c r="A506">
        <v>2020</v>
      </c>
      <c r="B506" t="s">
        <v>90</v>
      </c>
      <c r="C506" t="s">
        <v>89</v>
      </c>
      <c r="D506" t="s">
        <v>84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56</v>
      </c>
      <c r="K506" t="s">
        <v>41</v>
      </c>
      <c r="L506" s="6">
        <v>43906</v>
      </c>
      <c r="M506" s="6">
        <v>43912</v>
      </c>
      <c r="N506">
        <v>3</v>
      </c>
      <c r="O506">
        <v>3</v>
      </c>
      <c r="P506">
        <v>1</v>
      </c>
      <c r="Q506">
        <v>1</v>
      </c>
      <c r="R506">
        <v>0</v>
      </c>
    </row>
    <row r="507" spans="1:20" hidden="1" x14ac:dyDescent="0.25">
      <c r="A507">
        <v>2020</v>
      </c>
      <c r="B507" t="s">
        <v>88</v>
      </c>
      <c r="C507" t="s">
        <v>46</v>
      </c>
      <c r="D507" t="s">
        <v>84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56</v>
      </c>
      <c r="K507" t="s">
        <v>41</v>
      </c>
      <c r="L507" s="6">
        <v>43913</v>
      </c>
      <c r="M507" s="6">
        <v>43914</v>
      </c>
      <c r="N507">
        <v>3</v>
      </c>
      <c r="O507">
        <v>3</v>
      </c>
      <c r="P507">
        <v>1</v>
      </c>
      <c r="Q507">
        <v>1</v>
      </c>
      <c r="R507">
        <v>0</v>
      </c>
    </row>
    <row r="508" spans="1:20" hidden="1" x14ac:dyDescent="0.25">
      <c r="A508">
        <v>2020</v>
      </c>
      <c r="B508" t="s">
        <v>87</v>
      </c>
      <c r="C508" t="s">
        <v>86</v>
      </c>
      <c r="D508" t="s">
        <v>84</v>
      </c>
      <c r="E508">
        <v>12012</v>
      </c>
      <c r="F508">
        <v>1006</v>
      </c>
      <c r="G508">
        <v>9399</v>
      </c>
      <c r="H508">
        <v>6015.133804270823</v>
      </c>
      <c r="I508">
        <v>3913.956927436494</v>
      </c>
      <c r="J508" t="s">
        <v>52</v>
      </c>
      <c r="K508" t="s">
        <v>41</v>
      </c>
      <c r="L508" s="6">
        <v>43983</v>
      </c>
      <c r="M508" s="6">
        <v>44150</v>
      </c>
      <c r="N508">
        <v>6</v>
      </c>
      <c r="O508">
        <v>11</v>
      </c>
      <c r="P508">
        <v>1</v>
      </c>
      <c r="Q508">
        <v>5</v>
      </c>
      <c r="R508">
        <v>22417</v>
      </c>
    </row>
    <row r="509" spans="1:20" hidden="1" x14ac:dyDescent="0.25">
      <c r="A509">
        <v>2020</v>
      </c>
      <c r="B509" t="s">
        <v>85</v>
      </c>
      <c r="C509" t="s">
        <v>79</v>
      </c>
      <c r="D509" t="s">
        <v>84</v>
      </c>
      <c r="E509">
        <v>467</v>
      </c>
      <c r="F509">
        <v>10</v>
      </c>
      <c r="G509">
        <v>365</v>
      </c>
      <c r="H509">
        <v>663.28301886792451</v>
      </c>
      <c r="I509">
        <v>158.1697730755921</v>
      </c>
      <c r="J509" t="s">
        <v>56</v>
      </c>
      <c r="K509" t="s">
        <v>41</v>
      </c>
      <c r="L509" s="6">
        <v>44028</v>
      </c>
      <c r="M509" s="6">
        <v>44031</v>
      </c>
      <c r="N509">
        <v>7</v>
      </c>
      <c r="O509">
        <v>7</v>
      </c>
      <c r="P509">
        <v>2</v>
      </c>
      <c r="Q509">
        <v>2</v>
      </c>
      <c r="R509">
        <v>842</v>
      </c>
    </row>
    <row r="510" spans="1:20" hidden="1" x14ac:dyDescent="0.25">
      <c r="A510">
        <v>2020</v>
      </c>
      <c r="B510" t="s">
        <v>78</v>
      </c>
      <c r="C510" t="s">
        <v>77</v>
      </c>
      <c r="D510" t="s">
        <v>84</v>
      </c>
      <c r="E510">
        <v>400</v>
      </c>
      <c r="F510">
        <v>0</v>
      </c>
      <c r="G510">
        <v>395</v>
      </c>
      <c r="H510">
        <v>253.78217821782181</v>
      </c>
      <c r="I510">
        <v>430.7195900212725</v>
      </c>
      <c r="J510" t="s">
        <v>56</v>
      </c>
      <c r="K510" t="s">
        <v>41</v>
      </c>
      <c r="L510" s="6">
        <v>44032</v>
      </c>
      <c r="M510" s="6">
        <v>44038</v>
      </c>
      <c r="N510">
        <v>7</v>
      </c>
      <c r="O510">
        <v>7</v>
      </c>
      <c r="P510">
        <v>2</v>
      </c>
      <c r="Q510">
        <v>2</v>
      </c>
      <c r="R510">
        <v>795</v>
      </c>
    </row>
    <row r="511" spans="1:20" hidden="1" x14ac:dyDescent="0.25">
      <c r="A511">
        <v>2020</v>
      </c>
      <c r="B511" t="s">
        <v>76</v>
      </c>
      <c r="C511" t="s">
        <v>75</v>
      </c>
      <c r="D511" t="s">
        <v>84</v>
      </c>
      <c r="E511">
        <v>342</v>
      </c>
      <c r="F511">
        <v>0</v>
      </c>
      <c r="G511">
        <v>314</v>
      </c>
      <c r="H511">
        <v>616.12280701754389</v>
      </c>
      <c r="I511">
        <v>150.12554971980001</v>
      </c>
      <c r="J511" t="s">
        <v>56</v>
      </c>
      <c r="K511" t="s">
        <v>41</v>
      </c>
      <c r="L511" s="6">
        <v>44039</v>
      </c>
      <c r="M511" s="6">
        <v>44045</v>
      </c>
      <c r="N511">
        <v>7</v>
      </c>
      <c r="O511">
        <v>8</v>
      </c>
      <c r="P511">
        <v>2</v>
      </c>
      <c r="Q511">
        <v>3</v>
      </c>
      <c r="R511">
        <v>656</v>
      </c>
      <c r="S511">
        <f>R511*(5/7)</f>
        <v>468.57142857142856</v>
      </c>
      <c r="T511">
        <f>R511*(2/7)</f>
        <v>187.42857142857142</v>
      </c>
    </row>
    <row r="512" spans="1:20" hidden="1" x14ac:dyDescent="0.25">
      <c r="A512">
        <v>2020</v>
      </c>
      <c r="B512" t="s">
        <v>74</v>
      </c>
      <c r="C512" t="s">
        <v>73</v>
      </c>
      <c r="D512" t="s">
        <v>84</v>
      </c>
      <c r="E512">
        <v>451</v>
      </c>
      <c r="F512">
        <v>0</v>
      </c>
      <c r="G512">
        <v>440</v>
      </c>
      <c r="H512">
        <v>821.53846153846143</v>
      </c>
      <c r="I512">
        <v>245.65380033357161</v>
      </c>
      <c r="J512" t="s">
        <v>56</v>
      </c>
      <c r="K512" t="s">
        <v>41</v>
      </c>
      <c r="L512" s="6">
        <v>44046</v>
      </c>
      <c r="M512" s="6">
        <v>44052</v>
      </c>
      <c r="N512">
        <v>8</v>
      </c>
      <c r="O512">
        <v>8</v>
      </c>
      <c r="P512">
        <v>3</v>
      </c>
      <c r="Q512">
        <v>3</v>
      </c>
      <c r="R512">
        <v>891</v>
      </c>
    </row>
    <row r="513" spans="1:18" hidden="1" x14ac:dyDescent="0.25">
      <c r="A513">
        <v>2020</v>
      </c>
      <c r="B513" t="s">
        <v>72</v>
      </c>
      <c r="C513" t="s">
        <v>71</v>
      </c>
      <c r="D513" t="s">
        <v>84</v>
      </c>
      <c r="E513">
        <v>488</v>
      </c>
      <c r="F513">
        <v>0</v>
      </c>
      <c r="G513">
        <v>445</v>
      </c>
      <c r="H513">
        <v>1003.9438596491231</v>
      </c>
      <c r="I513">
        <v>98.438074857780848</v>
      </c>
      <c r="J513" t="s">
        <v>56</v>
      </c>
      <c r="K513" t="s">
        <v>41</v>
      </c>
      <c r="L513" s="6">
        <v>44053</v>
      </c>
      <c r="M513" s="6">
        <v>44059</v>
      </c>
      <c r="N513">
        <v>8</v>
      </c>
      <c r="O513">
        <v>8</v>
      </c>
      <c r="P513">
        <v>3</v>
      </c>
      <c r="Q513">
        <v>3</v>
      </c>
      <c r="R513">
        <v>933</v>
      </c>
    </row>
    <row r="514" spans="1:18" hidden="1" x14ac:dyDescent="0.25">
      <c r="A514">
        <v>2020</v>
      </c>
      <c r="B514" t="s">
        <v>70</v>
      </c>
      <c r="C514" t="s">
        <v>69</v>
      </c>
      <c r="D514" t="s">
        <v>84</v>
      </c>
      <c r="E514">
        <v>612</v>
      </c>
      <c r="F514">
        <v>0</v>
      </c>
      <c r="G514">
        <v>431</v>
      </c>
      <c r="H514">
        <v>929.2769607843137</v>
      </c>
      <c r="I514">
        <v>182.0723748849181</v>
      </c>
      <c r="J514" t="s">
        <v>56</v>
      </c>
      <c r="K514" t="s">
        <v>41</v>
      </c>
      <c r="L514" s="6">
        <v>44060</v>
      </c>
      <c r="M514" s="6">
        <v>44066</v>
      </c>
      <c r="N514">
        <v>8</v>
      </c>
      <c r="O514">
        <v>8</v>
      </c>
      <c r="P514">
        <v>3</v>
      </c>
      <c r="Q514">
        <v>3</v>
      </c>
      <c r="R514">
        <v>1043</v>
      </c>
    </row>
    <row r="515" spans="1:18" hidden="1" x14ac:dyDescent="0.25">
      <c r="A515">
        <v>2020</v>
      </c>
      <c r="B515" t="s">
        <v>68</v>
      </c>
      <c r="C515" t="s">
        <v>67</v>
      </c>
      <c r="D515" t="s">
        <v>84</v>
      </c>
      <c r="E515">
        <v>968</v>
      </c>
      <c r="F515">
        <v>0</v>
      </c>
      <c r="G515">
        <v>1057</v>
      </c>
      <c r="H515">
        <v>1071.1858407079651</v>
      </c>
      <c r="I515">
        <v>463.30977852153472</v>
      </c>
      <c r="J515" t="s">
        <v>56</v>
      </c>
      <c r="K515" t="s">
        <v>41</v>
      </c>
      <c r="L515" s="6">
        <v>44067</v>
      </c>
      <c r="M515" s="6">
        <v>44073</v>
      </c>
      <c r="N515">
        <v>8</v>
      </c>
      <c r="O515">
        <v>8</v>
      </c>
      <c r="P515">
        <v>3</v>
      </c>
      <c r="Q515">
        <v>3</v>
      </c>
      <c r="R515">
        <v>2025</v>
      </c>
    </row>
    <row r="516" spans="1:18" hidden="1" x14ac:dyDescent="0.25">
      <c r="A516">
        <v>2020</v>
      </c>
      <c r="B516" t="s">
        <v>66</v>
      </c>
      <c r="C516" t="s">
        <v>66</v>
      </c>
      <c r="D516" t="s">
        <v>84</v>
      </c>
      <c r="E516">
        <v>172</v>
      </c>
      <c r="F516">
        <v>0</v>
      </c>
      <c r="G516">
        <v>161</v>
      </c>
      <c r="H516">
        <v>125.82716049382719</v>
      </c>
      <c r="I516">
        <v>41.741016616190556</v>
      </c>
      <c r="J516" t="s">
        <v>56</v>
      </c>
      <c r="K516" t="s">
        <v>41</v>
      </c>
      <c r="L516" s="6">
        <v>44074</v>
      </c>
      <c r="M516" s="6">
        <v>44074</v>
      </c>
      <c r="N516">
        <v>8</v>
      </c>
      <c r="O516">
        <v>8</v>
      </c>
      <c r="P516">
        <v>3</v>
      </c>
      <c r="Q516">
        <v>3</v>
      </c>
      <c r="R516">
        <v>333</v>
      </c>
    </row>
    <row r="517" spans="1:18" hidden="1" x14ac:dyDescent="0.25">
      <c r="A517">
        <v>2020</v>
      </c>
      <c r="B517" t="s">
        <v>47</v>
      </c>
      <c r="C517" t="s">
        <v>51</v>
      </c>
      <c r="D517" t="s">
        <v>53</v>
      </c>
      <c r="E517">
        <v>0</v>
      </c>
      <c r="F517">
        <v>0</v>
      </c>
      <c r="G517">
        <v>0</v>
      </c>
      <c r="H517">
        <v>0</v>
      </c>
      <c r="I517">
        <v>0</v>
      </c>
      <c r="J517" t="s">
        <v>42</v>
      </c>
      <c r="K517" t="s">
        <v>41</v>
      </c>
      <c r="L517" s="6">
        <v>43831</v>
      </c>
      <c r="M517" s="6">
        <v>43951</v>
      </c>
      <c r="N517">
        <v>1</v>
      </c>
      <c r="O517">
        <v>4</v>
      </c>
      <c r="P517">
        <v>1</v>
      </c>
      <c r="Q517">
        <v>1</v>
      </c>
      <c r="R517">
        <v>0</v>
      </c>
    </row>
    <row r="518" spans="1:18" hidden="1" x14ac:dyDescent="0.25">
      <c r="A518">
        <v>2020</v>
      </c>
      <c r="B518" t="s">
        <v>50</v>
      </c>
      <c r="C518" t="s">
        <v>83</v>
      </c>
      <c r="D518" t="s">
        <v>53</v>
      </c>
      <c r="E518">
        <v>25</v>
      </c>
      <c r="F518">
        <v>0</v>
      </c>
      <c r="G518">
        <v>24</v>
      </c>
      <c r="H518">
        <v>9</v>
      </c>
      <c r="I518">
        <v>0</v>
      </c>
      <c r="J518" t="s">
        <v>56</v>
      </c>
      <c r="K518" t="s">
        <v>41</v>
      </c>
      <c r="L518" s="6">
        <v>44013</v>
      </c>
      <c r="M518" s="6">
        <v>44017</v>
      </c>
      <c r="N518">
        <v>7</v>
      </c>
      <c r="O518">
        <v>7</v>
      </c>
      <c r="P518">
        <v>2</v>
      </c>
      <c r="Q518">
        <v>2</v>
      </c>
      <c r="R518">
        <v>49</v>
      </c>
    </row>
    <row r="519" spans="1:18" hidden="1" x14ac:dyDescent="0.25">
      <c r="A519">
        <v>2020</v>
      </c>
      <c r="B519" t="s">
        <v>82</v>
      </c>
      <c r="C519" t="s">
        <v>81</v>
      </c>
      <c r="D519" t="s">
        <v>53</v>
      </c>
      <c r="E519">
        <v>14</v>
      </c>
      <c r="F519">
        <v>0</v>
      </c>
      <c r="G519">
        <v>4</v>
      </c>
      <c r="H519">
        <v>6</v>
      </c>
      <c r="I519">
        <v>3</v>
      </c>
      <c r="J519" t="s">
        <v>56</v>
      </c>
      <c r="K519" t="s">
        <v>41</v>
      </c>
      <c r="L519" s="6">
        <v>44018</v>
      </c>
      <c r="M519" s="6">
        <v>44024</v>
      </c>
      <c r="N519">
        <v>7</v>
      </c>
      <c r="O519">
        <v>7</v>
      </c>
      <c r="P519">
        <v>2</v>
      </c>
      <c r="Q519">
        <v>2</v>
      </c>
      <c r="R519">
        <v>18</v>
      </c>
    </row>
    <row r="520" spans="1:18" hidden="1" x14ac:dyDescent="0.25">
      <c r="A520">
        <v>2020</v>
      </c>
      <c r="B520" t="s">
        <v>80</v>
      </c>
      <c r="C520" t="s">
        <v>79</v>
      </c>
      <c r="D520" t="s">
        <v>53</v>
      </c>
      <c r="E520">
        <v>61</v>
      </c>
      <c r="F520">
        <v>0</v>
      </c>
      <c r="G520">
        <v>21</v>
      </c>
      <c r="H520">
        <v>31.058823529411761</v>
      </c>
      <c r="I520">
        <v>8.7438825448613375</v>
      </c>
      <c r="J520" t="s">
        <v>56</v>
      </c>
      <c r="K520" t="s">
        <v>41</v>
      </c>
      <c r="L520" s="6">
        <v>44025</v>
      </c>
      <c r="M520" s="6">
        <v>44031</v>
      </c>
      <c r="N520">
        <v>7</v>
      </c>
      <c r="O520">
        <v>7</v>
      </c>
      <c r="P520">
        <v>2</v>
      </c>
      <c r="Q520">
        <v>2</v>
      </c>
      <c r="R520">
        <v>82</v>
      </c>
    </row>
    <row r="521" spans="1:18" hidden="1" x14ac:dyDescent="0.25">
      <c r="A521">
        <v>2020</v>
      </c>
      <c r="B521" t="s">
        <v>78</v>
      </c>
      <c r="C521" t="s">
        <v>77</v>
      </c>
      <c r="D521" t="s">
        <v>53</v>
      </c>
      <c r="E521">
        <v>47</v>
      </c>
      <c r="F521">
        <v>0</v>
      </c>
      <c r="G521">
        <v>20</v>
      </c>
      <c r="H521">
        <v>105.1627906976744</v>
      </c>
      <c r="I521">
        <v>8.4494405742030825</v>
      </c>
      <c r="J521" t="s">
        <v>56</v>
      </c>
      <c r="K521" t="s">
        <v>41</v>
      </c>
      <c r="L521" s="6">
        <v>44032</v>
      </c>
      <c r="M521" s="6">
        <v>44038</v>
      </c>
      <c r="N521">
        <v>7</v>
      </c>
      <c r="O521">
        <v>7</v>
      </c>
      <c r="P521">
        <v>2</v>
      </c>
      <c r="Q521">
        <v>2</v>
      </c>
      <c r="R521">
        <v>67</v>
      </c>
    </row>
    <row r="522" spans="1:18" hidden="1" x14ac:dyDescent="0.25">
      <c r="A522">
        <v>2020</v>
      </c>
      <c r="B522" t="s">
        <v>76</v>
      </c>
      <c r="C522" t="s">
        <v>75</v>
      </c>
      <c r="D522" t="s">
        <v>53</v>
      </c>
      <c r="E522">
        <v>106</v>
      </c>
      <c r="F522">
        <v>0</v>
      </c>
      <c r="G522">
        <v>37</v>
      </c>
      <c r="H522">
        <v>345.75163398692808</v>
      </c>
      <c r="I522">
        <v>158.32521195636451</v>
      </c>
      <c r="J522" t="s">
        <v>56</v>
      </c>
      <c r="K522" t="s">
        <v>41</v>
      </c>
      <c r="L522" s="6">
        <v>44039</v>
      </c>
      <c r="M522" s="6">
        <v>44045</v>
      </c>
      <c r="N522">
        <v>7</v>
      </c>
      <c r="O522">
        <v>8</v>
      </c>
      <c r="P522">
        <v>2</v>
      </c>
      <c r="Q522">
        <v>3</v>
      </c>
      <c r="R522">
        <v>143</v>
      </c>
    </row>
    <row r="523" spans="1:18" hidden="1" x14ac:dyDescent="0.25">
      <c r="A523">
        <v>2020</v>
      </c>
      <c r="B523" t="s">
        <v>74</v>
      </c>
      <c r="C523" t="s">
        <v>73</v>
      </c>
      <c r="D523" t="s">
        <v>53</v>
      </c>
      <c r="E523">
        <v>129</v>
      </c>
      <c r="F523">
        <v>0</v>
      </c>
      <c r="G523">
        <v>33</v>
      </c>
      <c r="H523">
        <v>383.99245283018871</v>
      </c>
      <c r="I523">
        <v>170.33030712617099</v>
      </c>
      <c r="J523" t="s">
        <v>56</v>
      </c>
      <c r="K523" t="s">
        <v>41</v>
      </c>
      <c r="L523" s="6">
        <v>44046</v>
      </c>
      <c r="M523" s="6">
        <v>44052</v>
      </c>
      <c r="N523">
        <v>8</v>
      </c>
      <c r="O523">
        <v>8</v>
      </c>
      <c r="P523">
        <v>3</v>
      </c>
      <c r="Q523">
        <v>3</v>
      </c>
      <c r="R523">
        <v>162</v>
      </c>
    </row>
    <row r="524" spans="1:18" hidden="1" x14ac:dyDescent="0.25">
      <c r="A524">
        <v>2020</v>
      </c>
      <c r="B524" t="s">
        <v>72</v>
      </c>
      <c r="C524" t="s">
        <v>71</v>
      </c>
      <c r="D524" t="s">
        <v>53</v>
      </c>
      <c r="E524">
        <v>50</v>
      </c>
      <c r="F524">
        <v>0</v>
      </c>
      <c r="G524">
        <v>11</v>
      </c>
      <c r="H524">
        <v>247.4451612903226</v>
      </c>
      <c r="I524">
        <v>5.5748960845692004</v>
      </c>
      <c r="J524" t="s">
        <v>56</v>
      </c>
      <c r="K524" t="s">
        <v>41</v>
      </c>
      <c r="L524" s="6">
        <v>44053</v>
      </c>
      <c r="M524" s="6">
        <v>44059</v>
      </c>
      <c r="N524">
        <v>8</v>
      </c>
      <c r="O524">
        <v>8</v>
      </c>
      <c r="P524">
        <v>3</v>
      </c>
      <c r="Q524">
        <v>3</v>
      </c>
      <c r="R524">
        <v>61</v>
      </c>
    </row>
    <row r="525" spans="1:18" hidden="1" x14ac:dyDescent="0.25">
      <c r="A525">
        <v>2020</v>
      </c>
      <c r="B525" t="s">
        <v>70</v>
      </c>
      <c r="C525" t="s">
        <v>69</v>
      </c>
      <c r="D525" t="s">
        <v>53</v>
      </c>
      <c r="E525">
        <v>103</v>
      </c>
      <c r="F525">
        <v>0</v>
      </c>
      <c r="G525">
        <v>33</v>
      </c>
      <c r="H525">
        <v>60</v>
      </c>
      <c r="I525">
        <v>0</v>
      </c>
      <c r="J525" t="s">
        <v>56</v>
      </c>
      <c r="K525" t="s">
        <v>41</v>
      </c>
      <c r="L525" s="6">
        <v>44060</v>
      </c>
      <c r="M525" s="6">
        <v>44066</v>
      </c>
      <c r="N525">
        <v>8</v>
      </c>
      <c r="O525">
        <v>8</v>
      </c>
      <c r="P525">
        <v>3</v>
      </c>
      <c r="Q525">
        <v>3</v>
      </c>
      <c r="R525">
        <v>136</v>
      </c>
    </row>
    <row r="526" spans="1:18" hidden="1" x14ac:dyDescent="0.25">
      <c r="A526">
        <v>2020</v>
      </c>
      <c r="B526" t="s">
        <v>68</v>
      </c>
      <c r="C526" t="s">
        <v>67</v>
      </c>
      <c r="D526" t="s">
        <v>53</v>
      </c>
      <c r="E526">
        <v>432</v>
      </c>
      <c r="F526">
        <v>10</v>
      </c>
      <c r="G526">
        <v>204</v>
      </c>
      <c r="H526">
        <v>238.1075268817205</v>
      </c>
      <c r="I526">
        <v>16.623945531623349</v>
      </c>
      <c r="J526" t="s">
        <v>56</v>
      </c>
      <c r="K526" t="s">
        <v>41</v>
      </c>
      <c r="L526" s="6">
        <v>44067</v>
      </c>
      <c r="M526" s="6">
        <v>44073</v>
      </c>
      <c r="N526">
        <v>8</v>
      </c>
      <c r="O526">
        <v>8</v>
      </c>
      <c r="P526">
        <v>3</v>
      </c>
      <c r="Q526">
        <v>3</v>
      </c>
      <c r="R526">
        <v>646</v>
      </c>
    </row>
    <row r="527" spans="1:18" hidden="1" x14ac:dyDescent="0.25">
      <c r="A527">
        <v>2020</v>
      </c>
      <c r="B527" t="s">
        <v>66</v>
      </c>
      <c r="C527" t="s">
        <v>65</v>
      </c>
      <c r="D527" t="s">
        <v>53</v>
      </c>
      <c r="E527">
        <v>398</v>
      </c>
      <c r="F527">
        <v>10</v>
      </c>
      <c r="G527">
        <v>145</v>
      </c>
      <c r="H527">
        <v>212.30674846625769</v>
      </c>
      <c r="I527">
        <v>26.801352136481281</v>
      </c>
      <c r="J527" t="s">
        <v>56</v>
      </c>
      <c r="K527" t="s">
        <v>41</v>
      </c>
      <c r="L527" s="6">
        <v>44074</v>
      </c>
      <c r="M527" s="6">
        <v>44080</v>
      </c>
      <c r="N527">
        <v>8</v>
      </c>
      <c r="O527">
        <v>9</v>
      </c>
      <c r="P527">
        <v>3</v>
      </c>
      <c r="Q527">
        <v>4</v>
      </c>
      <c r="R527">
        <v>553</v>
      </c>
    </row>
    <row r="528" spans="1:18" hidden="1" x14ac:dyDescent="0.25">
      <c r="A528">
        <v>2020</v>
      </c>
      <c r="B528" t="s">
        <v>64</v>
      </c>
      <c r="C528" t="s">
        <v>63</v>
      </c>
      <c r="D528" t="s">
        <v>53</v>
      </c>
      <c r="E528">
        <v>97</v>
      </c>
      <c r="F528">
        <v>0</v>
      </c>
      <c r="G528">
        <v>6</v>
      </c>
      <c r="H528">
        <v>104</v>
      </c>
      <c r="I528">
        <v>0</v>
      </c>
      <c r="J528" t="s">
        <v>56</v>
      </c>
      <c r="K528" t="s">
        <v>41</v>
      </c>
      <c r="L528" s="6">
        <v>44081</v>
      </c>
      <c r="M528" s="6">
        <v>44087</v>
      </c>
      <c r="N528">
        <v>9</v>
      </c>
      <c r="O528">
        <v>9</v>
      </c>
      <c r="P528">
        <v>4</v>
      </c>
      <c r="Q528">
        <v>4</v>
      </c>
      <c r="R528">
        <v>103</v>
      </c>
    </row>
    <row r="529" spans="1:18" hidden="1" x14ac:dyDescent="0.25">
      <c r="A529">
        <v>2020</v>
      </c>
      <c r="B529" t="s">
        <v>62</v>
      </c>
      <c r="C529" t="s">
        <v>61</v>
      </c>
      <c r="D529" t="s">
        <v>53</v>
      </c>
      <c r="E529">
        <v>181</v>
      </c>
      <c r="F529">
        <v>0</v>
      </c>
      <c r="G529">
        <v>30</v>
      </c>
      <c r="H529">
        <v>81</v>
      </c>
      <c r="I529">
        <v>0</v>
      </c>
      <c r="J529" t="s">
        <v>56</v>
      </c>
      <c r="K529" t="s">
        <v>41</v>
      </c>
      <c r="L529" s="6">
        <v>44088</v>
      </c>
      <c r="M529" s="6">
        <v>44094</v>
      </c>
      <c r="N529">
        <v>9</v>
      </c>
      <c r="O529">
        <v>9</v>
      </c>
      <c r="P529">
        <v>4</v>
      </c>
      <c r="Q529">
        <v>4</v>
      </c>
      <c r="R529">
        <v>211</v>
      </c>
    </row>
    <row r="530" spans="1:18" hidden="1" x14ac:dyDescent="0.25">
      <c r="A530">
        <v>2020</v>
      </c>
      <c r="B530" t="s">
        <v>60</v>
      </c>
      <c r="C530" t="s">
        <v>59</v>
      </c>
      <c r="D530" t="s">
        <v>53</v>
      </c>
      <c r="E530">
        <v>310</v>
      </c>
      <c r="F530">
        <v>0</v>
      </c>
      <c r="G530">
        <v>25</v>
      </c>
      <c r="H530">
        <v>122.7777777777778</v>
      </c>
      <c r="I530">
        <v>20.09205020920502</v>
      </c>
      <c r="J530" t="s">
        <v>56</v>
      </c>
      <c r="K530" t="s">
        <v>41</v>
      </c>
      <c r="L530" s="6">
        <v>44095</v>
      </c>
      <c r="M530" s="6">
        <v>44101</v>
      </c>
      <c r="N530">
        <v>9</v>
      </c>
      <c r="O530">
        <v>9</v>
      </c>
      <c r="P530">
        <v>4</v>
      </c>
      <c r="Q530">
        <v>4</v>
      </c>
      <c r="R530">
        <v>335</v>
      </c>
    </row>
    <row r="531" spans="1:18" hidden="1" x14ac:dyDescent="0.25">
      <c r="A531">
        <v>2020</v>
      </c>
      <c r="B531" t="s">
        <v>58</v>
      </c>
      <c r="C531" t="s">
        <v>57</v>
      </c>
      <c r="D531" t="s">
        <v>53</v>
      </c>
      <c r="E531">
        <v>151</v>
      </c>
      <c r="F531">
        <v>0</v>
      </c>
      <c r="G531">
        <v>13</v>
      </c>
      <c r="H531">
        <v>62.5</v>
      </c>
      <c r="I531">
        <v>7.0676691729323302</v>
      </c>
      <c r="J531" t="s">
        <v>56</v>
      </c>
      <c r="K531" t="s">
        <v>41</v>
      </c>
      <c r="L531" s="6">
        <v>44102</v>
      </c>
      <c r="M531" s="6">
        <v>44104</v>
      </c>
      <c r="N531">
        <v>9</v>
      </c>
      <c r="O531">
        <v>9</v>
      </c>
      <c r="P531">
        <v>4</v>
      </c>
      <c r="Q531">
        <v>4</v>
      </c>
      <c r="R531">
        <v>164</v>
      </c>
    </row>
    <row r="532" spans="1:18" hidden="1" x14ac:dyDescent="0.25">
      <c r="A532">
        <v>2020</v>
      </c>
      <c r="B532" t="s">
        <v>55</v>
      </c>
      <c r="C532" t="s">
        <v>54</v>
      </c>
      <c r="D532" t="s">
        <v>53</v>
      </c>
      <c r="E532">
        <v>79</v>
      </c>
      <c r="F532">
        <v>0</v>
      </c>
      <c r="G532">
        <v>27</v>
      </c>
      <c r="H532">
        <v>0</v>
      </c>
      <c r="I532">
        <v>0</v>
      </c>
      <c r="J532" t="s">
        <v>52</v>
      </c>
      <c r="K532" t="s">
        <v>41</v>
      </c>
      <c r="L532" s="6">
        <v>44105</v>
      </c>
      <c r="M532" s="6">
        <v>44135</v>
      </c>
      <c r="N532">
        <v>10</v>
      </c>
      <c r="O532">
        <v>10</v>
      </c>
      <c r="P532">
        <v>5</v>
      </c>
      <c r="Q532">
        <v>5</v>
      </c>
      <c r="R532">
        <v>106</v>
      </c>
    </row>
    <row r="533" spans="1:18" hidden="1" x14ac:dyDescent="0.25">
      <c r="A533">
        <v>2020</v>
      </c>
      <c r="B533" t="s">
        <v>47</v>
      </c>
      <c r="C533" t="s">
        <v>51</v>
      </c>
      <c r="D533" t="s">
        <v>48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42</v>
      </c>
      <c r="K533" t="s">
        <v>41</v>
      </c>
      <c r="L533" s="6">
        <v>43831</v>
      </c>
      <c r="M533" s="6">
        <v>43951</v>
      </c>
      <c r="N533">
        <v>1</v>
      </c>
      <c r="O533">
        <v>4</v>
      </c>
      <c r="P533">
        <v>1</v>
      </c>
      <c r="Q533">
        <v>1</v>
      </c>
      <c r="R533">
        <v>0</v>
      </c>
    </row>
    <row r="534" spans="1:18" hidden="1" x14ac:dyDescent="0.25">
      <c r="A534">
        <v>2020</v>
      </c>
      <c r="B534" t="s">
        <v>50</v>
      </c>
      <c r="C534" t="s">
        <v>49</v>
      </c>
      <c r="D534" t="s">
        <v>48</v>
      </c>
      <c r="E534">
        <v>2913</v>
      </c>
      <c r="F534">
        <v>182</v>
      </c>
      <c r="G534">
        <v>585</v>
      </c>
      <c r="H534">
        <v>1126.88995215311</v>
      </c>
      <c r="I534">
        <v>211.29186602870811</v>
      </c>
      <c r="J534" t="s">
        <v>42</v>
      </c>
      <c r="K534" t="s">
        <v>41</v>
      </c>
      <c r="L534" s="6">
        <v>44013</v>
      </c>
      <c r="M534" s="6">
        <v>44165</v>
      </c>
      <c r="N534">
        <v>7</v>
      </c>
      <c r="O534">
        <v>11</v>
      </c>
      <c r="P534">
        <v>2</v>
      </c>
      <c r="Q534">
        <v>5</v>
      </c>
      <c r="R534">
        <v>3680</v>
      </c>
    </row>
    <row r="535" spans="1:18" hidden="1" x14ac:dyDescent="0.25">
      <c r="A535">
        <v>2020</v>
      </c>
      <c r="B535" t="s">
        <v>47</v>
      </c>
      <c r="C535" t="s">
        <v>46</v>
      </c>
      <c r="D535" t="s">
        <v>43</v>
      </c>
      <c r="E535">
        <v>20</v>
      </c>
      <c r="F535">
        <v>0</v>
      </c>
      <c r="G535">
        <v>0</v>
      </c>
      <c r="H535">
        <v>354.28571428571428</v>
      </c>
      <c r="I535">
        <v>265.71428571428572</v>
      </c>
      <c r="J535" t="s">
        <v>42</v>
      </c>
      <c r="K535" t="s">
        <v>41</v>
      </c>
      <c r="L535" s="6">
        <v>43831</v>
      </c>
      <c r="M535" s="6">
        <v>43914</v>
      </c>
      <c r="N535">
        <v>1</v>
      </c>
      <c r="O535">
        <v>3</v>
      </c>
      <c r="P535">
        <v>1</v>
      </c>
      <c r="Q535">
        <v>1</v>
      </c>
      <c r="R535">
        <v>20</v>
      </c>
    </row>
    <row r="536" spans="1:18" hidden="1" x14ac:dyDescent="0.25">
      <c r="A536">
        <v>2020</v>
      </c>
      <c r="B536" t="s">
        <v>45</v>
      </c>
      <c r="C536" t="s">
        <v>44</v>
      </c>
      <c r="D536" t="s">
        <v>43</v>
      </c>
      <c r="E536">
        <v>289</v>
      </c>
      <c r="F536">
        <v>25</v>
      </c>
      <c r="G536">
        <v>5</v>
      </c>
      <c r="H536">
        <v>742.11805555555554</v>
      </c>
      <c r="I536">
        <v>148.42361111111109</v>
      </c>
      <c r="J536" t="s">
        <v>42</v>
      </c>
      <c r="K536" t="s">
        <v>41</v>
      </c>
      <c r="L536" s="6">
        <v>43958</v>
      </c>
      <c r="M536" s="6">
        <v>44196</v>
      </c>
      <c r="N536">
        <v>5</v>
      </c>
      <c r="O536">
        <v>12</v>
      </c>
      <c r="P536">
        <v>1</v>
      </c>
      <c r="Q536">
        <v>5</v>
      </c>
      <c r="R536">
        <v>319</v>
      </c>
    </row>
  </sheetData>
  <autoFilter ref="A1:T536" xr:uid="{16327D90-743F-4608-810B-AEF5E33957FA}">
    <filterColumn colId="3">
      <filters>
        <filter val="06"/>
      </filters>
    </filterColumn>
    <filterColumn colId="10">
      <filters>
        <filter val="2018"/>
        <filter val="2019"/>
        <filter val="2020"/>
      </filters>
    </filterColumn>
  </autoFilter>
  <sortState xmlns:xlrd2="http://schemas.microsoft.com/office/spreadsheetml/2017/richdata2" ref="A2:T20">
    <sortCondition ref="L3:L5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A537-B61B-4CE2-A651-78B72D437C47}">
  <dimension ref="A3:H117"/>
  <sheetViews>
    <sheetView topLeftCell="A94" workbookViewId="0">
      <selection activeCell="A4" sqref="A4:A117"/>
    </sheetView>
  </sheetViews>
  <sheetFormatPr defaultRowHeight="15" x14ac:dyDescent="0.25"/>
  <cols>
    <col min="1" max="1" width="11.7109375" customWidth="1"/>
    <col min="2" max="2" width="12.5703125" bestFit="1" customWidth="1"/>
    <col min="3" max="3" width="26.28515625" bestFit="1" customWidth="1"/>
    <col min="4" max="4" width="9" bestFit="1" customWidth="1"/>
    <col min="5" max="5" width="26.28515625" bestFit="1" customWidth="1"/>
    <col min="6" max="6" width="24" bestFit="1" customWidth="1"/>
  </cols>
  <sheetData>
    <row r="3" spans="1:8" x14ac:dyDescent="0.25">
      <c r="A3" t="s">
        <v>604</v>
      </c>
      <c r="B3" s="2" t="s">
        <v>551</v>
      </c>
      <c r="C3" s="2" t="s">
        <v>554</v>
      </c>
      <c r="D3" s="2" t="s">
        <v>22</v>
      </c>
      <c r="E3" t="s">
        <v>602</v>
      </c>
      <c r="F3" t="s">
        <v>603</v>
      </c>
      <c r="G3" t="s">
        <v>18</v>
      </c>
      <c r="H3" t="s">
        <v>605</v>
      </c>
    </row>
    <row r="4" spans="1:8" x14ac:dyDescent="0.25">
      <c r="A4" t="str">
        <f>B4&amp;"-"&amp;C4&amp;"-"&amp;H4</f>
        <v>5-2015-2</v>
      </c>
      <c r="B4">
        <v>5</v>
      </c>
      <c r="C4">
        <v>2015</v>
      </c>
      <c r="D4" t="s">
        <v>594</v>
      </c>
      <c r="E4" s="4">
        <v>2494.4285714285716</v>
      </c>
      <c r="F4" s="4">
        <v>566.85714285714289</v>
      </c>
      <c r="G4" s="15">
        <f>IF(E4&lt;&gt;0,F4/E4,0)</f>
        <v>0.22724929843651567</v>
      </c>
      <c r="H4" t="str">
        <f>MID(D4,2,1)</f>
        <v>2</v>
      </c>
    </row>
    <row r="5" spans="1:8" x14ac:dyDescent="0.25">
      <c r="A5" t="str">
        <f t="shared" ref="A5:A68" si="0">B5&amp;"-"&amp;C5&amp;"-"&amp;H5</f>
        <v>5-2015-3</v>
      </c>
      <c r="B5">
        <v>5</v>
      </c>
      <c r="C5">
        <v>2015</v>
      </c>
      <c r="D5" t="s">
        <v>599</v>
      </c>
      <c r="E5" s="4">
        <v>10094.571428571428</v>
      </c>
      <c r="F5" s="4">
        <v>2765.1428571428569</v>
      </c>
      <c r="G5" s="15">
        <f t="shared" ref="G5:G68" si="1">IF(E5&lt;&gt;0,F5/E5,0)</f>
        <v>0.27392374968158273</v>
      </c>
      <c r="H5" t="str">
        <f t="shared" ref="H5:H68" si="2">MID(D5,2,1)</f>
        <v>3</v>
      </c>
    </row>
    <row r="6" spans="1:8" x14ac:dyDescent="0.25">
      <c r="A6" t="str">
        <f t="shared" si="0"/>
        <v>5-2015-4</v>
      </c>
      <c r="B6">
        <v>5</v>
      </c>
      <c r="C6">
        <v>2015</v>
      </c>
      <c r="D6" t="s">
        <v>600</v>
      </c>
      <c r="E6" s="4">
        <v>4804</v>
      </c>
      <c r="F6" s="4">
        <v>1521</v>
      </c>
      <c r="G6" s="15">
        <f t="shared" si="1"/>
        <v>0.31661115736885931</v>
      </c>
      <c r="H6" t="str">
        <f t="shared" si="2"/>
        <v>4</v>
      </c>
    </row>
    <row r="7" spans="1:8" x14ac:dyDescent="0.25">
      <c r="A7" t="str">
        <f t="shared" si="0"/>
        <v>5-2017-2</v>
      </c>
      <c r="B7">
        <v>5</v>
      </c>
      <c r="C7">
        <v>2017</v>
      </c>
      <c r="D7" t="s">
        <v>594</v>
      </c>
      <c r="E7" s="4">
        <v>261</v>
      </c>
      <c r="F7" s="4">
        <v>77.571428571428569</v>
      </c>
      <c r="G7" s="15">
        <f t="shared" si="1"/>
        <v>0.2972085385878489</v>
      </c>
      <c r="H7" t="str">
        <f t="shared" si="2"/>
        <v>2</v>
      </c>
    </row>
    <row r="8" spans="1:8" x14ac:dyDescent="0.25">
      <c r="A8" t="str">
        <f t="shared" si="0"/>
        <v>5-2017-3</v>
      </c>
      <c r="B8">
        <v>5</v>
      </c>
      <c r="C8">
        <v>2017</v>
      </c>
      <c r="D8" t="s">
        <v>599</v>
      </c>
      <c r="E8" s="4">
        <v>2439</v>
      </c>
      <c r="F8" s="4">
        <v>624.42857142857144</v>
      </c>
      <c r="G8" s="15">
        <f t="shared" si="1"/>
        <v>0.25601827446845898</v>
      </c>
      <c r="H8" t="str">
        <f t="shared" si="2"/>
        <v>3</v>
      </c>
    </row>
    <row r="9" spans="1:8" x14ac:dyDescent="0.25">
      <c r="A9" t="str">
        <f t="shared" si="0"/>
        <v>5-2018-2</v>
      </c>
      <c r="B9">
        <v>5</v>
      </c>
      <c r="C9">
        <v>2018</v>
      </c>
      <c r="D9" t="s">
        <v>594</v>
      </c>
      <c r="E9" s="4">
        <v>371.57142857142856</v>
      </c>
      <c r="F9" s="4">
        <v>151.57142857142856</v>
      </c>
      <c r="G9" s="15">
        <f t="shared" si="1"/>
        <v>0.40792003075740096</v>
      </c>
      <c r="H9" t="str">
        <f t="shared" si="2"/>
        <v>2</v>
      </c>
    </row>
    <row r="10" spans="1:8" x14ac:dyDescent="0.25">
      <c r="A10" t="str">
        <f t="shared" si="0"/>
        <v>5-2018-3</v>
      </c>
      <c r="B10">
        <v>5</v>
      </c>
      <c r="C10">
        <v>2018</v>
      </c>
      <c r="D10" t="s">
        <v>599</v>
      </c>
      <c r="E10" s="4">
        <v>5126.1428571428569</v>
      </c>
      <c r="F10" s="4">
        <v>1383.7142857142858</v>
      </c>
      <c r="G10" s="15">
        <f t="shared" si="1"/>
        <v>0.26993283727670486</v>
      </c>
      <c r="H10" t="str">
        <f t="shared" si="2"/>
        <v>3</v>
      </c>
    </row>
    <row r="11" spans="1:8" x14ac:dyDescent="0.25">
      <c r="A11" t="str">
        <f t="shared" si="0"/>
        <v>5-2018-4</v>
      </c>
      <c r="B11">
        <v>5</v>
      </c>
      <c r="C11">
        <v>2018</v>
      </c>
      <c r="D11" t="s">
        <v>600</v>
      </c>
      <c r="E11" s="4">
        <v>8805.2857142857138</v>
      </c>
      <c r="F11" s="4">
        <v>2540.7142857142858</v>
      </c>
      <c r="G11" s="15">
        <f t="shared" si="1"/>
        <v>0.28854421857001478</v>
      </c>
      <c r="H11" t="str">
        <f t="shared" si="2"/>
        <v>4</v>
      </c>
    </row>
    <row r="12" spans="1:8" x14ac:dyDescent="0.25">
      <c r="A12" t="str">
        <f t="shared" si="0"/>
        <v>5-2019-2</v>
      </c>
      <c r="B12">
        <v>5</v>
      </c>
      <c r="C12">
        <v>2019</v>
      </c>
      <c r="D12" t="s">
        <v>594</v>
      </c>
      <c r="E12" s="4">
        <v>754.85714285714289</v>
      </c>
      <c r="F12" s="4">
        <v>290.28571428571428</v>
      </c>
      <c r="G12" s="15">
        <f t="shared" si="1"/>
        <v>0.38455715367146098</v>
      </c>
      <c r="H12" t="str">
        <f t="shared" si="2"/>
        <v>2</v>
      </c>
    </row>
    <row r="13" spans="1:8" x14ac:dyDescent="0.25">
      <c r="A13" t="str">
        <f t="shared" si="0"/>
        <v>5-2019-3</v>
      </c>
      <c r="B13">
        <v>5</v>
      </c>
      <c r="C13">
        <v>2019</v>
      </c>
      <c r="D13" t="s">
        <v>599</v>
      </c>
      <c r="E13" s="4">
        <v>4209.1428571428569</v>
      </c>
      <c r="F13" s="4">
        <v>1061.8571428571429</v>
      </c>
      <c r="G13" s="15">
        <f t="shared" si="1"/>
        <v>0.25227396144447461</v>
      </c>
      <c r="H13" t="str">
        <f t="shared" si="2"/>
        <v>3</v>
      </c>
    </row>
    <row r="14" spans="1:8" x14ac:dyDescent="0.25">
      <c r="A14" t="str">
        <f t="shared" si="0"/>
        <v>5-2019-4</v>
      </c>
      <c r="B14">
        <v>5</v>
      </c>
      <c r="C14">
        <v>2019</v>
      </c>
      <c r="D14" t="s">
        <v>600</v>
      </c>
      <c r="E14" s="4">
        <v>7291</v>
      </c>
      <c r="F14" s="4">
        <v>2395.8571428571427</v>
      </c>
      <c r="G14" s="15">
        <f t="shared" si="1"/>
        <v>0.32860473773928717</v>
      </c>
      <c r="H14" t="str">
        <f t="shared" si="2"/>
        <v>4</v>
      </c>
    </row>
    <row r="15" spans="1:8" x14ac:dyDescent="0.25">
      <c r="A15" t="str">
        <f t="shared" si="0"/>
        <v>5-2020-2</v>
      </c>
      <c r="B15">
        <v>5</v>
      </c>
      <c r="C15">
        <v>2020</v>
      </c>
      <c r="D15" t="s">
        <v>594</v>
      </c>
      <c r="E15" s="4">
        <v>1814.7142857142858</v>
      </c>
      <c r="F15" s="4">
        <v>360.71428571428572</v>
      </c>
      <c r="G15" s="15">
        <f t="shared" si="1"/>
        <v>0.19877194363536171</v>
      </c>
      <c r="H15" t="str">
        <f t="shared" si="2"/>
        <v>2</v>
      </c>
    </row>
    <row r="16" spans="1:8" x14ac:dyDescent="0.25">
      <c r="A16" t="str">
        <f t="shared" si="0"/>
        <v>5-2020-3</v>
      </c>
      <c r="B16">
        <v>5</v>
      </c>
      <c r="C16">
        <v>2020</v>
      </c>
      <c r="D16" t="s">
        <v>599</v>
      </c>
      <c r="E16" s="4">
        <v>5529.5714285714284</v>
      </c>
      <c r="F16" s="4">
        <v>1389</v>
      </c>
      <c r="G16" s="15">
        <f t="shared" si="1"/>
        <v>0.25119487431213994</v>
      </c>
      <c r="H16" t="str">
        <f t="shared" si="2"/>
        <v>3</v>
      </c>
    </row>
    <row r="17" spans="1:8" x14ac:dyDescent="0.25">
      <c r="A17" t="str">
        <f t="shared" si="0"/>
        <v>5-2020-4</v>
      </c>
      <c r="B17">
        <v>5</v>
      </c>
      <c r="C17">
        <v>2020</v>
      </c>
      <c r="D17" t="s">
        <v>600</v>
      </c>
      <c r="E17" s="4">
        <v>9443.7142857142862</v>
      </c>
      <c r="F17" s="4">
        <v>2489.2857142857142</v>
      </c>
      <c r="G17" s="15">
        <f t="shared" si="1"/>
        <v>0.26359180709769159</v>
      </c>
      <c r="H17" t="str">
        <f t="shared" si="2"/>
        <v>4</v>
      </c>
    </row>
    <row r="18" spans="1:8" x14ac:dyDescent="0.25">
      <c r="A18" t="str">
        <f t="shared" si="0"/>
        <v>5-2021-2</v>
      </c>
      <c r="B18">
        <v>5</v>
      </c>
      <c r="C18">
        <v>2021</v>
      </c>
      <c r="D18" t="s">
        <v>594</v>
      </c>
      <c r="E18" s="4">
        <v>425</v>
      </c>
      <c r="F18" s="4">
        <v>100.14285714285714</v>
      </c>
      <c r="G18" s="15">
        <f t="shared" si="1"/>
        <v>0.23563025210084032</v>
      </c>
      <c r="H18" t="str">
        <f t="shared" si="2"/>
        <v>2</v>
      </c>
    </row>
    <row r="19" spans="1:8" x14ac:dyDescent="0.25">
      <c r="A19" t="str">
        <f t="shared" si="0"/>
        <v>5-2021-3</v>
      </c>
      <c r="B19">
        <v>5</v>
      </c>
      <c r="C19">
        <v>2021</v>
      </c>
      <c r="D19" t="s">
        <v>599</v>
      </c>
      <c r="E19" s="4">
        <v>3831.2857142857142</v>
      </c>
      <c r="F19" s="4">
        <v>634.28571428571422</v>
      </c>
      <c r="G19" s="15">
        <f t="shared" si="1"/>
        <v>0.16555427122562361</v>
      </c>
      <c r="H19" t="str">
        <f t="shared" si="2"/>
        <v>3</v>
      </c>
    </row>
    <row r="20" spans="1:8" x14ac:dyDescent="0.25">
      <c r="A20" t="str">
        <f t="shared" si="0"/>
        <v>5-2021-4</v>
      </c>
      <c r="B20">
        <v>5</v>
      </c>
      <c r="C20">
        <v>2021</v>
      </c>
      <c r="D20" t="s">
        <v>600</v>
      </c>
      <c r="E20" s="4">
        <v>15463.714285714286</v>
      </c>
      <c r="F20" s="4">
        <v>3037.5714285714284</v>
      </c>
      <c r="G20" s="15">
        <f t="shared" si="1"/>
        <v>0.19643220072797146</v>
      </c>
      <c r="H20" t="str">
        <f t="shared" si="2"/>
        <v>4</v>
      </c>
    </row>
    <row r="21" spans="1:8" x14ac:dyDescent="0.25">
      <c r="A21" t="str">
        <f t="shared" si="0"/>
        <v>6-2015-1</v>
      </c>
      <c r="B21">
        <v>6</v>
      </c>
      <c r="C21">
        <v>2015</v>
      </c>
      <c r="D21" t="s">
        <v>577</v>
      </c>
      <c r="E21" s="4">
        <v>0</v>
      </c>
      <c r="F21" s="4">
        <v>0</v>
      </c>
      <c r="G21" s="15">
        <f t="shared" si="1"/>
        <v>0</v>
      </c>
      <c r="H21" t="str">
        <f t="shared" si="2"/>
        <v>1</v>
      </c>
    </row>
    <row r="22" spans="1:8" x14ac:dyDescent="0.25">
      <c r="A22" t="str">
        <f t="shared" si="0"/>
        <v>6-2015-5</v>
      </c>
      <c r="B22">
        <v>6</v>
      </c>
      <c r="C22">
        <v>2015</v>
      </c>
      <c r="D22" t="s">
        <v>601</v>
      </c>
      <c r="E22" s="4">
        <v>6760</v>
      </c>
      <c r="F22" s="4">
        <v>2028</v>
      </c>
      <c r="G22" s="15">
        <f t="shared" si="1"/>
        <v>0.3</v>
      </c>
      <c r="H22" t="str">
        <f t="shared" si="2"/>
        <v>5</v>
      </c>
    </row>
    <row r="23" spans="1:8" x14ac:dyDescent="0.25">
      <c r="A23" t="str">
        <f t="shared" si="0"/>
        <v>6-2016-1</v>
      </c>
      <c r="B23">
        <v>6</v>
      </c>
      <c r="C23">
        <v>2016</v>
      </c>
      <c r="D23" t="s">
        <v>577</v>
      </c>
      <c r="E23" s="4">
        <v>0</v>
      </c>
      <c r="F23" s="4">
        <v>0</v>
      </c>
      <c r="G23" s="15">
        <f t="shared" si="1"/>
        <v>0</v>
      </c>
      <c r="H23" t="str">
        <f t="shared" si="2"/>
        <v>1</v>
      </c>
    </row>
    <row r="24" spans="1:8" x14ac:dyDescent="0.25">
      <c r="A24" t="str">
        <f t="shared" si="0"/>
        <v>6-2017-1</v>
      </c>
      <c r="B24">
        <v>6</v>
      </c>
      <c r="C24">
        <v>2017</v>
      </c>
      <c r="D24" t="s">
        <v>577</v>
      </c>
      <c r="E24" s="4">
        <v>0</v>
      </c>
      <c r="F24" s="4">
        <v>0</v>
      </c>
      <c r="G24" s="15">
        <f t="shared" si="1"/>
        <v>0</v>
      </c>
      <c r="H24" t="str">
        <f t="shared" si="2"/>
        <v>1</v>
      </c>
    </row>
    <row r="25" spans="1:8" x14ac:dyDescent="0.25">
      <c r="A25" t="str">
        <f t="shared" si="0"/>
        <v>6-2018-1</v>
      </c>
      <c r="B25">
        <v>6</v>
      </c>
      <c r="C25">
        <v>2018</v>
      </c>
      <c r="D25" t="s">
        <v>577</v>
      </c>
      <c r="E25" s="4">
        <v>0</v>
      </c>
      <c r="F25" s="4">
        <v>0</v>
      </c>
      <c r="G25" s="15">
        <f t="shared" si="1"/>
        <v>0</v>
      </c>
      <c r="H25" t="str">
        <f t="shared" si="2"/>
        <v>1</v>
      </c>
    </row>
    <row r="26" spans="1:8" x14ac:dyDescent="0.25">
      <c r="A26" t="str">
        <f t="shared" si="0"/>
        <v>6-2019-1</v>
      </c>
      <c r="B26">
        <v>6</v>
      </c>
      <c r="C26">
        <v>2019</v>
      </c>
      <c r="D26" t="s">
        <v>577</v>
      </c>
      <c r="E26" s="4">
        <v>0</v>
      </c>
      <c r="F26" s="4">
        <v>0</v>
      </c>
      <c r="G26" s="15">
        <f t="shared" si="1"/>
        <v>0</v>
      </c>
      <c r="H26" t="str">
        <f t="shared" si="2"/>
        <v>1</v>
      </c>
    </row>
    <row r="27" spans="1:8" x14ac:dyDescent="0.25">
      <c r="A27" t="str">
        <f t="shared" si="0"/>
        <v>6-2020-1</v>
      </c>
      <c r="B27">
        <v>6</v>
      </c>
      <c r="C27">
        <v>2020</v>
      </c>
      <c r="D27" t="s">
        <v>577</v>
      </c>
      <c r="E27" s="4">
        <v>0</v>
      </c>
      <c r="F27" s="4">
        <v>0</v>
      </c>
      <c r="G27" s="15">
        <f t="shared" si="1"/>
        <v>0</v>
      </c>
      <c r="H27" t="str">
        <f t="shared" si="2"/>
        <v>1</v>
      </c>
    </row>
    <row r="28" spans="1:8" x14ac:dyDescent="0.25">
      <c r="A28" t="str">
        <f t="shared" si="0"/>
        <v>7-2015-1</v>
      </c>
      <c r="B28">
        <v>7</v>
      </c>
      <c r="C28">
        <v>2015</v>
      </c>
      <c r="D28" t="s">
        <v>577</v>
      </c>
      <c r="E28" s="4">
        <v>0</v>
      </c>
      <c r="F28" s="4">
        <v>0</v>
      </c>
      <c r="G28" s="15">
        <f t="shared" si="1"/>
        <v>0</v>
      </c>
      <c r="H28" t="str">
        <f t="shared" si="2"/>
        <v>1</v>
      </c>
    </row>
    <row r="29" spans="1:8" x14ac:dyDescent="0.25">
      <c r="A29" t="str">
        <f t="shared" si="0"/>
        <v>7-2015-5</v>
      </c>
      <c r="B29">
        <v>7</v>
      </c>
      <c r="C29">
        <v>2015</v>
      </c>
      <c r="D29" t="s">
        <v>601</v>
      </c>
      <c r="E29" s="4">
        <v>1765</v>
      </c>
      <c r="F29" s="4">
        <v>365</v>
      </c>
      <c r="G29" s="15">
        <f t="shared" si="1"/>
        <v>0.20679886685552407</v>
      </c>
      <c r="H29" t="str">
        <f t="shared" si="2"/>
        <v>5</v>
      </c>
    </row>
    <row r="30" spans="1:8" x14ac:dyDescent="0.25">
      <c r="A30" t="str">
        <f t="shared" si="0"/>
        <v>7-2016-1</v>
      </c>
      <c r="B30">
        <v>7</v>
      </c>
      <c r="C30">
        <v>2016</v>
      </c>
      <c r="D30" t="s">
        <v>577</v>
      </c>
      <c r="E30" s="4">
        <v>0</v>
      </c>
      <c r="F30" s="4">
        <v>0</v>
      </c>
      <c r="G30" s="15">
        <f t="shared" si="1"/>
        <v>0</v>
      </c>
      <c r="H30" t="str">
        <f t="shared" si="2"/>
        <v>1</v>
      </c>
    </row>
    <row r="31" spans="1:8" x14ac:dyDescent="0.25">
      <c r="A31" t="str">
        <f t="shared" si="0"/>
        <v>7-2016-2</v>
      </c>
      <c r="B31">
        <v>7</v>
      </c>
      <c r="C31">
        <v>2016</v>
      </c>
      <c r="D31" t="s">
        <v>594</v>
      </c>
      <c r="E31" s="4">
        <v>10</v>
      </c>
      <c r="F31" s="4">
        <v>1</v>
      </c>
      <c r="G31" s="15">
        <f t="shared" si="1"/>
        <v>0.1</v>
      </c>
      <c r="H31" t="str">
        <f t="shared" si="2"/>
        <v>2</v>
      </c>
    </row>
    <row r="32" spans="1:8" x14ac:dyDescent="0.25">
      <c r="A32" t="str">
        <f t="shared" si="0"/>
        <v>7-2016-5</v>
      </c>
      <c r="B32">
        <v>7</v>
      </c>
      <c r="C32">
        <v>2016</v>
      </c>
      <c r="D32" t="s">
        <v>601</v>
      </c>
      <c r="E32" s="4">
        <v>0</v>
      </c>
      <c r="F32" s="4">
        <v>1</v>
      </c>
      <c r="G32" s="15">
        <f t="shared" si="1"/>
        <v>0</v>
      </c>
      <c r="H32" t="str">
        <f t="shared" si="2"/>
        <v>5</v>
      </c>
    </row>
    <row r="33" spans="1:8" x14ac:dyDescent="0.25">
      <c r="A33" t="str">
        <f t="shared" si="0"/>
        <v>7-2017-1</v>
      </c>
      <c r="B33">
        <v>7</v>
      </c>
      <c r="C33">
        <v>2017</v>
      </c>
      <c r="D33" t="s">
        <v>577</v>
      </c>
      <c r="E33" s="4">
        <v>0</v>
      </c>
      <c r="F33" s="4">
        <v>0</v>
      </c>
      <c r="G33" s="15">
        <f t="shared" si="1"/>
        <v>0</v>
      </c>
      <c r="H33" t="str">
        <f t="shared" si="2"/>
        <v>1</v>
      </c>
    </row>
    <row r="34" spans="1:8" x14ac:dyDescent="0.25">
      <c r="A34" t="str">
        <f t="shared" si="0"/>
        <v>7-2017-2</v>
      </c>
      <c r="B34">
        <v>7</v>
      </c>
      <c r="C34">
        <v>2017</v>
      </c>
      <c r="D34" t="s">
        <v>594</v>
      </c>
      <c r="E34" s="4">
        <v>0</v>
      </c>
      <c r="F34" s="4">
        <v>0</v>
      </c>
      <c r="G34" s="15">
        <f t="shared" si="1"/>
        <v>0</v>
      </c>
      <c r="H34" t="str">
        <f t="shared" si="2"/>
        <v>2</v>
      </c>
    </row>
    <row r="35" spans="1:8" x14ac:dyDescent="0.25">
      <c r="A35" t="str">
        <f t="shared" si="0"/>
        <v>7-2018-1</v>
      </c>
      <c r="B35">
        <v>7</v>
      </c>
      <c r="C35">
        <v>2018</v>
      </c>
      <c r="D35" t="s">
        <v>577</v>
      </c>
      <c r="E35" s="4">
        <v>0</v>
      </c>
      <c r="F35" s="4">
        <v>0</v>
      </c>
      <c r="G35" s="15">
        <f t="shared" si="1"/>
        <v>0</v>
      </c>
      <c r="H35" t="str">
        <f t="shared" si="2"/>
        <v>1</v>
      </c>
    </row>
    <row r="36" spans="1:8" x14ac:dyDescent="0.25">
      <c r="A36" t="str">
        <f t="shared" si="0"/>
        <v>7-2018-2</v>
      </c>
      <c r="B36">
        <v>7</v>
      </c>
      <c r="C36">
        <v>2018</v>
      </c>
      <c r="D36" t="s">
        <v>594</v>
      </c>
      <c r="E36" s="4">
        <v>20</v>
      </c>
      <c r="F36" s="4">
        <v>7</v>
      </c>
      <c r="G36" s="15">
        <f t="shared" si="1"/>
        <v>0.35</v>
      </c>
      <c r="H36" t="str">
        <f t="shared" si="2"/>
        <v>2</v>
      </c>
    </row>
    <row r="37" spans="1:8" x14ac:dyDescent="0.25">
      <c r="A37" t="str">
        <f t="shared" si="0"/>
        <v>7-2019-1</v>
      </c>
      <c r="B37">
        <v>7</v>
      </c>
      <c r="C37">
        <v>2019</v>
      </c>
      <c r="D37" t="s">
        <v>577</v>
      </c>
      <c r="E37" s="4">
        <v>0</v>
      </c>
      <c r="F37" s="4">
        <v>0</v>
      </c>
      <c r="G37" s="15">
        <f t="shared" si="1"/>
        <v>0</v>
      </c>
      <c r="H37" t="str">
        <f t="shared" si="2"/>
        <v>1</v>
      </c>
    </row>
    <row r="38" spans="1:8" x14ac:dyDescent="0.25">
      <c r="A38" t="str">
        <f t="shared" si="0"/>
        <v>7-2019-2</v>
      </c>
      <c r="B38">
        <v>7</v>
      </c>
      <c r="C38">
        <v>2019</v>
      </c>
      <c r="D38" t="s">
        <v>594</v>
      </c>
      <c r="E38" s="4">
        <v>51</v>
      </c>
      <c r="F38" s="4">
        <v>13</v>
      </c>
      <c r="G38" s="15">
        <f t="shared" si="1"/>
        <v>0.25490196078431371</v>
      </c>
      <c r="H38" t="str">
        <f t="shared" si="2"/>
        <v>2</v>
      </c>
    </row>
    <row r="39" spans="1:8" x14ac:dyDescent="0.25">
      <c r="A39" t="str">
        <f t="shared" si="0"/>
        <v>7-2020-1</v>
      </c>
      <c r="B39">
        <v>7</v>
      </c>
      <c r="C39">
        <v>2020</v>
      </c>
      <c r="D39" t="s">
        <v>577</v>
      </c>
      <c r="E39" s="4">
        <v>0</v>
      </c>
      <c r="F39" s="4">
        <v>0</v>
      </c>
      <c r="G39" s="15">
        <f t="shared" si="1"/>
        <v>0</v>
      </c>
      <c r="H39" t="str">
        <f t="shared" si="2"/>
        <v>1</v>
      </c>
    </row>
    <row r="40" spans="1:8" x14ac:dyDescent="0.25">
      <c r="A40" t="str">
        <f t="shared" si="0"/>
        <v>7-2020-2</v>
      </c>
      <c r="B40">
        <v>7</v>
      </c>
      <c r="C40">
        <v>2020</v>
      </c>
      <c r="D40" t="s">
        <v>594</v>
      </c>
      <c r="E40" s="4">
        <v>28</v>
      </c>
      <c r="F40" s="4">
        <v>6</v>
      </c>
      <c r="G40" s="15">
        <f t="shared" si="1"/>
        <v>0.21428571428571427</v>
      </c>
      <c r="H40" t="str">
        <f t="shared" si="2"/>
        <v>2</v>
      </c>
    </row>
    <row r="41" spans="1:8" x14ac:dyDescent="0.25">
      <c r="A41" t="str">
        <f t="shared" si="0"/>
        <v>7-2020-3</v>
      </c>
      <c r="B41">
        <v>7</v>
      </c>
      <c r="C41">
        <v>2020</v>
      </c>
      <c r="D41" t="s">
        <v>599</v>
      </c>
      <c r="E41" s="4">
        <v>1077</v>
      </c>
      <c r="F41" s="4">
        <v>259</v>
      </c>
      <c r="G41" s="15">
        <f t="shared" si="1"/>
        <v>0.24048282265552459</v>
      </c>
      <c r="H41" t="str">
        <f t="shared" si="2"/>
        <v>3</v>
      </c>
    </row>
    <row r="42" spans="1:8" x14ac:dyDescent="0.25">
      <c r="A42" t="str">
        <f t="shared" si="0"/>
        <v>9-2015-1</v>
      </c>
      <c r="B42">
        <v>9</v>
      </c>
      <c r="C42">
        <v>2015</v>
      </c>
      <c r="D42" t="s">
        <v>577</v>
      </c>
      <c r="E42" s="4">
        <v>8</v>
      </c>
      <c r="F42" s="4">
        <v>2</v>
      </c>
      <c r="G42" s="15">
        <f t="shared" si="1"/>
        <v>0.25</v>
      </c>
      <c r="H42" t="str">
        <f t="shared" si="2"/>
        <v>1</v>
      </c>
    </row>
    <row r="43" spans="1:8" x14ac:dyDescent="0.25">
      <c r="A43" t="str">
        <f t="shared" si="0"/>
        <v>9-2015-2</v>
      </c>
      <c r="B43">
        <v>9</v>
      </c>
      <c r="C43">
        <v>2015</v>
      </c>
      <c r="D43" t="s">
        <v>594</v>
      </c>
      <c r="E43" s="4">
        <v>245</v>
      </c>
      <c r="F43" s="4">
        <v>101</v>
      </c>
      <c r="G43" s="15">
        <f t="shared" si="1"/>
        <v>0.41224489795918368</v>
      </c>
      <c r="H43" t="str">
        <f t="shared" si="2"/>
        <v>2</v>
      </c>
    </row>
    <row r="44" spans="1:8" x14ac:dyDescent="0.25">
      <c r="A44" t="str">
        <f t="shared" si="0"/>
        <v>9-2016-1</v>
      </c>
      <c r="B44">
        <v>9</v>
      </c>
      <c r="C44">
        <v>2016</v>
      </c>
      <c r="D44" t="s">
        <v>577</v>
      </c>
      <c r="E44" s="4">
        <v>0</v>
      </c>
      <c r="F44" s="4">
        <v>0</v>
      </c>
      <c r="G44" s="15">
        <f t="shared" si="1"/>
        <v>0</v>
      </c>
      <c r="H44" t="str">
        <f t="shared" si="2"/>
        <v>1</v>
      </c>
    </row>
    <row r="45" spans="1:8" x14ac:dyDescent="0.25">
      <c r="A45" t="str">
        <f t="shared" si="0"/>
        <v>9-2016-2</v>
      </c>
      <c r="B45">
        <v>9</v>
      </c>
      <c r="C45">
        <v>2016</v>
      </c>
      <c r="D45" t="s">
        <v>594</v>
      </c>
      <c r="E45" s="4">
        <v>17</v>
      </c>
      <c r="F45" s="4">
        <v>7</v>
      </c>
      <c r="G45" s="15">
        <f t="shared" si="1"/>
        <v>0.41176470588235292</v>
      </c>
      <c r="H45" t="str">
        <f t="shared" si="2"/>
        <v>2</v>
      </c>
    </row>
    <row r="46" spans="1:8" x14ac:dyDescent="0.25">
      <c r="A46" t="str">
        <f t="shared" si="0"/>
        <v>9-2016-3</v>
      </c>
      <c r="B46">
        <v>9</v>
      </c>
      <c r="C46">
        <v>2016</v>
      </c>
      <c r="D46" t="s">
        <v>599</v>
      </c>
      <c r="E46" s="4">
        <v>0</v>
      </c>
      <c r="F46" s="4">
        <v>0</v>
      </c>
      <c r="G46" s="15">
        <f t="shared" si="1"/>
        <v>0</v>
      </c>
      <c r="H46" t="str">
        <f t="shared" si="2"/>
        <v>3</v>
      </c>
    </row>
    <row r="47" spans="1:8" x14ac:dyDescent="0.25">
      <c r="A47" t="str">
        <f t="shared" si="0"/>
        <v>9-2016-5</v>
      </c>
      <c r="B47">
        <v>9</v>
      </c>
      <c r="C47">
        <v>2016</v>
      </c>
      <c r="D47" t="s">
        <v>601</v>
      </c>
      <c r="E47" s="4">
        <v>0</v>
      </c>
      <c r="F47" s="4">
        <v>0</v>
      </c>
      <c r="G47" s="15">
        <f t="shared" si="1"/>
        <v>0</v>
      </c>
      <c r="H47" t="str">
        <f t="shared" si="2"/>
        <v>5</v>
      </c>
    </row>
    <row r="48" spans="1:8" x14ac:dyDescent="0.25">
      <c r="A48" t="str">
        <f t="shared" si="0"/>
        <v>9-2017-1</v>
      </c>
      <c r="B48">
        <v>9</v>
      </c>
      <c r="C48">
        <v>2017</v>
      </c>
      <c r="D48" t="s">
        <v>577</v>
      </c>
      <c r="E48" s="4">
        <v>0</v>
      </c>
      <c r="F48" s="4">
        <v>0</v>
      </c>
      <c r="G48" s="15">
        <f t="shared" si="1"/>
        <v>0</v>
      </c>
      <c r="H48" t="str">
        <f t="shared" si="2"/>
        <v>1</v>
      </c>
    </row>
    <row r="49" spans="1:8" x14ac:dyDescent="0.25">
      <c r="A49" t="str">
        <f t="shared" si="0"/>
        <v>9-2017-2</v>
      </c>
      <c r="B49">
        <v>9</v>
      </c>
      <c r="C49">
        <v>2017</v>
      </c>
      <c r="D49" t="s">
        <v>594</v>
      </c>
      <c r="E49" s="4">
        <v>528</v>
      </c>
      <c r="F49" s="4">
        <v>222</v>
      </c>
      <c r="G49" s="15">
        <f t="shared" si="1"/>
        <v>0.42045454545454547</v>
      </c>
      <c r="H49" t="str">
        <f t="shared" si="2"/>
        <v>2</v>
      </c>
    </row>
    <row r="50" spans="1:8" x14ac:dyDescent="0.25">
      <c r="A50" t="str">
        <f t="shared" si="0"/>
        <v>9-2017-5</v>
      </c>
      <c r="B50">
        <v>9</v>
      </c>
      <c r="C50">
        <v>2017</v>
      </c>
      <c r="D50" t="s">
        <v>601</v>
      </c>
      <c r="E50" s="4">
        <v>0</v>
      </c>
      <c r="F50" s="4">
        <v>0</v>
      </c>
      <c r="G50" s="15">
        <f t="shared" si="1"/>
        <v>0</v>
      </c>
      <c r="H50" t="str">
        <f t="shared" si="2"/>
        <v>5</v>
      </c>
    </row>
    <row r="51" spans="1:8" x14ac:dyDescent="0.25">
      <c r="A51" t="str">
        <f t="shared" si="0"/>
        <v>9-2018-1</v>
      </c>
      <c r="B51">
        <v>9</v>
      </c>
      <c r="C51">
        <v>2018</v>
      </c>
      <c r="D51" t="s">
        <v>577</v>
      </c>
      <c r="E51" s="4">
        <v>0</v>
      </c>
      <c r="F51" s="4">
        <v>1</v>
      </c>
      <c r="G51" s="15">
        <f t="shared" si="1"/>
        <v>0</v>
      </c>
      <c r="H51" t="str">
        <f t="shared" si="2"/>
        <v>1</v>
      </c>
    </row>
    <row r="52" spans="1:8" x14ac:dyDescent="0.25">
      <c r="A52" t="str">
        <f t="shared" si="0"/>
        <v>9-2018-2</v>
      </c>
      <c r="B52">
        <v>9</v>
      </c>
      <c r="C52">
        <v>2018</v>
      </c>
      <c r="D52" t="s">
        <v>594</v>
      </c>
      <c r="E52" s="4">
        <v>455</v>
      </c>
      <c r="F52" s="4">
        <v>157</v>
      </c>
      <c r="G52" s="15">
        <f t="shared" si="1"/>
        <v>0.34505494505494505</v>
      </c>
      <c r="H52" t="str">
        <f t="shared" si="2"/>
        <v>2</v>
      </c>
    </row>
    <row r="53" spans="1:8" x14ac:dyDescent="0.25">
      <c r="A53" t="str">
        <f t="shared" si="0"/>
        <v>9-2019-1</v>
      </c>
      <c r="B53">
        <v>9</v>
      </c>
      <c r="C53">
        <v>2019</v>
      </c>
      <c r="D53" t="s">
        <v>577</v>
      </c>
      <c r="E53" s="4">
        <v>0</v>
      </c>
      <c r="F53" s="4">
        <v>0</v>
      </c>
      <c r="G53" s="15">
        <f t="shared" si="1"/>
        <v>0</v>
      </c>
      <c r="H53" t="str">
        <f t="shared" si="2"/>
        <v>1</v>
      </c>
    </row>
    <row r="54" spans="1:8" x14ac:dyDescent="0.25">
      <c r="A54" t="str">
        <f t="shared" si="0"/>
        <v>9-2019-2</v>
      </c>
      <c r="B54">
        <v>9</v>
      </c>
      <c r="C54">
        <v>2019</v>
      </c>
      <c r="D54" t="s">
        <v>594</v>
      </c>
      <c r="E54" s="4">
        <v>427.42857142857144</v>
      </c>
      <c r="F54" s="4">
        <v>165.28571428571428</v>
      </c>
      <c r="G54" s="15">
        <f t="shared" si="1"/>
        <v>0.38669786096256681</v>
      </c>
      <c r="H54" t="str">
        <f t="shared" si="2"/>
        <v>2</v>
      </c>
    </row>
    <row r="55" spans="1:8" x14ac:dyDescent="0.25">
      <c r="A55" t="str">
        <f t="shared" si="0"/>
        <v>9-2019-3</v>
      </c>
      <c r="B55">
        <v>9</v>
      </c>
      <c r="C55">
        <v>2019</v>
      </c>
      <c r="D55" t="s">
        <v>599</v>
      </c>
      <c r="E55" s="4">
        <v>277.57142857142856</v>
      </c>
      <c r="F55" s="4">
        <v>72.714285714285722</v>
      </c>
      <c r="G55" s="15">
        <f t="shared" si="1"/>
        <v>0.26196603190941847</v>
      </c>
      <c r="H55" t="str">
        <f t="shared" si="2"/>
        <v>3</v>
      </c>
    </row>
    <row r="56" spans="1:8" x14ac:dyDescent="0.25">
      <c r="A56" t="str">
        <f t="shared" si="0"/>
        <v>9-2020-1</v>
      </c>
      <c r="B56">
        <v>9</v>
      </c>
      <c r="C56">
        <v>2020</v>
      </c>
      <c r="D56" t="s">
        <v>577</v>
      </c>
      <c r="E56" s="4">
        <v>0</v>
      </c>
      <c r="F56" s="4">
        <v>0</v>
      </c>
      <c r="G56" s="15">
        <f t="shared" si="1"/>
        <v>0</v>
      </c>
      <c r="H56" t="str">
        <f t="shared" si="2"/>
        <v>1</v>
      </c>
    </row>
    <row r="57" spans="1:8" x14ac:dyDescent="0.25">
      <c r="A57" t="str">
        <f t="shared" si="0"/>
        <v>9-2020-2</v>
      </c>
      <c r="B57">
        <v>9</v>
      </c>
      <c r="C57">
        <v>2020</v>
      </c>
      <c r="D57" t="s">
        <v>594</v>
      </c>
      <c r="E57" s="4">
        <v>1545</v>
      </c>
      <c r="F57" s="4">
        <v>212</v>
      </c>
      <c r="G57" s="15">
        <f t="shared" si="1"/>
        <v>0.13721682847896441</v>
      </c>
      <c r="H57" t="str">
        <f t="shared" si="2"/>
        <v>2</v>
      </c>
    </row>
    <row r="58" spans="1:8" x14ac:dyDescent="0.25">
      <c r="A58" t="str">
        <f t="shared" si="0"/>
        <v>9-2020-3</v>
      </c>
      <c r="B58">
        <v>9</v>
      </c>
      <c r="C58">
        <v>2020</v>
      </c>
      <c r="D58" t="s">
        <v>599</v>
      </c>
      <c r="E58" s="4">
        <v>1086</v>
      </c>
      <c r="F58" s="4">
        <v>170</v>
      </c>
      <c r="G58" s="15">
        <f t="shared" si="1"/>
        <v>0.15653775322283608</v>
      </c>
      <c r="H58" t="str">
        <f t="shared" si="2"/>
        <v>3</v>
      </c>
    </row>
    <row r="59" spans="1:8" x14ac:dyDescent="0.25">
      <c r="A59" t="str">
        <f t="shared" si="0"/>
        <v>10-2015-1</v>
      </c>
      <c r="B59">
        <v>10</v>
      </c>
      <c r="C59">
        <v>2015</v>
      </c>
      <c r="D59" t="s">
        <v>577</v>
      </c>
      <c r="E59" s="4">
        <v>5</v>
      </c>
      <c r="F59" s="4">
        <v>1</v>
      </c>
      <c r="G59" s="15">
        <f t="shared" si="1"/>
        <v>0.2</v>
      </c>
      <c r="H59" t="str">
        <f t="shared" si="2"/>
        <v>1</v>
      </c>
    </row>
    <row r="60" spans="1:8" x14ac:dyDescent="0.25">
      <c r="A60" t="str">
        <f t="shared" si="0"/>
        <v>10-2015-5</v>
      </c>
      <c r="B60">
        <v>10</v>
      </c>
      <c r="C60">
        <v>2015</v>
      </c>
      <c r="D60" t="s">
        <v>601</v>
      </c>
      <c r="E60" s="4">
        <v>1621</v>
      </c>
      <c r="F60" s="4">
        <v>400</v>
      </c>
      <c r="G60" s="15">
        <f t="shared" si="1"/>
        <v>0.24676125848241826</v>
      </c>
      <c r="H60" t="str">
        <f t="shared" si="2"/>
        <v>5</v>
      </c>
    </row>
    <row r="61" spans="1:8" x14ac:dyDescent="0.25">
      <c r="A61" t="str">
        <f t="shared" si="0"/>
        <v>10-2016-2</v>
      </c>
      <c r="B61">
        <v>10</v>
      </c>
      <c r="C61">
        <v>2016</v>
      </c>
      <c r="D61" t="s">
        <v>594</v>
      </c>
      <c r="E61" s="4">
        <v>11</v>
      </c>
      <c r="F61" s="4">
        <v>8</v>
      </c>
      <c r="G61" s="15">
        <f t="shared" si="1"/>
        <v>0.72727272727272729</v>
      </c>
      <c r="H61" t="str">
        <f t="shared" si="2"/>
        <v>2</v>
      </c>
    </row>
    <row r="62" spans="1:8" x14ac:dyDescent="0.25">
      <c r="A62" t="str">
        <f t="shared" si="0"/>
        <v>10-2016-3</v>
      </c>
      <c r="B62">
        <v>10</v>
      </c>
      <c r="C62">
        <v>2016</v>
      </c>
      <c r="D62" t="s">
        <v>599</v>
      </c>
      <c r="E62" s="4">
        <v>8</v>
      </c>
      <c r="F62" s="4">
        <v>5</v>
      </c>
      <c r="G62" s="15">
        <f t="shared" si="1"/>
        <v>0.625</v>
      </c>
      <c r="H62" t="str">
        <f t="shared" si="2"/>
        <v>3</v>
      </c>
    </row>
    <row r="63" spans="1:8" x14ac:dyDescent="0.25">
      <c r="A63" t="str">
        <f t="shared" si="0"/>
        <v>10-2016-5</v>
      </c>
      <c r="B63">
        <v>10</v>
      </c>
      <c r="C63">
        <v>2016</v>
      </c>
      <c r="D63" t="s">
        <v>601</v>
      </c>
      <c r="E63" s="4">
        <v>186</v>
      </c>
      <c r="F63" s="4">
        <v>0</v>
      </c>
      <c r="G63" s="15">
        <f t="shared" si="1"/>
        <v>0</v>
      </c>
      <c r="H63" t="str">
        <f t="shared" si="2"/>
        <v>5</v>
      </c>
    </row>
    <row r="64" spans="1:8" x14ac:dyDescent="0.25">
      <c r="A64" t="str">
        <f t="shared" si="0"/>
        <v>10-2017-1</v>
      </c>
      <c r="B64">
        <v>10</v>
      </c>
      <c r="C64">
        <v>2017</v>
      </c>
      <c r="D64" t="s">
        <v>577</v>
      </c>
      <c r="E64" s="4">
        <v>54</v>
      </c>
      <c r="F64" s="4">
        <v>0</v>
      </c>
      <c r="G64" s="15">
        <f t="shared" si="1"/>
        <v>0</v>
      </c>
      <c r="H64" t="str">
        <f t="shared" si="2"/>
        <v>1</v>
      </c>
    </row>
    <row r="65" spans="1:8" x14ac:dyDescent="0.25">
      <c r="A65" t="str">
        <f t="shared" si="0"/>
        <v>10-2017-2</v>
      </c>
      <c r="B65">
        <v>10</v>
      </c>
      <c r="C65">
        <v>2017</v>
      </c>
      <c r="D65" t="s">
        <v>594</v>
      </c>
      <c r="E65" s="4">
        <v>628.42857142857144</v>
      </c>
      <c r="F65" s="4">
        <v>249.57142857142858</v>
      </c>
      <c r="G65" s="15">
        <f t="shared" si="1"/>
        <v>0.39713571266196862</v>
      </c>
      <c r="H65" t="str">
        <f t="shared" si="2"/>
        <v>2</v>
      </c>
    </row>
    <row r="66" spans="1:8" x14ac:dyDescent="0.25">
      <c r="A66" t="str">
        <f t="shared" si="0"/>
        <v>10-2017-3</v>
      </c>
      <c r="B66">
        <v>10</v>
      </c>
      <c r="C66">
        <v>2017</v>
      </c>
      <c r="D66" t="s">
        <v>599</v>
      </c>
      <c r="E66" s="4">
        <v>536.57142857142856</v>
      </c>
      <c r="F66" s="4">
        <v>221.42857142857144</v>
      </c>
      <c r="G66" s="15">
        <f t="shared" si="1"/>
        <v>0.41267305644302454</v>
      </c>
      <c r="H66" t="str">
        <f t="shared" si="2"/>
        <v>3</v>
      </c>
    </row>
    <row r="67" spans="1:8" x14ac:dyDescent="0.25">
      <c r="A67" t="str">
        <f t="shared" si="0"/>
        <v>10-2017-5</v>
      </c>
      <c r="B67">
        <v>10</v>
      </c>
      <c r="C67">
        <v>2017</v>
      </c>
      <c r="D67" t="s">
        <v>601</v>
      </c>
      <c r="E67" s="4">
        <v>0</v>
      </c>
      <c r="F67" s="4">
        <v>0</v>
      </c>
      <c r="G67" s="15">
        <f t="shared" si="1"/>
        <v>0</v>
      </c>
      <c r="H67" t="str">
        <f t="shared" si="2"/>
        <v>5</v>
      </c>
    </row>
    <row r="68" spans="1:8" x14ac:dyDescent="0.25">
      <c r="A68" t="str">
        <f t="shared" si="0"/>
        <v>10-2018-1</v>
      </c>
      <c r="B68">
        <v>10</v>
      </c>
      <c r="C68">
        <v>2018</v>
      </c>
      <c r="D68" t="s">
        <v>577</v>
      </c>
      <c r="E68" s="4">
        <v>0</v>
      </c>
      <c r="F68" s="4">
        <v>2</v>
      </c>
      <c r="G68" s="15">
        <f t="shared" si="1"/>
        <v>0</v>
      </c>
      <c r="H68" t="str">
        <f t="shared" si="2"/>
        <v>1</v>
      </c>
    </row>
    <row r="69" spans="1:8" x14ac:dyDescent="0.25">
      <c r="A69" t="str">
        <f t="shared" ref="A69:A117" si="3">B69&amp;"-"&amp;C69&amp;"-"&amp;H69</f>
        <v>10-2018-2</v>
      </c>
      <c r="B69">
        <v>10</v>
      </c>
      <c r="C69">
        <v>2018</v>
      </c>
      <c r="D69" t="s">
        <v>594</v>
      </c>
      <c r="E69" s="4">
        <v>2025.1428571428571</v>
      </c>
      <c r="F69" s="4">
        <v>711.14285714285711</v>
      </c>
      <c r="G69" s="15">
        <f t="shared" ref="G69:G117" si="4">IF(E69&lt;&gt;0,F69/E69,0)</f>
        <v>0.35115688487584651</v>
      </c>
      <c r="H69" t="str">
        <f t="shared" ref="H69:H117" si="5">MID(D69,2,1)</f>
        <v>2</v>
      </c>
    </row>
    <row r="70" spans="1:8" x14ac:dyDescent="0.25">
      <c r="A70" t="str">
        <f t="shared" si="3"/>
        <v>10-2018-3</v>
      </c>
      <c r="B70">
        <v>10</v>
      </c>
      <c r="C70">
        <v>2018</v>
      </c>
      <c r="D70" t="s">
        <v>599</v>
      </c>
      <c r="E70" s="4">
        <v>1778.8571428571429</v>
      </c>
      <c r="F70" s="4">
        <v>613.85714285714289</v>
      </c>
      <c r="G70" s="15">
        <f t="shared" si="4"/>
        <v>0.34508512688724702</v>
      </c>
      <c r="H70" t="str">
        <f t="shared" si="5"/>
        <v>3</v>
      </c>
    </row>
    <row r="71" spans="1:8" x14ac:dyDescent="0.25">
      <c r="A71" t="str">
        <f t="shared" si="3"/>
        <v>10-2019-1</v>
      </c>
      <c r="B71">
        <v>10</v>
      </c>
      <c r="C71">
        <v>2019</v>
      </c>
      <c r="D71" t="s">
        <v>577</v>
      </c>
      <c r="E71" s="4">
        <v>26</v>
      </c>
      <c r="F71" s="4">
        <v>7</v>
      </c>
      <c r="G71" s="15">
        <f t="shared" si="4"/>
        <v>0.26923076923076922</v>
      </c>
      <c r="H71" t="str">
        <f t="shared" si="5"/>
        <v>1</v>
      </c>
    </row>
    <row r="72" spans="1:8" x14ac:dyDescent="0.25">
      <c r="A72" t="str">
        <f t="shared" si="3"/>
        <v>10-2019-2</v>
      </c>
      <c r="B72">
        <v>10</v>
      </c>
      <c r="C72">
        <v>2019</v>
      </c>
      <c r="D72" t="s">
        <v>594</v>
      </c>
      <c r="E72" s="4">
        <v>752.42857142857144</v>
      </c>
      <c r="F72" s="4">
        <v>274.42857142857144</v>
      </c>
      <c r="G72" s="15">
        <f t="shared" si="4"/>
        <v>0.36472375166128729</v>
      </c>
      <c r="H72" t="str">
        <f t="shared" si="5"/>
        <v>2</v>
      </c>
    </row>
    <row r="73" spans="1:8" x14ac:dyDescent="0.25">
      <c r="A73" t="str">
        <f t="shared" si="3"/>
        <v>10-2019-3</v>
      </c>
      <c r="B73">
        <v>10</v>
      </c>
      <c r="C73">
        <v>2019</v>
      </c>
      <c r="D73" t="s">
        <v>599</v>
      </c>
      <c r="E73" s="4">
        <v>1292.5714285714284</v>
      </c>
      <c r="F73" s="4">
        <v>432.57142857142856</v>
      </c>
      <c r="G73" s="15">
        <f t="shared" si="4"/>
        <v>0.33465959328028294</v>
      </c>
      <c r="H73" t="str">
        <f t="shared" si="5"/>
        <v>3</v>
      </c>
    </row>
    <row r="74" spans="1:8" x14ac:dyDescent="0.25">
      <c r="A74" t="str">
        <f t="shared" si="3"/>
        <v>10-2020-1</v>
      </c>
      <c r="B74">
        <v>10</v>
      </c>
      <c r="C74">
        <v>2020</v>
      </c>
      <c r="D74" t="s">
        <v>577</v>
      </c>
      <c r="E74" s="4">
        <v>0</v>
      </c>
      <c r="F74" s="4">
        <v>1</v>
      </c>
      <c r="G74" s="15">
        <f t="shared" si="4"/>
        <v>0</v>
      </c>
      <c r="H74" t="str">
        <f t="shared" si="5"/>
        <v>1</v>
      </c>
    </row>
    <row r="75" spans="1:8" x14ac:dyDescent="0.25">
      <c r="A75" t="str">
        <f t="shared" si="3"/>
        <v>10-2020-2</v>
      </c>
      <c r="B75">
        <v>10</v>
      </c>
      <c r="C75">
        <v>2020</v>
      </c>
      <c r="D75" t="s">
        <v>594</v>
      </c>
      <c r="E75" s="4">
        <v>2105.5714285714284</v>
      </c>
      <c r="F75" s="4">
        <v>647.28571428571422</v>
      </c>
      <c r="G75" s="15">
        <f t="shared" si="4"/>
        <v>0.3074156998439514</v>
      </c>
      <c r="H75" t="str">
        <f t="shared" si="5"/>
        <v>2</v>
      </c>
    </row>
    <row r="76" spans="1:8" x14ac:dyDescent="0.25">
      <c r="A76" t="str">
        <f t="shared" si="3"/>
        <v>10-2020-3</v>
      </c>
      <c r="B76">
        <v>10</v>
      </c>
      <c r="C76">
        <v>2020</v>
      </c>
      <c r="D76" t="s">
        <v>599</v>
      </c>
      <c r="E76" s="4">
        <v>5412.4285714285716</v>
      </c>
      <c r="F76" s="4">
        <v>2256.7142857142858</v>
      </c>
      <c r="G76" s="15">
        <f t="shared" si="4"/>
        <v>0.41695040515216303</v>
      </c>
      <c r="H76" t="str">
        <f t="shared" si="5"/>
        <v>3</v>
      </c>
    </row>
    <row r="77" spans="1:8" x14ac:dyDescent="0.25">
      <c r="A77" t="str">
        <f t="shared" si="3"/>
        <v>10-2021-1</v>
      </c>
      <c r="B77">
        <v>10</v>
      </c>
      <c r="C77">
        <v>2021</v>
      </c>
      <c r="D77" t="s">
        <v>577</v>
      </c>
      <c r="E77" s="4">
        <v>0</v>
      </c>
      <c r="F77" s="4">
        <v>1</v>
      </c>
      <c r="G77" s="15">
        <f t="shared" si="4"/>
        <v>0</v>
      </c>
      <c r="H77" t="str">
        <f t="shared" si="5"/>
        <v>1</v>
      </c>
    </row>
    <row r="78" spans="1:8" x14ac:dyDescent="0.25">
      <c r="A78" t="str">
        <f t="shared" si="3"/>
        <v>11-2015-1</v>
      </c>
      <c r="B78">
        <v>11</v>
      </c>
      <c r="C78">
        <v>2015</v>
      </c>
      <c r="D78" t="s">
        <v>577</v>
      </c>
      <c r="E78" s="4">
        <v>3</v>
      </c>
      <c r="F78" s="4">
        <v>2</v>
      </c>
      <c r="G78" s="15">
        <f t="shared" si="4"/>
        <v>0.66666666666666663</v>
      </c>
      <c r="H78" t="str">
        <f t="shared" si="5"/>
        <v>1</v>
      </c>
    </row>
    <row r="79" spans="1:8" x14ac:dyDescent="0.25">
      <c r="A79" t="str">
        <f t="shared" si="3"/>
        <v>11-2015-2</v>
      </c>
      <c r="B79">
        <v>11</v>
      </c>
      <c r="C79">
        <v>2015</v>
      </c>
      <c r="D79" t="s">
        <v>594</v>
      </c>
      <c r="E79" s="4">
        <v>11</v>
      </c>
      <c r="F79" s="4">
        <v>8</v>
      </c>
      <c r="G79" s="15">
        <f t="shared" si="4"/>
        <v>0.72727272727272729</v>
      </c>
      <c r="H79" t="str">
        <f t="shared" si="5"/>
        <v>2</v>
      </c>
    </row>
    <row r="80" spans="1:8" x14ac:dyDescent="0.25">
      <c r="A80" t="str">
        <f t="shared" si="3"/>
        <v>11-2015-3</v>
      </c>
      <c r="B80">
        <v>11</v>
      </c>
      <c r="C80">
        <v>2015</v>
      </c>
      <c r="D80" t="s">
        <v>599</v>
      </c>
      <c r="E80" s="4">
        <v>470.14285714285717</v>
      </c>
      <c r="F80" s="4">
        <v>115.85714285714286</v>
      </c>
      <c r="G80" s="15">
        <f t="shared" si="4"/>
        <v>0.24642965663931934</v>
      </c>
      <c r="H80" t="str">
        <f t="shared" si="5"/>
        <v>3</v>
      </c>
    </row>
    <row r="81" spans="1:8" x14ac:dyDescent="0.25">
      <c r="A81" t="str">
        <f t="shared" si="3"/>
        <v>11-2015-4</v>
      </c>
      <c r="B81">
        <v>11</v>
      </c>
      <c r="C81">
        <v>2015</v>
      </c>
      <c r="D81" t="s">
        <v>600</v>
      </c>
      <c r="E81" s="4">
        <v>711.85714285714289</v>
      </c>
      <c r="F81" s="4">
        <v>372.14285714285717</v>
      </c>
      <c r="G81" s="15">
        <f t="shared" si="4"/>
        <v>0.52277744330724463</v>
      </c>
      <c r="H81" t="str">
        <f t="shared" si="5"/>
        <v>4</v>
      </c>
    </row>
    <row r="82" spans="1:8" x14ac:dyDescent="0.25">
      <c r="A82" t="str">
        <f t="shared" si="3"/>
        <v>11-2016-1</v>
      </c>
      <c r="B82">
        <v>11</v>
      </c>
      <c r="C82">
        <v>2016</v>
      </c>
      <c r="D82" t="s">
        <v>577</v>
      </c>
      <c r="E82" s="4">
        <v>0</v>
      </c>
      <c r="F82" s="4">
        <v>1</v>
      </c>
      <c r="G82" s="15">
        <f t="shared" si="4"/>
        <v>0</v>
      </c>
      <c r="H82" t="str">
        <f t="shared" si="5"/>
        <v>1</v>
      </c>
    </row>
    <row r="83" spans="1:8" x14ac:dyDescent="0.25">
      <c r="A83" t="str">
        <f t="shared" si="3"/>
        <v>11-2016-2</v>
      </c>
      <c r="B83">
        <v>11</v>
      </c>
      <c r="C83">
        <v>2016</v>
      </c>
      <c r="D83" t="s">
        <v>594</v>
      </c>
      <c r="E83" s="4">
        <v>10</v>
      </c>
      <c r="F83" s="4">
        <v>1</v>
      </c>
      <c r="G83" s="15">
        <f t="shared" si="4"/>
        <v>0.1</v>
      </c>
      <c r="H83" t="str">
        <f t="shared" si="5"/>
        <v>2</v>
      </c>
    </row>
    <row r="84" spans="1:8" x14ac:dyDescent="0.25">
      <c r="A84" t="str">
        <f t="shared" si="3"/>
        <v>11-2016-3</v>
      </c>
      <c r="B84">
        <v>11</v>
      </c>
      <c r="C84">
        <v>2016</v>
      </c>
      <c r="D84" t="s">
        <v>599</v>
      </c>
      <c r="E84" s="4">
        <v>29</v>
      </c>
      <c r="F84" s="4">
        <v>4</v>
      </c>
      <c r="G84" s="15">
        <f t="shared" si="4"/>
        <v>0.13793103448275862</v>
      </c>
      <c r="H84" t="str">
        <f t="shared" si="5"/>
        <v>3</v>
      </c>
    </row>
    <row r="85" spans="1:8" x14ac:dyDescent="0.25">
      <c r="A85" t="str">
        <f t="shared" si="3"/>
        <v>11-2017-1</v>
      </c>
      <c r="B85">
        <v>11</v>
      </c>
      <c r="C85">
        <v>2017</v>
      </c>
      <c r="D85" t="s">
        <v>577</v>
      </c>
      <c r="E85" s="4">
        <v>34.4</v>
      </c>
      <c r="F85" s="4">
        <v>5.5714285714285712</v>
      </c>
      <c r="G85" s="15">
        <f t="shared" si="4"/>
        <v>0.16196013289036545</v>
      </c>
      <c r="H85" t="str">
        <f t="shared" si="5"/>
        <v>1</v>
      </c>
    </row>
    <row r="86" spans="1:8" x14ac:dyDescent="0.25">
      <c r="A86" t="str">
        <f t="shared" si="3"/>
        <v>11-2017-2</v>
      </c>
      <c r="B86">
        <v>11</v>
      </c>
      <c r="C86">
        <v>2017</v>
      </c>
      <c r="D86" t="s">
        <v>594</v>
      </c>
      <c r="E86" s="4">
        <v>511.57142857142856</v>
      </c>
      <c r="F86" s="4">
        <v>150.28571428571431</v>
      </c>
      <c r="G86" s="15">
        <f t="shared" si="4"/>
        <v>0.2937726891929629</v>
      </c>
      <c r="H86" t="str">
        <f t="shared" si="5"/>
        <v>2</v>
      </c>
    </row>
    <row r="87" spans="1:8" x14ac:dyDescent="0.25">
      <c r="A87" t="str">
        <f t="shared" si="3"/>
        <v>11-2017-3</v>
      </c>
      <c r="B87">
        <v>11</v>
      </c>
      <c r="C87">
        <v>2017</v>
      </c>
      <c r="D87" t="s">
        <v>599</v>
      </c>
      <c r="E87" s="4">
        <v>1100.2857142857142</v>
      </c>
      <c r="F87" s="4">
        <v>345.14285714285711</v>
      </c>
      <c r="G87" s="15">
        <f t="shared" si="4"/>
        <v>0.31368475720592054</v>
      </c>
      <c r="H87" t="str">
        <f t="shared" si="5"/>
        <v>3</v>
      </c>
    </row>
    <row r="88" spans="1:8" x14ac:dyDescent="0.25">
      <c r="A88" t="str">
        <f t="shared" si="3"/>
        <v>11-2017-4</v>
      </c>
      <c r="B88">
        <v>11</v>
      </c>
      <c r="C88">
        <v>2017</v>
      </c>
      <c r="D88" t="s">
        <v>600</v>
      </c>
      <c r="E88" s="4">
        <v>1522.7142857142858</v>
      </c>
      <c r="F88" s="4">
        <v>544</v>
      </c>
      <c r="G88" s="15">
        <f t="shared" si="4"/>
        <v>0.35725677830940988</v>
      </c>
      <c r="H88" t="str">
        <f t="shared" si="5"/>
        <v>4</v>
      </c>
    </row>
    <row r="89" spans="1:8" x14ac:dyDescent="0.25">
      <c r="A89" t="str">
        <f t="shared" si="3"/>
        <v>11-2018-1</v>
      </c>
      <c r="B89">
        <v>11</v>
      </c>
      <c r="C89">
        <v>2018</v>
      </c>
      <c r="D89" t="s">
        <v>577</v>
      </c>
      <c r="E89" s="4">
        <v>45.142857142857139</v>
      </c>
      <c r="F89" s="4">
        <v>7.7142857142857144</v>
      </c>
      <c r="G89" s="15">
        <f t="shared" si="4"/>
        <v>0.17088607594936711</v>
      </c>
      <c r="H89" t="str">
        <f t="shared" si="5"/>
        <v>1</v>
      </c>
    </row>
    <row r="90" spans="1:8" x14ac:dyDescent="0.25">
      <c r="A90" t="str">
        <f t="shared" si="3"/>
        <v>11-2018-2</v>
      </c>
      <c r="B90">
        <v>11</v>
      </c>
      <c r="C90">
        <v>2018</v>
      </c>
      <c r="D90" t="s">
        <v>594</v>
      </c>
      <c r="E90" s="4">
        <v>176.57142857142856</v>
      </c>
      <c r="F90" s="4">
        <v>66.285714285714278</v>
      </c>
      <c r="G90" s="15">
        <f t="shared" si="4"/>
        <v>0.37540453074433655</v>
      </c>
      <c r="H90" t="str">
        <f t="shared" si="5"/>
        <v>2</v>
      </c>
    </row>
    <row r="91" spans="1:8" x14ac:dyDescent="0.25">
      <c r="A91" t="str">
        <f t="shared" si="3"/>
        <v>11-2018-3</v>
      </c>
      <c r="B91">
        <v>11</v>
      </c>
      <c r="C91">
        <v>2018</v>
      </c>
      <c r="D91" t="s">
        <v>599</v>
      </c>
      <c r="E91" s="4">
        <v>916.28571428571422</v>
      </c>
      <c r="F91" s="4">
        <v>267</v>
      </c>
      <c r="G91" s="15">
        <f t="shared" si="4"/>
        <v>0.29139382600561275</v>
      </c>
      <c r="H91" t="str">
        <f t="shared" si="5"/>
        <v>3</v>
      </c>
    </row>
    <row r="92" spans="1:8" x14ac:dyDescent="0.25">
      <c r="A92" t="str">
        <f t="shared" si="3"/>
        <v>11-2019-2</v>
      </c>
      <c r="B92">
        <v>11</v>
      </c>
      <c r="C92">
        <v>2019</v>
      </c>
      <c r="D92" t="s">
        <v>594</v>
      </c>
      <c r="E92" s="4">
        <v>262</v>
      </c>
      <c r="F92" s="4">
        <v>112</v>
      </c>
      <c r="G92" s="15">
        <f t="shared" si="4"/>
        <v>0.42748091603053434</v>
      </c>
      <c r="H92" t="str">
        <f t="shared" si="5"/>
        <v>2</v>
      </c>
    </row>
    <row r="93" spans="1:8" x14ac:dyDescent="0.25">
      <c r="A93" t="str">
        <f t="shared" si="3"/>
        <v>11-2019-3</v>
      </c>
      <c r="B93">
        <v>11</v>
      </c>
      <c r="C93">
        <v>2019</v>
      </c>
      <c r="D93" t="s">
        <v>599</v>
      </c>
      <c r="E93" s="4">
        <v>464</v>
      </c>
      <c r="F93" s="4">
        <v>225</v>
      </c>
      <c r="G93" s="15">
        <f t="shared" si="4"/>
        <v>0.48491379310344829</v>
      </c>
      <c r="H93" t="str">
        <f t="shared" si="5"/>
        <v>3</v>
      </c>
    </row>
    <row r="94" spans="1:8" x14ac:dyDescent="0.25">
      <c r="A94" t="str">
        <f t="shared" si="3"/>
        <v>11-2020-2</v>
      </c>
      <c r="B94">
        <v>11</v>
      </c>
      <c r="C94">
        <v>2020</v>
      </c>
      <c r="D94" t="s">
        <v>594</v>
      </c>
      <c r="E94" s="4">
        <v>318.14285714285711</v>
      </c>
      <c r="F94" s="4">
        <v>83</v>
      </c>
      <c r="G94" s="15">
        <f t="shared" si="4"/>
        <v>0.26088908845981146</v>
      </c>
      <c r="H94" t="str">
        <f t="shared" si="5"/>
        <v>2</v>
      </c>
    </row>
    <row r="95" spans="1:8" x14ac:dyDescent="0.25">
      <c r="A95" t="str">
        <f t="shared" si="3"/>
        <v>11-2020-3</v>
      </c>
      <c r="B95">
        <v>11</v>
      </c>
      <c r="C95">
        <v>2020</v>
      </c>
      <c r="D95" t="s">
        <v>599</v>
      </c>
      <c r="E95" s="4">
        <v>1124.8571428571429</v>
      </c>
      <c r="F95" s="4">
        <v>263.57142857142856</v>
      </c>
      <c r="G95" s="15">
        <f t="shared" si="4"/>
        <v>0.23431546863093725</v>
      </c>
      <c r="H95" t="str">
        <f t="shared" si="5"/>
        <v>3</v>
      </c>
    </row>
    <row r="96" spans="1:8" x14ac:dyDescent="0.25">
      <c r="A96" t="str">
        <f t="shared" si="3"/>
        <v>11-2020-4</v>
      </c>
      <c r="B96">
        <v>11</v>
      </c>
      <c r="C96">
        <v>2020</v>
      </c>
      <c r="D96" t="s">
        <v>600</v>
      </c>
      <c r="E96" s="4">
        <v>1287</v>
      </c>
      <c r="F96" s="4">
        <v>288.42857142857144</v>
      </c>
      <c r="G96" s="15">
        <f t="shared" si="4"/>
        <v>0.22410922410922413</v>
      </c>
      <c r="H96" t="str">
        <f t="shared" si="5"/>
        <v>4</v>
      </c>
    </row>
    <row r="97" spans="1:8" x14ac:dyDescent="0.25">
      <c r="A97" t="str">
        <f t="shared" si="3"/>
        <v>81-2015-1</v>
      </c>
      <c r="B97">
        <v>81</v>
      </c>
      <c r="C97">
        <v>2015</v>
      </c>
      <c r="D97" t="s">
        <v>577</v>
      </c>
      <c r="E97" s="4">
        <v>0</v>
      </c>
      <c r="F97" s="4">
        <v>0</v>
      </c>
      <c r="G97" s="15">
        <f t="shared" si="4"/>
        <v>0</v>
      </c>
      <c r="H97" t="str">
        <f t="shared" si="5"/>
        <v>1</v>
      </c>
    </row>
    <row r="98" spans="1:8" x14ac:dyDescent="0.25">
      <c r="A98" t="str">
        <f t="shared" si="3"/>
        <v>81-2015-5</v>
      </c>
      <c r="B98">
        <v>81</v>
      </c>
      <c r="C98">
        <v>2015</v>
      </c>
      <c r="D98" t="s">
        <v>601</v>
      </c>
      <c r="E98" s="4">
        <v>0</v>
      </c>
      <c r="F98" s="4">
        <v>0</v>
      </c>
      <c r="G98" s="15">
        <f t="shared" si="4"/>
        <v>0</v>
      </c>
      <c r="H98" t="str">
        <f t="shared" si="5"/>
        <v>5</v>
      </c>
    </row>
    <row r="99" spans="1:8" x14ac:dyDescent="0.25">
      <c r="A99" t="str">
        <f t="shared" si="3"/>
        <v>81-2016-1</v>
      </c>
      <c r="B99">
        <v>81</v>
      </c>
      <c r="C99">
        <v>2016</v>
      </c>
      <c r="D99" t="s">
        <v>577</v>
      </c>
      <c r="E99" s="4">
        <v>0</v>
      </c>
      <c r="F99" s="4">
        <v>0</v>
      </c>
      <c r="G99" s="15">
        <f t="shared" si="4"/>
        <v>0</v>
      </c>
      <c r="H99" t="str">
        <f t="shared" si="5"/>
        <v>1</v>
      </c>
    </row>
    <row r="100" spans="1:8" x14ac:dyDescent="0.25">
      <c r="A100" t="str">
        <f t="shared" si="3"/>
        <v>81-2016-5</v>
      </c>
      <c r="B100">
        <v>81</v>
      </c>
      <c r="C100">
        <v>2016</v>
      </c>
      <c r="D100" t="s">
        <v>601</v>
      </c>
      <c r="E100" s="4">
        <v>0</v>
      </c>
      <c r="F100" s="4">
        <v>0</v>
      </c>
      <c r="G100" s="15">
        <f t="shared" si="4"/>
        <v>0</v>
      </c>
      <c r="H100" t="str">
        <f t="shared" si="5"/>
        <v>5</v>
      </c>
    </row>
    <row r="101" spans="1:8" x14ac:dyDescent="0.25">
      <c r="A101" t="str">
        <f t="shared" si="3"/>
        <v>81-2017-1</v>
      </c>
      <c r="B101">
        <v>81</v>
      </c>
      <c r="C101">
        <v>2017</v>
      </c>
      <c r="D101" t="s">
        <v>577</v>
      </c>
      <c r="E101" s="4">
        <v>0</v>
      </c>
      <c r="F101" s="4">
        <v>0</v>
      </c>
      <c r="G101" s="15">
        <f t="shared" si="4"/>
        <v>0</v>
      </c>
      <c r="H101" t="str">
        <f t="shared" si="5"/>
        <v>1</v>
      </c>
    </row>
    <row r="102" spans="1:8" x14ac:dyDescent="0.25">
      <c r="A102" t="str">
        <f t="shared" si="3"/>
        <v>81-2017-5</v>
      </c>
      <c r="B102">
        <v>81</v>
      </c>
      <c r="C102">
        <v>2017</v>
      </c>
      <c r="D102" t="s">
        <v>601</v>
      </c>
      <c r="E102" s="4">
        <v>0</v>
      </c>
      <c r="F102" s="4">
        <v>0</v>
      </c>
      <c r="G102" s="15">
        <f t="shared" si="4"/>
        <v>0</v>
      </c>
      <c r="H102" t="str">
        <f t="shared" si="5"/>
        <v>5</v>
      </c>
    </row>
    <row r="103" spans="1:8" x14ac:dyDescent="0.25">
      <c r="A103" t="str">
        <f t="shared" si="3"/>
        <v>81-2018-1</v>
      </c>
      <c r="B103">
        <v>81</v>
      </c>
      <c r="C103">
        <v>2018</v>
      </c>
      <c r="D103" t="s">
        <v>577</v>
      </c>
      <c r="E103" s="4">
        <v>0</v>
      </c>
      <c r="F103" s="4">
        <v>0</v>
      </c>
      <c r="G103" s="15">
        <f t="shared" si="4"/>
        <v>0</v>
      </c>
      <c r="H103" t="str">
        <f t="shared" si="5"/>
        <v>1</v>
      </c>
    </row>
    <row r="104" spans="1:8" x14ac:dyDescent="0.25">
      <c r="A104" t="str">
        <f t="shared" si="3"/>
        <v>81-2018-5</v>
      </c>
      <c r="B104">
        <v>81</v>
      </c>
      <c r="C104">
        <v>2018</v>
      </c>
      <c r="D104" t="s">
        <v>601</v>
      </c>
      <c r="E104" s="4">
        <v>0</v>
      </c>
      <c r="F104" s="4">
        <v>0</v>
      </c>
      <c r="G104" s="15">
        <f t="shared" si="4"/>
        <v>0</v>
      </c>
      <c r="H104" t="str">
        <f t="shared" si="5"/>
        <v>5</v>
      </c>
    </row>
    <row r="105" spans="1:8" x14ac:dyDescent="0.25">
      <c r="A105" t="str">
        <f t="shared" si="3"/>
        <v>81-2019-1</v>
      </c>
      <c r="B105">
        <v>81</v>
      </c>
      <c r="C105">
        <v>2019</v>
      </c>
      <c r="D105" t="s">
        <v>577</v>
      </c>
      <c r="E105" s="4">
        <v>0</v>
      </c>
      <c r="F105" s="4">
        <v>0</v>
      </c>
      <c r="G105" s="15">
        <f t="shared" si="4"/>
        <v>0</v>
      </c>
      <c r="H105" t="str">
        <f t="shared" si="5"/>
        <v>1</v>
      </c>
    </row>
    <row r="106" spans="1:8" x14ac:dyDescent="0.25">
      <c r="A106" t="str">
        <f t="shared" si="3"/>
        <v>81-2020-1</v>
      </c>
      <c r="B106">
        <v>81</v>
      </c>
      <c r="C106">
        <v>2020</v>
      </c>
      <c r="D106" t="s">
        <v>577</v>
      </c>
      <c r="E106" s="4">
        <v>0</v>
      </c>
      <c r="F106" s="4">
        <v>0</v>
      </c>
      <c r="G106" s="15">
        <f t="shared" si="4"/>
        <v>0</v>
      </c>
      <c r="H106" t="str">
        <f t="shared" si="5"/>
        <v>1</v>
      </c>
    </row>
    <row r="107" spans="1:8" x14ac:dyDescent="0.25">
      <c r="A107" t="str">
        <f t="shared" si="3"/>
        <v>82-2015-1</v>
      </c>
      <c r="B107">
        <v>82</v>
      </c>
      <c r="C107">
        <v>2015</v>
      </c>
      <c r="D107" t="s">
        <v>577</v>
      </c>
      <c r="E107" s="4">
        <v>0</v>
      </c>
      <c r="F107" s="4">
        <v>0</v>
      </c>
      <c r="G107" s="15">
        <f t="shared" si="4"/>
        <v>0</v>
      </c>
      <c r="H107" t="str">
        <f t="shared" si="5"/>
        <v>1</v>
      </c>
    </row>
    <row r="108" spans="1:8" x14ac:dyDescent="0.25">
      <c r="A108" t="str">
        <f t="shared" si="3"/>
        <v>82-2015-5</v>
      </c>
      <c r="B108">
        <v>82</v>
      </c>
      <c r="C108">
        <v>2015</v>
      </c>
      <c r="D108" t="s">
        <v>601</v>
      </c>
      <c r="E108" s="4">
        <v>6</v>
      </c>
      <c r="F108" s="4">
        <v>1</v>
      </c>
      <c r="G108" s="15">
        <f t="shared" si="4"/>
        <v>0.16666666666666666</v>
      </c>
      <c r="H108" t="str">
        <f t="shared" si="5"/>
        <v>5</v>
      </c>
    </row>
    <row r="109" spans="1:8" x14ac:dyDescent="0.25">
      <c r="A109" t="str">
        <f t="shared" si="3"/>
        <v>82-2016-1</v>
      </c>
      <c r="B109">
        <v>82</v>
      </c>
      <c r="C109">
        <v>2016</v>
      </c>
      <c r="D109" t="s">
        <v>577</v>
      </c>
      <c r="E109" s="4">
        <v>0</v>
      </c>
      <c r="F109" s="4">
        <v>0</v>
      </c>
      <c r="G109" s="15">
        <f t="shared" si="4"/>
        <v>0</v>
      </c>
      <c r="H109" t="str">
        <f t="shared" si="5"/>
        <v>1</v>
      </c>
    </row>
    <row r="110" spans="1:8" x14ac:dyDescent="0.25">
      <c r="A110" t="str">
        <f t="shared" si="3"/>
        <v>82-2016-5</v>
      </c>
      <c r="B110">
        <v>82</v>
      </c>
      <c r="C110">
        <v>2016</v>
      </c>
      <c r="D110" t="s">
        <v>601</v>
      </c>
      <c r="E110" s="4">
        <v>0</v>
      </c>
      <c r="F110" s="4">
        <v>0</v>
      </c>
      <c r="G110" s="15">
        <f t="shared" si="4"/>
        <v>0</v>
      </c>
      <c r="H110" t="str">
        <f t="shared" si="5"/>
        <v>5</v>
      </c>
    </row>
    <row r="111" spans="1:8" x14ac:dyDescent="0.25">
      <c r="A111" t="str">
        <f t="shared" si="3"/>
        <v>82-2017-1</v>
      </c>
      <c r="B111">
        <v>82</v>
      </c>
      <c r="C111">
        <v>2017</v>
      </c>
      <c r="D111" t="s">
        <v>577</v>
      </c>
      <c r="E111" s="4">
        <v>0</v>
      </c>
      <c r="F111" s="4">
        <v>0</v>
      </c>
      <c r="G111" s="15">
        <f t="shared" si="4"/>
        <v>0</v>
      </c>
      <c r="H111" t="str">
        <f t="shared" si="5"/>
        <v>1</v>
      </c>
    </row>
    <row r="112" spans="1:8" x14ac:dyDescent="0.25">
      <c r="A112" t="str">
        <f t="shared" si="3"/>
        <v>82-2017-5</v>
      </c>
      <c r="B112">
        <v>82</v>
      </c>
      <c r="C112">
        <v>2017</v>
      </c>
      <c r="D112" t="s">
        <v>601</v>
      </c>
      <c r="E112" s="4">
        <v>0</v>
      </c>
      <c r="F112" s="4">
        <v>0</v>
      </c>
      <c r="G112" s="15">
        <f t="shared" si="4"/>
        <v>0</v>
      </c>
      <c r="H112" t="str">
        <f t="shared" si="5"/>
        <v>5</v>
      </c>
    </row>
    <row r="113" spans="1:8" x14ac:dyDescent="0.25">
      <c r="A113" t="str">
        <f t="shared" si="3"/>
        <v>82-2018-1</v>
      </c>
      <c r="B113">
        <v>82</v>
      </c>
      <c r="C113">
        <v>2018</v>
      </c>
      <c r="D113" t="s">
        <v>577</v>
      </c>
      <c r="E113" s="4">
        <v>0</v>
      </c>
      <c r="F113" s="4">
        <v>0</v>
      </c>
      <c r="G113" s="15">
        <f t="shared" si="4"/>
        <v>0</v>
      </c>
      <c r="H113" t="str">
        <f t="shared" si="5"/>
        <v>1</v>
      </c>
    </row>
    <row r="114" spans="1:8" x14ac:dyDescent="0.25">
      <c r="A114" t="str">
        <f t="shared" si="3"/>
        <v>82-2018-5</v>
      </c>
      <c r="B114">
        <v>82</v>
      </c>
      <c r="C114">
        <v>2018</v>
      </c>
      <c r="D114" t="s">
        <v>601</v>
      </c>
      <c r="E114" s="4">
        <v>0</v>
      </c>
      <c r="F114" s="4">
        <v>0</v>
      </c>
      <c r="G114" s="15">
        <f t="shared" si="4"/>
        <v>0</v>
      </c>
      <c r="H114" t="str">
        <f t="shared" si="5"/>
        <v>5</v>
      </c>
    </row>
    <row r="115" spans="1:8" x14ac:dyDescent="0.25">
      <c r="A115" t="str">
        <f t="shared" si="3"/>
        <v>82-2019-1</v>
      </c>
      <c r="B115">
        <v>82</v>
      </c>
      <c r="C115">
        <v>2019</v>
      </c>
      <c r="D115" t="s">
        <v>577</v>
      </c>
      <c r="E115" s="4">
        <v>0</v>
      </c>
      <c r="F115" s="4">
        <v>0</v>
      </c>
      <c r="G115" s="15">
        <f t="shared" si="4"/>
        <v>0</v>
      </c>
      <c r="H115" t="str">
        <f t="shared" si="5"/>
        <v>1</v>
      </c>
    </row>
    <row r="116" spans="1:8" x14ac:dyDescent="0.25">
      <c r="A116" t="str">
        <f t="shared" si="3"/>
        <v>82-2020-1</v>
      </c>
      <c r="B116">
        <v>82</v>
      </c>
      <c r="C116">
        <v>2020</v>
      </c>
      <c r="D116" t="s">
        <v>577</v>
      </c>
      <c r="E116" s="4">
        <v>0</v>
      </c>
      <c r="F116" s="4">
        <v>0</v>
      </c>
      <c r="G116" s="15">
        <f t="shared" si="4"/>
        <v>0</v>
      </c>
      <c r="H116" t="str">
        <f t="shared" si="5"/>
        <v>1</v>
      </c>
    </row>
    <row r="117" spans="1:8" x14ac:dyDescent="0.25">
      <c r="A117" t="str">
        <f t="shared" si="3"/>
        <v>Grand Total--</v>
      </c>
      <c r="B117" t="s">
        <v>19</v>
      </c>
      <c r="E117" s="4">
        <v>122905.97142857143</v>
      </c>
      <c r="F117" s="4">
        <v>33875</v>
      </c>
      <c r="G117" s="15">
        <f t="shared" si="4"/>
        <v>0.27561720237235943</v>
      </c>
      <c r="H117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88B9-B923-4B72-A3AE-88342586A61E}">
  <sheetPr filterMode="1"/>
  <dimension ref="A1:K781"/>
  <sheetViews>
    <sheetView workbookViewId="0"/>
  </sheetViews>
  <sheetFormatPr defaultRowHeight="15" x14ac:dyDescent="0.25"/>
  <cols>
    <col min="2" max="2" width="13.7109375" customWidth="1"/>
    <col min="3" max="3" width="12.28515625" customWidth="1"/>
    <col min="4" max="4" width="21" customWidth="1"/>
    <col min="5" max="5" width="20.5703125" customWidth="1"/>
  </cols>
  <sheetData>
    <row r="1" spans="1:11" x14ac:dyDescent="0.25">
      <c r="A1" s="3" t="s">
        <v>551</v>
      </c>
      <c r="B1" s="3" t="s">
        <v>568</v>
      </c>
      <c r="C1" s="3" t="s">
        <v>569</v>
      </c>
      <c r="D1" s="3" t="s">
        <v>570</v>
      </c>
      <c r="E1" s="3" t="s">
        <v>571</v>
      </c>
      <c r="F1" s="3" t="s">
        <v>572</v>
      </c>
      <c r="G1" s="3" t="s">
        <v>22</v>
      </c>
      <c r="H1" s="3" t="s">
        <v>573</v>
      </c>
      <c r="I1" s="3" t="s">
        <v>574</v>
      </c>
      <c r="J1" s="3" t="s">
        <v>575</v>
      </c>
      <c r="K1" s="3" t="s">
        <v>554</v>
      </c>
    </row>
    <row r="2" spans="1:11" hidden="1" x14ac:dyDescent="0.25">
      <c r="A2">
        <v>6</v>
      </c>
      <c r="B2" s="11">
        <v>42005</v>
      </c>
      <c r="C2" s="11">
        <v>42008</v>
      </c>
      <c r="D2">
        <v>0</v>
      </c>
      <c r="E2">
        <v>0</v>
      </c>
      <c r="F2" t="s">
        <v>576</v>
      </c>
      <c r="G2" t="s">
        <v>577</v>
      </c>
      <c r="H2">
        <f t="shared" ref="H2:H65" si="0">MONTH(B2)</f>
        <v>1</v>
      </c>
      <c r="I2">
        <f t="shared" ref="I2:I65" si="1">MONTH(C2)</f>
        <v>1</v>
      </c>
      <c r="J2">
        <f t="shared" ref="J2:J65" si="2">H2-I2</f>
        <v>0</v>
      </c>
      <c r="K2">
        <f t="shared" ref="K2:K65" si="3">YEAR(B2)</f>
        <v>2015</v>
      </c>
    </row>
    <row r="3" spans="1:11" hidden="1" x14ac:dyDescent="0.25">
      <c r="A3">
        <v>7</v>
      </c>
      <c r="B3" s="11">
        <v>42005</v>
      </c>
      <c r="C3" s="11">
        <v>42008</v>
      </c>
      <c r="D3">
        <v>0</v>
      </c>
      <c r="E3">
        <v>0</v>
      </c>
      <c r="F3" t="s">
        <v>576</v>
      </c>
      <c r="G3" t="s">
        <v>577</v>
      </c>
      <c r="H3">
        <f t="shared" si="0"/>
        <v>1</v>
      </c>
      <c r="I3">
        <f t="shared" si="1"/>
        <v>1</v>
      </c>
      <c r="J3">
        <f t="shared" si="2"/>
        <v>0</v>
      </c>
      <c r="K3">
        <f t="shared" si="3"/>
        <v>2015</v>
      </c>
    </row>
    <row r="4" spans="1:11" hidden="1" x14ac:dyDescent="0.25">
      <c r="A4">
        <v>10</v>
      </c>
      <c r="B4" s="11">
        <v>42005</v>
      </c>
      <c r="C4" s="11">
        <v>42008</v>
      </c>
      <c r="D4">
        <v>0</v>
      </c>
      <c r="E4">
        <v>0</v>
      </c>
      <c r="F4" t="s">
        <v>576</v>
      </c>
      <c r="G4" t="s">
        <v>577</v>
      </c>
      <c r="H4">
        <f t="shared" si="0"/>
        <v>1</v>
      </c>
      <c r="I4">
        <f t="shared" si="1"/>
        <v>1</v>
      </c>
      <c r="J4">
        <f t="shared" si="2"/>
        <v>0</v>
      </c>
      <c r="K4">
        <f t="shared" si="3"/>
        <v>2015</v>
      </c>
    </row>
    <row r="5" spans="1:11" hidden="1" x14ac:dyDescent="0.25">
      <c r="A5">
        <v>81</v>
      </c>
      <c r="B5" s="11">
        <v>42005</v>
      </c>
      <c r="C5" s="11">
        <v>42009</v>
      </c>
      <c r="D5">
        <v>0</v>
      </c>
      <c r="E5">
        <v>0</v>
      </c>
      <c r="F5" t="s">
        <v>576</v>
      </c>
      <c r="G5" t="s">
        <v>577</v>
      </c>
      <c r="H5">
        <f t="shared" si="0"/>
        <v>1</v>
      </c>
      <c r="I5">
        <f t="shared" si="1"/>
        <v>1</v>
      </c>
      <c r="J5">
        <f t="shared" si="2"/>
        <v>0</v>
      </c>
      <c r="K5">
        <f t="shared" si="3"/>
        <v>2015</v>
      </c>
    </row>
    <row r="6" spans="1:11" hidden="1" x14ac:dyDescent="0.25">
      <c r="A6">
        <v>82</v>
      </c>
      <c r="B6" s="11">
        <v>42005</v>
      </c>
      <c r="C6" s="11">
        <v>42009</v>
      </c>
      <c r="D6">
        <v>0</v>
      </c>
      <c r="E6">
        <v>0</v>
      </c>
      <c r="F6" t="s">
        <v>576</v>
      </c>
      <c r="G6" t="s">
        <v>577</v>
      </c>
      <c r="H6">
        <f t="shared" si="0"/>
        <v>1</v>
      </c>
      <c r="I6">
        <f t="shared" si="1"/>
        <v>1</v>
      </c>
      <c r="J6">
        <f t="shared" si="2"/>
        <v>0</v>
      </c>
      <c r="K6">
        <f t="shared" si="3"/>
        <v>2015</v>
      </c>
    </row>
    <row r="7" spans="1:11" hidden="1" x14ac:dyDescent="0.25">
      <c r="A7">
        <v>6</v>
      </c>
      <c r="B7" s="11">
        <v>42009</v>
      </c>
      <c r="C7" s="11">
        <v>42015</v>
      </c>
      <c r="D7">
        <v>0</v>
      </c>
      <c r="E7">
        <v>0</v>
      </c>
      <c r="F7" t="s">
        <v>576</v>
      </c>
      <c r="G7" t="s">
        <v>577</v>
      </c>
      <c r="H7">
        <f t="shared" si="0"/>
        <v>1</v>
      </c>
      <c r="I7">
        <f t="shared" si="1"/>
        <v>1</v>
      </c>
      <c r="J7">
        <f t="shared" si="2"/>
        <v>0</v>
      </c>
      <c r="K7">
        <f t="shared" si="3"/>
        <v>2015</v>
      </c>
    </row>
    <row r="8" spans="1:11" hidden="1" x14ac:dyDescent="0.25">
      <c r="A8">
        <v>7</v>
      </c>
      <c r="B8" s="11">
        <v>42009</v>
      </c>
      <c r="C8" s="11">
        <v>42015</v>
      </c>
      <c r="D8">
        <v>0</v>
      </c>
      <c r="E8">
        <v>0</v>
      </c>
      <c r="F8" t="s">
        <v>576</v>
      </c>
      <c r="G8" t="s">
        <v>577</v>
      </c>
      <c r="H8">
        <f t="shared" si="0"/>
        <v>1</v>
      </c>
      <c r="I8">
        <f t="shared" si="1"/>
        <v>1</v>
      </c>
      <c r="J8">
        <f t="shared" si="2"/>
        <v>0</v>
      </c>
      <c r="K8">
        <f t="shared" si="3"/>
        <v>2015</v>
      </c>
    </row>
    <row r="9" spans="1:11" hidden="1" x14ac:dyDescent="0.25">
      <c r="A9">
        <v>10</v>
      </c>
      <c r="B9" s="11">
        <v>42009</v>
      </c>
      <c r="C9" s="11">
        <v>42015</v>
      </c>
      <c r="D9">
        <v>0</v>
      </c>
      <c r="E9">
        <v>0</v>
      </c>
      <c r="F9" t="s">
        <v>576</v>
      </c>
      <c r="G9" t="s">
        <v>577</v>
      </c>
      <c r="H9">
        <f t="shared" si="0"/>
        <v>1</v>
      </c>
      <c r="I9">
        <f t="shared" si="1"/>
        <v>1</v>
      </c>
      <c r="J9">
        <f t="shared" si="2"/>
        <v>0</v>
      </c>
      <c r="K9">
        <f t="shared" si="3"/>
        <v>2015</v>
      </c>
    </row>
    <row r="10" spans="1:11" hidden="1" x14ac:dyDescent="0.25">
      <c r="A10">
        <v>81</v>
      </c>
      <c r="B10" s="11">
        <v>42010</v>
      </c>
      <c r="C10" s="11">
        <v>42016</v>
      </c>
      <c r="D10">
        <v>0</v>
      </c>
      <c r="E10">
        <v>0</v>
      </c>
      <c r="F10" t="s">
        <v>576</v>
      </c>
      <c r="G10" t="s">
        <v>577</v>
      </c>
      <c r="H10">
        <f t="shared" si="0"/>
        <v>1</v>
      </c>
      <c r="I10">
        <f t="shared" si="1"/>
        <v>1</v>
      </c>
      <c r="J10">
        <f t="shared" si="2"/>
        <v>0</v>
      </c>
      <c r="K10">
        <f t="shared" si="3"/>
        <v>2015</v>
      </c>
    </row>
    <row r="11" spans="1:11" hidden="1" x14ac:dyDescent="0.25">
      <c r="A11">
        <v>82</v>
      </c>
      <c r="B11" s="11">
        <v>42010</v>
      </c>
      <c r="C11" s="11">
        <v>42016</v>
      </c>
      <c r="D11">
        <v>0</v>
      </c>
      <c r="E11">
        <v>0</v>
      </c>
      <c r="F11" t="s">
        <v>576</v>
      </c>
      <c r="G11" t="s">
        <v>577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2015</v>
      </c>
    </row>
    <row r="12" spans="1:11" hidden="1" x14ac:dyDescent="0.25">
      <c r="A12">
        <v>6</v>
      </c>
      <c r="B12" s="11">
        <v>42016</v>
      </c>
      <c r="C12" s="11">
        <v>42022</v>
      </c>
      <c r="D12">
        <v>0</v>
      </c>
      <c r="E12">
        <v>0</v>
      </c>
      <c r="F12" t="s">
        <v>576</v>
      </c>
      <c r="G12" t="s">
        <v>577</v>
      </c>
      <c r="H12">
        <f t="shared" si="0"/>
        <v>1</v>
      </c>
      <c r="I12">
        <f t="shared" si="1"/>
        <v>1</v>
      </c>
      <c r="J12">
        <f t="shared" si="2"/>
        <v>0</v>
      </c>
      <c r="K12">
        <f t="shared" si="3"/>
        <v>2015</v>
      </c>
    </row>
    <row r="13" spans="1:11" hidden="1" x14ac:dyDescent="0.25">
      <c r="A13">
        <v>7</v>
      </c>
      <c r="B13" s="11">
        <v>42016</v>
      </c>
      <c r="C13" s="11">
        <v>42022</v>
      </c>
      <c r="D13">
        <v>0</v>
      </c>
      <c r="E13">
        <v>0</v>
      </c>
      <c r="F13" t="s">
        <v>576</v>
      </c>
      <c r="G13" t="s">
        <v>577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2015</v>
      </c>
    </row>
    <row r="14" spans="1:11" hidden="1" x14ac:dyDescent="0.25">
      <c r="A14">
        <v>10</v>
      </c>
      <c r="B14" s="11">
        <v>42016</v>
      </c>
      <c r="C14" s="11">
        <v>42022</v>
      </c>
      <c r="D14">
        <v>0</v>
      </c>
      <c r="E14">
        <v>0</v>
      </c>
      <c r="F14" t="s">
        <v>576</v>
      </c>
      <c r="G14" t="s">
        <v>577</v>
      </c>
      <c r="H14">
        <f t="shared" si="0"/>
        <v>1</v>
      </c>
      <c r="I14">
        <f t="shared" si="1"/>
        <v>1</v>
      </c>
      <c r="J14">
        <f t="shared" si="2"/>
        <v>0</v>
      </c>
      <c r="K14">
        <f t="shared" si="3"/>
        <v>2015</v>
      </c>
    </row>
    <row r="15" spans="1:11" hidden="1" x14ac:dyDescent="0.25">
      <c r="A15">
        <v>81</v>
      </c>
      <c r="B15" s="11">
        <v>42017</v>
      </c>
      <c r="C15" s="11">
        <v>42023</v>
      </c>
      <c r="D15">
        <v>0</v>
      </c>
      <c r="E15">
        <v>0</v>
      </c>
      <c r="F15" t="s">
        <v>576</v>
      </c>
      <c r="G15" t="s">
        <v>577</v>
      </c>
      <c r="H15">
        <f t="shared" si="0"/>
        <v>1</v>
      </c>
      <c r="I15">
        <f t="shared" si="1"/>
        <v>1</v>
      </c>
      <c r="J15">
        <f t="shared" si="2"/>
        <v>0</v>
      </c>
      <c r="K15">
        <f t="shared" si="3"/>
        <v>2015</v>
      </c>
    </row>
    <row r="16" spans="1:11" hidden="1" x14ac:dyDescent="0.25">
      <c r="A16">
        <v>82</v>
      </c>
      <c r="B16" s="11">
        <v>42017</v>
      </c>
      <c r="C16" s="11">
        <v>42023</v>
      </c>
      <c r="D16">
        <v>0</v>
      </c>
      <c r="E16">
        <v>0</v>
      </c>
      <c r="F16" t="s">
        <v>576</v>
      </c>
      <c r="G16" t="s">
        <v>577</v>
      </c>
      <c r="H16">
        <f t="shared" si="0"/>
        <v>1</v>
      </c>
      <c r="I16">
        <f t="shared" si="1"/>
        <v>1</v>
      </c>
      <c r="J16">
        <f t="shared" si="2"/>
        <v>0</v>
      </c>
      <c r="K16">
        <f t="shared" si="3"/>
        <v>2015</v>
      </c>
    </row>
    <row r="17" spans="1:11" hidden="1" x14ac:dyDescent="0.25">
      <c r="A17">
        <v>9</v>
      </c>
      <c r="B17" s="11">
        <v>42020</v>
      </c>
      <c r="C17" s="11">
        <v>42022</v>
      </c>
      <c r="D17">
        <v>0</v>
      </c>
      <c r="E17">
        <v>0</v>
      </c>
      <c r="F17" t="s">
        <v>576</v>
      </c>
      <c r="G17" t="s">
        <v>577</v>
      </c>
      <c r="H17">
        <f t="shared" si="0"/>
        <v>1</v>
      </c>
      <c r="I17">
        <f t="shared" si="1"/>
        <v>1</v>
      </c>
      <c r="J17">
        <f t="shared" si="2"/>
        <v>0</v>
      </c>
      <c r="K17">
        <f t="shared" si="3"/>
        <v>2015</v>
      </c>
    </row>
    <row r="18" spans="1:11" hidden="1" x14ac:dyDescent="0.25">
      <c r="A18">
        <v>6</v>
      </c>
      <c r="B18" s="11">
        <v>42023</v>
      </c>
      <c r="C18" s="11">
        <v>42029</v>
      </c>
      <c r="D18">
        <v>0</v>
      </c>
      <c r="E18">
        <v>0</v>
      </c>
      <c r="F18" t="s">
        <v>576</v>
      </c>
      <c r="G18" t="s">
        <v>577</v>
      </c>
      <c r="H18">
        <f t="shared" si="0"/>
        <v>1</v>
      </c>
      <c r="I18">
        <f t="shared" si="1"/>
        <v>1</v>
      </c>
      <c r="J18">
        <f t="shared" si="2"/>
        <v>0</v>
      </c>
      <c r="K18">
        <f t="shared" si="3"/>
        <v>2015</v>
      </c>
    </row>
    <row r="19" spans="1:11" hidden="1" x14ac:dyDescent="0.25">
      <c r="A19">
        <v>7</v>
      </c>
      <c r="B19" s="11">
        <v>42023</v>
      </c>
      <c r="C19" s="11">
        <v>42029</v>
      </c>
      <c r="D19">
        <v>0</v>
      </c>
      <c r="E19">
        <v>0</v>
      </c>
      <c r="F19" t="s">
        <v>576</v>
      </c>
      <c r="G19" t="s">
        <v>577</v>
      </c>
      <c r="H19">
        <f t="shared" si="0"/>
        <v>1</v>
      </c>
      <c r="I19">
        <f t="shared" si="1"/>
        <v>1</v>
      </c>
      <c r="J19">
        <f t="shared" si="2"/>
        <v>0</v>
      </c>
      <c r="K19">
        <f t="shared" si="3"/>
        <v>2015</v>
      </c>
    </row>
    <row r="20" spans="1:11" hidden="1" x14ac:dyDescent="0.25">
      <c r="A20">
        <v>9</v>
      </c>
      <c r="B20" s="11">
        <v>42023</v>
      </c>
      <c r="C20" s="11">
        <v>42029</v>
      </c>
      <c r="D20">
        <v>0</v>
      </c>
      <c r="E20">
        <v>0</v>
      </c>
      <c r="F20" t="s">
        <v>576</v>
      </c>
      <c r="G20" t="s">
        <v>577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2015</v>
      </c>
    </row>
    <row r="21" spans="1:11" hidden="1" x14ac:dyDescent="0.25">
      <c r="A21">
        <v>10</v>
      </c>
      <c r="B21" s="11">
        <v>42023</v>
      </c>
      <c r="C21" s="11">
        <v>42029</v>
      </c>
      <c r="D21">
        <v>5</v>
      </c>
      <c r="E21">
        <v>1</v>
      </c>
      <c r="F21" t="s">
        <v>576</v>
      </c>
      <c r="G21" t="s">
        <v>577</v>
      </c>
      <c r="H21">
        <f t="shared" si="0"/>
        <v>1</v>
      </c>
      <c r="I21">
        <f t="shared" si="1"/>
        <v>1</v>
      </c>
      <c r="J21">
        <f t="shared" si="2"/>
        <v>0</v>
      </c>
      <c r="K21">
        <f t="shared" si="3"/>
        <v>2015</v>
      </c>
    </row>
    <row r="22" spans="1:11" hidden="1" x14ac:dyDescent="0.25">
      <c r="A22">
        <v>81</v>
      </c>
      <c r="B22" s="11">
        <v>42024</v>
      </c>
      <c r="C22" s="11">
        <v>42030</v>
      </c>
      <c r="D22">
        <v>0</v>
      </c>
      <c r="E22">
        <v>0</v>
      </c>
      <c r="F22" t="s">
        <v>576</v>
      </c>
      <c r="G22" t="s">
        <v>577</v>
      </c>
      <c r="H22">
        <f t="shared" si="0"/>
        <v>1</v>
      </c>
      <c r="I22">
        <f t="shared" si="1"/>
        <v>1</v>
      </c>
      <c r="J22">
        <f t="shared" si="2"/>
        <v>0</v>
      </c>
      <c r="K22">
        <f t="shared" si="3"/>
        <v>2015</v>
      </c>
    </row>
    <row r="23" spans="1:11" hidden="1" x14ac:dyDescent="0.25">
      <c r="A23">
        <v>82</v>
      </c>
      <c r="B23" s="11">
        <v>42024</v>
      </c>
      <c r="C23" s="11">
        <v>42030</v>
      </c>
      <c r="D23">
        <v>0</v>
      </c>
      <c r="E23">
        <v>0</v>
      </c>
      <c r="F23" t="s">
        <v>576</v>
      </c>
      <c r="G23" t="s">
        <v>577</v>
      </c>
      <c r="H23">
        <f t="shared" si="0"/>
        <v>1</v>
      </c>
      <c r="I23">
        <f t="shared" si="1"/>
        <v>1</v>
      </c>
      <c r="J23">
        <f t="shared" si="2"/>
        <v>0</v>
      </c>
      <c r="K23">
        <f t="shared" si="3"/>
        <v>2015</v>
      </c>
    </row>
    <row r="24" spans="1:11" hidden="1" x14ac:dyDescent="0.25">
      <c r="A24">
        <v>6</v>
      </c>
      <c r="B24" s="11">
        <v>42030</v>
      </c>
      <c r="C24" s="11">
        <v>42036</v>
      </c>
      <c r="D24">
        <v>0</v>
      </c>
      <c r="E24">
        <v>0</v>
      </c>
      <c r="F24" t="s">
        <v>576</v>
      </c>
      <c r="G24" t="s">
        <v>577</v>
      </c>
      <c r="H24">
        <f t="shared" si="0"/>
        <v>1</v>
      </c>
      <c r="I24">
        <f t="shared" si="1"/>
        <v>2</v>
      </c>
      <c r="J24">
        <f t="shared" si="2"/>
        <v>-1</v>
      </c>
      <c r="K24">
        <f t="shared" si="3"/>
        <v>2015</v>
      </c>
    </row>
    <row r="25" spans="1:11" hidden="1" x14ac:dyDescent="0.25">
      <c r="A25">
        <v>7</v>
      </c>
      <c r="B25" s="11">
        <v>42030</v>
      </c>
      <c r="C25" s="11">
        <v>42036</v>
      </c>
      <c r="D25">
        <v>0</v>
      </c>
      <c r="E25">
        <v>0</v>
      </c>
      <c r="F25" t="s">
        <v>576</v>
      </c>
      <c r="G25" t="s">
        <v>577</v>
      </c>
      <c r="H25">
        <f t="shared" si="0"/>
        <v>1</v>
      </c>
      <c r="I25">
        <f t="shared" si="1"/>
        <v>2</v>
      </c>
      <c r="J25">
        <f t="shared" si="2"/>
        <v>-1</v>
      </c>
      <c r="K25">
        <f t="shared" si="3"/>
        <v>2015</v>
      </c>
    </row>
    <row r="26" spans="1:11" hidden="1" x14ac:dyDescent="0.25">
      <c r="A26">
        <v>9</v>
      </c>
      <c r="B26" s="11">
        <v>42030</v>
      </c>
      <c r="C26" s="11">
        <v>42036</v>
      </c>
      <c r="D26">
        <v>0</v>
      </c>
      <c r="E26">
        <v>0</v>
      </c>
      <c r="F26" t="s">
        <v>576</v>
      </c>
      <c r="G26" t="s">
        <v>577</v>
      </c>
      <c r="H26">
        <f t="shared" si="0"/>
        <v>1</v>
      </c>
      <c r="I26">
        <f t="shared" si="1"/>
        <v>2</v>
      </c>
      <c r="J26">
        <f t="shared" si="2"/>
        <v>-1</v>
      </c>
      <c r="K26">
        <f t="shared" si="3"/>
        <v>2015</v>
      </c>
    </row>
    <row r="27" spans="1:11" hidden="1" x14ac:dyDescent="0.25">
      <c r="A27">
        <v>10</v>
      </c>
      <c r="B27" s="11">
        <v>42030</v>
      </c>
      <c r="C27" s="11">
        <v>42035</v>
      </c>
      <c r="D27">
        <v>0</v>
      </c>
      <c r="E27">
        <v>0</v>
      </c>
      <c r="F27" t="s">
        <v>576</v>
      </c>
      <c r="G27" t="s">
        <v>577</v>
      </c>
      <c r="H27">
        <f t="shared" si="0"/>
        <v>1</v>
      </c>
      <c r="I27">
        <f t="shared" si="1"/>
        <v>1</v>
      </c>
      <c r="J27">
        <f t="shared" si="2"/>
        <v>0</v>
      </c>
      <c r="K27">
        <f t="shared" si="3"/>
        <v>2015</v>
      </c>
    </row>
    <row r="28" spans="1:11" hidden="1" x14ac:dyDescent="0.25">
      <c r="A28">
        <v>81</v>
      </c>
      <c r="B28" s="11">
        <v>42031</v>
      </c>
      <c r="C28" s="11">
        <v>42037</v>
      </c>
      <c r="D28">
        <v>0</v>
      </c>
      <c r="E28">
        <v>0</v>
      </c>
      <c r="F28" t="s">
        <v>576</v>
      </c>
      <c r="G28" t="s">
        <v>577</v>
      </c>
      <c r="H28">
        <f t="shared" si="0"/>
        <v>1</v>
      </c>
      <c r="I28">
        <f t="shared" si="1"/>
        <v>2</v>
      </c>
      <c r="J28">
        <f t="shared" si="2"/>
        <v>-1</v>
      </c>
      <c r="K28">
        <f t="shared" si="3"/>
        <v>2015</v>
      </c>
    </row>
    <row r="29" spans="1:11" hidden="1" x14ac:dyDescent="0.25">
      <c r="A29">
        <v>82</v>
      </c>
      <c r="B29" s="11">
        <v>42031</v>
      </c>
      <c r="C29" s="11">
        <v>42037</v>
      </c>
      <c r="D29">
        <v>0</v>
      </c>
      <c r="E29">
        <v>0</v>
      </c>
      <c r="F29" t="s">
        <v>576</v>
      </c>
      <c r="G29" t="s">
        <v>577</v>
      </c>
      <c r="H29">
        <f t="shared" si="0"/>
        <v>1</v>
      </c>
      <c r="I29">
        <f t="shared" si="1"/>
        <v>2</v>
      </c>
      <c r="J29">
        <f t="shared" si="2"/>
        <v>-1</v>
      </c>
      <c r="K29">
        <f t="shared" si="3"/>
        <v>2015</v>
      </c>
    </row>
    <row r="30" spans="1:11" hidden="1" x14ac:dyDescent="0.25">
      <c r="A30">
        <v>6</v>
      </c>
      <c r="B30" s="11">
        <v>42370</v>
      </c>
      <c r="C30" s="11">
        <v>42372</v>
      </c>
      <c r="D30">
        <v>0</v>
      </c>
      <c r="E30">
        <v>0</v>
      </c>
      <c r="F30" t="s">
        <v>578</v>
      </c>
      <c r="G30" t="s">
        <v>577</v>
      </c>
      <c r="H30">
        <f t="shared" si="0"/>
        <v>1</v>
      </c>
      <c r="I30">
        <f t="shared" si="1"/>
        <v>1</v>
      </c>
      <c r="J30">
        <f t="shared" si="2"/>
        <v>0</v>
      </c>
      <c r="K30">
        <f t="shared" si="3"/>
        <v>2016</v>
      </c>
    </row>
    <row r="31" spans="1:11" hidden="1" x14ac:dyDescent="0.25">
      <c r="A31">
        <v>7</v>
      </c>
      <c r="B31" s="11">
        <v>42370</v>
      </c>
      <c r="C31" s="11">
        <v>42372</v>
      </c>
      <c r="D31">
        <v>0</v>
      </c>
      <c r="E31">
        <v>0</v>
      </c>
      <c r="F31" t="s">
        <v>578</v>
      </c>
      <c r="G31" t="s">
        <v>577</v>
      </c>
      <c r="H31">
        <f t="shared" si="0"/>
        <v>1</v>
      </c>
      <c r="I31">
        <f t="shared" si="1"/>
        <v>1</v>
      </c>
      <c r="J31">
        <f t="shared" si="2"/>
        <v>0</v>
      </c>
      <c r="K31">
        <f t="shared" si="3"/>
        <v>2016</v>
      </c>
    </row>
    <row r="32" spans="1:11" hidden="1" x14ac:dyDescent="0.25">
      <c r="A32">
        <v>81</v>
      </c>
      <c r="B32" s="11">
        <v>42370</v>
      </c>
      <c r="C32" s="11">
        <v>42372</v>
      </c>
      <c r="D32">
        <v>0</v>
      </c>
      <c r="E32">
        <v>0</v>
      </c>
      <c r="F32" t="s">
        <v>579</v>
      </c>
      <c r="G32" t="s">
        <v>577</v>
      </c>
      <c r="H32">
        <f t="shared" si="0"/>
        <v>1</v>
      </c>
      <c r="I32">
        <f t="shared" si="1"/>
        <v>1</v>
      </c>
      <c r="J32">
        <f t="shared" si="2"/>
        <v>0</v>
      </c>
      <c r="K32">
        <f t="shared" si="3"/>
        <v>2016</v>
      </c>
    </row>
    <row r="33" spans="1:11" hidden="1" x14ac:dyDescent="0.25">
      <c r="A33">
        <v>82</v>
      </c>
      <c r="B33" s="11">
        <v>42370</v>
      </c>
      <c r="C33" s="11">
        <v>42372</v>
      </c>
      <c r="D33">
        <v>0</v>
      </c>
      <c r="E33">
        <v>0</v>
      </c>
      <c r="F33" t="s">
        <v>579</v>
      </c>
      <c r="G33" t="s">
        <v>577</v>
      </c>
      <c r="H33">
        <f t="shared" si="0"/>
        <v>1</v>
      </c>
      <c r="I33">
        <f t="shared" si="1"/>
        <v>1</v>
      </c>
      <c r="J33">
        <f t="shared" si="2"/>
        <v>0</v>
      </c>
      <c r="K33">
        <f t="shared" si="3"/>
        <v>2016</v>
      </c>
    </row>
    <row r="34" spans="1:11" hidden="1" x14ac:dyDescent="0.25">
      <c r="A34">
        <v>6</v>
      </c>
      <c r="B34" s="11">
        <v>42373</v>
      </c>
      <c r="C34" s="11">
        <v>42379</v>
      </c>
      <c r="D34">
        <v>0</v>
      </c>
      <c r="E34">
        <v>0</v>
      </c>
      <c r="F34" t="s">
        <v>578</v>
      </c>
      <c r="G34" t="s">
        <v>577</v>
      </c>
      <c r="H34">
        <f t="shared" si="0"/>
        <v>1</v>
      </c>
      <c r="I34">
        <f t="shared" si="1"/>
        <v>1</v>
      </c>
      <c r="J34">
        <f t="shared" si="2"/>
        <v>0</v>
      </c>
      <c r="K34">
        <f t="shared" si="3"/>
        <v>2016</v>
      </c>
    </row>
    <row r="35" spans="1:11" hidden="1" x14ac:dyDescent="0.25">
      <c r="A35">
        <v>7</v>
      </c>
      <c r="B35" s="11">
        <v>42373</v>
      </c>
      <c r="C35" s="11">
        <v>42379</v>
      </c>
      <c r="D35">
        <v>0</v>
      </c>
      <c r="E35">
        <v>0</v>
      </c>
      <c r="F35" t="s">
        <v>578</v>
      </c>
      <c r="G35" t="s">
        <v>577</v>
      </c>
      <c r="H35">
        <f t="shared" si="0"/>
        <v>1</v>
      </c>
      <c r="I35">
        <f t="shared" si="1"/>
        <v>1</v>
      </c>
      <c r="J35">
        <f t="shared" si="2"/>
        <v>0</v>
      </c>
      <c r="K35">
        <f t="shared" si="3"/>
        <v>2016</v>
      </c>
    </row>
    <row r="36" spans="1:11" hidden="1" x14ac:dyDescent="0.25">
      <c r="A36">
        <v>81</v>
      </c>
      <c r="B36" s="11">
        <v>42373</v>
      </c>
      <c r="C36" s="11">
        <v>42379</v>
      </c>
      <c r="D36">
        <v>0</v>
      </c>
      <c r="E36">
        <v>0</v>
      </c>
      <c r="F36" t="s">
        <v>579</v>
      </c>
      <c r="G36" t="s">
        <v>577</v>
      </c>
      <c r="H36">
        <f t="shared" si="0"/>
        <v>1</v>
      </c>
      <c r="I36">
        <f t="shared" si="1"/>
        <v>1</v>
      </c>
      <c r="J36">
        <f t="shared" si="2"/>
        <v>0</v>
      </c>
      <c r="K36">
        <f t="shared" si="3"/>
        <v>2016</v>
      </c>
    </row>
    <row r="37" spans="1:11" hidden="1" x14ac:dyDescent="0.25">
      <c r="A37">
        <v>82</v>
      </c>
      <c r="B37" s="11">
        <v>42373</v>
      </c>
      <c r="C37" s="11">
        <v>42379</v>
      </c>
      <c r="D37">
        <v>0</v>
      </c>
      <c r="E37">
        <v>0</v>
      </c>
      <c r="F37" t="s">
        <v>579</v>
      </c>
      <c r="G37" t="s">
        <v>577</v>
      </c>
      <c r="H37">
        <f t="shared" si="0"/>
        <v>1</v>
      </c>
      <c r="I37">
        <f t="shared" si="1"/>
        <v>1</v>
      </c>
      <c r="J37">
        <f t="shared" si="2"/>
        <v>0</v>
      </c>
      <c r="K37">
        <f t="shared" si="3"/>
        <v>2016</v>
      </c>
    </row>
    <row r="38" spans="1:11" hidden="1" x14ac:dyDescent="0.25">
      <c r="A38">
        <v>6</v>
      </c>
      <c r="B38" s="11">
        <v>42380</v>
      </c>
      <c r="C38" s="11">
        <v>42386</v>
      </c>
      <c r="D38">
        <v>0</v>
      </c>
      <c r="E38">
        <v>0</v>
      </c>
      <c r="F38" t="s">
        <v>578</v>
      </c>
      <c r="G38" t="s">
        <v>577</v>
      </c>
      <c r="H38">
        <f t="shared" si="0"/>
        <v>1</v>
      </c>
      <c r="I38">
        <f t="shared" si="1"/>
        <v>1</v>
      </c>
      <c r="J38">
        <f t="shared" si="2"/>
        <v>0</v>
      </c>
      <c r="K38">
        <f t="shared" si="3"/>
        <v>2016</v>
      </c>
    </row>
    <row r="39" spans="1:11" hidden="1" x14ac:dyDescent="0.25">
      <c r="A39">
        <v>7</v>
      </c>
      <c r="B39" s="11">
        <v>42380</v>
      </c>
      <c r="C39" s="11">
        <v>42386</v>
      </c>
      <c r="D39">
        <v>0</v>
      </c>
      <c r="E39">
        <v>0</v>
      </c>
      <c r="F39" t="s">
        <v>578</v>
      </c>
      <c r="G39" t="s">
        <v>577</v>
      </c>
      <c r="H39">
        <f t="shared" si="0"/>
        <v>1</v>
      </c>
      <c r="I39">
        <f t="shared" si="1"/>
        <v>1</v>
      </c>
      <c r="J39">
        <f t="shared" si="2"/>
        <v>0</v>
      </c>
      <c r="K39">
        <f t="shared" si="3"/>
        <v>2016</v>
      </c>
    </row>
    <row r="40" spans="1:11" hidden="1" x14ac:dyDescent="0.25">
      <c r="A40">
        <v>81</v>
      </c>
      <c r="B40" s="11">
        <v>42380</v>
      </c>
      <c r="C40" s="11">
        <v>42386</v>
      </c>
      <c r="D40">
        <v>0</v>
      </c>
      <c r="E40">
        <v>0</v>
      </c>
      <c r="F40" t="s">
        <v>579</v>
      </c>
      <c r="G40" t="s">
        <v>577</v>
      </c>
      <c r="H40">
        <f t="shared" si="0"/>
        <v>1</v>
      </c>
      <c r="I40">
        <f t="shared" si="1"/>
        <v>1</v>
      </c>
      <c r="J40">
        <f t="shared" si="2"/>
        <v>0</v>
      </c>
      <c r="K40">
        <f t="shared" si="3"/>
        <v>2016</v>
      </c>
    </row>
    <row r="41" spans="1:11" hidden="1" x14ac:dyDescent="0.25">
      <c r="A41">
        <v>82</v>
      </c>
      <c r="B41" s="11">
        <v>42380</v>
      </c>
      <c r="C41" s="11">
        <v>42386</v>
      </c>
      <c r="D41">
        <v>0</v>
      </c>
      <c r="E41">
        <v>0</v>
      </c>
      <c r="F41" t="s">
        <v>579</v>
      </c>
      <c r="G41" t="s">
        <v>577</v>
      </c>
      <c r="H41">
        <f t="shared" si="0"/>
        <v>1</v>
      </c>
      <c r="I41">
        <f t="shared" si="1"/>
        <v>1</v>
      </c>
      <c r="J41">
        <f t="shared" si="2"/>
        <v>0</v>
      </c>
      <c r="K41">
        <f t="shared" si="3"/>
        <v>2016</v>
      </c>
    </row>
    <row r="42" spans="1:11" hidden="1" x14ac:dyDescent="0.25">
      <c r="A42">
        <v>9</v>
      </c>
      <c r="B42" s="11">
        <v>42385</v>
      </c>
      <c r="C42" s="11">
        <v>42386</v>
      </c>
      <c r="D42">
        <v>0</v>
      </c>
      <c r="E42">
        <v>0</v>
      </c>
      <c r="F42" t="s">
        <v>578</v>
      </c>
      <c r="G42" t="s">
        <v>577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2016</v>
      </c>
    </row>
    <row r="43" spans="1:11" hidden="1" x14ac:dyDescent="0.25">
      <c r="A43">
        <v>6</v>
      </c>
      <c r="B43" s="11">
        <v>42387</v>
      </c>
      <c r="C43" s="11">
        <v>42393</v>
      </c>
      <c r="D43">
        <v>0</v>
      </c>
      <c r="E43">
        <v>0</v>
      </c>
      <c r="F43" t="s">
        <v>578</v>
      </c>
      <c r="G43" t="s">
        <v>577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2016</v>
      </c>
    </row>
    <row r="44" spans="1:11" hidden="1" x14ac:dyDescent="0.25">
      <c r="A44">
        <v>7</v>
      </c>
      <c r="B44" s="11">
        <v>42387</v>
      </c>
      <c r="C44" s="11">
        <v>42393</v>
      </c>
      <c r="D44">
        <v>0</v>
      </c>
      <c r="E44">
        <v>0</v>
      </c>
      <c r="F44" t="s">
        <v>578</v>
      </c>
      <c r="G44" t="s">
        <v>577</v>
      </c>
      <c r="H44">
        <f t="shared" si="0"/>
        <v>1</v>
      </c>
      <c r="I44">
        <f t="shared" si="1"/>
        <v>1</v>
      </c>
      <c r="J44">
        <f t="shared" si="2"/>
        <v>0</v>
      </c>
      <c r="K44">
        <f t="shared" si="3"/>
        <v>2016</v>
      </c>
    </row>
    <row r="45" spans="1:11" hidden="1" x14ac:dyDescent="0.25">
      <c r="A45">
        <v>9</v>
      </c>
      <c r="B45" s="11">
        <v>42387</v>
      </c>
      <c r="C45" s="11">
        <v>42393</v>
      </c>
      <c r="D45">
        <v>0</v>
      </c>
      <c r="E45">
        <v>0</v>
      </c>
      <c r="F45" t="s">
        <v>578</v>
      </c>
      <c r="G45" t="s">
        <v>577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2016</v>
      </c>
    </row>
    <row r="46" spans="1:11" hidden="1" x14ac:dyDescent="0.25">
      <c r="A46">
        <v>81</v>
      </c>
      <c r="B46" s="11">
        <v>42387</v>
      </c>
      <c r="C46" s="11">
        <v>42393</v>
      </c>
      <c r="D46">
        <v>0</v>
      </c>
      <c r="E46">
        <v>0</v>
      </c>
      <c r="F46" t="s">
        <v>579</v>
      </c>
      <c r="G46" t="s">
        <v>577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2016</v>
      </c>
    </row>
    <row r="47" spans="1:11" hidden="1" x14ac:dyDescent="0.25">
      <c r="A47">
        <v>82</v>
      </c>
      <c r="B47" s="11">
        <v>42387</v>
      </c>
      <c r="C47" s="11">
        <v>42393</v>
      </c>
      <c r="D47">
        <v>0</v>
      </c>
      <c r="E47">
        <v>0</v>
      </c>
      <c r="F47" t="s">
        <v>579</v>
      </c>
      <c r="G47" t="s">
        <v>577</v>
      </c>
      <c r="H47">
        <f t="shared" si="0"/>
        <v>1</v>
      </c>
      <c r="I47">
        <f t="shared" si="1"/>
        <v>1</v>
      </c>
      <c r="J47">
        <f t="shared" si="2"/>
        <v>0</v>
      </c>
      <c r="K47">
        <f t="shared" si="3"/>
        <v>2016</v>
      </c>
    </row>
    <row r="48" spans="1:11" hidden="1" x14ac:dyDescent="0.25">
      <c r="A48">
        <v>7</v>
      </c>
      <c r="B48" s="11">
        <v>42394</v>
      </c>
      <c r="C48" s="11">
        <v>42400</v>
      </c>
      <c r="D48">
        <v>0</v>
      </c>
      <c r="E48">
        <v>0</v>
      </c>
      <c r="F48" t="s">
        <v>578</v>
      </c>
      <c r="G48" t="s">
        <v>577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2016</v>
      </c>
    </row>
    <row r="49" spans="1:11" hidden="1" x14ac:dyDescent="0.25">
      <c r="A49">
        <v>9</v>
      </c>
      <c r="B49" s="11">
        <v>42394</v>
      </c>
      <c r="C49" s="11">
        <v>42400</v>
      </c>
      <c r="D49">
        <v>0</v>
      </c>
      <c r="E49">
        <v>0</v>
      </c>
      <c r="F49" t="s">
        <v>578</v>
      </c>
      <c r="G49" t="s">
        <v>577</v>
      </c>
      <c r="H49">
        <f t="shared" si="0"/>
        <v>1</v>
      </c>
      <c r="I49">
        <f t="shared" si="1"/>
        <v>1</v>
      </c>
      <c r="J49">
        <f t="shared" si="2"/>
        <v>0</v>
      </c>
      <c r="K49">
        <f t="shared" si="3"/>
        <v>2016</v>
      </c>
    </row>
    <row r="50" spans="1:11" hidden="1" x14ac:dyDescent="0.25">
      <c r="A50">
        <v>81</v>
      </c>
      <c r="B50" s="11">
        <v>42394</v>
      </c>
      <c r="C50" s="11">
        <v>42400</v>
      </c>
      <c r="D50">
        <v>0</v>
      </c>
      <c r="E50">
        <v>0</v>
      </c>
      <c r="F50" t="s">
        <v>579</v>
      </c>
      <c r="G50" t="s">
        <v>577</v>
      </c>
      <c r="H50">
        <f t="shared" si="0"/>
        <v>1</v>
      </c>
      <c r="I50">
        <f t="shared" si="1"/>
        <v>1</v>
      </c>
      <c r="J50">
        <f t="shared" si="2"/>
        <v>0</v>
      </c>
      <c r="K50">
        <f t="shared" si="3"/>
        <v>2016</v>
      </c>
    </row>
    <row r="51" spans="1:11" hidden="1" x14ac:dyDescent="0.25">
      <c r="A51">
        <v>82</v>
      </c>
      <c r="B51" s="11">
        <v>42394</v>
      </c>
      <c r="C51" s="11">
        <v>42400</v>
      </c>
      <c r="D51">
        <v>0</v>
      </c>
      <c r="E51">
        <v>0</v>
      </c>
      <c r="F51" t="s">
        <v>579</v>
      </c>
      <c r="G51" t="s">
        <v>577</v>
      </c>
      <c r="H51">
        <f t="shared" si="0"/>
        <v>1</v>
      </c>
      <c r="I51">
        <f t="shared" si="1"/>
        <v>1</v>
      </c>
      <c r="J51">
        <f t="shared" si="2"/>
        <v>0</v>
      </c>
      <c r="K51">
        <f t="shared" si="3"/>
        <v>2016</v>
      </c>
    </row>
    <row r="52" spans="1:11" hidden="1" x14ac:dyDescent="0.25">
      <c r="A52">
        <v>7</v>
      </c>
      <c r="B52" s="11">
        <v>42736</v>
      </c>
      <c r="C52" s="11">
        <v>42743</v>
      </c>
      <c r="D52">
        <v>0</v>
      </c>
      <c r="E52">
        <v>0</v>
      </c>
      <c r="F52" t="s">
        <v>580</v>
      </c>
      <c r="G52" t="s">
        <v>577</v>
      </c>
      <c r="H52">
        <f t="shared" si="0"/>
        <v>1</v>
      </c>
      <c r="I52">
        <f t="shared" si="1"/>
        <v>1</v>
      </c>
      <c r="J52">
        <f t="shared" si="2"/>
        <v>0</v>
      </c>
      <c r="K52">
        <f t="shared" si="3"/>
        <v>2017</v>
      </c>
    </row>
    <row r="53" spans="1:11" hidden="1" x14ac:dyDescent="0.25">
      <c r="A53">
        <v>10</v>
      </c>
      <c r="B53" s="11">
        <v>42736</v>
      </c>
      <c r="C53" s="11">
        <v>42743</v>
      </c>
      <c r="D53">
        <v>0</v>
      </c>
      <c r="E53">
        <v>0</v>
      </c>
      <c r="F53" t="s">
        <v>580</v>
      </c>
      <c r="G53" t="s">
        <v>577</v>
      </c>
      <c r="H53">
        <f t="shared" si="0"/>
        <v>1</v>
      </c>
      <c r="I53">
        <f t="shared" si="1"/>
        <v>1</v>
      </c>
      <c r="J53">
        <f t="shared" si="2"/>
        <v>0</v>
      </c>
      <c r="K53">
        <f t="shared" si="3"/>
        <v>2017</v>
      </c>
    </row>
    <row r="54" spans="1:11" hidden="1" x14ac:dyDescent="0.25">
      <c r="A54">
        <v>81</v>
      </c>
      <c r="B54" s="11">
        <v>42736</v>
      </c>
      <c r="C54" s="11">
        <v>42743</v>
      </c>
      <c r="D54">
        <v>0</v>
      </c>
      <c r="E54">
        <v>0</v>
      </c>
      <c r="F54" t="s">
        <v>581</v>
      </c>
      <c r="G54" t="s">
        <v>577</v>
      </c>
      <c r="H54">
        <f t="shared" si="0"/>
        <v>1</v>
      </c>
      <c r="I54">
        <f t="shared" si="1"/>
        <v>1</v>
      </c>
      <c r="J54">
        <f t="shared" si="2"/>
        <v>0</v>
      </c>
      <c r="K54">
        <f t="shared" si="3"/>
        <v>2017</v>
      </c>
    </row>
    <row r="55" spans="1:11" hidden="1" x14ac:dyDescent="0.25">
      <c r="A55">
        <v>82</v>
      </c>
      <c r="B55" s="11">
        <v>42736</v>
      </c>
      <c r="C55" s="11">
        <v>42743</v>
      </c>
      <c r="D55">
        <v>0</v>
      </c>
      <c r="E55">
        <v>0</v>
      </c>
      <c r="F55" t="s">
        <v>581</v>
      </c>
      <c r="G55" t="s">
        <v>577</v>
      </c>
      <c r="H55">
        <f t="shared" si="0"/>
        <v>1</v>
      </c>
      <c r="I55">
        <f t="shared" si="1"/>
        <v>1</v>
      </c>
      <c r="J55">
        <f t="shared" si="2"/>
        <v>0</v>
      </c>
      <c r="K55">
        <f t="shared" si="3"/>
        <v>2017</v>
      </c>
    </row>
    <row r="56" spans="1:11" hidden="1" x14ac:dyDescent="0.25">
      <c r="A56">
        <v>7</v>
      </c>
      <c r="B56" s="11">
        <v>42744</v>
      </c>
      <c r="C56" s="11">
        <v>42750</v>
      </c>
      <c r="D56">
        <v>0</v>
      </c>
      <c r="E56">
        <v>0</v>
      </c>
      <c r="F56" t="s">
        <v>580</v>
      </c>
      <c r="G56" t="s">
        <v>577</v>
      </c>
      <c r="H56">
        <f t="shared" si="0"/>
        <v>1</v>
      </c>
      <c r="I56">
        <f t="shared" si="1"/>
        <v>1</v>
      </c>
      <c r="J56">
        <f t="shared" si="2"/>
        <v>0</v>
      </c>
      <c r="K56">
        <f t="shared" si="3"/>
        <v>2017</v>
      </c>
    </row>
    <row r="57" spans="1:11" hidden="1" x14ac:dyDescent="0.25">
      <c r="A57">
        <v>10</v>
      </c>
      <c r="B57" s="11">
        <v>42744</v>
      </c>
      <c r="C57" s="11">
        <v>42750</v>
      </c>
      <c r="D57">
        <v>20</v>
      </c>
      <c r="E57">
        <v>0</v>
      </c>
      <c r="F57" t="s">
        <v>580</v>
      </c>
      <c r="G57" t="s">
        <v>577</v>
      </c>
      <c r="H57">
        <f t="shared" si="0"/>
        <v>1</v>
      </c>
      <c r="I57">
        <f t="shared" si="1"/>
        <v>1</v>
      </c>
      <c r="J57">
        <f t="shared" si="2"/>
        <v>0</v>
      </c>
      <c r="K57">
        <f t="shared" si="3"/>
        <v>2017</v>
      </c>
    </row>
    <row r="58" spans="1:11" hidden="1" x14ac:dyDescent="0.25">
      <c r="A58">
        <v>81</v>
      </c>
      <c r="B58" s="11">
        <v>42744</v>
      </c>
      <c r="C58" s="11">
        <v>42750</v>
      </c>
      <c r="D58">
        <v>0</v>
      </c>
      <c r="E58">
        <v>0</v>
      </c>
      <c r="F58" t="s">
        <v>581</v>
      </c>
      <c r="G58" t="s">
        <v>577</v>
      </c>
      <c r="H58">
        <f t="shared" si="0"/>
        <v>1</v>
      </c>
      <c r="I58">
        <f t="shared" si="1"/>
        <v>1</v>
      </c>
      <c r="J58">
        <f t="shared" si="2"/>
        <v>0</v>
      </c>
      <c r="K58">
        <f t="shared" si="3"/>
        <v>2017</v>
      </c>
    </row>
    <row r="59" spans="1:11" hidden="1" x14ac:dyDescent="0.25">
      <c r="A59">
        <v>82</v>
      </c>
      <c r="B59" s="11">
        <v>42744</v>
      </c>
      <c r="C59" s="11">
        <v>42750</v>
      </c>
      <c r="D59">
        <v>0</v>
      </c>
      <c r="E59">
        <v>0</v>
      </c>
      <c r="F59" t="s">
        <v>581</v>
      </c>
      <c r="G59" t="s">
        <v>577</v>
      </c>
      <c r="H59">
        <f t="shared" si="0"/>
        <v>1</v>
      </c>
      <c r="I59">
        <f t="shared" si="1"/>
        <v>1</v>
      </c>
      <c r="J59">
        <f t="shared" si="2"/>
        <v>0</v>
      </c>
      <c r="K59">
        <f t="shared" si="3"/>
        <v>2017</v>
      </c>
    </row>
    <row r="60" spans="1:11" hidden="1" x14ac:dyDescent="0.25">
      <c r="A60">
        <v>7</v>
      </c>
      <c r="B60" s="11">
        <v>42751</v>
      </c>
      <c r="C60" s="11">
        <v>42757</v>
      </c>
      <c r="D60">
        <v>0</v>
      </c>
      <c r="E60">
        <v>0</v>
      </c>
      <c r="F60" t="s">
        <v>580</v>
      </c>
      <c r="G60" t="s">
        <v>577</v>
      </c>
      <c r="H60">
        <f t="shared" si="0"/>
        <v>1</v>
      </c>
      <c r="I60">
        <f t="shared" si="1"/>
        <v>1</v>
      </c>
      <c r="J60">
        <f t="shared" si="2"/>
        <v>0</v>
      </c>
      <c r="K60">
        <f t="shared" si="3"/>
        <v>2017</v>
      </c>
    </row>
    <row r="61" spans="1:11" hidden="1" x14ac:dyDescent="0.25">
      <c r="A61">
        <v>10</v>
      </c>
      <c r="B61" s="11">
        <v>42751</v>
      </c>
      <c r="C61" s="11">
        <v>42757</v>
      </c>
      <c r="D61">
        <v>34</v>
      </c>
      <c r="E61">
        <v>0</v>
      </c>
      <c r="F61" t="s">
        <v>580</v>
      </c>
      <c r="G61" t="s">
        <v>577</v>
      </c>
      <c r="H61">
        <f t="shared" si="0"/>
        <v>1</v>
      </c>
      <c r="I61">
        <f t="shared" si="1"/>
        <v>1</v>
      </c>
      <c r="J61">
        <f t="shared" si="2"/>
        <v>0</v>
      </c>
      <c r="K61">
        <f t="shared" si="3"/>
        <v>2017</v>
      </c>
    </row>
    <row r="62" spans="1:11" hidden="1" x14ac:dyDescent="0.25">
      <c r="A62">
        <v>81</v>
      </c>
      <c r="B62" s="11">
        <v>42751</v>
      </c>
      <c r="C62" s="11">
        <v>42757</v>
      </c>
      <c r="D62">
        <v>0</v>
      </c>
      <c r="E62">
        <v>0</v>
      </c>
      <c r="F62" t="s">
        <v>581</v>
      </c>
      <c r="G62" t="s">
        <v>577</v>
      </c>
      <c r="H62">
        <f t="shared" si="0"/>
        <v>1</v>
      </c>
      <c r="I62">
        <f t="shared" si="1"/>
        <v>1</v>
      </c>
      <c r="J62">
        <f t="shared" si="2"/>
        <v>0</v>
      </c>
      <c r="K62">
        <f t="shared" si="3"/>
        <v>2017</v>
      </c>
    </row>
    <row r="63" spans="1:11" hidden="1" x14ac:dyDescent="0.25">
      <c r="A63">
        <v>82</v>
      </c>
      <c r="B63" s="11">
        <v>42751</v>
      </c>
      <c r="C63" s="11">
        <v>42757</v>
      </c>
      <c r="D63">
        <v>0</v>
      </c>
      <c r="E63">
        <v>0</v>
      </c>
      <c r="F63" t="s">
        <v>581</v>
      </c>
      <c r="G63" t="s">
        <v>577</v>
      </c>
      <c r="H63">
        <f t="shared" si="0"/>
        <v>1</v>
      </c>
      <c r="I63">
        <f t="shared" si="1"/>
        <v>1</v>
      </c>
      <c r="J63">
        <f t="shared" si="2"/>
        <v>0</v>
      </c>
      <c r="K63">
        <f t="shared" si="3"/>
        <v>2017</v>
      </c>
    </row>
    <row r="64" spans="1:11" hidden="1" x14ac:dyDescent="0.25">
      <c r="A64">
        <v>7</v>
      </c>
      <c r="B64" s="11">
        <v>42758</v>
      </c>
      <c r="C64" s="11">
        <v>42764</v>
      </c>
      <c r="D64">
        <v>0</v>
      </c>
      <c r="E64">
        <v>0</v>
      </c>
      <c r="F64" t="s">
        <v>580</v>
      </c>
      <c r="G64" t="s">
        <v>577</v>
      </c>
      <c r="H64">
        <f t="shared" si="0"/>
        <v>1</v>
      </c>
      <c r="I64">
        <f t="shared" si="1"/>
        <v>1</v>
      </c>
      <c r="J64">
        <f t="shared" si="2"/>
        <v>0</v>
      </c>
      <c r="K64">
        <f t="shared" si="3"/>
        <v>2017</v>
      </c>
    </row>
    <row r="65" spans="1:11" hidden="1" x14ac:dyDescent="0.25">
      <c r="A65">
        <v>81</v>
      </c>
      <c r="B65" s="11">
        <v>42758</v>
      </c>
      <c r="C65" s="11">
        <v>42764</v>
      </c>
      <c r="D65">
        <v>0</v>
      </c>
      <c r="E65">
        <v>0</v>
      </c>
      <c r="F65" t="s">
        <v>581</v>
      </c>
      <c r="G65" t="s">
        <v>577</v>
      </c>
      <c r="H65">
        <f t="shared" si="0"/>
        <v>1</v>
      </c>
      <c r="I65">
        <f t="shared" si="1"/>
        <v>1</v>
      </c>
      <c r="J65">
        <f t="shared" si="2"/>
        <v>0</v>
      </c>
      <c r="K65">
        <f t="shared" si="3"/>
        <v>2017</v>
      </c>
    </row>
    <row r="66" spans="1:11" hidden="1" x14ac:dyDescent="0.25">
      <c r="A66">
        <v>82</v>
      </c>
      <c r="B66" s="11">
        <v>42758</v>
      </c>
      <c r="C66" s="11">
        <v>42764</v>
      </c>
      <c r="D66">
        <v>0</v>
      </c>
      <c r="E66">
        <v>0</v>
      </c>
      <c r="F66" t="s">
        <v>581</v>
      </c>
      <c r="G66" t="s">
        <v>577</v>
      </c>
      <c r="H66">
        <f t="shared" ref="H66:H129" si="4">MONTH(B66)</f>
        <v>1</v>
      </c>
      <c r="I66">
        <f t="shared" ref="I66:I129" si="5">MONTH(C66)</f>
        <v>1</v>
      </c>
      <c r="J66">
        <f t="shared" ref="J66:J129" si="6">H66-I66</f>
        <v>0</v>
      </c>
      <c r="K66">
        <f t="shared" ref="K66:K129" si="7">YEAR(B66)</f>
        <v>2017</v>
      </c>
    </row>
    <row r="67" spans="1:11" hidden="1" x14ac:dyDescent="0.25">
      <c r="A67">
        <v>6</v>
      </c>
      <c r="B67" s="11">
        <v>42765</v>
      </c>
      <c r="C67" s="11">
        <v>42771</v>
      </c>
      <c r="D67">
        <v>0</v>
      </c>
      <c r="E67">
        <v>0</v>
      </c>
      <c r="F67" t="s">
        <v>580</v>
      </c>
      <c r="G67" t="s">
        <v>577</v>
      </c>
      <c r="H67">
        <f t="shared" si="4"/>
        <v>1</v>
      </c>
      <c r="I67">
        <f t="shared" si="5"/>
        <v>2</v>
      </c>
      <c r="J67">
        <f t="shared" si="6"/>
        <v>-1</v>
      </c>
      <c r="K67">
        <f t="shared" si="7"/>
        <v>2017</v>
      </c>
    </row>
    <row r="68" spans="1:11" hidden="1" x14ac:dyDescent="0.25">
      <c r="A68">
        <v>7</v>
      </c>
      <c r="B68" s="11">
        <v>42765</v>
      </c>
      <c r="C68" s="11">
        <v>42771</v>
      </c>
      <c r="D68">
        <v>0</v>
      </c>
      <c r="E68">
        <v>0</v>
      </c>
      <c r="F68" t="s">
        <v>580</v>
      </c>
      <c r="G68" t="s">
        <v>577</v>
      </c>
      <c r="H68">
        <f t="shared" si="4"/>
        <v>1</v>
      </c>
      <c r="I68">
        <f t="shared" si="5"/>
        <v>2</v>
      </c>
      <c r="J68">
        <f t="shared" si="6"/>
        <v>-1</v>
      </c>
      <c r="K68">
        <f t="shared" si="7"/>
        <v>2017</v>
      </c>
    </row>
    <row r="69" spans="1:11" hidden="1" x14ac:dyDescent="0.25">
      <c r="A69">
        <v>81</v>
      </c>
      <c r="B69" s="11">
        <v>42765</v>
      </c>
      <c r="C69" s="11">
        <v>42771</v>
      </c>
      <c r="D69">
        <v>0</v>
      </c>
      <c r="E69">
        <v>0</v>
      </c>
      <c r="F69" t="s">
        <v>581</v>
      </c>
      <c r="G69" t="s">
        <v>577</v>
      </c>
      <c r="H69">
        <f t="shared" si="4"/>
        <v>1</v>
      </c>
      <c r="I69">
        <f t="shared" si="5"/>
        <v>2</v>
      </c>
      <c r="J69">
        <f t="shared" si="6"/>
        <v>-1</v>
      </c>
      <c r="K69">
        <f t="shared" si="7"/>
        <v>2017</v>
      </c>
    </row>
    <row r="70" spans="1:11" hidden="1" x14ac:dyDescent="0.25">
      <c r="A70">
        <v>82</v>
      </c>
      <c r="B70" s="11">
        <v>42765</v>
      </c>
      <c r="C70" s="11">
        <v>42771</v>
      </c>
      <c r="D70">
        <v>0</v>
      </c>
      <c r="E70">
        <v>0</v>
      </c>
      <c r="F70" t="s">
        <v>581</v>
      </c>
      <c r="G70" t="s">
        <v>577</v>
      </c>
      <c r="H70">
        <f t="shared" si="4"/>
        <v>1</v>
      </c>
      <c r="I70">
        <f t="shared" si="5"/>
        <v>2</v>
      </c>
      <c r="J70">
        <f t="shared" si="6"/>
        <v>-1</v>
      </c>
      <c r="K70">
        <f t="shared" si="7"/>
        <v>2017</v>
      </c>
    </row>
    <row r="71" spans="1:11" hidden="1" x14ac:dyDescent="0.25">
      <c r="A71">
        <v>7</v>
      </c>
      <c r="B71" s="11">
        <v>43101</v>
      </c>
      <c r="C71" s="11">
        <v>43107</v>
      </c>
      <c r="D71">
        <v>0</v>
      </c>
      <c r="E71">
        <v>0</v>
      </c>
      <c r="F71" t="s">
        <v>582</v>
      </c>
      <c r="G71" t="s">
        <v>577</v>
      </c>
      <c r="H71">
        <f t="shared" si="4"/>
        <v>1</v>
      </c>
      <c r="I71">
        <f t="shared" si="5"/>
        <v>1</v>
      </c>
      <c r="J71">
        <f t="shared" si="6"/>
        <v>0</v>
      </c>
      <c r="K71">
        <f t="shared" si="7"/>
        <v>2018</v>
      </c>
    </row>
    <row r="72" spans="1:11" hidden="1" x14ac:dyDescent="0.25">
      <c r="A72">
        <v>10</v>
      </c>
      <c r="B72" s="11">
        <v>43101</v>
      </c>
      <c r="C72" s="11">
        <v>43107</v>
      </c>
      <c r="D72">
        <v>0</v>
      </c>
      <c r="E72">
        <v>0</v>
      </c>
      <c r="F72" t="s">
        <v>582</v>
      </c>
      <c r="G72" t="s">
        <v>577</v>
      </c>
      <c r="H72">
        <f t="shared" si="4"/>
        <v>1</v>
      </c>
      <c r="I72">
        <f t="shared" si="5"/>
        <v>1</v>
      </c>
      <c r="J72">
        <f t="shared" si="6"/>
        <v>0</v>
      </c>
      <c r="K72">
        <f t="shared" si="7"/>
        <v>2018</v>
      </c>
    </row>
    <row r="73" spans="1:11" hidden="1" x14ac:dyDescent="0.25">
      <c r="A73">
        <v>7</v>
      </c>
      <c r="B73" s="11">
        <v>43108</v>
      </c>
      <c r="C73" s="11">
        <v>43114</v>
      </c>
      <c r="D73">
        <v>0</v>
      </c>
      <c r="E73">
        <v>0</v>
      </c>
      <c r="F73" t="s">
        <v>582</v>
      </c>
      <c r="G73" t="s">
        <v>577</v>
      </c>
      <c r="H73">
        <f t="shared" si="4"/>
        <v>1</v>
      </c>
      <c r="I73">
        <f t="shared" si="5"/>
        <v>1</v>
      </c>
      <c r="J73">
        <f t="shared" si="6"/>
        <v>0</v>
      </c>
      <c r="K73">
        <f t="shared" si="7"/>
        <v>2018</v>
      </c>
    </row>
    <row r="74" spans="1:11" hidden="1" x14ac:dyDescent="0.25">
      <c r="A74">
        <v>10</v>
      </c>
      <c r="B74" s="11">
        <v>43108</v>
      </c>
      <c r="C74" s="11">
        <v>43114</v>
      </c>
      <c r="D74">
        <v>0</v>
      </c>
      <c r="E74">
        <v>0</v>
      </c>
      <c r="F74" t="s">
        <v>582</v>
      </c>
      <c r="G74" t="s">
        <v>577</v>
      </c>
      <c r="H74">
        <f t="shared" si="4"/>
        <v>1</v>
      </c>
      <c r="I74">
        <f t="shared" si="5"/>
        <v>1</v>
      </c>
      <c r="J74">
        <f t="shared" si="6"/>
        <v>0</v>
      </c>
      <c r="K74">
        <f t="shared" si="7"/>
        <v>2018</v>
      </c>
    </row>
    <row r="75" spans="1:11" hidden="1" x14ac:dyDescent="0.25">
      <c r="A75">
        <v>7</v>
      </c>
      <c r="B75" s="11">
        <v>43115</v>
      </c>
      <c r="C75" s="11">
        <v>43121</v>
      </c>
      <c r="D75">
        <v>0</v>
      </c>
      <c r="E75">
        <v>0</v>
      </c>
      <c r="F75" t="s">
        <v>582</v>
      </c>
      <c r="G75" t="s">
        <v>577</v>
      </c>
      <c r="H75">
        <f t="shared" si="4"/>
        <v>1</v>
      </c>
      <c r="I75">
        <f t="shared" si="5"/>
        <v>1</v>
      </c>
      <c r="J75">
        <f t="shared" si="6"/>
        <v>0</v>
      </c>
      <c r="K75">
        <f t="shared" si="7"/>
        <v>2018</v>
      </c>
    </row>
    <row r="76" spans="1:11" hidden="1" x14ac:dyDescent="0.25">
      <c r="A76">
        <v>10</v>
      </c>
      <c r="B76" s="11">
        <v>43115</v>
      </c>
      <c r="C76" s="11">
        <v>43121</v>
      </c>
      <c r="D76">
        <v>0</v>
      </c>
      <c r="E76">
        <v>2</v>
      </c>
      <c r="F76" t="s">
        <v>582</v>
      </c>
      <c r="G76" t="s">
        <v>577</v>
      </c>
      <c r="H76">
        <f t="shared" si="4"/>
        <v>1</v>
      </c>
      <c r="I76">
        <f t="shared" si="5"/>
        <v>1</v>
      </c>
      <c r="J76">
        <f t="shared" si="6"/>
        <v>0</v>
      </c>
      <c r="K76">
        <f t="shared" si="7"/>
        <v>2018</v>
      </c>
    </row>
    <row r="77" spans="1:11" hidden="1" x14ac:dyDescent="0.25">
      <c r="A77">
        <v>7</v>
      </c>
      <c r="B77" s="11">
        <v>43122</v>
      </c>
      <c r="C77" s="11">
        <v>43128</v>
      </c>
      <c r="D77">
        <v>0</v>
      </c>
      <c r="E77">
        <v>0</v>
      </c>
      <c r="F77" t="s">
        <v>582</v>
      </c>
      <c r="G77" t="s">
        <v>577</v>
      </c>
      <c r="H77">
        <f t="shared" si="4"/>
        <v>1</v>
      </c>
      <c r="I77">
        <f t="shared" si="5"/>
        <v>1</v>
      </c>
      <c r="J77">
        <f t="shared" si="6"/>
        <v>0</v>
      </c>
      <c r="K77">
        <f t="shared" si="7"/>
        <v>2018</v>
      </c>
    </row>
    <row r="78" spans="1:11" hidden="1" x14ac:dyDescent="0.25">
      <c r="A78">
        <v>10</v>
      </c>
      <c r="B78" s="11">
        <v>43122</v>
      </c>
      <c r="C78" s="11">
        <v>43128</v>
      </c>
      <c r="D78">
        <v>0</v>
      </c>
      <c r="E78">
        <v>0</v>
      </c>
      <c r="F78" t="s">
        <v>582</v>
      </c>
      <c r="G78" t="s">
        <v>577</v>
      </c>
      <c r="H78">
        <f t="shared" si="4"/>
        <v>1</v>
      </c>
      <c r="I78">
        <f t="shared" si="5"/>
        <v>1</v>
      </c>
      <c r="J78">
        <f t="shared" si="6"/>
        <v>0</v>
      </c>
      <c r="K78">
        <f t="shared" si="7"/>
        <v>2018</v>
      </c>
    </row>
    <row r="79" spans="1:11" hidden="1" x14ac:dyDescent="0.25">
      <c r="A79">
        <v>7</v>
      </c>
      <c r="B79" s="11">
        <v>43129</v>
      </c>
      <c r="C79" s="11">
        <v>43135</v>
      </c>
      <c r="D79">
        <v>0</v>
      </c>
      <c r="E79">
        <v>0</v>
      </c>
      <c r="F79" t="s">
        <v>582</v>
      </c>
      <c r="G79" t="s">
        <v>577</v>
      </c>
      <c r="H79">
        <f t="shared" si="4"/>
        <v>1</v>
      </c>
      <c r="I79">
        <f t="shared" si="5"/>
        <v>2</v>
      </c>
      <c r="J79">
        <f t="shared" si="6"/>
        <v>-1</v>
      </c>
      <c r="K79">
        <f t="shared" si="7"/>
        <v>2018</v>
      </c>
    </row>
    <row r="80" spans="1:11" hidden="1" x14ac:dyDescent="0.25">
      <c r="A80">
        <v>10</v>
      </c>
      <c r="B80" s="11">
        <v>43129</v>
      </c>
      <c r="C80" s="11">
        <v>43135</v>
      </c>
      <c r="D80">
        <v>0</v>
      </c>
      <c r="E80">
        <v>0</v>
      </c>
      <c r="F80" t="s">
        <v>582</v>
      </c>
      <c r="G80" t="s">
        <v>577</v>
      </c>
      <c r="H80">
        <f t="shared" si="4"/>
        <v>1</v>
      </c>
      <c r="I80">
        <f t="shared" si="5"/>
        <v>2</v>
      </c>
      <c r="J80">
        <f t="shared" si="6"/>
        <v>-1</v>
      </c>
      <c r="K80">
        <f t="shared" si="7"/>
        <v>2018</v>
      </c>
    </row>
    <row r="81" spans="1:11" hidden="1" x14ac:dyDescent="0.25">
      <c r="A81">
        <v>7</v>
      </c>
      <c r="B81" s="11">
        <v>43466</v>
      </c>
      <c r="C81" s="11">
        <v>43471</v>
      </c>
      <c r="D81">
        <v>0</v>
      </c>
      <c r="E81">
        <v>0</v>
      </c>
      <c r="F81" t="s">
        <v>583</v>
      </c>
      <c r="G81" t="s">
        <v>577</v>
      </c>
      <c r="H81">
        <f t="shared" si="4"/>
        <v>1</v>
      </c>
      <c r="I81">
        <f t="shared" si="5"/>
        <v>1</v>
      </c>
      <c r="J81">
        <f t="shared" si="6"/>
        <v>0</v>
      </c>
      <c r="K81">
        <f t="shared" si="7"/>
        <v>2019</v>
      </c>
    </row>
    <row r="82" spans="1:11" hidden="1" x14ac:dyDescent="0.25">
      <c r="A82">
        <v>9</v>
      </c>
      <c r="B82" s="11">
        <v>43466</v>
      </c>
      <c r="C82" s="11">
        <v>43471</v>
      </c>
      <c r="D82">
        <v>0</v>
      </c>
      <c r="E82">
        <v>0</v>
      </c>
      <c r="F82" t="s">
        <v>583</v>
      </c>
      <c r="G82" t="s">
        <v>577</v>
      </c>
      <c r="H82">
        <f t="shared" si="4"/>
        <v>1</v>
      </c>
      <c r="I82">
        <f t="shared" si="5"/>
        <v>1</v>
      </c>
      <c r="J82">
        <f t="shared" si="6"/>
        <v>0</v>
      </c>
      <c r="K82">
        <f t="shared" si="7"/>
        <v>2019</v>
      </c>
    </row>
    <row r="83" spans="1:11" hidden="1" x14ac:dyDescent="0.25">
      <c r="A83">
        <v>10</v>
      </c>
      <c r="B83" s="11">
        <v>43466</v>
      </c>
      <c r="C83" s="11">
        <v>43471</v>
      </c>
      <c r="D83">
        <v>0</v>
      </c>
      <c r="E83">
        <v>2</v>
      </c>
      <c r="F83" t="s">
        <v>583</v>
      </c>
      <c r="G83" t="s">
        <v>577</v>
      </c>
      <c r="H83">
        <f t="shared" si="4"/>
        <v>1</v>
      </c>
      <c r="I83">
        <f t="shared" si="5"/>
        <v>1</v>
      </c>
      <c r="J83">
        <f t="shared" si="6"/>
        <v>0</v>
      </c>
      <c r="K83">
        <f t="shared" si="7"/>
        <v>2019</v>
      </c>
    </row>
    <row r="84" spans="1:11" hidden="1" x14ac:dyDescent="0.25">
      <c r="A84">
        <v>81</v>
      </c>
      <c r="B84" s="11">
        <v>43466</v>
      </c>
      <c r="C84" s="11">
        <v>43471</v>
      </c>
      <c r="D84">
        <v>0</v>
      </c>
      <c r="E84">
        <v>0</v>
      </c>
      <c r="F84" t="s">
        <v>584</v>
      </c>
      <c r="G84" t="s">
        <v>577</v>
      </c>
      <c r="H84">
        <f t="shared" si="4"/>
        <v>1</v>
      </c>
      <c r="I84">
        <f t="shared" si="5"/>
        <v>1</v>
      </c>
      <c r="J84">
        <f t="shared" si="6"/>
        <v>0</v>
      </c>
      <c r="K84">
        <f t="shared" si="7"/>
        <v>2019</v>
      </c>
    </row>
    <row r="85" spans="1:11" hidden="1" x14ac:dyDescent="0.25">
      <c r="A85">
        <v>82</v>
      </c>
      <c r="B85" s="11">
        <v>43466</v>
      </c>
      <c r="C85" s="11">
        <v>43471</v>
      </c>
      <c r="D85">
        <v>0</v>
      </c>
      <c r="E85">
        <v>0</v>
      </c>
      <c r="F85" t="s">
        <v>584</v>
      </c>
      <c r="G85" t="s">
        <v>577</v>
      </c>
      <c r="H85">
        <f t="shared" si="4"/>
        <v>1</v>
      </c>
      <c r="I85">
        <f t="shared" si="5"/>
        <v>1</v>
      </c>
      <c r="J85">
        <f t="shared" si="6"/>
        <v>0</v>
      </c>
      <c r="K85">
        <f t="shared" si="7"/>
        <v>2019</v>
      </c>
    </row>
    <row r="86" spans="1:11" hidden="1" x14ac:dyDescent="0.25">
      <c r="A86">
        <v>7</v>
      </c>
      <c r="B86" s="11">
        <v>43472</v>
      </c>
      <c r="C86" s="11">
        <v>43478</v>
      </c>
      <c r="D86">
        <v>0</v>
      </c>
      <c r="E86">
        <v>0</v>
      </c>
      <c r="F86" t="s">
        <v>583</v>
      </c>
      <c r="G86" t="s">
        <v>577</v>
      </c>
      <c r="H86">
        <f t="shared" si="4"/>
        <v>1</v>
      </c>
      <c r="I86">
        <f t="shared" si="5"/>
        <v>1</v>
      </c>
      <c r="J86">
        <f t="shared" si="6"/>
        <v>0</v>
      </c>
      <c r="K86">
        <f t="shared" si="7"/>
        <v>2019</v>
      </c>
    </row>
    <row r="87" spans="1:11" hidden="1" x14ac:dyDescent="0.25">
      <c r="A87">
        <v>9</v>
      </c>
      <c r="B87" s="11">
        <v>43472</v>
      </c>
      <c r="C87" s="11">
        <v>43478</v>
      </c>
      <c r="D87">
        <v>0</v>
      </c>
      <c r="E87">
        <v>0</v>
      </c>
      <c r="F87" t="s">
        <v>583</v>
      </c>
      <c r="G87" t="s">
        <v>577</v>
      </c>
      <c r="H87">
        <f t="shared" si="4"/>
        <v>1</v>
      </c>
      <c r="I87">
        <f t="shared" si="5"/>
        <v>1</v>
      </c>
      <c r="J87">
        <f t="shared" si="6"/>
        <v>0</v>
      </c>
      <c r="K87">
        <f t="shared" si="7"/>
        <v>2019</v>
      </c>
    </row>
    <row r="88" spans="1:11" hidden="1" x14ac:dyDescent="0.25">
      <c r="A88">
        <v>10</v>
      </c>
      <c r="B88" s="11">
        <v>43472</v>
      </c>
      <c r="C88" s="11">
        <v>43478</v>
      </c>
      <c r="D88">
        <v>0</v>
      </c>
      <c r="E88">
        <v>3</v>
      </c>
      <c r="F88" t="s">
        <v>583</v>
      </c>
      <c r="G88" t="s">
        <v>577</v>
      </c>
      <c r="H88">
        <f t="shared" si="4"/>
        <v>1</v>
      </c>
      <c r="I88">
        <f t="shared" si="5"/>
        <v>1</v>
      </c>
      <c r="J88">
        <f t="shared" si="6"/>
        <v>0</v>
      </c>
      <c r="K88">
        <f t="shared" si="7"/>
        <v>2019</v>
      </c>
    </row>
    <row r="89" spans="1:11" hidden="1" x14ac:dyDescent="0.25">
      <c r="A89">
        <v>81</v>
      </c>
      <c r="B89" s="11">
        <v>43472</v>
      </c>
      <c r="C89" s="11">
        <v>43478</v>
      </c>
      <c r="D89">
        <v>0</v>
      </c>
      <c r="E89">
        <v>0</v>
      </c>
      <c r="F89" t="s">
        <v>584</v>
      </c>
      <c r="G89" t="s">
        <v>577</v>
      </c>
      <c r="H89">
        <f t="shared" si="4"/>
        <v>1</v>
      </c>
      <c r="I89">
        <f t="shared" si="5"/>
        <v>1</v>
      </c>
      <c r="J89">
        <f t="shared" si="6"/>
        <v>0</v>
      </c>
      <c r="K89">
        <f t="shared" si="7"/>
        <v>2019</v>
      </c>
    </row>
    <row r="90" spans="1:11" hidden="1" x14ac:dyDescent="0.25">
      <c r="A90">
        <v>82</v>
      </c>
      <c r="B90" s="11">
        <v>43472</v>
      </c>
      <c r="C90" s="11">
        <v>43478</v>
      </c>
      <c r="D90">
        <v>0</v>
      </c>
      <c r="E90">
        <v>0</v>
      </c>
      <c r="F90" t="s">
        <v>584</v>
      </c>
      <c r="G90" t="s">
        <v>577</v>
      </c>
      <c r="H90">
        <f t="shared" si="4"/>
        <v>1</v>
      </c>
      <c r="I90">
        <f t="shared" si="5"/>
        <v>1</v>
      </c>
      <c r="J90">
        <f t="shared" si="6"/>
        <v>0</v>
      </c>
      <c r="K90">
        <f t="shared" si="7"/>
        <v>2019</v>
      </c>
    </row>
    <row r="91" spans="1:11" hidden="1" x14ac:dyDescent="0.25">
      <c r="A91">
        <v>7</v>
      </c>
      <c r="B91" s="11">
        <v>43479</v>
      </c>
      <c r="C91" s="11">
        <v>43485</v>
      </c>
      <c r="D91">
        <v>0</v>
      </c>
      <c r="E91">
        <v>0</v>
      </c>
      <c r="F91" t="s">
        <v>583</v>
      </c>
      <c r="G91" t="s">
        <v>577</v>
      </c>
      <c r="H91">
        <f t="shared" si="4"/>
        <v>1</v>
      </c>
      <c r="I91">
        <f t="shared" si="5"/>
        <v>1</v>
      </c>
      <c r="J91">
        <f t="shared" si="6"/>
        <v>0</v>
      </c>
      <c r="K91">
        <f t="shared" si="7"/>
        <v>2019</v>
      </c>
    </row>
    <row r="92" spans="1:11" hidden="1" x14ac:dyDescent="0.25">
      <c r="A92">
        <v>9</v>
      </c>
      <c r="B92" s="11">
        <v>43479</v>
      </c>
      <c r="C92" s="11">
        <v>43485</v>
      </c>
      <c r="D92">
        <v>0</v>
      </c>
      <c r="E92">
        <v>0</v>
      </c>
      <c r="F92" t="s">
        <v>583</v>
      </c>
      <c r="G92" t="s">
        <v>577</v>
      </c>
      <c r="H92">
        <f t="shared" si="4"/>
        <v>1</v>
      </c>
      <c r="I92">
        <f t="shared" si="5"/>
        <v>1</v>
      </c>
      <c r="J92">
        <f t="shared" si="6"/>
        <v>0</v>
      </c>
      <c r="K92">
        <f t="shared" si="7"/>
        <v>2019</v>
      </c>
    </row>
    <row r="93" spans="1:11" hidden="1" x14ac:dyDescent="0.25">
      <c r="A93">
        <v>10</v>
      </c>
      <c r="B93" s="11">
        <v>43479</v>
      </c>
      <c r="C93" s="11">
        <v>43484</v>
      </c>
      <c r="D93">
        <v>26</v>
      </c>
      <c r="E93">
        <v>2</v>
      </c>
      <c r="F93" t="s">
        <v>583</v>
      </c>
      <c r="G93" t="s">
        <v>577</v>
      </c>
      <c r="H93">
        <f t="shared" si="4"/>
        <v>1</v>
      </c>
      <c r="I93">
        <f t="shared" si="5"/>
        <v>1</v>
      </c>
      <c r="J93">
        <f t="shared" si="6"/>
        <v>0</v>
      </c>
      <c r="K93">
        <f t="shared" si="7"/>
        <v>2019</v>
      </c>
    </row>
    <row r="94" spans="1:11" hidden="1" x14ac:dyDescent="0.25">
      <c r="A94">
        <v>81</v>
      </c>
      <c r="B94" s="11">
        <v>43479</v>
      </c>
      <c r="C94" s="11">
        <v>43485</v>
      </c>
      <c r="D94">
        <v>0</v>
      </c>
      <c r="E94">
        <v>0</v>
      </c>
      <c r="F94" t="s">
        <v>584</v>
      </c>
      <c r="G94" t="s">
        <v>577</v>
      </c>
      <c r="H94">
        <f t="shared" si="4"/>
        <v>1</v>
      </c>
      <c r="I94">
        <f t="shared" si="5"/>
        <v>1</v>
      </c>
      <c r="J94">
        <f t="shared" si="6"/>
        <v>0</v>
      </c>
      <c r="K94">
        <f t="shared" si="7"/>
        <v>2019</v>
      </c>
    </row>
    <row r="95" spans="1:11" hidden="1" x14ac:dyDescent="0.25">
      <c r="A95">
        <v>82</v>
      </c>
      <c r="B95" s="11">
        <v>43479</v>
      </c>
      <c r="C95" s="11">
        <v>43485</v>
      </c>
      <c r="D95">
        <v>0</v>
      </c>
      <c r="E95">
        <v>0</v>
      </c>
      <c r="F95" t="s">
        <v>584</v>
      </c>
      <c r="G95" t="s">
        <v>577</v>
      </c>
      <c r="H95">
        <f t="shared" si="4"/>
        <v>1</v>
      </c>
      <c r="I95">
        <f t="shared" si="5"/>
        <v>1</v>
      </c>
      <c r="J95">
        <f t="shared" si="6"/>
        <v>0</v>
      </c>
      <c r="K95">
        <f t="shared" si="7"/>
        <v>2019</v>
      </c>
    </row>
    <row r="96" spans="1:11" hidden="1" x14ac:dyDescent="0.25">
      <c r="A96">
        <v>7</v>
      </c>
      <c r="B96" s="11">
        <v>43486</v>
      </c>
      <c r="C96" s="11">
        <v>43492</v>
      </c>
      <c r="D96">
        <v>0</v>
      </c>
      <c r="E96">
        <v>0</v>
      </c>
      <c r="F96" t="s">
        <v>583</v>
      </c>
      <c r="G96" t="s">
        <v>577</v>
      </c>
      <c r="H96">
        <f t="shared" si="4"/>
        <v>1</v>
      </c>
      <c r="I96">
        <f t="shared" si="5"/>
        <v>1</v>
      </c>
      <c r="J96">
        <f t="shared" si="6"/>
        <v>0</v>
      </c>
      <c r="K96">
        <f t="shared" si="7"/>
        <v>2019</v>
      </c>
    </row>
    <row r="97" spans="1:11" hidden="1" x14ac:dyDescent="0.25">
      <c r="A97">
        <v>9</v>
      </c>
      <c r="B97" s="11">
        <v>43486</v>
      </c>
      <c r="C97" s="11">
        <v>43492</v>
      </c>
      <c r="D97">
        <v>0</v>
      </c>
      <c r="E97">
        <v>0</v>
      </c>
      <c r="F97" t="s">
        <v>583</v>
      </c>
      <c r="G97" t="s">
        <v>577</v>
      </c>
      <c r="H97">
        <f t="shared" si="4"/>
        <v>1</v>
      </c>
      <c r="I97">
        <f t="shared" si="5"/>
        <v>1</v>
      </c>
      <c r="J97">
        <f t="shared" si="6"/>
        <v>0</v>
      </c>
      <c r="K97">
        <f t="shared" si="7"/>
        <v>2019</v>
      </c>
    </row>
    <row r="98" spans="1:11" hidden="1" x14ac:dyDescent="0.25">
      <c r="A98">
        <v>81</v>
      </c>
      <c r="B98" s="11">
        <v>43486</v>
      </c>
      <c r="C98" s="11">
        <v>43492</v>
      </c>
      <c r="D98">
        <v>0</v>
      </c>
      <c r="E98">
        <v>0</v>
      </c>
      <c r="F98" t="s">
        <v>584</v>
      </c>
      <c r="G98" t="s">
        <v>577</v>
      </c>
      <c r="H98">
        <f t="shared" si="4"/>
        <v>1</v>
      </c>
      <c r="I98">
        <f t="shared" si="5"/>
        <v>1</v>
      </c>
      <c r="J98">
        <f t="shared" si="6"/>
        <v>0</v>
      </c>
      <c r="K98">
        <f t="shared" si="7"/>
        <v>2019</v>
      </c>
    </row>
    <row r="99" spans="1:11" hidden="1" x14ac:dyDescent="0.25">
      <c r="A99">
        <v>82</v>
      </c>
      <c r="B99" s="11">
        <v>43486</v>
      </c>
      <c r="C99" s="11">
        <v>43492</v>
      </c>
      <c r="D99">
        <v>0</v>
      </c>
      <c r="E99">
        <v>0</v>
      </c>
      <c r="F99" t="s">
        <v>584</v>
      </c>
      <c r="G99" t="s">
        <v>577</v>
      </c>
      <c r="H99">
        <f t="shared" si="4"/>
        <v>1</v>
      </c>
      <c r="I99">
        <f t="shared" si="5"/>
        <v>1</v>
      </c>
      <c r="J99">
        <f t="shared" si="6"/>
        <v>0</v>
      </c>
      <c r="K99">
        <f t="shared" si="7"/>
        <v>2019</v>
      </c>
    </row>
    <row r="100" spans="1:11" hidden="1" x14ac:dyDescent="0.25">
      <c r="A100">
        <v>7</v>
      </c>
      <c r="B100" s="11">
        <v>43493</v>
      </c>
      <c r="C100" s="11">
        <v>43499</v>
      </c>
      <c r="D100">
        <v>0</v>
      </c>
      <c r="E100">
        <v>0</v>
      </c>
      <c r="F100" t="s">
        <v>583</v>
      </c>
      <c r="G100" t="s">
        <v>577</v>
      </c>
      <c r="H100">
        <f t="shared" si="4"/>
        <v>1</v>
      </c>
      <c r="I100">
        <f t="shared" si="5"/>
        <v>2</v>
      </c>
      <c r="J100">
        <f t="shared" si="6"/>
        <v>-1</v>
      </c>
      <c r="K100">
        <f t="shared" si="7"/>
        <v>2019</v>
      </c>
    </row>
    <row r="101" spans="1:11" hidden="1" x14ac:dyDescent="0.25">
      <c r="A101">
        <v>9</v>
      </c>
      <c r="B101" s="11">
        <v>43493</v>
      </c>
      <c r="C101" s="11">
        <v>43499</v>
      </c>
      <c r="D101">
        <v>0</v>
      </c>
      <c r="E101">
        <v>0</v>
      </c>
      <c r="F101" t="s">
        <v>583</v>
      </c>
      <c r="G101" t="s">
        <v>577</v>
      </c>
      <c r="H101">
        <f t="shared" si="4"/>
        <v>1</v>
      </c>
      <c r="I101">
        <f t="shared" si="5"/>
        <v>2</v>
      </c>
      <c r="J101">
        <f t="shared" si="6"/>
        <v>-1</v>
      </c>
      <c r="K101">
        <f t="shared" si="7"/>
        <v>2019</v>
      </c>
    </row>
    <row r="102" spans="1:11" hidden="1" x14ac:dyDescent="0.25">
      <c r="A102">
        <v>81</v>
      </c>
      <c r="B102" s="11">
        <v>43493</v>
      </c>
      <c r="C102" s="11">
        <v>43499</v>
      </c>
      <c r="D102">
        <v>0</v>
      </c>
      <c r="E102">
        <v>0</v>
      </c>
      <c r="F102" t="s">
        <v>584</v>
      </c>
      <c r="G102" t="s">
        <v>577</v>
      </c>
      <c r="H102">
        <f t="shared" si="4"/>
        <v>1</v>
      </c>
      <c r="I102">
        <f t="shared" si="5"/>
        <v>2</v>
      </c>
      <c r="J102">
        <f t="shared" si="6"/>
        <v>-1</v>
      </c>
      <c r="K102">
        <f t="shared" si="7"/>
        <v>2019</v>
      </c>
    </row>
    <row r="103" spans="1:11" hidden="1" x14ac:dyDescent="0.25">
      <c r="A103">
        <v>82</v>
      </c>
      <c r="B103" s="11">
        <v>43493</v>
      </c>
      <c r="C103" s="11">
        <v>43499</v>
      </c>
      <c r="D103">
        <v>0</v>
      </c>
      <c r="E103">
        <v>0</v>
      </c>
      <c r="F103" t="s">
        <v>584</v>
      </c>
      <c r="G103" t="s">
        <v>577</v>
      </c>
      <c r="H103">
        <f t="shared" si="4"/>
        <v>1</v>
      </c>
      <c r="I103">
        <f t="shared" si="5"/>
        <v>2</v>
      </c>
      <c r="J103">
        <f t="shared" si="6"/>
        <v>-1</v>
      </c>
      <c r="K103">
        <f t="shared" si="7"/>
        <v>2019</v>
      </c>
    </row>
    <row r="104" spans="1:11" hidden="1" x14ac:dyDescent="0.25">
      <c r="A104" s="12">
        <v>10</v>
      </c>
      <c r="B104" s="13">
        <v>43831</v>
      </c>
      <c r="C104" s="13">
        <v>43835</v>
      </c>
      <c r="D104" s="12">
        <v>0</v>
      </c>
      <c r="E104" s="12">
        <v>0</v>
      </c>
      <c r="F104" s="12" t="s">
        <v>585</v>
      </c>
      <c r="G104" t="s">
        <v>577</v>
      </c>
      <c r="H104" s="12">
        <f t="shared" si="4"/>
        <v>1</v>
      </c>
      <c r="I104" s="12">
        <f t="shared" si="5"/>
        <v>1</v>
      </c>
      <c r="J104" s="12">
        <f t="shared" si="6"/>
        <v>0</v>
      </c>
      <c r="K104">
        <f t="shared" si="7"/>
        <v>2020</v>
      </c>
    </row>
    <row r="105" spans="1:11" hidden="1" x14ac:dyDescent="0.25">
      <c r="A105">
        <v>10</v>
      </c>
      <c r="B105" s="11">
        <v>43836</v>
      </c>
      <c r="C105" s="11">
        <v>43842</v>
      </c>
      <c r="D105">
        <v>0</v>
      </c>
      <c r="E105">
        <v>0</v>
      </c>
      <c r="F105" t="s">
        <v>585</v>
      </c>
      <c r="G105" t="s">
        <v>577</v>
      </c>
      <c r="H105">
        <f t="shared" si="4"/>
        <v>1</v>
      </c>
      <c r="I105">
        <f t="shared" si="5"/>
        <v>1</v>
      </c>
      <c r="J105">
        <f t="shared" si="6"/>
        <v>0</v>
      </c>
      <c r="K105">
        <f t="shared" si="7"/>
        <v>2020</v>
      </c>
    </row>
    <row r="106" spans="1:11" hidden="1" x14ac:dyDescent="0.25">
      <c r="A106">
        <v>10</v>
      </c>
      <c r="B106" s="11">
        <v>43843</v>
      </c>
      <c r="C106" s="11">
        <v>43849</v>
      </c>
      <c r="D106">
        <v>0</v>
      </c>
      <c r="E106">
        <v>0</v>
      </c>
      <c r="F106" t="s">
        <v>585</v>
      </c>
      <c r="G106" t="s">
        <v>577</v>
      </c>
      <c r="H106">
        <f t="shared" si="4"/>
        <v>1</v>
      </c>
      <c r="I106">
        <f t="shared" si="5"/>
        <v>1</v>
      </c>
      <c r="J106">
        <f t="shared" si="6"/>
        <v>0</v>
      </c>
      <c r="K106">
        <f t="shared" si="7"/>
        <v>2020</v>
      </c>
    </row>
    <row r="107" spans="1:11" hidden="1" x14ac:dyDescent="0.25">
      <c r="A107">
        <v>10</v>
      </c>
      <c r="B107" s="11">
        <v>43850</v>
      </c>
      <c r="C107" s="11">
        <v>43856</v>
      </c>
      <c r="D107">
        <v>0</v>
      </c>
      <c r="E107">
        <v>0</v>
      </c>
      <c r="F107" t="s">
        <v>585</v>
      </c>
      <c r="G107" t="s">
        <v>577</v>
      </c>
      <c r="H107">
        <f t="shared" si="4"/>
        <v>1</v>
      </c>
      <c r="I107">
        <f t="shared" si="5"/>
        <v>1</v>
      </c>
      <c r="J107">
        <f t="shared" si="6"/>
        <v>0</v>
      </c>
      <c r="K107">
        <f t="shared" si="7"/>
        <v>2020</v>
      </c>
    </row>
    <row r="108" spans="1:11" hidden="1" x14ac:dyDescent="0.25">
      <c r="A108">
        <v>10</v>
      </c>
      <c r="B108" s="11">
        <v>43857</v>
      </c>
      <c r="C108" s="11">
        <v>43863</v>
      </c>
      <c r="D108">
        <v>0</v>
      </c>
      <c r="E108">
        <v>0</v>
      </c>
      <c r="F108" t="s">
        <v>585</v>
      </c>
      <c r="G108" t="s">
        <v>577</v>
      </c>
      <c r="H108">
        <f t="shared" si="4"/>
        <v>1</v>
      </c>
      <c r="I108">
        <f t="shared" si="5"/>
        <v>2</v>
      </c>
      <c r="J108">
        <f t="shared" si="6"/>
        <v>-1</v>
      </c>
      <c r="K108">
        <f t="shared" si="7"/>
        <v>2020</v>
      </c>
    </row>
    <row r="109" spans="1:11" hidden="1" x14ac:dyDescent="0.25">
      <c r="A109">
        <v>10</v>
      </c>
      <c r="B109" s="11">
        <v>44197</v>
      </c>
      <c r="C109" s="11">
        <v>44199</v>
      </c>
      <c r="D109">
        <v>0</v>
      </c>
      <c r="E109">
        <v>0</v>
      </c>
      <c r="F109" t="s">
        <v>586</v>
      </c>
      <c r="G109" t="s">
        <v>577</v>
      </c>
      <c r="H109">
        <f t="shared" si="4"/>
        <v>1</v>
      </c>
      <c r="I109">
        <f t="shared" si="5"/>
        <v>1</v>
      </c>
      <c r="J109">
        <f t="shared" si="6"/>
        <v>0</v>
      </c>
      <c r="K109">
        <f t="shared" si="7"/>
        <v>2021</v>
      </c>
    </row>
    <row r="110" spans="1:11" hidden="1" x14ac:dyDescent="0.25">
      <c r="A110">
        <v>10</v>
      </c>
      <c r="B110" s="11">
        <v>44200</v>
      </c>
      <c r="C110" s="11">
        <v>44206</v>
      </c>
      <c r="D110">
        <v>0</v>
      </c>
      <c r="E110">
        <v>0</v>
      </c>
      <c r="F110" t="s">
        <v>586</v>
      </c>
      <c r="G110" t="s">
        <v>577</v>
      </c>
      <c r="H110">
        <f t="shared" si="4"/>
        <v>1</v>
      </c>
      <c r="I110">
        <f t="shared" si="5"/>
        <v>1</v>
      </c>
      <c r="J110">
        <f t="shared" si="6"/>
        <v>0</v>
      </c>
      <c r="K110">
        <f t="shared" si="7"/>
        <v>2021</v>
      </c>
    </row>
    <row r="111" spans="1:11" hidden="1" x14ac:dyDescent="0.25">
      <c r="A111">
        <v>10</v>
      </c>
      <c r="B111" s="11">
        <v>44207</v>
      </c>
      <c r="C111" s="11">
        <v>44213</v>
      </c>
      <c r="D111">
        <v>0</v>
      </c>
      <c r="E111">
        <v>1</v>
      </c>
      <c r="F111" t="s">
        <v>586</v>
      </c>
      <c r="G111" t="s">
        <v>577</v>
      </c>
      <c r="H111">
        <f t="shared" si="4"/>
        <v>1</v>
      </c>
      <c r="I111">
        <f t="shared" si="5"/>
        <v>1</v>
      </c>
      <c r="J111">
        <f t="shared" si="6"/>
        <v>0</v>
      </c>
      <c r="K111">
        <f t="shared" si="7"/>
        <v>2021</v>
      </c>
    </row>
    <row r="112" spans="1:11" hidden="1" x14ac:dyDescent="0.25">
      <c r="A112">
        <v>6</v>
      </c>
      <c r="B112" s="11">
        <v>42037</v>
      </c>
      <c r="C112" s="11">
        <v>42043</v>
      </c>
      <c r="D112">
        <v>0</v>
      </c>
      <c r="E112">
        <v>0</v>
      </c>
      <c r="F112" t="s">
        <v>576</v>
      </c>
      <c r="G112" t="s">
        <v>577</v>
      </c>
      <c r="H112">
        <f t="shared" si="4"/>
        <v>2</v>
      </c>
      <c r="I112">
        <f t="shared" si="5"/>
        <v>2</v>
      </c>
      <c r="J112">
        <f t="shared" si="6"/>
        <v>0</v>
      </c>
      <c r="K112">
        <f t="shared" si="7"/>
        <v>2015</v>
      </c>
    </row>
    <row r="113" spans="1:11" hidden="1" x14ac:dyDescent="0.25">
      <c r="A113">
        <v>9</v>
      </c>
      <c r="B113" s="11">
        <v>42037</v>
      </c>
      <c r="C113" s="11">
        <v>42043</v>
      </c>
      <c r="D113">
        <v>0</v>
      </c>
      <c r="E113">
        <v>0</v>
      </c>
      <c r="F113" t="s">
        <v>576</v>
      </c>
      <c r="G113" t="s">
        <v>577</v>
      </c>
      <c r="H113">
        <f t="shared" si="4"/>
        <v>2</v>
      </c>
      <c r="I113">
        <f t="shared" si="5"/>
        <v>2</v>
      </c>
      <c r="J113">
        <f t="shared" si="6"/>
        <v>0</v>
      </c>
      <c r="K113">
        <f t="shared" si="7"/>
        <v>2015</v>
      </c>
    </row>
    <row r="114" spans="1:11" hidden="1" x14ac:dyDescent="0.25">
      <c r="A114">
        <v>81</v>
      </c>
      <c r="B114" s="11">
        <v>42038</v>
      </c>
      <c r="C114" s="11">
        <v>42044</v>
      </c>
      <c r="D114">
        <v>0</v>
      </c>
      <c r="E114">
        <v>0</v>
      </c>
      <c r="F114" t="s">
        <v>576</v>
      </c>
      <c r="G114" t="s">
        <v>577</v>
      </c>
      <c r="H114">
        <f t="shared" si="4"/>
        <v>2</v>
      </c>
      <c r="I114">
        <f t="shared" si="5"/>
        <v>2</v>
      </c>
      <c r="J114">
        <f t="shared" si="6"/>
        <v>0</v>
      </c>
      <c r="K114">
        <f t="shared" si="7"/>
        <v>2015</v>
      </c>
    </row>
    <row r="115" spans="1:11" hidden="1" x14ac:dyDescent="0.25">
      <c r="A115">
        <v>82</v>
      </c>
      <c r="B115" s="11">
        <v>42038</v>
      </c>
      <c r="C115" s="11">
        <v>42044</v>
      </c>
      <c r="D115">
        <v>0</v>
      </c>
      <c r="E115">
        <v>0</v>
      </c>
      <c r="F115" t="s">
        <v>576</v>
      </c>
      <c r="G115" t="s">
        <v>577</v>
      </c>
      <c r="H115">
        <f t="shared" si="4"/>
        <v>2</v>
      </c>
      <c r="I115">
        <f t="shared" si="5"/>
        <v>2</v>
      </c>
      <c r="J115">
        <f t="shared" si="6"/>
        <v>0</v>
      </c>
      <c r="K115">
        <f t="shared" si="7"/>
        <v>2015</v>
      </c>
    </row>
    <row r="116" spans="1:11" hidden="1" x14ac:dyDescent="0.25">
      <c r="A116">
        <v>7</v>
      </c>
      <c r="B116" s="11">
        <v>42041</v>
      </c>
      <c r="C116" s="11">
        <v>42043</v>
      </c>
      <c r="D116">
        <v>0</v>
      </c>
      <c r="E116">
        <v>0</v>
      </c>
      <c r="F116" t="s">
        <v>576</v>
      </c>
      <c r="G116" t="s">
        <v>577</v>
      </c>
      <c r="H116">
        <f t="shared" si="4"/>
        <v>2</v>
      </c>
      <c r="I116">
        <f t="shared" si="5"/>
        <v>2</v>
      </c>
      <c r="J116">
        <f t="shared" si="6"/>
        <v>0</v>
      </c>
      <c r="K116">
        <f t="shared" si="7"/>
        <v>2015</v>
      </c>
    </row>
    <row r="117" spans="1:11" hidden="1" x14ac:dyDescent="0.25">
      <c r="A117">
        <v>6</v>
      </c>
      <c r="B117" s="11">
        <v>42044</v>
      </c>
      <c r="C117" s="11">
        <v>42050</v>
      </c>
      <c r="D117">
        <v>0</v>
      </c>
      <c r="E117">
        <v>0</v>
      </c>
      <c r="F117" t="s">
        <v>576</v>
      </c>
      <c r="G117" t="s">
        <v>577</v>
      </c>
      <c r="H117">
        <f t="shared" si="4"/>
        <v>2</v>
      </c>
      <c r="I117">
        <f t="shared" si="5"/>
        <v>2</v>
      </c>
      <c r="J117">
        <f t="shared" si="6"/>
        <v>0</v>
      </c>
      <c r="K117">
        <f t="shared" si="7"/>
        <v>2015</v>
      </c>
    </row>
    <row r="118" spans="1:11" hidden="1" x14ac:dyDescent="0.25">
      <c r="A118">
        <v>9</v>
      </c>
      <c r="B118" s="11">
        <v>42044</v>
      </c>
      <c r="C118" s="11">
        <v>42050</v>
      </c>
      <c r="D118">
        <v>0</v>
      </c>
      <c r="E118">
        <v>0</v>
      </c>
      <c r="F118" t="s">
        <v>576</v>
      </c>
      <c r="G118" t="s">
        <v>577</v>
      </c>
      <c r="H118">
        <f t="shared" si="4"/>
        <v>2</v>
      </c>
      <c r="I118">
        <f t="shared" si="5"/>
        <v>2</v>
      </c>
      <c r="J118">
        <f t="shared" si="6"/>
        <v>0</v>
      </c>
      <c r="K118">
        <f t="shared" si="7"/>
        <v>2015</v>
      </c>
    </row>
    <row r="119" spans="1:11" hidden="1" x14ac:dyDescent="0.25">
      <c r="A119">
        <v>81</v>
      </c>
      <c r="B119" s="11">
        <v>42045</v>
      </c>
      <c r="C119" s="11">
        <v>42051</v>
      </c>
      <c r="D119">
        <v>0</v>
      </c>
      <c r="E119">
        <v>0</v>
      </c>
      <c r="F119" t="s">
        <v>576</v>
      </c>
      <c r="G119" t="s">
        <v>577</v>
      </c>
      <c r="H119">
        <f t="shared" si="4"/>
        <v>2</v>
      </c>
      <c r="I119">
        <f t="shared" si="5"/>
        <v>2</v>
      </c>
      <c r="J119">
        <f t="shared" si="6"/>
        <v>0</v>
      </c>
      <c r="K119">
        <f t="shared" si="7"/>
        <v>2015</v>
      </c>
    </row>
    <row r="120" spans="1:11" hidden="1" x14ac:dyDescent="0.25">
      <c r="A120">
        <v>82</v>
      </c>
      <c r="B120" s="11">
        <v>42045</v>
      </c>
      <c r="C120" s="11">
        <v>42051</v>
      </c>
      <c r="D120">
        <v>0</v>
      </c>
      <c r="E120">
        <v>0</v>
      </c>
      <c r="F120" t="s">
        <v>576</v>
      </c>
      <c r="G120" t="s">
        <v>577</v>
      </c>
      <c r="H120">
        <f t="shared" si="4"/>
        <v>2</v>
      </c>
      <c r="I120">
        <f t="shared" si="5"/>
        <v>2</v>
      </c>
      <c r="J120">
        <f t="shared" si="6"/>
        <v>0</v>
      </c>
      <c r="K120">
        <f t="shared" si="7"/>
        <v>2015</v>
      </c>
    </row>
    <row r="121" spans="1:11" hidden="1" x14ac:dyDescent="0.25">
      <c r="A121">
        <v>7</v>
      </c>
      <c r="B121" s="11">
        <v>42048</v>
      </c>
      <c r="C121" s="11">
        <v>42050</v>
      </c>
      <c r="D121">
        <v>0</v>
      </c>
      <c r="E121">
        <v>0</v>
      </c>
      <c r="F121" t="s">
        <v>576</v>
      </c>
      <c r="G121" t="s">
        <v>577</v>
      </c>
      <c r="H121">
        <f t="shared" si="4"/>
        <v>2</v>
      </c>
      <c r="I121">
        <f t="shared" si="5"/>
        <v>2</v>
      </c>
      <c r="J121">
        <f t="shared" si="6"/>
        <v>0</v>
      </c>
      <c r="K121">
        <f t="shared" si="7"/>
        <v>2015</v>
      </c>
    </row>
    <row r="122" spans="1:11" hidden="1" x14ac:dyDescent="0.25">
      <c r="A122">
        <v>6</v>
      </c>
      <c r="B122" s="11">
        <v>42051</v>
      </c>
      <c r="C122" s="11">
        <v>42057</v>
      </c>
      <c r="D122">
        <v>0</v>
      </c>
      <c r="E122">
        <v>0</v>
      </c>
      <c r="F122" t="s">
        <v>576</v>
      </c>
      <c r="G122" t="s">
        <v>577</v>
      </c>
      <c r="H122">
        <f t="shared" si="4"/>
        <v>2</v>
      </c>
      <c r="I122">
        <f t="shared" si="5"/>
        <v>2</v>
      </c>
      <c r="J122">
        <f t="shared" si="6"/>
        <v>0</v>
      </c>
      <c r="K122">
        <f t="shared" si="7"/>
        <v>2015</v>
      </c>
    </row>
    <row r="123" spans="1:11" hidden="1" x14ac:dyDescent="0.25">
      <c r="A123">
        <v>9</v>
      </c>
      <c r="B123" s="11">
        <v>42051</v>
      </c>
      <c r="C123" s="11">
        <v>42057</v>
      </c>
      <c r="D123">
        <v>0</v>
      </c>
      <c r="E123">
        <v>0</v>
      </c>
      <c r="F123" t="s">
        <v>576</v>
      </c>
      <c r="G123" t="s">
        <v>577</v>
      </c>
      <c r="H123">
        <f t="shared" si="4"/>
        <v>2</v>
      </c>
      <c r="I123">
        <f t="shared" si="5"/>
        <v>2</v>
      </c>
      <c r="J123">
        <f t="shared" si="6"/>
        <v>0</v>
      </c>
      <c r="K123">
        <f t="shared" si="7"/>
        <v>2015</v>
      </c>
    </row>
    <row r="124" spans="1:11" hidden="1" x14ac:dyDescent="0.25">
      <c r="A124">
        <v>81</v>
      </c>
      <c r="B124" s="11">
        <v>42052</v>
      </c>
      <c r="C124" s="11">
        <v>42058</v>
      </c>
      <c r="D124">
        <v>0</v>
      </c>
      <c r="E124">
        <v>0</v>
      </c>
      <c r="F124" t="s">
        <v>576</v>
      </c>
      <c r="G124" t="s">
        <v>577</v>
      </c>
      <c r="H124">
        <f t="shared" si="4"/>
        <v>2</v>
      </c>
      <c r="I124">
        <f t="shared" si="5"/>
        <v>2</v>
      </c>
      <c r="J124">
        <f t="shared" si="6"/>
        <v>0</v>
      </c>
      <c r="K124">
        <f t="shared" si="7"/>
        <v>2015</v>
      </c>
    </row>
    <row r="125" spans="1:11" hidden="1" x14ac:dyDescent="0.25">
      <c r="A125">
        <v>82</v>
      </c>
      <c r="B125" s="11">
        <v>42052</v>
      </c>
      <c r="C125" s="11">
        <v>42058</v>
      </c>
      <c r="D125">
        <v>0</v>
      </c>
      <c r="E125">
        <v>0</v>
      </c>
      <c r="F125" t="s">
        <v>576</v>
      </c>
      <c r="G125" t="s">
        <v>577</v>
      </c>
      <c r="H125">
        <f t="shared" si="4"/>
        <v>2</v>
      </c>
      <c r="I125">
        <f t="shared" si="5"/>
        <v>2</v>
      </c>
      <c r="J125">
        <f t="shared" si="6"/>
        <v>0</v>
      </c>
      <c r="K125">
        <f t="shared" si="7"/>
        <v>2015</v>
      </c>
    </row>
    <row r="126" spans="1:11" hidden="1" x14ac:dyDescent="0.25">
      <c r="A126">
        <v>6</v>
      </c>
      <c r="B126" s="11">
        <v>42058</v>
      </c>
      <c r="C126" s="11">
        <v>42064</v>
      </c>
      <c r="D126">
        <v>0</v>
      </c>
      <c r="E126">
        <v>0</v>
      </c>
      <c r="F126" t="s">
        <v>576</v>
      </c>
      <c r="G126" t="s">
        <v>577</v>
      </c>
      <c r="H126">
        <f t="shared" si="4"/>
        <v>2</v>
      </c>
      <c r="I126">
        <f t="shared" si="5"/>
        <v>3</v>
      </c>
      <c r="J126">
        <f t="shared" si="6"/>
        <v>-1</v>
      </c>
      <c r="K126">
        <f t="shared" si="7"/>
        <v>2015</v>
      </c>
    </row>
    <row r="127" spans="1:11" hidden="1" x14ac:dyDescent="0.25">
      <c r="A127">
        <v>9</v>
      </c>
      <c r="B127" s="11">
        <v>42058</v>
      </c>
      <c r="C127" s="11">
        <v>42064</v>
      </c>
      <c r="D127">
        <v>0</v>
      </c>
      <c r="E127">
        <v>0</v>
      </c>
      <c r="F127" t="s">
        <v>576</v>
      </c>
      <c r="G127" t="s">
        <v>577</v>
      </c>
      <c r="H127">
        <f t="shared" si="4"/>
        <v>2</v>
      </c>
      <c r="I127">
        <f t="shared" si="5"/>
        <v>3</v>
      </c>
      <c r="J127">
        <f t="shared" si="6"/>
        <v>-1</v>
      </c>
      <c r="K127">
        <f t="shared" si="7"/>
        <v>2015</v>
      </c>
    </row>
    <row r="128" spans="1:11" hidden="1" x14ac:dyDescent="0.25">
      <c r="A128">
        <v>81</v>
      </c>
      <c r="B128" s="11">
        <v>42059</v>
      </c>
      <c r="C128" s="11">
        <v>42065</v>
      </c>
      <c r="D128">
        <v>0</v>
      </c>
      <c r="E128">
        <v>0</v>
      </c>
      <c r="F128" t="s">
        <v>576</v>
      </c>
      <c r="G128" t="s">
        <v>577</v>
      </c>
      <c r="H128">
        <f t="shared" si="4"/>
        <v>2</v>
      </c>
      <c r="I128">
        <f t="shared" si="5"/>
        <v>3</v>
      </c>
      <c r="J128">
        <f t="shared" si="6"/>
        <v>-1</v>
      </c>
      <c r="K128">
        <f t="shared" si="7"/>
        <v>2015</v>
      </c>
    </row>
    <row r="129" spans="1:11" hidden="1" x14ac:dyDescent="0.25">
      <c r="A129">
        <v>82</v>
      </c>
      <c r="B129" s="11">
        <v>42059</v>
      </c>
      <c r="C129" s="11">
        <v>42065</v>
      </c>
      <c r="D129">
        <v>0</v>
      </c>
      <c r="E129">
        <v>0</v>
      </c>
      <c r="F129" t="s">
        <v>576</v>
      </c>
      <c r="G129" t="s">
        <v>577</v>
      </c>
      <c r="H129">
        <f t="shared" si="4"/>
        <v>2</v>
      </c>
      <c r="I129">
        <f t="shared" si="5"/>
        <v>3</v>
      </c>
      <c r="J129">
        <f t="shared" si="6"/>
        <v>-1</v>
      </c>
      <c r="K129">
        <f t="shared" si="7"/>
        <v>2015</v>
      </c>
    </row>
    <row r="130" spans="1:11" hidden="1" x14ac:dyDescent="0.25">
      <c r="A130">
        <v>7</v>
      </c>
      <c r="B130" s="11">
        <v>42401</v>
      </c>
      <c r="C130" s="11">
        <v>42407</v>
      </c>
      <c r="D130">
        <v>0</v>
      </c>
      <c r="E130">
        <v>0</v>
      </c>
      <c r="F130" t="s">
        <v>578</v>
      </c>
      <c r="G130" t="s">
        <v>577</v>
      </c>
      <c r="H130">
        <f t="shared" ref="H130:H193" si="8">MONTH(B130)</f>
        <v>2</v>
      </c>
      <c r="I130">
        <f t="shared" ref="I130:I193" si="9">MONTH(C130)</f>
        <v>2</v>
      </c>
      <c r="J130">
        <f t="shared" ref="J130:J193" si="10">H130-I130</f>
        <v>0</v>
      </c>
      <c r="K130">
        <f t="shared" ref="K130:K193" si="11">YEAR(B130)</f>
        <v>2016</v>
      </c>
    </row>
    <row r="131" spans="1:11" hidden="1" x14ac:dyDescent="0.25">
      <c r="A131">
        <v>9</v>
      </c>
      <c r="B131" s="11">
        <v>42401</v>
      </c>
      <c r="C131" s="11">
        <v>42407</v>
      </c>
      <c r="D131">
        <v>0</v>
      </c>
      <c r="E131">
        <v>0</v>
      </c>
      <c r="F131" t="s">
        <v>578</v>
      </c>
      <c r="G131" t="s">
        <v>577</v>
      </c>
      <c r="H131">
        <f t="shared" si="8"/>
        <v>2</v>
      </c>
      <c r="I131">
        <f t="shared" si="9"/>
        <v>2</v>
      </c>
      <c r="J131">
        <f t="shared" si="10"/>
        <v>0</v>
      </c>
      <c r="K131">
        <f t="shared" si="11"/>
        <v>2016</v>
      </c>
    </row>
    <row r="132" spans="1:11" hidden="1" x14ac:dyDescent="0.25">
      <c r="A132">
        <v>81</v>
      </c>
      <c r="B132" s="11">
        <v>42401</v>
      </c>
      <c r="C132" s="11">
        <v>42407</v>
      </c>
      <c r="D132">
        <v>0</v>
      </c>
      <c r="E132">
        <v>0</v>
      </c>
      <c r="F132" t="s">
        <v>579</v>
      </c>
      <c r="G132" t="s">
        <v>577</v>
      </c>
      <c r="H132">
        <f t="shared" si="8"/>
        <v>2</v>
      </c>
      <c r="I132">
        <f t="shared" si="9"/>
        <v>2</v>
      </c>
      <c r="J132">
        <f t="shared" si="10"/>
        <v>0</v>
      </c>
      <c r="K132">
        <f t="shared" si="11"/>
        <v>2016</v>
      </c>
    </row>
    <row r="133" spans="1:11" hidden="1" x14ac:dyDescent="0.25">
      <c r="A133">
        <v>82</v>
      </c>
      <c r="B133" s="11">
        <v>42401</v>
      </c>
      <c r="C133" s="11">
        <v>42407</v>
      </c>
      <c r="D133">
        <v>0</v>
      </c>
      <c r="E133">
        <v>0</v>
      </c>
      <c r="F133" t="s">
        <v>579</v>
      </c>
      <c r="G133" t="s">
        <v>577</v>
      </c>
      <c r="H133">
        <f t="shared" si="8"/>
        <v>2</v>
      </c>
      <c r="I133">
        <f t="shared" si="9"/>
        <v>2</v>
      </c>
      <c r="J133">
        <f t="shared" si="10"/>
        <v>0</v>
      </c>
      <c r="K133">
        <f t="shared" si="11"/>
        <v>2016</v>
      </c>
    </row>
    <row r="134" spans="1:11" hidden="1" x14ac:dyDescent="0.25">
      <c r="A134">
        <v>7</v>
      </c>
      <c r="B134" s="11">
        <v>42408</v>
      </c>
      <c r="C134" s="11">
        <v>42414</v>
      </c>
      <c r="D134">
        <v>0</v>
      </c>
      <c r="E134">
        <v>0</v>
      </c>
      <c r="F134" t="s">
        <v>578</v>
      </c>
      <c r="G134" t="s">
        <v>577</v>
      </c>
      <c r="H134">
        <f t="shared" si="8"/>
        <v>2</v>
      </c>
      <c r="I134">
        <f t="shared" si="9"/>
        <v>2</v>
      </c>
      <c r="J134">
        <f t="shared" si="10"/>
        <v>0</v>
      </c>
      <c r="K134">
        <f t="shared" si="11"/>
        <v>2016</v>
      </c>
    </row>
    <row r="135" spans="1:11" hidden="1" x14ac:dyDescent="0.25">
      <c r="A135">
        <v>9</v>
      </c>
      <c r="B135" s="11">
        <v>42408</v>
      </c>
      <c r="C135" s="11">
        <v>42414</v>
      </c>
      <c r="D135">
        <v>0</v>
      </c>
      <c r="E135">
        <v>0</v>
      </c>
      <c r="F135" t="s">
        <v>578</v>
      </c>
      <c r="G135" t="s">
        <v>577</v>
      </c>
      <c r="H135">
        <f t="shared" si="8"/>
        <v>2</v>
      </c>
      <c r="I135">
        <f t="shared" si="9"/>
        <v>2</v>
      </c>
      <c r="J135">
        <f t="shared" si="10"/>
        <v>0</v>
      </c>
      <c r="K135">
        <f t="shared" si="11"/>
        <v>2016</v>
      </c>
    </row>
    <row r="136" spans="1:11" hidden="1" x14ac:dyDescent="0.25">
      <c r="A136">
        <v>81</v>
      </c>
      <c r="B136" s="11">
        <v>42408</v>
      </c>
      <c r="C136" s="11">
        <v>42414</v>
      </c>
      <c r="D136">
        <v>0</v>
      </c>
      <c r="E136">
        <v>0</v>
      </c>
      <c r="F136" t="s">
        <v>579</v>
      </c>
      <c r="G136" t="s">
        <v>577</v>
      </c>
      <c r="H136">
        <f t="shared" si="8"/>
        <v>2</v>
      </c>
      <c r="I136">
        <f t="shared" si="9"/>
        <v>2</v>
      </c>
      <c r="J136">
        <f t="shared" si="10"/>
        <v>0</v>
      </c>
      <c r="K136">
        <f t="shared" si="11"/>
        <v>2016</v>
      </c>
    </row>
    <row r="137" spans="1:11" hidden="1" x14ac:dyDescent="0.25">
      <c r="A137">
        <v>82</v>
      </c>
      <c r="B137" s="11">
        <v>42408</v>
      </c>
      <c r="C137" s="11">
        <v>42414</v>
      </c>
      <c r="D137">
        <v>0</v>
      </c>
      <c r="E137">
        <v>0</v>
      </c>
      <c r="F137" t="s">
        <v>579</v>
      </c>
      <c r="G137" t="s">
        <v>577</v>
      </c>
      <c r="H137">
        <f t="shared" si="8"/>
        <v>2</v>
      </c>
      <c r="I137">
        <f t="shared" si="9"/>
        <v>2</v>
      </c>
      <c r="J137">
        <f t="shared" si="10"/>
        <v>0</v>
      </c>
      <c r="K137">
        <f t="shared" si="11"/>
        <v>2016</v>
      </c>
    </row>
    <row r="138" spans="1:11" hidden="1" x14ac:dyDescent="0.25">
      <c r="A138">
        <v>7</v>
      </c>
      <c r="B138" s="11">
        <v>42415</v>
      </c>
      <c r="C138" s="11">
        <v>42421</v>
      </c>
      <c r="D138">
        <v>0</v>
      </c>
      <c r="E138">
        <v>0</v>
      </c>
      <c r="F138" t="s">
        <v>578</v>
      </c>
      <c r="G138" t="s">
        <v>577</v>
      </c>
      <c r="H138">
        <f t="shared" si="8"/>
        <v>2</v>
      </c>
      <c r="I138">
        <f t="shared" si="9"/>
        <v>2</v>
      </c>
      <c r="J138">
        <f t="shared" si="10"/>
        <v>0</v>
      </c>
      <c r="K138">
        <f t="shared" si="11"/>
        <v>2016</v>
      </c>
    </row>
    <row r="139" spans="1:11" hidden="1" x14ac:dyDescent="0.25">
      <c r="A139">
        <v>9</v>
      </c>
      <c r="B139" s="11">
        <v>42415</v>
      </c>
      <c r="C139" s="11">
        <v>42421</v>
      </c>
      <c r="D139">
        <v>0</v>
      </c>
      <c r="E139">
        <v>0</v>
      </c>
      <c r="F139" t="s">
        <v>578</v>
      </c>
      <c r="G139" t="s">
        <v>577</v>
      </c>
      <c r="H139">
        <f t="shared" si="8"/>
        <v>2</v>
      </c>
      <c r="I139">
        <f t="shared" si="9"/>
        <v>2</v>
      </c>
      <c r="J139">
        <f t="shared" si="10"/>
        <v>0</v>
      </c>
      <c r="K139">
        <f t="shared" si="11"/>
        <v>2016</v>
      </c>
    </row>
    <row r="140" spans="1:11" hidden="1" x14ac:dyDescent="0.25">
      <c r="A140">
        <v>81</v>
      </c>
      <c r="B140" s="11">
        <v>42415</v>
      </c>
      <c r="C140" s="11">
        <v>42421</v>
      </c>
      <c r="D140">
        <v>0</v>
      </c>
      <c r="E140">
        <v>0</v>
      </c>
      <c r="F140" t="s">
        <v>579</v>
      </c>
      <c r="G140" t="s">
        <v>577</v>
      </c>
      <c r="H140">
        <f t="shared" si="8"/>
        <v>2</v>
      </c>
      <c r="I140">
        <f t="shared" si="9"/>
        <v>2</v>
      </c>
      <c r="J140">
        <f t="shared" si="10"/>
        <v>0</v>
      </c>
      <c r="K140">
        <f t="shared" si="11"/>
        <v>2016</v>
      </c>
    </row>
    <row r="141" spans="1:11" hidden="1" x14ac:dyDescent="0.25">
      <c r="A141">
        <v>82</v>
      </c>
      <c r="B141" s="11">
        <v>42415</v>
      </c>
      <c r="C141" s="11">
        <v>42421</v>
      </c>
      <c r="D141">
        <v>0</v>
      </c>
      <c r="E141">
        <v>0</v>
      </c>
      <c r="F141" t="s">
        <v>579</v>
      </c>
      <c r="G141" t="s">
        <v>577</v>
      </c>
      <c r="H141">
        <f t="shared" si="8"/>
        <v>2</v>
      </c>
      <c r="I141">
        <f t="shared" si="9"/>
        <v>2</v>
      </c>
      <c r="J141">
        <f t="shared" si="10"/>
        <v>0</v>
      </c>
      <c r="K141">
        <f t="shared" si="11"/>
        <v>2016</v>
      </c>
    </row>
    <row r="142" spans="1:11" hidden="1" x14ac:dyDescent="0.25">
      <c r="A142">
        <v>7</v>
      </c>
      <c r="B142" s="11">
        <v>42422</v>
      </c>
      <c r="C142" s="11">
        <v>42428</v>
      </c>
      <c r="D142">
        <v>0</v>
      </c>
      <c r="E142">
        <v>0</v>
      </c>
      <c r="F142" t="s">
        <v>578</v>
      </c>
      <c r="G142" t="s">
        <v>577</v>
      </c>
      <c r="H142">
        <f t="shared" si="8"/>
        <v>2</v>
      </c>
      <c r="I142">
        <f t="shared" si="9"/>
        <v>2</v>
      </c>
      <c r="J142">
        <f t="shared" si="10"/>
        <v>0</v>
      </c>
      <c r="K142">
        <f t="shared" si="11"/>
        <v>2016</v>
      </c>
    </row>
    <row r="143" spans="1:11" hidden="1" x14ac:dyDescent="0.25">
      <c r="A143">
        <v>9</v>
      </c>
      <c r="B143" s="11">
        <v>42422</v>
      </c>
      <c r="C143" s="11">
        <v>42428</v>
      </c>
      <c r="D143">
        <v>0</v>
      </c>
      <c r="E143">
        <v>0</v>
      </c>
      <c r="F143" t="s">
        <v>578</v>
      </c>
      <c r="G143" t="s">
        <v>577</v>
      </c>
      <c r="H143">
        <f t="shared" si="8"/>
        <v>2</v>
      </c>
      <c r="I143">
        <f t="shared" si="9"/>
        <v>2</v>
      </c>
      <c r="J143">
        <f t="shared" si="10"/>
        <v>0</v>
      </c>
      <c r="K143">
        <f t="shared" si="11"/>
        <v>2016</v>
      </c>
    </row>
    <row r="144" spans="1:11" hidden="1" x14ac:dyDescent="0.25">
      <c r="A144">
        <v>81</v>
      </c>
      <c r="B144" s="11">
        <v>42422</v>
      </c>
      <c r="C144" s="11">
        <v>42428</v>
      </c>
      <c r="D144">
        <v>0</v>
      </c>
      <c r="E144">
        <v>0</v>
      </c>
      <c r="F144" t="s">
        <v>579</v>
      </c>
      <c r="G144" t="s">
        <v>577</v>
      </c>
      <c r="H144">
        <f t="shared" si="8"/>
        <v>2</v>
      </c>
      <c r="I144">
        <f t="shared" si="9"/>
        <v>2</v>
      </c>
      <c r="J144">
        <f t="shared" si="10"/>
        <v>0</v>
      </c>
      <c r="K144">
        <f t="shared" si="11"/>
        <v>2016</v>
      </c>
    </row>
    <row r="145" spans="1:11" hidden="1" x14ac:dyDescent="0.25">
      <c r="A145">
        <v>82</v>
      </c>
      <c r="B145" s="11">
        <v>42422</v>
      </c>
      <c r="C145" s="11">
        <v>42428</v>
      </c>
      <c r="D145">
        <v>0</v>
      </c>
      <c r="E145">
        <v>0</v>
      </c>
      <c r="F145" t="s">
        <v>579</v>
      </c>
      <c r="G145" t="s">
        <v>577</v>
      </c>
      <c r="H145">
        <f t="shared" si="8"/>
        <v>2</v>
      </c>
      <c r="I145">
        <f t="shared" si="9"/>
        <v>2</v>
      </c>
      <c r="J145">
        <f t="shared" si="10"/>
        <v>0</v>
      </c>
      <c r="K145">
        <f t="shared" si="11"/>
        <v>2016</v>
      </c>
    </row>
    <row r="146" spans="1:11" hidden="1" x14ac:dyDescent="0.25">
      <c r="A146">
        <v>7</v>
      </c>
      <c r="B146" s="11">
        <v>42429</v>
      </c>
      <c r="C146" s="11">
        <v>42435</v>
      </c>
      <c r="D146">
        <v>0</v>
      </c>
      <c r="E146">
        <v>0</v>
      </c>
      <c r="F146" t="s">
        <v>578</v>
      </c>
      <c r="G146" t="s">
        <v>577</v>
      </c>
      <c r="H146">
        <f t="shared" si="8"/>
        <v>2</v>
      </c>
      <c r="I146">
        <f t="shared" si="9"/>
        <v>3</v>
      </c>
      <c r="J146">
        <f t="shared" si="10"/>
        <v>-1</v>
      </c>
      <c r="K146">
        <f t="shared" si="11"/>
        <v>2016</v>
      </c>
    </row>
    <row r="147" spans="1:11" hidden="1" x14ac:dyDescent="0.25">
      <c r="A147">
        <v>9</v>
      </c>
      <c r="B147" s="11">
        <v>42429</v>
      </c>
      <c r="C147" s="11">
        <v>42435</v>
      </c>
      <c r="D147">
        <v>0</v>
      </c>
      <c r="E147">
        <v>0</v>
      </c>
      <c r="F147" t="s">
        <v>578</v>
      </c>
      <c r="G147" t="s">
        <v>577</v>
      </c>
      <c r="H147">
        <f t="shared" si="8"/>
        <v>2</v>
      </c>
      <c r="I147">
        <f t="shared" si="9"/>
        <v>3</v>
      </c>
      <c r="J147">
        <f t="shared" si="10"/>
        <v>-1</v>
      </c>
      <c r="K147">
        <f t="shared" si="11"/>
        <v>2016</v>
      </c>
    </row>
    <row r="148" spans="1:11" hidden="1" x14ac:dyDescent="0.25">
      <c r="A148">
        <v>81</v>
      </c>
      <c r="B148" s="11">
        <v>42429</v>
      </c>
      <c r="C148" s="11">
        <v>42435</v>
      </c>
      <c r="D148">
        <v>0</v>
      </c>
      <c r="E148">
        <v>0</v>
      </c>
      <c r="F148" t="s">
        <v>579</v>
      </c>
      <c r="G148" t="s">
        <v>577</v>
      </c>
      <c r="H148">
        <f t="shared" si="8"/>
        <v>2</v>
      </c>
      <c r="I148">
        <f t="shared" si="9"/>
        <v>3</v>
      </c>
      <c r="J148">
        <f t="shared" si="10"/>
        <v>-1</v>
      </c>
      <c r="K148">
        <f t="shared" si="11"/>
        <v>2016</v>
      </c>
    </row>
    <row r="149" spans="1:11" hidden="1" x14ac:dyDescent="0.25">
      <c r="A149">
        <v>82</v>
      </c>
      <c r="B149" s="11">
        <v>42429</v>
      </c>
      <c r="C149" s="11">
        <v>42435</v>
      </c>
      <c r="D149">
        <v>0</v>
      </c>
      <c r="E149">
        <v>0</v>
      </c>
      <c r="F149" t="s">
        <v>579</v>
      </c>
      <c r="G149" t="s">
        <v>577</v>
      </c>
      <c r="H149">
        <f t="shared" si="8"/>
        <v>2</v>
      </c>
      <c r="I149">
        <f t="shared" si="9"/>
        <v>3</v>
      </c>
      <c r="J149">
        <f t="shared" si="10"/>
        <v>-1</v>
      </c>
      <c r="K149">
        <f t="shared" si="11"/>
        <v>2016</v>
      </c>
    </row>
    <row r="150" spans="1:11" hidden="1" x14ac:dyDescent="0.25">
      <c r="A150">
        <v>6</v>
      </c>
      <c r="B150" s="11">
        <v>42772</v>
      </c>
      <c r="C150" s="11">
        <v>42778</v>
      </c>
      <c r="D150">
        <v>0</v>
      </c>
      <c r="E150">
        <v>0</v>
      </c>
      <c r="F150" t="s">
        <v>580</v>
      </c>
      <c r="G150" t="s">
        <v>577</v>
      </c>
      <c r="H150">
        <f t="shared" si="8"/>
        <v>2</v>
      </c>
      <c r="I150">
        <f t="shared" si="9"/>
        <v>2</v>
      </c>
      <c r="J150">
        <f t="shared" si="10"/>
        <v>0</v>
      </c>
      <c r="K150">
        <f t="shared" si="11"/>
        <v>2017</v>
      </c>
    </row>
    <row r="151" spans="1:11" hidden="1" x14ac:dyDescent="0.25">
      <c r="A151">
        <v>7</v>
      </c>
      <c r="B151" s="11">
        <v>42772</v>
      </c>
      <c r="C151" s="11">
        <v>42776</v>
      </c>
      <c r="D151">
        <v>0</v>
      </c>
      <c r="E151">
        <v>0</v>
      </c>
      <c r="F151" t="s">
        <v>580</v>
      </c>
      <c r="G151" t="s">
        <v>577</v>
      </c>
      <c r="H151">
        <f t="shared" si="8"/>
        <v>2</v>
      </c>
      <c r="I151">
        <f t="shared" si="9"/>
        <v>2</v>
      </c>
      <c r="J151">
        <f t="shared" si="10"/>
        <v>0</v>
      </c>
      <c r="K151">
        <f t="shared" si="11"/>
        <v>2017</v>
      </c>
    </row>
    <row r="152" spans="1:11" hidden="1" x14ac:dyDescent="0.25">
      <c r="A152">
        <v>81</v>
      </c>
      <c r="B152" s="11">
        <v>42772</v>
      </c>
      <c r="C152" s="11">
        <v>42778</v>
      </c>
      <c r="D152">
        <v>0</v>
      </c>
      <c r="E152">
        <v>0</v>
      </c>
      <c r="F152" t="s">
        <v>581</v>
      </c>
      <c r="G152" t="s">
        <v>577</v>
      </c>
      <c r="H152">
        <f t="shared" si="8"/>
        <v>2</v>
      </c>
      <c r="I152">
        <f t="shared" si="9"/>
        <v>2</v>
      </c>
      <c r="J152">
        <f t="shared" si="10"/>
        <v>0</v>
      </c>
      <c r="K152">
        <f t="shared" si="11"/>
        <v>2017</v>
      </c>
    </row>
    <row r="153" spans="1:11" hidden="1" x14ac:dyDescent="0.25">
      <c r="A153">
        <v>82</v>
      </c>
      <c r="B153" s="11">
        <v>42772</v>
      </c>
      <c r="C153" s="11">
        <v>42778</v>
      </c>
      <c r="D153">
        <v>0</v>
      </c>
      <c r="E153">
        <v>0</v>
      </c>
      <c r="F153" t="s">
        <v>581</v>
      </c>
      <c r="G153" t="s">
        <v>577</v>
      </c>
      <c r="H153">
        <f t="shared" si="8"/>
        <v>2</v>
      </c>
      <c r="I153">
        <f t="shared" si="9"/>
        <v>2</v>
      </c>
      <c r="J153">
        <f t="shared" si="10"/>
        <v>0</v>
      </c>
      <c r="K153">
        <f t="shared" si="11"/>
        <v>2017</v>
      </c>
    </row>
    <row r="154" spans="1:11" hidden="1" x14ac:dyDescent="0.25">
      <c r="A154">
        <v>6</v>
      </c>
      <c r="B154" s="11">
        <v>42779</v>
      </c>
      <c r="C154" s="11">
        <v>42785</v>
      </c>
      <c r="D154">
        <v>0</v>
      </c>
      <c r="E154">
        <v>0</v>
      </c>
      <c r="F154" t="s">
        <v>580</v>
      </c>
      <c r="G154" t="s">
        <v>577</v>
      </c>
      <c r="H154">
        <f t="shared" si="8"/>
        <v>2</v>
      </c>
      <c r="I154">
        <f t="shared" si="9"/>
        <v>2</v>
      </c>
      <c r="J154">
        <f t="shared" si="10"/>
        <v>0</v>
      </c>
      <c r="K154">
        <f t="shared" si="11"/>
        <v>2017</v>
      </c>
    </row>
    <row r="155" spans="1:11" hidden="1" x14ac:dyDescent="0.25">
      <c r="A155">
        <v>81</v>
      </c>
      <c r="B155" s="11">
        <v>42779</v>
      </c>
      <c r="C155" s="11">
        <v>42785</v>
      </c>
      <c r="D155">
        <v>0</v>
      </c>
      <c r="E155">
        <v>0</v>
      </c>
      <c r="F155" t="s">
        <v>581</v>
      </c>
      <c r="G155" t="s">
        <v>577</v>
      </c>
      <c r="H155">
        <f t="shared" si="8"/>
        <v>2</v>
      </c>
      <c r="I155">
        <f t="shared" si="9"/>
        <v>2</v>
      </c>
      <c r="J155">
        <f t="shared" si="10"/>
        <v>0</v>
      </c>
      <c r="K155">
        <f t="shared" si="11"/>
        <v>2017</v>
      </c>
    </row>
    <row r="156" spans="1:11" hidden="1" x14ac:dyDescent="0.25">
      <c r="A156">
        <v>82</v>
      </c>
      <c r="B156" s="11">
        <v>42779</v>
      </c>
      <c r="C156" s="11">
        <v>42785</v>
      </c>
      <c r="D156">
        <v>0</v>
      </c>
      <c r="E156">
        <v>0</v>
      </c>
      <c r="F156" t="s">
        <v>581</v>
      </c>
      <c r="G156" t="s">
        <v>577</v>
      </c>
      <c r="H156">
        <f t="shared" si="8"/>
        <v>2</v>
      </c>
      <c r="I156">
        <f t="shared" si="9"/>
        <v>2</v>
      </c>
      <c r="J156">
        <f t="shared" si="10"/>
        <v>0</v>
      </c>
      <c r="K156">
        <f t="shared" si="11"/>
        <v>2017</v>
      </c>
    </row>
    <row r="157" spans="1:11" hidden="1" x14ac:dyDescent="0.25">
      <c r="A157">
        <v>9</v>
      </c>
      <c r="B157" s="11">
        <v>42782</v>
      </c>
      <c r="C157" s="11">
        <v>42785</v>
      </c>
      <c r="D157">
        <v>0</v>
      </c>
      <c r="E157">
        <v>0</v>
      </c>
      <c r="F157" t="s">
        <v>580</v>
      </c>
      <c r="G157" t="s">
        <v>577</v>
      </c>
      <c r="H157">
        <f t="shared" si="8"/>
        <v>2</v>
      </c>
      <c r="I157">
        <f t="shared" si="9"/>
        <v>2</v>
      </c>
      <c r="J157">
        <f t="shared" si="10"/>
        <v>0</v>
      </c>
      <c r="K157">
        <f t="shared" si="11"/>
        <v>2017</v>
      </c>
    </row>
    <row r="158" spans="1:11" hidden="1" x14ac:dyDescent="0.25">
      <c r="A158">
        <v>6</v>
      </c>
      <c r="B158" s="11">
        <v>42786</v>
      </c>
      <c r="C158" s="11">
        <v>42792</v>
      </c>
      <c r="D158">
        <v>0</v>
      </c>
      <c r="E158">
        <v>0</v>
      </c>
      <c r="F158" t="s">
        <v>580</v>
      </c>
      <c r="G158" t="s">
        <v>577</v>
      </c>
      <c r="H158">
        <f t="shared" si="8"/>
        <v>2</v>
      </c>
      <c r="I158">
        <f t="shared" si="9"/>
        <v>2</v>
      </c>
      <c r="J158">
        <f t="shared" si="10"/>
        <v>0</v>
      </c>
      <c r="K158">
        <f t="shared" si="11"/>
        <v>2017</v>
      </c>
    </row>
    <row r="159" spans="1:11" hidden="1" x14ac:dyDescent="0.25">
      <c r="A159">
        <v>9</v>
      </c>
      <c r="B159" s="11">
        <v>42786</v>
      </c>
      <c r="C159" s="11">
        <v>42792</v>
      </c>
      <c r="D159">
        <v>0</v>
      </c>
      <c r="E159">
        <v>0</v>
      </c>
      <c r="F159" t="s">
        <v>580</v>
      </c>
      <c r="G159" t="s">
        <v>577</v>
      </c>
      <c r="H159">
        <f t="shared" si="8"/>
        <v>2</v>
      </c>
      <c r="I159">
        <f t="shared" si="9"/>
        <v>2</v>
      </c>
      <c r="J159">
        <f t="shared" si="10"/>
        <v>0</v>
      </c>
      <c r="K159">
        <f t="shared" si="11"/>
        <v>2017</v>
      </c>
    </row>
    <row r="160" spans="1:11" hidden="1" x14ac:dyDescent="0.25">
      <c r="A160">
        <v>81</v>
      </c>
      <c r="B160" s="11">
        <v>42786</v>
      </c>
      <c r="C160" s="11">
        <v>42792</v>
      </c>
      <c r="D160">
        <v>0</v>
      </c>
      <c r="E160">
        <v>0</v>
      </c>
      <c r="F160" t="s">
        <v>581</v>
      </c>
      <c r="G160" t="s">
        <v>577</v>
      </c>
      <c r="H160">
        <f t="shared" si="8"/>
        <v>2</v>
      </c>
      <c r="I160">
        <f t="shared" si="9"/>
        <v>2</v>
      </c>
      <c r="J160">
        <f t="shared" si="10"/>
        <v>0</v>
      </c>
      <c r="K160">
        <f t="shared" si="11"/>
        <v>2017</v>
      </c>
    </row>
    <row r="161" spans="1:11" hidden="1" x14ac:dyDescent="0.25">
      <c r="A161">
        <v>82</v>
      </c>
      <c r="B161" s="11">
        <v>42786</v>
      </c>
      <c r="C161" s="11">
        <v>42792</v>
      </c>
      <c r="D161">
        <v>0</v>
      </c>
      <c r="E161">
        <v>0</v>
      </c>
      <c r="F161" t="s">
        <v>581</v>
      </c>
      <c r="G161" t="s">
        <v>577</v>
      </c>
      <c r="H161">
        <f t="shared" si="8"/>
        <v>2</v>
      </c>
      <c r="I161">
        <f t="shared" si="9"/>
        <v>2</v>
      </c>
      <c r="J161">
        <f t="shared" si="10"/>
        <v>0</v>
      </c>
      <c r="K161">
        <f t="shared" si="11"/>
        <v>2017</v>
      </c>
    </row>
    <row r="162" spans="1:11" hidden="1" x14ac:dyDescent="0.25">
      <c r="A162">
        <v>6</v>
      </c>
      <c r="B162" s="11">
        <v>42793</v>
      </c>
      <c r="C162" s="11">
        <v>42799</v>
      </c>
      <c r="D162">
        <v>0</v>
      </c>
      <c r="E162">
        <v>0</v>
      </c>
      <c r="F162" t="s">
        <v>580</v>
      </c>
      <c r="G162" t="s">
        <v>577</v>
      </c>
      <c r="H162">
        <f t="shared" si="8"/>
        <v>2</v>
      </c>
      <c r="I162">
        <f t="shared" si="9"/>
        <v>3</v>
      </c>
      <c r="J162">
        <f t="shared" si="10"/>
        <v>-1</v>
      </c>
      <c r="K162">
        <f t="shared" si="11"/>
        <v>2017</v>
      </c>
    </row>
    <row r="163" spans="1:11" hidden="1" x14ac:dyDescent="0.25">
      <c r="A163">
        <v>9</v>
      </c>
      <c r="B163" s="11">
        <v>42793</v>
      </c>
      <c r="C163" s="11">
        <v>42799</v>
      </c>
      <c r="D163">
        <v>0</v>
      </c>
      <c r="E163">
        <v>0</v>
      </c>
      <c r="F163" t="s">
        <v>580</v>
      </c>
      <c r="G163" t="s">
        <v>577</v>
      </c>
      <c r="H163">
        <f t="shared" si="8"/>
        <v>2</v>
      </c>
      <c r="I163">
        <f t="shared" si="9"/>
        <v>3</v>
      </c>
      <c r="J163">
        <f t="shared" si="10"/>
        <v>-1</v>
      </c>
      <c r="K163">
        <f t="shared" si="11"/>
        <v>2017</v>
      </c>
    </row>
    <row r="164" spans="1:11" hidden="1" x14ac:dyDescent="0.25">
      <c r="A164">
        <v>81</v>
      </c>
      <c r="B164" s="11">
        <v>42793</v>
      </c>
      <c r="C164" s="11">
        <v>42799</v>
      </c>
      <c r="D164">
        <v>0</v>
      </c>
      <c r="E164">
        <v>0</v>
      </c>
      <c r="F164" t="s">
        <v>581</v>
      </c>
      <c r="G164" t="s">
        <v>577</v>
      </c>
      <c r="H164">
        <f t="shared" si="8"/>
        <v>2</v>
      </c>
      <c r="I164">
        <f t="shared" si="9"/>
        <v>3</v>
      </c>
      <c r="J164">
        <f t="shared" si="10"/>
        <v>-1</v>
      </c>
      <c r="K164">
        <f t="shared" si="11"/>
        <v>2017</v>
      </c>
    </row>
    <row r="165" spans="1:11" hidden="1" x14ac:dyDescent="0.25">
      <c r="A165">
        <v>82</v>
      </c>
      <c r="B165" s="11">
        <v>42793</v>
      </c>
      <c r="C165" s="11">
        <v>42799</v>
      </c>
      <c r="D165">
        <v>0</v>
      </c>
      <c r="E165">
        <v>0</v>
      </c>
      <c r="F165" t="s">
        <v>581</v>
      </c>
      <c r="G165" t="s">
        <v>577</v>
      </c>
      <c r="H165">
        <f t="shared" si="8"/>
        <v>2</v>
      </c>
      <c r="I165">
        <f t="shared" si="9"/>
        <v>3</v>
      </c>
      <c r="J165">
        <f t="shared" si="10"/>
        <v>-1</v>
      </c>
      <c r="K165">
        <f t="shared" si="11"/>
        <v>2017</v>
      </c>
    </row>
    <row r="166" spans="1:11" hidden="1" x14ac:dyDescent="0.25">
      <c r="A166">
        <v>7</v>
      </c>
      <c r="B166" s="11">
        <v>43136</v>
      </c>
      <c r="C166" s="11">
        <v>43142</v>
      </c>
      <c r="D166">
        <v>0</v>
      </c>
      <c r="E166">
        <v>0</v>
      </c>
      <c r="F166" t="s">
        <v>582</v>
      </c>
      <c r="G166" t="s">
        <v>577</v>
      </c>
      <c r="H166">
        <f t="shared" si="8"/>
        <v>2</v>
      </c>
      <c r="I166">
        <f t="shared" si="9"/>
        <v>2</v>
      </c>
      <c r="J166">
        <f t="shared" si="10"/>
        <v>0</v>
      </c>
      <c r="K166">
        <f t="shared" si="11"/>
        <v>2018</v>
      </c>
    </row>
    <row r="167" spans="1:11" hidden="1" x14ac:dyDescent="0.25">
      <c r="A167">
        <v>10</v>
      </c>
      <c r="B167" s="11">
        <v>43136</v>
      </c>
      <c r="C167" s="11">
        <v>43142</v>
      </c>
      <c r="D167">
        <v>0</v>
      </c>
      <c r="E167">
        <v>0</v>
      </c>
      <c r="F167" t="s">
        <v>582</v>
      </c>
      <c r="G167" t="s">
        <v>577</v>
      </c>
      <c r="H167">
        <f t="shared" si="8"/>
        <v>2</v>
      </c>
      <c r="I167">
        <f t="shared" si="9"/>
        <v>2</v>
      </c>
      <c r="J167">
        <f t="shared" si="10"/>
        <v>0</v>
      </c>
      <c r="K167">
        <f t="shared" si="11"/>
        <v>2018</v>
      </c>
    </row>
    <row r="168" spans="1:11" hidden="1" x14ac:dyDescent="0.25">
      <c r="A168">
        <v>7</v>
      </c>
      <c r="B168" s="11">
        <v>43143</v>
      </c>
      <c r="C168" s="11">
        <v>43149</v>
      </c>
      <c r="D168">
        <v>0</v>
      </c>
      <c r="E168">
        <v>0</v>
      </c>
      <c r="F168" t="s">
        <v>582</v>
      </c>
      <c r="G168" t="s">
        <v>577</v>
      </c>
      <c r="H168">
        <f t="shared" si="8"/>
        <v>2</v>
      </c>
      <c r="I168">
        <f t="shared" si="9"/>
        <v>2</v>
      </c>
      <c r="J168">
        <f t="shared" si="10"/>
        <v>0</v>
      </c>
      <c r="K168">
        <f t="shared" si="11"/>
        <v>2018</v>
      </c>
    </row>
    <row r="169" spans="1:11" hidden="1" x14ac:dyDescent="0.25">
      <c r="A169">
        <v>10</v>
      </c>
      <c r="B169" s="11">
        <v>43143</v>
      </c>
      <c r="C169" s="11">
        <v>43149</v>
      </c>
      <c r="D169">
        <v>0</v>
      </c>
      <c r="E169">
        <v>0</v>
      </c>
      <c r="F169" t="s">
        <v>582</v>
      </c>
      <c r="G169" t="s">
        <v>577</v>
      </c>
      <c r="H169">
        <f t="shared" si="8"/>
        <v>2</v>
      </c>
      <c r="I169">
        <f t="shared" si="9"/>
        <v>2</v>
      </c>
      <c r="J169">
        <f t="shared" si="10"/>
        <v>0</v>
      </c>
      <c r="K169">
        <f t="shared" si="11"/>
        <v>2018</v>
      </c>
    </row>
    <row r="170" spans="1:11" hidden="1" x14ac:dyDescent="0.25">
      <c r="A170">
        <v>9</v>
      </c>
      <c r="B170" s="11">
        <v>43147</v>
      </c>
      <c r="C170" s="11">
        <v>43149</v>
      </c>
      <c r="D170">
        <v>0</v>
      </c>
      <c r="E170">
        <v>0</v>
      </c>
      <c r="F170" t="s">
        <v>582</v>
      </c>
      <c r="G170" t="s">
        <v>577</v>
      </c>
      <c r="H170">
        <f t="shared" si="8"/>
        <v>2</v>
      </c>
      <c r="I170">
        <f t="shared" si="9"/>
        <v>2</v>
      </c>
      <c r="J170">
        <f t="shared" si="10"/>
        <v>0</v>
      </c>
      <c r="K170">
        <f t="shared" si="11"/>
        <v>2018</v>
      </c>
    </row>
    <row r="171" spans="1:11" hidden="1" x14ac:dyDescent="0.25">
      <c r="A171">
        <v>81</v>
      </c>
      <c r="B171" s="11">
        <v>43147</v>
      </c>
      <c r="C171" s="11">
        <v>43149</v>
      </c>
      <c r="D171">
        <v>0</v>
      </c>
      <c r="E171">
        <v>0</v>
      </c>
      <c r="F171" t="s">
        <v>587</v>
      </c>
      <c r="G171" t="s">
        <v>577</v>
      </c>
      <c r="H171">
        <f t="shared" si="8"/>
        <v>2</v>
      </c>
      <c r="I171">
        <f t="shared" si="9"/>
        <v>2</v>
      </c>
      <c r="J171">
        <f t="shared" si="10"/>
        <v>0</v>
      </c>
      <c r="K171">
        <f t="shared" si="11"/>
        <v>2018</v>
      </c>
    </row>
    <row r="172" spans="1:11" hidden="1" x14ac:dyDescent="0.25">
      <c r="A172">
        <v>82</v>
      </c>
      <c r="B172" s="11">
        <v>43147</v>
      </c>
      <c r="C172" s="11">
        <v>43149</v>
      </c>
      <c r="D172">
        <v>0</v>
      </c>
      <c r="E172">
        <v>0</v>
      </c>
      <c r="F172" t="s">
        <v>587</v>
      </c>
      <c r="G172" t="s">
        <v>577</v>
      </c>
      <c r="H172">
        <f t="shared" si="8"/>
        <v>2</v>
      </c>
      <c r="I172">
        <f t="shared" si="9"/>
        <v>2</v>
      </c>
      <c r="J172">
        <f t="shared" si="10"/>
        <v>0</v>
      </c>
      <c r="K172">
        <f t="shared" si="11"/>
        <v>2018</v>
      </c>
    </row>
    <row r="173" spans="1:11" hidden="1" x14ac:dyDescent="0.25">
      <c r="A173">
        <v>7</v>
      </c>
      <c r="B173" s="11">
        <v>43150</v>
      </c>
      <c r="C173" s="11">
        <v>43156</v>
      </c>
      <c r="D173">
        <v>0</v>
      </c>
      <c r="E173">
        <v>0</v>
      </c>
      <c r="F173" t="s">
        <v>582</v>
      </c>
      <c r="G173" t="s">
        <v>577</v>
      </c>
      <c r="H173">
        <f t="shared" si="8"/>
        <v>2</v>
      </c>
      <c r="I173">
        <f t="shared" si="9"/>
        <v>2</v>
      </c>
      <c r="J173">
        <f t="shared" si="10"/>
        <v>0</v>
      </c>
      <c r="K173">
        <f t="shared" si="11"/>
        <v>2018</v>
      </c>
    </row>
    <row r="174" spans="1:11" hidden="1" x14ac:dyDescent="0.25">
      <c r="A174">
        <v>9</v>
      </c>
      <c r="B174" s="11">
        <v>43150</v>
      </c>
      <c r="C174" s="11">
        <v>43156</v>
      </c>
      <c r="D174">
        <v>0</v>
      </c>
      <c r="E174">
        <v>0</v>
      </c>
      <c r="F174" t="s">
        <v>582</v>
      </c>
      <c r="G174" t="s">
        <v>577</v>
      </c>
      <c r="H174">
        <f t="shared" si="8"/>
        <v>2</v>
      </c>
      <c r="I174">
        <f t="shared" si="9"/>
        <v>2</v>
      </c>
      <c r="J174">
        <f t="shared" si="10"/>
        <v>0</v>
      </c>
      <c r="K174">
        <f t="shared" si="11"/>
        <v>2018</v>
      </c>
    </row>
    <row r="175" spans="1:11" hidden="1" x14ac:dyDescent="0.25">
      <c r="A175">
        <v>10</v>
      </c>
      <c r="B175" s="11">
        <v>43150</v>
      </c>
      <c r="C175" s="11">
        <v>43156</v>
      </c>
      <c r="D175">
        <v>0</v>
      </c>
      <c r="E175">
        <v>0</v>
      </c>
      <c r="F175" t="s">
        <v>582</v>
      </c>
      <c r="G175" t="s">
        <v>577</v>
      </c>
      <c r="H175">
        <f t="shared" si="8"/>
        <v>2</v>
      </c>
      <c r="I175">
        <f t="shared" si="9"/>
        <v>2</v>
      </c>
      <c r="J175">
        <f t="shared" si="10"/>
        <v>0</v>
      </c>
      <c r="K175">
        <f t="shared" si="11"/>
        <v>2018</v>
      </c>
    </row>
    <row r="176" spans="1:11" hidden="1" x14ac:dyDescent="0.25">
      <c r="A176">
        <v>81</v>
      </c>
      <c r="B176" s="11">
        <v>43150</v>
      </c>
      <c r="C176" s="11">
        <v>43156</v>
      </c>
      <c r="D176">
        <v>0</v>
      </c>
      <c r="E176">
        <v>0</v>
      </c>
      <c r="F176" t="s">
        <v>587</v>
      </c>
      <c r="G176" t="s">
        <v>577</v>
      </c>
      <c r="H176">
        <f t="shared" si="8"/>
        <v>2</v>
      </c>
      <c r="I176">
        <f t="shared" si="9"/>
        <v>2</v>
      </c>
      <c r="J176">
        <f t="shared" si="10"/>
        <v>0</v>
      </c>
      <c r="K176">
        <f t="shared" si="11"/>
        <v>2018</v>
      </c>
    </row>
    <row r="177" spans="1:11" hidden="1" x14ac:dyDescent="0.25">
      <c r="A177">
        <v>82</v>
      </c>
      <c r="B177" s="11">
        <v>43150</v>
      </c>
      <c r="C177" s="11">
        <v>43156</v>
      </c>
      <c r="D177">
        <v>0</v>
      </c>
      <c r="E177">
        <v>0</v>
      </c>
      <c r="F177" t="s">
        <v>587</v>
      </c>
      <c r="G177" t="s">
        <v>577</v>
      </c>
      <c r="H177">
        <f t="shared" si="8"/>
        <v>2</v>
      </c>
      <c r="I177">
        <f t="shared" si="9"/>
        <v>2</v>
      </c>
      <c r="J177">
        <f t="shared" si="10"/>
        <v>0</v>
      </c>
      <c r="K177">
        <f t="shared" si="11"/>
        <v>2018</v>
      </c>
    </row>
    <row r="178" spans="1:11" hidden="1" x14ac:dyDescent="0.25">
      <c r="A178">
        <v>7</v>
      </c>
      <c r="B178" s="11">
        <v>43157</v>
      </c>
      <c r="C178" s="11">
        <v>43163</v>
      </c>
      <c r="D178">
        <v>0</v>
      </c>
      <c r="E178">
        <v>0</v>
      </c>
      <c r="F178" t="s">
        <v>582</v>
      </c>
      <c r="G178" t="s">
        <v>577</v>
      </c>
      <c r="H178">
        <f t="shared" si="8"/>
        <v>2</v>
      </c>
      <c r="I178">
        <f t="shared" si="9"/>
        <v>3</v>
      </c>
      <c r="J178">
        <f t="shared" si="10"/>
        <v>-1</v>
      </c>
      <c r="K178">
        <f t="shared" si="11"/>
        <v>2018</v>
      </c>
    </row>
    <row r="179" spans="1:11" hidden="1" x14ac:dyDescent="0.25">
      <c r="A179">
        <v>9</v>
      </c>
      <c r="B179" s="11">
        <v>43157</v>
      </c>
      <c r="C179" s="11">
        <v>43163</v>
      </c>
      <c r="D179">
        <v>0</v>
      </c>
      <c r="E179">
        <v>0</v>
      </c>
      <c r="F179" t="s">
        <v>582</v>
      </c>
      <c r="G179" t="s">
        <v>577</v>
      </c>
      <c r="H179">
        <f t="shared" si="8"/>
        <v>2</v>
      </c>
      <c r="I179">
        <f t="shared" si="9"/>
        <v>3</v>
      </c>
      <c r="J179">
        <f t="shared" si="10"/>
        <v>-1</v>
      </c>
      <c r="K179">
        <f t="shared" si="11"/>
        <v>2018</v>
      </c>
    </row>
    <row r="180" spans="1:11" hidden="1" x14ac:dyDescent="0.25">
      <c r="A180">
        <v>10</v>
      </c>
      <c r="B180" s="11">
        <v>43157</v>
      </c>
      <c r="C180" s="11">
        <v>43159</v>
      </c>
      <c r="D180">
        <v>0</v>
      </c>
      <c r="E180">
        <v>0</v>
      </c>
      <c r="F180" t="s">
        <v>582</v>
      </c>
      <c r="G180" t="s">
        <v>577</v>
      </c>
      <c r="H180">
        <f t="shared" si="8"/>
        <v>2</v>
      </c>
      <c r="I180">
        <f t="shared" si="9"/>
        <v>2</v>
      </c>
      <c r="J180">
        <f t="shared" si="10"/>
        <v>0</v>
      </c>
      <c r="K180">
        <f t="shared" si="11"/>
        <v>2018</v>
      </c>
    </row>
    <row r="181" spans="1:11" hidden="1" x14ac:dyDescent="0.25">
      <c r="A181">
        <v>81</v>
      </c>
      <c r="B181" s="11">
        <v>43157</v>
      </c>
      <c r="C181" s="11">
        <v>43163</v>
      </c>
      <c r="D181">
        <v>0</v>
      </c>
      <c r="E181">
        <v>0</v>
      </c>
      <c r="F181" t="s">
        <v>587</v>
      </c>
      <c r="G181" t="s">
        <v>577</v>
      </c>
      <c r="H181">
        <f t="shared" si="8"/>
        <v>2</v>
      </c>
      <c r="I181">
        <f t="shared" si="9"/>
        <v>3</v>
      </c>
      <c r="J181">
        <f t="shared" si="10"/>
        <v>-1</v>
      </c>
      <c r="K181">
        <f t="shared" si="11"/>
        <v>2018</v>
      </c>
    </row>
    <row r="182" spans="1:11" hidden="1" x14ac:dyDescent="0.25">
      <c r="A182">
        <v>82</v>
      </c>
      <c r="B182" s="11">
        <v>43157</v>
      </c>
      <c r="C182" s="11">
        <v>43163</v>
      </c>
      <c r="D182">
        <v>0</v>
      </c>
      <c r="E182">
        <v>0</v>
      </c>
      <c r="F182" t="s">
        <v>587</v>
      </c>
      <c r="G182" t="s">
        <v>577</v>
      </c>
      <c r="H182">
        <f t="shared" si="8"/>
        <v>2</v>
      </c>
      <c r="I182">
        <f t="shared" si="9"/>
        <v>3</v>
      </c>
      <c r="J182">
        <f t="shared" si="10"/>
        <v>-1</v>
      </c>
      <c r="K182">
        <f t="shared" si="11"/>
        <v>2018</v>
      </c>
    </row>
    <row r="183" spans="1:11" x14ac:dyDescent="0.25">
      <c r="A183">
        <v>6</v>
      </c>
      <c r="B183" s="11">
        <v>43497</v>
      </c>
      <c r="C183" s="11">
        <v>43499</v>
      </c>
      <c r="D183">
        <v>0</v>
      </c>
      <c r="E183">
        <v>0</v>
      </c>
      <c r="F183" t="s">
        <v>583</v>
      </c>
      <c r="G183" t="s">
        <v>577</v>
      </c>
      <c r="H183">
        <f t="shared" si="8"/>
        <v>2</v>
      </c>
      <c r="I183">
        <f t="shared" si="9"/>
        <v>2</v>
      </c>
      <c r="J183">
        <f t="shared" si="10"/>
        <v>0</v>
      </c>
      <c r="K183">
        <f t="shared" si="11"/>
        <v>2019</v>
      </c>
    </row>
    <row r="184" spans="1:11" x14ac:dyDescent="0.25">
      <c r="A184">
        <v>6</v>
      </c>
      <c r="B184" s="11">
        <v>43500</v>
      </c>
      <c r="C184" s="11">
        <v>43506</v>
      </c>
      <c r="D184">
        <v>0</v>
      </c>
      <c r="E184">
        <v>0</v>
      </c>
      <c r="F184" t="s">
        <v>583</v>
      </c>
      <c r="G184" t="s">
        <v>577</v>
      </c>
      <c r="H184">
        <f t="shared" si="8"/>
        <v>2</v>
      </c>
      <c r="I184">
        <f t="shared" si="9"/>
        <v>2</v>
      </c>
      <c r="J184">
        <f t="shared" si="10"/>
        <v>0</v>
      </c>
      <c r="K184">
        <f t="shared" si="11"/>
        <v>2019</v>
      </c>
    </row>
    <row r="185" spans="1:11" hidden="1" x14ac:dyDescent="0.25">
      <c r="A185">
        <v>7</v>
      </c>
      <c r="B185" s="11">
        <v>43500</v>
      </c>
      <c r="C185" s="11">
        <v>43506</v>
      </c>
      <c r="D185">
        <v>0</v>
      </c>
      <c r="E185">
        <v>0</v>
      </c>
      <c r="F185" t="s">
        <v>583</v>
      </c>
      <c r="G185" t="s">
        <v>577</v>
      </c>
      <c r="H185">
        <f t="shared" si="8"/>
        <v>2</v>
      </c>
      <c r="I185">
        <f t="shared" si="9"/>
        <v>2</v>
      </c>
      <c r="J185">
        <f t="shared" si="10"/>
        <v>0</v>
      </c>
      <c r="K185">
        <f t="shared" si="11"/>
        <v>2019</v>
      </c>
    </row>
    <row r="186" spans="1:11" hidden="1" x14ac:dyDescent="0.25">
      <c r="A186">
        <v>9</v>
      </c>
      <c r="B186" s="11">
        <v>43500</v>
      </c>
      <c r="C186" s="11">
        <v>43506</v>
      </c>
      <c r="D186">
        <v>0</v>
      </c>
      <c r="E186">
        <v>0</v>
      </c>
      <c r="F186" t="s">
        <v>583</v>
      </c>
      <c r="G186" t="s">
        <v>577</v>
      </c>
      <c r="H186">
        <f t="shared" si="8"/>
        <v>2</v>
      </c>
      <c r="I186">
        <f t="shared" si="9"/>
        <v>2</v>
      </c>
      <c r="J186">
        <f t="shared" si="10"/>
        <v>0</v>
      </c>
      <c r="K186">
        <f t="shared" si="11"/>
        <v>2019</v>
      </c>
    </row>
    <row r="187" spans="1:11" hidden="1" x14ac:dyDescent="0.25">
      <c r="A187">
        <v>81</v>
      </c>
      <c r="B187" s="11">
        <v>43500</v>
      </c>
      <c r="C187" s="11">
        <v>43506</v>
      </c>
      <c r="D187">
        <v>0</v>
      </c>
      <c r="E187">
        <v>0</v>
      </c>
      <c r="F187" t="s">
        <v>584</v>
      </c>
      <c r="G187" t="s">
        <v>577</v>
      </c>
      <c r="H187">
        <f t="shared" si="8"/>
        <v>2</v>
      </c>
      <c r="I187">
        <f t="shared" si="9"/>
        <v>2</v>
      </c>
      <c r="J187">
        <f t="shared" si="10"/>
        <v>0</v>
      </c>
      <c r="K187">
        <f t="shared" si="11"/>
        <v>2019</v>
      </c>
    </row>
    <row r="188" spans="1:11" hidden="1" x14ac:dyDescent="0.25">
      <c r="A188">
        <v>82</v>
      </c>
      <c r="B188" s="11">
        <v>43500</v>
      </c>
      <c r="C188" s="11">
        <v>43506</v>
      </c>
      <c r="D188">
        <v>0</v>
      </c>
      <c r="E188">
        <v>0</v>
      </c>
      <c r="F188" t="s">
        <v>584</v>
      </c>
      <c r="G188" t="s">
        <v>577</v>
      </c>
      <c r="H188">
        <f t="shared" si="8"/>
        <v>2</v>
      </c>
      <c r="I188">
        <f t="shared" si="9"/>
        <v>2</v>
      </c>
      <c r="J188">
        <f t="shared" si="10"/>
        <v>0</v>
      </c>
      <c r="K188">
        <f t="shared" si="11"/>
        <v>2019</v>
      </c>
    </row>
    <row r="189" spans="1:11" x14ac:dyDescent="0.25">
      <c r="A189">
        <v>6</v>
      </c>
      <c r="B189" s="11">
        <v>43507</v>
      </c>
      <c r="C189" s="11">
        <v>43513</v>
      </c>
      <c r="D189">
        <v>0</v>
      </c>
      <c r="E189">
        <v>0</v>
      </c>
      <c r="F189" t="s">
        <v>583</v>
      </c>
      <c r="G189" t="s">
        <v>577</v>
      </c>
      <c r="H189">
        <f t="shared" si="8"/>
        <v>2</v>
      </c>
      <c r="I189">
        <f t="shared" si="9"/>
        <v>2</v>
      </c>
      <c r="J189">
        <f t="shared" si="10"/>
        <v>0</v>
      </c>
      <c r="K189">
        <f t="shared" si="11"/>
        <v>2019</v>
      </c>
    </row>
    <row r="190" spans="1:11" hidden="1" x14ac:dyDescent="0.25">
      <c r="A190">
        <v>7</v>
      </c>
      <c r="B190" s="11">
        <v>43507</v>
      </c>
      <c r="C190" s="11">
        <v>43513</v>
      </c>
      <c r="D190">
        <v>0</v>
      </c>
      <c r="E190">
        <v>0</v>
      </c>
      <c r="F190" t="s">
        <v>583</v>
      </c>
      <c r="G190" t="s">
        <v>577</v>
      </c>
      <c r="H190">
        <f t="shared" si="8"/>
        <v>2</v>
      </c>
      <c r="I190">
        <f t="shared" si="9"/>
        <v>2</v>
      </c>
      <c r="J190">
        <f t="shared" si="10"/>
        <v>0</v>
      </c>
      <c r="K190">
        <f t="shared" si="11"/>
        <v>2019</v>
      </c>
    </row>
    <row r="191" spans="1:11" hidden="1" x14ac:dyDescent="0.25">
      <c r="A191">
        <v>9</v>
      </c>
      <c r="B191" s="11">
        <v>43507</v>
      </c>
      <c r="C191" s="11">
        <v>43513</v>
      </c>
      <c r="D191">
        <v>0</v>
      </c>
      <c r="E191">
        <v>0</v>
      </c>
      <c r="F191" t="s">
        <v>583</v>
      </c>
      <c r="G191" t="s">
        <v>577</v>
      </c>
      <c r="H191">
        <f t="shared" si="8"/>
        <v>2</v>
      </c>
      <c r="I191">
        <f t="shared" si="9"/>
        <v>2</v>
      </c>
      <c r="J191">
        <f t="shared" si="10"/>
        <v>0</v>
      </c>
      <c r="K191">
        <f t="shared" si="11"/>
        <v>2019</v>
      </c>
    </row>
    <row r="192" spans="1:11" hidden="1" x14ac:dyDescent="0.25">
      <c r="A192">
        <v>81</v>
      </c>
      <c r="B192" s="11">
        <v>43507</v>
      </c>
      <c r="C192" s="11">
        <v>43513</v>
      </c>
      <c r="D192">
        <v>0</v>
      </c>
      <c r="E192">
        <v>0</v>
      </c>
      <c r="F192" t="s">
        <v>584</v>
      </c>
      <c r="G192" t="s">
        <v>577</v>
      </c>
      <c r="H192">
        <f t="shared" si="8"/>
        <v>2</v>
      </c>
      <c r="I192">
        <f t="shared" si="9"/>
        <v>2</v>
      </c>
      <c r="J192">
        <f t="shared" si="10"/>
        <v>0</v>
      </c>
      <c r="K192">
        <f t="shared" si="11"/>
        <v>2019</v>
      </c>
    </row>
    <row r="193" spans="1:11" hidden="1" x14ac:dyDescent="0.25">
      <c r="A193">
        <v>82</v>
      </c>
      <c r="B193" s="11">
        <v>43507</v>
      </c>
      <c r="C193" s="11">
        <v>43513</v>
      </c>
      <c r="D193">
        <v>0</v>
      </c>
      <c r="E193">
        <v>0</v>
      </c>
      <c r="F193" t="s">
        <v>584</v>
      </c>
      <c r="G193" t="s">
        <v>577</v>
      </c>
      <c r="H193">
        <f t="shared" si="8"/>
        <v>2</v>
      </c>
      <c r="I193">
        <f t="shared" si="9"/>
        <v>2</v>
      </c>
      <c r="J193">
        <f t="shared" si="10"/>
        <v>0</v>
      </c>
      <c r="K193">
        <f t="shared" si="11"/>
        <v>2019</v>
      </c>
    </row>
    <row r="194" spans="1:11" x14ac:dyDescent="0.25">
      <c r="A194">
        <v>6</v>
      </c>
      <c r="B194" s="11">
        <v>43514</v>
      </c>
      <c r="C194" s="11">
        <v>43520</v>
      </c>
      <c r="D194">
        <v>0</v>
      </c>
      <c r="E194">
        <v>0</v>
      </c>
      <c r="F194" t="s">
        <v>583</v>
      </c>
      <c r="G194" t="s">
        <v>577</v>
      </c>
      <c r="H194">
        <f t="shared" ref="H194:H257" si="12">MONTH(B194)</f>
        <v>2</v>
      </c>
      <c r="I194">
        <f t="shared" ref="I194:I257" si="13">MONTH(C194)</f>
        <v>2</v>
      </c>
      <c r="J194">
        <f t="shared" ref="J194:J257" si="14">H194-I194</f>
        <v>0</v>
      </c>
      <c r="K194">
        <f t="shared" ref="K194:K257" si="15">YEAR(B194)</f>
        <v>2019</v>
      </c>
    </row>
    <row r="195" spans="1:11" hidden="1" x14ac:dyDescent="0.25">
      <c r="A195">
        <v>7</v>
      </c>
      <c r="B195" s="11">
        <v>43514</v>
      </c>
      <c r="C195" s="11">
        <v>43520</v>
      </c>
      <c r="D195">
        <v>0</v>
      </c>
      <c r="E195">
        <v>0</v>
      </c>
      <c r="F195" t="s">
        <v>583</v>
      </c>
      <c r="G195" t="s">
        <v>577</v>
      </c>
      <c r="H195">
        <f t="shared" si="12"/>
        <v>2</v>
      </c>
      <c r="I195">
        <f t="shared" si="13"/>
        <v>2</v>
      </c>
      <c r="J195">
        <f t="shared" si="14"/>
        <v>0</v>
      </c>
      <c r="K195">
        <f t="shared" si="15"/>
        <v>2019</v>
      </c>
    </row>
    <row r="196" spans="1:11" hidden="1" x14ac:dyDescent="0.25">
      <c r="A196">
        <v>9</v>
      </c>
      <c r="B196" s="11">
        <v>43514</v>
      </c>
      <c r="C196" s="11">
        <v>43520</v>
      </c>
      <c r="D196">
        <v>0</v>
      </c>
      <c r="E196">
        <v>0</v>
      </c>
      <c r="F196" t="s">
        <v>583</v>
      </c>
      <c r="G196" t="s">
        <v>577</v>
      </c>
      <c r="H196">
        <f t="shared" si="12"/>
        <v>2</v>
      </c>
      <c r="I196">
        <f t="shared" si="13"/>
        <v>2</v>
      </c>
      <c r="J196">
        <f t="shared" si="14"/>
        <v>0</v>
      </c>
      <c r="K196">
        <f t="shared" si="15"/>
        <v>2019</v>
      </c>
    </row>
    <row r="197" spans="1:11" hidden="1" x14ac:dyDescent="0.25">
      <c r="A197">
        <v>81</v>
      </c>
      <c r="B197" s="11">
        <v>43514</v>
      </c>
      <c r="C197" s="11">
        <v>43520</v>
      </c>
      <c r="D197">
        <v>0</v>
      </c>
      <c r="E197">
        <v>0</v>
      </c>
      <c r="F197" t="s">
        <v>584</v>
      </c>
      <c r="G197" t="s">
        <v>577</v>
      </c>
      <c r="H197">
        <f t="shared" si="12"/>
        <v>2</v>
      </c>
      <c r="I197">
        <f t="shared" si="13"/>
        <v>2</v>
      </c>
      <c r="J197">
        <f t="shared" si="14"/>
        <v>0</v>
      </c>
      <c r="K197">
        <f t="shared" si="15"/>
        <v>2019</v>
      </c>
    </row>
    <row r="198" spans="1:11" hidden="1" x14ac:dyDescent="0.25">
      <c r="A198">
        <v>82</v>
      </c>
      <c r="B198" s="11">
        <v>43514</v>
      </c>
      <c r="C198" s="11">
        <v>43520</v>
      </c>
      <c r="D198">
        <v>0</v>
      </c>
      <c r="E198">
        <v>0</v>
      </c>
      <c r="F198" t="s">
        <v>584</v>
      </c>
      <c r="G198" t="s">
        <v>577</v>
      </c>
      <c r="H198">
        <f t="shared" si="12"/>
        <v>2</v>
      </c>
      <c r="I198">
        <f t="shared" si="13"/>
        <v>2</v>
      </c>
      <c r="J198">
        <f t="shared" si="14"/>
        <v>0</v>
      </c>
      <c r="K198">
        <f t="shared" si="15"/>
        <v>2019</v>
      </c>
    </row>
    <row r="199" spans="1:11" x14ac:dyDescent="0.25">
      <c r="A199">
        <v>6</v>
      </c>
      <c r="B199" s="11">
        <v>43521</v>
      </c>
      <c r="C199" s="11">
        <v>43527</v>
      </c>
      <c r="D199">
        <v>0</v>
      </c>
      <c r="E199">
        <v>0</v>
      </c>
      <c r="F199" t="s">
        <v>583</v>
      </c>
      <c r="G199" t="s">
        <v>577</v>
      </c>
      <c r="H199">
        <f t="shared" si="12"/>
        <v>2</v>
      </c>
      <c r="I199">
        <f t="shared" si="13"/>
        <v>3</v>
      </c>
      <c r="J199">
        <f t="shared" si="14"/>
        <v>-1</v>
      </c>
      <c r="K199">
        <f t="shared" si="15"/>
        <v>2019</v>
      </c>
    </row>
    <row r="200" spans="1:11" hidden="1" x14ac:dyDescent="0.25">
      <c r="A200">
        <v>7</v>
      </c>
      <c r="B200" s="11">
        <v>43521</v>
      </c>
      <c r="C200" s="11">
        <v>43527</v>
      </c>
      <c r="D200">
        <v>0</v>
      </c>
      <c r="E200">
        <v>0</v>
      </c>
      <c r="F200" t="s">
        <v>583</v>
      </c>
      <c r="G200" t="s">
        <v>577</v>
      </c>
      <c r="H200">
        <f t="shared" si="12"/>
        <v>2</v>
      </c>
      <c r="I200">
        <f t="shared" si="13"/>
        <v>3</v>
      </c>
      <c r="J200">
        <f t="shared" si="14"/>
        <v>-1</v>
      </c>
      <c r="K200">
        <f t="shared" si="15"/>
        <v>2019</v>
      </c>
    </row>
    <row r="201" spans="1:11" hidden="1" x14ac:dyDescent="0.25">
      <c r="A201">
        <v>9</v>
      </c>
      <c r="B201" s="11">
        <v>43521</v>
      </c>
      <c r="C201" s="11">
        <v>43527</v>
      </c>
      <c r="D201">
        <v>0</v>
      </c>
      <c r="E201">
        <v>0</v>
      </c>
      <c r="F201" t="s">
        <v>583</v>
      </c>
      <c r="G201" t="s">
        <v>577</v>
      </c>
      <c r="H201">
        <f t="shared" si="12"/>
        <v>2</v>
      </c>
      <c r="I201">
        <f t="shared" si="13"/>
        <v>3</v>
      </c>
      <c r="J201">
        <f t="shared" si="14"/>
        <v>-1</v>
      </c>
      <c r="K201">
        <f t="shared" si="15"/>
        <v>2019</v>
      </c>
    </row>
    <row r="202" spans="1:11" hidden="1" x14ac:dyDescent="0.25">
      <c r="A202">
        <v>81</v>
      </c>
      <c r="B202" s="11">
        <v>43521</v>
      </c>
      <c r="C202" s="11">
        <v>43527</v>
      </c>
      <c r="D202">
        <v>0</v>
      </c>
      <c r="E202">
        <v>0</v>
      </c>
      <c r="F202" t="s">
        <v>584</v>
      </c>
      <c r="G202" t="s">
        <v>577</v>
      </c>
      <c r="H202">
        <f t="shared" si="12"/>
        <v>2</v>
      </c>
      <c r="I202">
        <f t="shared" si="13"/>
        <v>3</v>
      </c>
      <c r="J202">
        <f t="shared" si="14"/>
        <v>-1</v>
      </c>
      <c r="K202">
        <f t="shared" si="15"/>
        <v>2019</v>
      </c>
    </row>
    <row r="203" spans="1:11" hidden="1" x14ac:dyDescent="0.25">
      <c r="A203">
        <v>82</v>
      </c>
      <c r="B203" s="11">
        <v>43521</v>
      </c>
      <c r="C203" s="11">
        <v>43527</v>
      </c>
      <c r="D203">
        <v>0</v>
      </c>
      <c r="E203">
        <v>0</v>
      </c>
      <c r="F203" t="s">
        <v>584</v>
      </c>
      <c r="G203" t="s">
        <v>577</v>
      </c>
      <c r="H203">
        <f t="shared" si="12"/>
        <v>2</v>
      </c>
      <c r="I203">
        <f t="shared" si="13"/>
        <v>3</v>
      </c>
      <c r="J203">
        <f t="shared" si="14"/>
        <v>-1</v>
      </c>
      <c r="K203">
        <f t="shared" si="15"/>
        <v>2019</v>
      </c>
    </row>
    <row r="204" spans="1:11" hidden="1" x14ac:dyDescent="0.25">
      <c r="A204">
        <v>7</v>
      </c>
      <c r="B204" s="11">
        <v>43862</v>
      </c>
      <c r="C204" s="11">
        <v>43863</v>
      </c>
      <c r="D204">
        <v>0</v>
      </c>
      <c r="E204">
        <v>0</v>
      </c>
      <c r="F204" t="s">
        <v>585</v>
      </c>
      <c r="G204" t="s">
        <v>577</v>
      </c>
      <c r="H204">
        <f t="shared" si="12"/>
        <v>2</v>
      </c>
      <c r="I204">
        <f t="shared" si="13"/>
        <v>2</v>
      </c>
      <c r="J204">
        <f t="shared" si="14"/>
        <v>0</v>
      </c>
      <c r="K204">
        <f t="shared" si="15"/>
        <v>2020</v>
      </c>
    </row>
    <row r="205" spans="1:11" hidden="1" x14ac:dyDescent="0.25">
      <c r="A205">
        <v>9</v>
      </c>
      <c r="B205" s="11">
        <v>43862</v>
      </c>
      <c r="C205" s="11">
        <v>43863</v>
      </c>
      <c r="D205">
        <v>0</v>
      </c>
      <c r="E205">
        <v>0</v>
      </c>
      <c r="F205" t="s">
        <v>585</v>
      </c>
      <c r="G205" t="s">
        <v>577</v>
      </c>
      <c r="H205">
        <f t="shared" si="12"/>
        <v>2</v>
      </c>
      <c r="I205">
        <f t="shared" si="13"/>
        <v>2</v>
      </c>
      <c r="J205">
        <f t="shared" si="14"/>
        <v>0</v>
      </c>
      <c r="K205">
        <f t="shared" si="15"/>
        <v>2020</v>
      </c>
    </row>
    <row r="206" spans="1:11" hidden="1" x14ac:dyDescent="0.25">
      <c r="A206">
        <v>81</v>
      </c>
      <c r="B206" s="11">
        <v>43862</v>
      </c>
      <c r="C206" s="11">
        <v>43863</v>
      </c>
      <c r="D206">
        <v>0</v>
      </c>
      <c r="E206">
        <v>0</v>
      </c>
      <c r="F206" t="s">
        <v>588</v>
      </c>
      <c r="G206" t="s">
        <v>577</v>
      </c>
      <c r="H206">
        <f t="shared" si="12"/>
        <v>2</v>
      </c>
      <c r="I206">
        <f t="shared" si="13"/>
        <v>2</v>
      </c>
      <c r="J206">
        <f t="shared" si="14"/>
        <v>0</v>
      </c>
      <c r="K206">
        <f t="shared" si="15"/>
        <v>2020</v>
      </c>
    </row>
    <row r="207" spans="1:11" hidden="1" x14ac:dyDescent="0.25">
      <c r="A207">
        <v>82</v>
      </c>
      <c r="B207" s="11">
        <v>43862</v>
      </c>
      <c r="C207" s="11">
        <v>43863</v>
      </c>
      <c r="D207">
        <v>0</v>
      </c>
      <c r="E207">
        <v>0</v>
      </c>
      <c r="F207" t="s">
        <v>588</v>
      </c>
      <c r="G207" t="s">
        <v>577</v>
      </c>
      <c r="H207">
        <f t="shared" si="12"/>
        <v>2</v>
      </c>
      <c r="I207">
        <f t="shared" si="13"/>
        <v>2</v>
      </c>
      <c r="J207">
        <f t="shared" si="14"/>
        <v>0</v>
      </c>
      <c r="K207">
        <f t="shared" si="15"/>
        <v>2020</v>
      </c>
    </row>
    <row r="208" spans="1:11" hidden="1" x14ac:dyDescent="0.25">
      <c r="A208">
        <v>7</v>
      </c>
      <c r="B208" s="11">
        <v>43864</v>
      </c>
      <c r="C208" s="11">
        <v>43870</v>
      </c>
      <c r="D208">
        <v>0</v>
      </c>
      <c r="E208">
        <v>0</v>
      </c>
      <c r="F208" t="s">
        <v>585</v>
      </c>
      <c r="G208" t="s">
        <v>577</v>
      </c>
      <c r="H208">
        <f t="shared" si="12"/>
        <v>2</v>
      </c>
      <c r="I208">
        <f t="shared" si="13"/>
        <v>2</v>
      </c>
      <c r="J208">
        <f t="shared" si="14"/>
        <v>0</v>
      </c>
      <c r="K208">
        <f t="shared" si="15"/>
        <v>2020</v>
      </c>
    </row>
    <row r="209" spans="1:11" hidden="1" x14ac:dyDescent="0.25">
      <c r="A209">
        <v>9</v>
      </c>
      <c r="B209" s="11">
        <v>43864</v>
      </c>
      <c r="C209" s="11">
        <v>43870</v>
      </c>
      <c r="D209">
        <v>0</v>
      </c>
      <c r="E209">
        <v>0</v>
      </c>
      <c r="F209" t="s">
        <v>585</v>
      </c>
      <c r="G209" t="s">
        <v>577</v>
      </c>
      <c r="H209">
        <f t="shared" si="12"/>
        <v>2</v>
      </c>
      <c r="I209">
        <f t="shared" si="13"/>
        <v>2</v>
      </c>
      <c r="J209">
        <f t="shared" si="14"/>
        <v>0</v>
      </c>
      <c r="K209">
        <f t="shared" si="15"/>
        <v>2020</v>
      </c>
    </row>
    <row r="210" spans="1:11" hidden="1" x14ac:dyDescent="0.25">
      <c r="A210">
        <v>10</v>
      </c>
      <c r="B210" s="11">
        <v>43864</v>
      </c>
      <c r="C210" s="11">
        <v>43870</v>
      </c>
      <c r="D210">
        <v>0</v>
      </c>
      <c r="E210">
        <v>0</v>
      </c>
      <c r="F210" t="s">
        <v>585</v>
      </c>
      <c r="G210" t="s">
        <v>577</v>
      </c>
      <c r="H210">
        <f t="shared" si="12"/>
        <v>2</v>
      </c>
      <c r="I210">
        <f t="shared" si="13"/>
        <v>2</v>
      </c>
      <c r="J210">
        <f t="shared" si="14"/>
        <v>0</v>
      </c>
      <c r="K210">
        <f t="shared" si="15"/>
        <v>2020</v>
      </c>
    </row>
    <row r="211" spans="1:11" hidden="1" x14ac:dyDescent="0.25">
      <c r="A211">
        <v>81</v>
      </c>
      <c r="B211" s="11">
        <v>43864</v>
      </c>
      <c r="C211" s="11">
        <v>43870</v>
      </c>
      <c r="D211">
        <v>0</v>
      </c>
      <c r="E211">
        <v>0</v>
      </c>
      <c r="F211" t="s">
        <v>588</v>
      </c>
      <c r="G211" t="s">
        <v>577</v>
      </c>
      <c r="H211">
        <f t="shared" si="12"/>
        <v>2</v>
      </c>
      <c r="I211">
        <f t="shared" si="13"/>
        <v>2</v>
      </c>
      <c r="J211">
        <f t="shared" si="14"/>
        <v>0</v>
      </c>
      <c r="K211">
        <f t="shared" si="15"/>
        <v>2020</v>
      </c>
    </row>
    <row r="212" spans="1:11" hidden="1" x14ac:dyDescent="0.25">
      <c r="A212">
        <v>82</v>
      </c>
      <c r="B212" s="11">
        <v>43864</v>
      </c>
      <c r="C212" s="11">
        <v>43870</v>
      </c>
      <c r="D212">
        <v>0</v>
      </c>
      <c r="E212">
        <v>0</v>
      </c>
      <c r="F212" t="s">
        <v>588</v>
      </c>
      <c r="G212" t="s">
        <v>577</v>
      </c>
      <c r="H212">
        <f t="shared" si="12"/>
        <v>2</v>
      </c>
      <c r="I212">
        <f t="shared" si="13"/>
        <v>2</v>
      </c>
      <c r="J212">
        <f t="shared" si="14"/>
        <v>0</v>
      </c>
      <c r="K212">
        <f t="shared" si="15"/>
        <v>2020</v>
      </c>
    </row>
    <row r="213" spans="1:11" hidden="1" x14ac:dyDescent="0.25">
      <c r="A213">
        <v>7</v>
      </c>
      <c r="B213" s="11">
        <v>43871</v>
      </c>
      <c r="C213" s="11">
        <v>43877</v>
      </c>
      <c r="D213">
        <v>0</v>
      </c>
      <c r="E213">
        <v>0</v>
      </c>
      <c r="F213" t="s">
        <v>585</v>
      </c>
      <c r="G213" t="s">
        <v>577</v>
      </c>
      <c r="H213">
        <f t="shared" si="12"/>
        <v>2</v>
      </c>
      <c r="I213">
        <f t="shared" si="13"/>
        <v>2</v>
      </c>
      <c r="J213">
        <f t="shared" si="14"/>
        <v>0</v>
      </c>
      <c r="K213">
        <f t="shared" si="15"/>
        <v>2020</v>
      </c>
    </row>
    <row r="214" spans="1:11" hidden="1" x14ac:dyDescent="0.25">
      <c r="A214">
        <v>9</v>
      </c>
      <c r="B214" s="11">
        <v>43871</v>
      </c>
      <c r="C214" s="11">
        <v>43877</v>
      </c>
      <c r="D214">
        <v>0</v>
      </c>
      <c r="E214">
        <v>0</v>
      </c>
      <c r="F214" t="s">
        <v>585</v>
      </c>
      <c r="G214" t="s">
        <v>577</v>
      </c>
      <c r="H214">
        <f t="shared" si="12"/>
        <v>2</v>
      </c>
      <c r="I214">
        <f t="shared" si="13"/>
        <v>2</v>
      </c>
      <c r="J214">
        <f t="shared" si="14"/>
        <v>0</v>
      </c>
      <c r="K214">
        <f t="shared" si="15"/>
        <v>2020</v>
      </c>
    </row>
    <row r="215" spans="1:11" hidden="1" x14ac:dyDescent="0.25">
      <c r="A215">
        <v>10</v>
      </c>
      <c r="B215" s="11">
        <v>43871</v>
      </c>
      <c r="C215" s="11">
        <v>43877</v>
      </c>
      <c r="D215">
        <v>0</v>
      </c>
      <c r="E215">
        <v>0</v>
      </c>
      <c r="F215" t="s">
        <v>585</v>
      </c>
      <c r="G215" t="s">
        <v>577</v>
      </c>
      <c r="H215">
        <f t="shared" si="12"/>
        <v>2</v>
      </c>
      <c r="I215">
        <f t="shared" si="13"/>
        <v>2</v>
      </c>
      <c r="J215">
        <f t="shared" si="14"/>
        <v>0</v>
      </c>
      <c r="K215">
        <f t="shared" si="15"/>
        <v>2020</v>
      </c>
    </row>
    <row r="216" spans="1:11" hidden="1" x14ac:dyDescent="0.25">
      <c r="A216">
        <v>81</v>
      </c>
      <c r="B216" s="11">
        <v>43871</v>
      </c>
      <c r="C216" s="11">
        <v>43877</v>
      </c>
      <c r="D216">
        <v>0</v>
      </c>
      <c r="E216">
        <v>0</v>
      </c>
      <c r="F216" t="s">
        <v>588</v>
      </c>
      <c r="G216" t="s">
        <v>577</v>
      </c>
      <c r="H216">
        <f t="shared" si="12"/>
        <v>2</v>
      </c>
      <c r="I216">
        <f t="shared" si="13"/>
        <v>2</v>
      </c>
      <c r="J216">
        <f t="shared" si="14"/>
        <v>0</v>
      </c>
      <c r="K216">
        <f t="shared" si="15"/>
        <v>2020</v>
      </c>
    </row>
    <row r="217" spans="1:11" hidden="1" x14ac:dyDescent="0.25">
      <c r="A217">
        <v>82</v>
      </c>
      <c r="B217" s="11">
        <v>43871</v>
      </c>
      <c r="C217" s="11">
        <v>43877</v>
      </c>
      <c r="D217">
        <v>0</v>
      </c>
      <c r="E217">
        <v>0</v>
      </c>
      <c r="F217" t="s">
        <v>588</v>
      </c>
      <c r="G217" t="s">
        <v>577</v>
      </c>
      <c r="H217">
        <f t="shared" si="12"/>
        <v>2</v>
      </c>
      <c r="I217">
        <f t="shared" si="13"/>
        <v>2</v>
      </c>
      <c r="J217">
        <f t="shared" si="14"/>
        <v>0</v>
      </c>
      <c r="K217">
        <f t="shared" si="15"/>
        <v>2020</v>
      </c>
    </row>
    <row r="218" spans="1:11" hidden="1" x14ac:dyDescent="0.25">
      <c r="A218">
        <v>7</v>
      </c>
      <c r="B218" s="11">
        <v>43878</v>
      </c>
      <c r="C218" s="11">
        <v>43884</v>
      </c>
      <c r="D218">
        <v>0</v>
      </c>
      <c r="E218">
        <v>0</v>
      </c>
      <c r="F218" t="s">
        <v>585</v>
      </c>
      <c r="G218" t="s">
        <v>577</v>
      </c>
      <c r="H218">
        <f t="shared" si="12"/>
        <v>2</v>
      </c>
      <c r="I218">
        <f t="shared" si="13"/>
        <v>2</v>
      </c>
      <c r="J218">
        <f t="shared" si="14"/>
        <v>0</v>
      </c>
      <c r="K218">
        <f t="shared" si="15"/>
        <v>2020</v>
      </c>
    </row>
    <row r="219" spans="1:11" hidden="1" x14ac:dyDescent="0.25">
      <c r="A219">
        <v>9</v>
      </c>
      <c r="B219" s="11">
        <v>43878</v>
      </c>
      <c r="C219" s="11">
        <v>43884</v>
      </c>
      <c r="D219">
        <v>0</v>
      </c>
      <c r="E219">
        <v>0</v>
      </c>
      <c r="F219" t="s">
        <v>585</v>
      </c>
      <c r="G219" t="s">
        <v>577</v>
      </c>
      <c r="H219">
        <f t="shared" si="12"/>
        <v>2</v>
      </c>
      <c r="I219">
        <f t="shared" si="13"/>
        <v>2</v>
      </c>
      <c r="J219">
        <f t="shared" si="14"/>
        <v>0</v>
      </c>
      <c r="K219">
        <f t="shared" si="15"/>
        <v>2020</v>
      </c>
    </row>
    <row r="220" spans="1:11" hidden="1" x14ac:dyDescent="0.25">
      <c r="A220">
        <v>10</v>
      </c>
      <c r="B220" s="11">
        <v>43878</v>
      </c>
      <c r="C220" s="11">
        <v>43884</v>
      </c>
      <c r="D220">
        <v>0</v>
      </c>
      <c r="E220">
        <v>0</v>
      </c>
      <c r="F220" t="s">
        <v>585</v>
      </c>
      <c r="G220" t="s">
        <v>577</v>
      </c>
      <c r="H220">
        <f t="shared" si="12"/>
        <v>2</v>
      </c>
      <c r="I220">
        <f t="shared" si="13"/>
        <v>2</v>
      </c>
      <c r="J220">
        <f t="shared" si="14"/>
        <v>0</v>
      </c>
      <c r="K220">
        <f t="shared" si="15"/>
        <v>2020</v>
      </c>
    </row>
    <row r="221" spans="1:11" hidden="1" x14ac:dyDescent="0.25">
      <c r="A221">
        <v>81</v>
      </c>
      <c r="B221" s="11">
        <v>43878</v>
      </c>
      <c r="C221" s="11">
        <v>43884</v>
      </c>
      <c r="D221">
        <v>0</v>
      </c>
      <c r="E221">
        <v>0</v>
      </c>
      <c r="F221" t="s">
        <v>588</v>
      </c>
      <c r="G221" t="s">
        <v>577</v>
      </c>
      <c r="H221">
        <f t="shared" si="12"/>
        <v>2</v>
      </c>
      <c r="I221">
        <f t="shared" si="13"/>
        <v>2</v>
      </c>
      <c r="J221">
        <f t="shared" si="14"/>
        <v>0</v>
      </c>
      <c r="K221">
        <f t="shared" si="15"/>
        <v>2020</v>
      </c>
    </row>
    <row r="222" spans="1:11" hidden="1" x14ac:dyDescent="0.25">
      <c r="A222">
        <v>82</v>
      </c>
      <c r="B222" s="11">
        <v>43878</v>
      </c>
      <c r="C222" s="11">
        <v>43884</v>
      </c>
      <c r="D222">
        <v>0</v>
      </c>
      <c r="E222">
        <v>0</v>
      </c>
      <c r="F222" t="s">
        <v>588</v>
      </c>
      <c r="G222" t="s">
        <v>577</v>
      </c>
      <c r="H222">
        <f t="shared" si="12"/>
        <v>2</v>
      </c>
      <c r="I222">
        <f t="shared" si="13"/>
        <v>2</v>
      </c>
      <c r="J222">
        <f t="shared" si="14"/>
        <v>0</v>
      </c>
      <c r="K222">
        <f t="shared" si="15"/>
        <v>2020</v>
      </c>
    </row>
    <row r="223" spans="1:11" hidden="1" x14ac:dyDescent="0.25">
      <c r="A223">
        <v>7</v>
      </c>
      <c r="B223" s="11">
        <v>43885</v>
      </c>
      <c r="C223" s="11">
        <v>43891</v>
      </c>
      <c r="D223">
        <v>0</v>
      </c>
      <c r="E223">
        <v>0</v>
      </c>
      <c r="F223" t="s">
        <v>585</v>
      </c>
      <c r="G223" t="s">
        <v>577</v>
      </c>
      <c r="H223">
        <f t="shared" si="12"/>
        <v>2</v>
      </c>
      <c r="I223">
        <f t="shared" si="13"/>
        <v>3</v>
      </c>
      <c r="J223">
        <f t="shared" si="14"/>
        <v>-1</v>
      </c>
      <c r="K223">
        <f t="shared" si="15"/>
        <v>2020</v>
      </c>
    </row>
    <row r="224" spans="1:11" hidden="1" x14ac:dyDescent="0.25">
      <c r="A224">
        <v>9</v>
      </c>
      <c r="B224" s="11">
        <v>43885</v>
      </c>
      <c r="C224" s="11">
        <v>43891</v>
      </c>
      <c r="D224">
        <v>0</v>
      </c>
      <c r="E224">
        <v>0</v>
      </c>
      <c r="F224" t="s">
        <v>585</v>
      </c>
      <c r="G224" t="s">
        <v>577</v>
      </c>
      <c r="H224">
        <f t="shared" si="12"/>
        <v>2</v>
      </c>
      <c r="I224">
        <f t="shared" si="13"/>
        <v>3</v>
      </c>
      <c r="J224">
        <f t="shared" si="14"/>
        <v>-1</v>
      </c>
      <c r="K224">
        <f t="shared" si="15"/>
        <v>2020</v>
      </c>
    </row>
    <row r="225" spans="1:11" hidden="1" x14ac:dyDescent="0.25">
      <c r="A225">
        <v>10</v>
      </c>
      <c r="B225" s="11">
        <v>43885</v>
      </c>
      <c r="C225" s="11">
        <v>43891</v>
      </c>
      <c r="D225">
        <v>0</v>
      </c>
      <c r="E225">
        <v>0</v>
      </c>
      <c r="F225" t="s">
        <v>585</v>
      </c>
      <c r="G225" t="s">
        <v>577</v>
      </c>
      <c r="H225">
        <f t="shared" si="12"/>
        <v>2</v>
      </c>
      <c r="I225">
        <f t="shared" si="13"/>
        <v>3</v>
      </c>
      <c r="J225">
        <f t="shared" si="14"/>
        <v>-1</v>
      </c>
      <c r="K225">
        <f t="shared" si="15"/>
        <v>2020</v>
      </c>
    </row>
    <row r="226" spans="1:11" hidden="1" x14ac:dyDescent="0.25">
      <c r="A226">
        <v>81</v>
      </c>
      <c r="B226" s="11">
        <v>43885</v>
      </c>
      <c r="C226" s="11">
        <v>43891</v>
      </c>
      <c r="D226">
        <v>0</v>
      </c>
      <c r="E226">
        <v>0</v>
      </c>
      <c r="F226" t="s">
        <v>588</v>
      </c>
      <c r="G226" t="s">
        <v>577</v>
      </c>
      <c r="H226">
        <f t="shared" si="12"/>
        <v>2</v>
      </c>
      <c r="I226">
        <f t="shared" si="13"/>
        <v>3</v>
      </c>
      <c r="J226">
        <f t="shared" si="14"/>
        <v>-1</v>
      </c>
      <c r="K226">
        <f t="shared" si="15"/>
        <v>2020</v>
      </c>
    </row>
    <row r="227" spans="1:11" hidden="1" x14ac:dyDescent="0.25">
      <c r="A227">
        <v>82</v>
      </c>
      <c r="B227" s="11">
        <v>43885</v>
      </c>
      <c r="C227" s="11">
        <v>43891</v>
      </c>
      <c r="D227">
        <v>0</v>
      </c>
      <c r="E227">
        <v>0</v>
      </c>
      <c r="F227" t="s">
        <v>588</v>
      </c>
      <c r="G227" t="s">
        <v>577</v>
      </c>
      <c r="H227">
        <f t="shared" si="12"/>
        <v>2</v>
      </c>
      <c r="I227">
        <f t="shared" si="13"/>
        <v>3</v>
      </c>
      <c r="J227">
        <f t="shared" si="14"/>
        <v>-1</v>
      </c>
      <c r="K227">
        <f t="shared" si="15"/>
        <v>2020</v>
      </c>
    </row>
    <row r="228" spans="1:11" hidden="1" x14ac:dyDescent="0.25">
      <c r="A228">
        <v>6</v>
      </c>
      <c r="B228" s="11">
        <v>42065</v>
      </c>
      <c r="C228" s="11">
        <v>42071</v>
      </c>
      <c r="D228">
        <v>0</v>
      </c>
      <c r="E228">
        <v>0</v>
      </c>
      <c r="F228" t="s">
        <v>576</v>
      </c>
      <c r="G228" t="s">
        <v>577</v>
      </c>
      <c r="H228">
        <f t="shared" si="12"/>
        <v>3</v>
      </c>
      <c r="I228">
        <f t="shared" si="13"/>
        <v>3</v>
      </c>
      <c r="J228">
        <f t="shared" si="14"/>
        <v>0</v>
      </c>
      <c r="K228">
        <f t="shared" si="15"/>
        <v>2015</v>
      </c>
    </row>
    <row r="229" spans="1:11" hidden="1" x14ac:dyDescent="0.25">
      <c r="A229">
        <v>9</v>
      </c>
      <c r="B229" s="11">
        <v>42065</v>
      </c>
      <c r="C229" s="11">
        <v>42071</v>
      </c>
      <c r="D229">
        <v>0</v>
      </c>
      <c r="E229">
        <v>0</v>
      </c>
      <c r="F229" t="s">
        <v>576</v>
      </c>
      <c r="G229" t="s">
        <v>577</v>
      </c>
      <c r="H229">
        <f t="shared" si="12"/>
        <v>3</v>
      </c>
      <c r="I229">
        <f t="shared" si="13"/>
        <v>3</v>
      </c>
      <c r="J229">
        <f t="shared" si="14"/>
        <v>0</v>
      </c>
      <c r="K229">
        <f t="shared" si="15"/>
        <v>2015</v>
      </c>
    </row>
    <row r="230" spans="1:11" hidden="1" x14ac:dyDescent="0.25">
      <c r="A230">
        <v>81</v>
      </c>
      <c r="B230" s="11">
        <v>42066</v>
      </c>
      <c r="C230" s="11">
        <v>42072</v>
      </c>
      <c r="D230">
        <v>0</v>
      </c>
      <c r="E230">
        <v>0</v>
      </c>
      <c r="F230" t="s">
        <v>576</v>
      </c>
      <c r="G230" t="s">
        <v>577</v>
      </c>
      <c r="H230">
        <f t="shared" si="12"/>
        <v>3</v>
      </c>
      <c r="I230">
        <f t="shared" si="13"/>
        <v>3</v>
      </c>
      <c r="J230">
        <f t="shared" si="14"/>
        <v>0</v>
      </c>
      <c r="K230">
        <f t="shared" si="15"/>
        <v>2015</v>
      </c>
    </row>
    <row r="231" spans="1:11" hidden="1" x14ac:dyDescent="0.25">
      <c r="A231">
        <v>82</v>
      </c>
      <c r="B231" s="11">
        <v>42066</v>
      </c>
      <c r="C231" s="11">
        <v>42072</v>
      </c>
      <c r="D231">
        <v>0</v>
      </c>
      <c r="E231">
        <v>0</v>
      </c>
      <c r="F231" t="s">
        <v>576</v>
      </c>
      <c r="G231" t="s">
        <v>577</v>
      </c>
      <c r="H231">
        <f t="shared" si="12"/>
        <v>3</v>
      </c>
      <c r="I231">
        <f t="shared" si="13"/>
        <v>3</v>
      </c>
      <c r="J231">
        <f t="shared" si="14"/>
        <v>0</v>
      </c>
      <c r="K231">
        <f t="shared" si="15"/>
        <v>2015</v>
      </c>
    </row>
    <row r="232" spans="1:11" hidden="1" x14ac:dyDescent="0.25">
      <c r="A232">
        <v>6</v>
      </c>
      <c r="B232" s="11">
        <v>42072</v>
      </c>
      <c r="C232" s="11">
        <v>42078</v>
      </c>
      <c r="D232">
        <v>0</v>
      </c>
      <c r="E232">
        <v>0</v>
      </c>
      <c r="F232" t="s">
        <v>576</v>
      </c>
      <c r="G232" t="s">
        <v>577</v>
      </c>
      <c r="H232">
        <f t="shared" si="12"/>
        <v>3</v>
      </c>
      <c r="I232">
        <f t="shared" si="13"/>
        <v>3</v>
      </c>
      <c r="J232">
        <f t="shared" si="14"/>
        <v>0</v>
      </c>
      <c r="K232">
        <f t="shared" si="15"/>
        <v>2015</v>
      </c>
    </row>
    <row r="233" spans="1:11" hidden="1" x14ac:dyDescent="0.25">
      <c r="A233">
        <v>9</v>
      </c>
      <c r="B233" s="11">
        <v>42072</v>
      </c>
      <c r="C233" s="11">
        <v>42078</v>
      </c>
      <c r="D233">
        <v>0</v>
      </c>
      <c r="E233">
        <v>0</v>
      </c>
      <c r="F233" t="s">
        <v>576</v>
      </c>
      <c r="G233" t="s">
        <v>577</v>
      </c>
      <c r="H233">
        <f t="shared" si="12"/>
        <v>3</v>
      </c>
      <c r="I233">
        <f t="shared" si="13"/>
        <v>3</v>
      </c>
      <c r="J233">
        <f t="shared" si="14"/>
        <v>0</v>
      </c>
      <c r="K233">
        <f t="shared" si="15"/>
        <v>2015</v>
      </c>
    </row>
    <row r="234" spans="1:11" hidden="1" x14ac:dyDescent="0.25">
      <c r="A234">
        <v>81</v>
      </c>
      <c r="B234" s="11">
        <v>42073</v>
      </c>
      <c r="C234" s="11">
        <v>42079</v>
      </c>
      <c r="D234">
        <v>0</v>
      </c>
      <c r="E234">
        <v>0</v>
      </c>
      <c r="F234" t="s">
        <v>576</v>
      </c>
      <c r="G234" t="s">
        <v>577</v>
      </c>
      <c r="H234">
        <f t="shared" si="12"/>
        <v>3</v>
      </c>
      <c r="I234">
        <f t="shared" si="13"/>
        <v>3</v>
      </c>
      <c r="J234">
        <f t="shared" si="14"/>
        <v>0</v>
      </c>
      <c r="K234">
        <f t="shared" si="15"/>
        <v>2015</v>
      </c>
    </row>
    <row r="235" spans="1:11" hidden="1" x14ac:dyDescent="0.25">
      <c r="A235">
        <v>82</v>
      </c>
      <c r="B235" s="11">
        <v>42073</v>
      </c>
      <c r="C235" s="11">
        <v>42079</v>
      </c>
      <c r="D235">
        <v>0</v>
      </c>
      <c r="E235">
        <v>0</v>
      </c>
      <c r="F235" t="s">
        <v>576</v>
      </c>
      <c r="G235" t="s">
        <v>577</v>
      </c>
      <c r="H235">
        <f t="shared" si="12"/>
        <v>3</v>
      </c>
      <c r="I235">
        <f t="shared" si="13"/>
        <v>3</v>
      </c>
      <c r="J235">
        <f t="shared" si="14"/>
        <v>0</v>
      </c>
      <c r="K235">
        <f t="shared" si="15"/>
        <v>2015</v>
      </c>
    </row>
    <row r="236" spans="1:11" hidden="1" x14ac:dyDescent="0.25">
      <c r="A236">
        <v>6</v>
      </c>
      <c r="B236" s="11">
        <v>42079</v>
      </c>
      <c r="C236" s="11">
        <v>42085</v>
      </c>
      <c r="D236">
        <v>0</v>
      </c>
      <c r="E236">
        <v>0</v>
      </c>
      <c r="F236" t="s">
        <v>576</v>
      </c>
      <c r="G236" t="s">
        <v>577</v>
      </c>
      <c r="H236">
        <f t="shared" si="12"/>
        <v>3</v>
      </c>
      <c r="I236">
        <f t="shared" si="13"/>
        <v>3</v>
      </c>
      <c r="J236">
        <f t="shared" si="14"/>
        <v>0</v>
      </c>
      <c r="K236">
        <f t="shared" si="15"/>
        <v>2015</v>
      </c>
    </row>
    <row r="237" spans="1:11" hidden="1" x14ac:dyDescent="0.25">
      <c r="A237">
        <v>9</v>
      </c>
      <c r="B237" s="11">
        <v>42079</v>
      </c>
      <c r="C237" s="11">
        <v>42085</v>
      </c>
      <c r="D237">
        <v>0</v>
      </c>
      <c r="E237">
        <v>0</v>
      </c>
      <c r="F237" t="s">
        <v>576</v>
      </c>
      <c r="G237" t="s">
        <v>577</v>
      </c>
      <c r="H237">
        <f t="shared" si="12"/>
        <v>3</v>
      </c>
      <c r="I237">
        <f t="shared" si="13"/>
        <v>3</v>
      </c>
      <c r="J237">
        <f t="shared" si="14"/>
        <v>0</v>
      </c>
      <c r="K237">
        <f t="shared" si="15"/>
        <v>2015</v>
      </c>
    </row>
    <row r="238" spans="1:11" hidden="1" x14ac:dyDescent="0.25">
      <c r="A238">
        <v>81</v>
      </c>
      <c r="B238" s="11">
        <v>42080</v>
      </c>
      <c r="C238" s="11">
        <v>42086</v>
      </c>
      <c r="D238">
        <v>0</v>
      </c>
      <c r="E238">
        <v>0</v>
      </c>
      <c r="F238" t="s">
        <v>576</v>
      </c>
      <c r="G238" t="s">
        <v>577</v>
      </c>
      <c r="H238">
        <f t="shared" si="12"/>
        <v>3</v>
      </c>
      <c r="I238">
        <f t="shared" si="13"/>
        <v>3</v>
      </c>
      <c r="J238">
        <f t="shared" si="14"/>
        <v>0</v>
      </c>
      <c r="K238">
        <f t="shared" si="15"/>
        <v>2015</v>
      </c>
    </row>
    <row r="239" spans="1:11" hidden="1" x14ac:dyDescent="0.25">
      <c r="A239">
        <v>82</v>
      </c>
      <c r="B239" s="11">
        <v>42080</v>
      </c>
      <c r="C239" s="11">
        <v>42086</v>
      </c>
      <c r="D239">
        <v>0</v>
      </c>
      <c r="E239">
        <v>0</v>
      </c>
      <c r="F239" t="s">
        <v>576</v>
      </c>
      <c r="G239" t="s">
        <v>577</v>
      </c>
      <c r="H239">
        <f t="shared" si="12"/>
        <v>3</v>
      </c>
      <c r="I239">
        <f t="shared" si="13"/>
        <v>3</v>
      </c>
      <c r="J239">
        <f t="shared" si="14"/>
        <v>0</v>
      </c>
      <c r="K239">
        <f t="shared" si="15"/>
        <v>2015</v>
      </c>
    </row>
    <row r="240" spans="1:11" hidden="1" x14ac:dyDescent="0.25">
      <c r="A240">
        <v>6</v>
      </c>
      <c r="B240" s="11">
        <v>42086</v>
      </c>
      <c r="C240" s="11">
        <v>42092</v>
      </c>
      <c r="D240">
        <v>0</v>
      </c>
      <c r="E240">
        <v>0</v>
      </c>
      <c r="F240" t="s">
        <v>576</v>
      </c>
      <c r="G240" t="s">
        <v>577</v>
      </c>
      <c r="H240">
        <f t="shared" si="12"/>
        <v>3</v>
      </c>
      <c r="I240">
        <f t="shared" si="13"/>
        <v>3</v>
      </c>
      <c r="J240">
        <f t="shared" si="14"/>
        <v>0</v>
      </c>
      <c r="K240">
        <f t="shared" si="15"/>
        <v>2015</v>
      </c>
    </row>
    <row r="241" spans="1:11" hidden="1" x14ac:dyDescent="0.25">
      <c r="A241">
        <v>9</v>
      </c>
      <c r="B241" s="11">
        <v>42086</v>
      </c>
      <c r="C241" s="11">
        <v>42092</v>
      </c>
      <c r="D241">
        <v>0</v>
      </c>
      <c r="E241">
        <v>0</v>
      </c>
      <c r="F241" t="s">
        <v>576</v>
      </c>
      <c r="G241" t="s">
        <v>577</v>
      </c>
      <c r="H241">
        <f t="shared" si="12"/>
        <v>3</v>
      </c>
      <c r="I241">
        <f t="shared" si="13"/>
        <v>3</v>
      </c>
      <c r="J241">
        <f t="shared" si="14"/>
        <v>0</v>
      </c>
      <c r="K241">
        <f t="shared" si="15"/>
        <v>2015</v>
      </c>
    </row>
    <row r="242" spans="1:11" hidden="1" x14ac:dyDescent="0.25">
      <c r="A242">
        <v>81</v>
      </c>
      <c r="B242" s="11">
        <v>42087</v>
      </c>
      <c r="C242" s="11">
        <v>42093</v>
      </c>
      <c r="D242">
        <v>0</v>
      </c>
      <c r="E242">
        <v>0</v>
      </c>
      <c r="F242" t="s">
        <v>576</v>
      </c>
      <c r="G242" t="s">
        <v>577</v>
      </c>
      <c r="H242">
        <f t="shared" si="12"/>
        <v>3</v>
      </c>
      <c r="I242">
        <f t="shared" si="13"/>
        <v>3</v>
      </c>
      <c r="J242">
        <f t="shared" si="14"/>
        <v>0</v>
      </c>
      <c r="K242">
        <f t="shared" si="15"/>
        <v>2015</v>
      </c>
    </row>
    <row r="243" spans="1:11" hidden="1" x14ac:dyDescent="0.25">
      <c r="A243">
        <v>82</v>
      </c>
      <c r="B243" s="11">
        <v>42087</v>
      </c>
      <c r="C243" s="11">
        <v>42093</v>
      </c>
      <c r="D243">
        <v>0</v>
      </c>
      <c r="E243">
        <v>0</v>
      </c>
      <c r="F243" t="s">
        <v>576</v>
      </c>
      <c r="G243" t="s">
        <v>577</v>
      </c>
      <c r="H243">
        <f t="shared" si="12"/>
        <v>3</v>
      </c>
      <c r="I243">
        <f t="shared" si="13"/>
        <v>3</v>
      </c>
      <c r="J243">
        <f t="shared" si="14"/>
        <v>0</v>
      </c>
      <c r="K243">
        <f t="shared" si="15"/>
        <v>2015</v>
      </c>
    </row>
    <row r="244" spans="1:11" hidden="1" x14ac:dyDescent="0.25">
      <c r="A244">
        <v>6</v>
      </c>
      <c r="B244" s="11">
        <v>42093</v>
      </c>
      <c r="C244" s="11">
        <v>42099</v>
      </c>
      <c r="D244">
        <v>0</v>
      </c>
      <c r="E244">
        <v>0</v>
      </c>
      <c r="F244" t="s">
        <v>576</v>
      </c>
      <c r="G244" t="s">
        <v>577</v>
      </c>
      <c r="H244">
        <f t="shared" si="12"/>
        <v>3</v>
      </c>
      <c r="I244">
        <f t="shared" si="13"/>
        <v>4</v>
      </c>
      <c r="J244">
        <f t="shared" si="14"/>
        <v>-1</v>
      </c>
      <c r="K244">
        <f t="shared" si="15"/>
        <v>2015</v>
      </c>
    </row>
    <row r="245" spans="1:11" hidden="1" x14ac:dyDescent="0.25">
      <c r="A245">
        <v>9</v>
      </c>
      <c r="B245" s="11">
        <v>42093</v>
      </c>
      <c r="C245" s="11">
        <v>42099</v>
      </c>
      <c r="D245">
        <v>0</v>
      </c>
      <c r="E245">
        <v>0</v>
      </c>
      <c r="F245" t="s">
        <v>576</v>
      </c>
      <c r="G245" t="s">
        <v>577</v>
      </c>
      <c r="H245">
        <f t="shared" si="12"/>
        <v>3</v>
      </c>
      <c r="I245">
        <f t="shared" si="13"/>
        <v>4</v>
      </c>
      <c r="J245">
        <f t="shared" si="14"/>
        <v>-1</v>
      </c>
      <c r="K245">
        <f t="shared" si="15"/>
        <v>2015</v>
      </c>
    </row>
    <row r="246" spans="1:11" hidden="1" x14ac:dyDescent="0.25">
      <c r="A246">
        <v>81</v>
      </c>
      <c r="B246" s="11">
        <v>42094</v>
      </c>
      <c r="C246" s="11">
        <v>42100</v>
      </c>
      <c r="D246">
        <v>0</v>
      </c>
      <c r="E246">
        <v>0</v>
      </c>
      <c r="F246" t="s">
        <v>576</v>
      </c>
      <c r="G246" t="s">
        <v>577</v>
      </c>
      <c r="H246">
        <f t="shared" si="12"/>
        <v>3</v>
      </c>
      <c r="I246">
        <f t="shared" si="13"/>
        <v>4</v>
      </c>
      <c r="J246">
        <f t="shared" si="14"/>
        <v>-1</v>
      </c>
      <c r="K246">
        <f t="shared" si="15"/>
        <v>2015</v>
      </c>
    </row>
    <row r="247" spans="1:11" hidden="1" x14ac:dyDescent="0.25">
      <c r="A247">
        <v>82</v>
      </c>
      <c r="B247" s="11">
        <v>42094</v>
      </c>
      <c r="C247" s="11">
        <v>42100</v>
      </c>
      <c r="D247">
        <v>0</v>
      </c>
      <c r="E247">
        <v>0</v>
      </c>
      <c r="F247" t="s">
        <v>576</v>
      </c>
      <c r="G247" t="s">
        <v>577</v>
      </c>
      <c r="H247">
        <f t="shared" si="12"/>
        <v>3</v>
      </c>
      <c r="I247">
        <f t="shared" si="13"/>
        <v>4</v>
      </c>
      <c r="J247">
        <f t="shared" si="14"/>
        <v>-1</v>
      </c>
      <c r="K247">
        <f t="shared" si="15"/>
        <v>2015</v>
      </c>
    </row>
    <row r="248" spans="1:11" hidden="1" x14ac:dyDescent="0.25">
      <c r="A248">
        <v>7</v>
      </c>
      <c r="B248" s="11">
        <v>42436</v>
      </c>
      <c r="C248" s="11">
        <v>42442</v>
      </c>
      <c r="D248">
        <v>0</v>
      </c>
      <c r="E248">
        <v>0</v>
      </c>
      <c r="F248" t="s">
        <v>578</v>
      </c>
      <c r="G248" t="s">
        <v>577</v>
      </c>
      <c r="H248">
        <f t="shared" si="12"/>
        <v>3</v>
      </c>
      <c r="I248">
        <f t="shared" si="13"/>
        <v>3</v>
      </c>
      <c r="J248">
        <f t="shared" si="14"/>
        <v>0</v>
      </c>
      <c r="K248">
        <f t="shared" si="15"/>
        <v>2016</v>
      </c>
    </row>
    <row r="249" spans="1:11" hidden="1" x14ac:dyDescent="0.25">
      <c r="A249">
        <v>9</v>
      </c>
      <c r="B249" s="11">
        <v>42436</v>
      </c>
      <c r="C249" s="11">
        <v>42442</v>
      </c>
      <c r="D249">
        <v>0</v>
      </c>
      <c r="E249">
        <v>0</v>
      </c>
      <c r="F249" t="s">
        <v>578</v>
      </c>
      <c r="G249" t="s">
        <v>577</v>
      </c>
      <c r="H249">
        <f t="shared" si="12"/>
        <v>3</v>
      </c>
      <c r="I249">
        <f t="shared" si="13"/>
        <v>3</v>
      </c>
      <c r="J249">
        <f t="shared" si="14"/>
        <v>0</v>
      </c>
      <c r="K249">
        <f t="shared" si="15"/>
        <v>2016</v>
      </c>
    </row>
    <row r="250" spans="1:11" hidden="1" x14ac:dyDescent="0.25">
      <c r="A250">
        <v>81</v>
      </c>
      <c r="B250" s="11">
        <v>42436</v>
      </c>
      <c r="C250" s="11">
        <v>42442</v>
      </c>
      <c r="D250">
        <v>0</v>
      </c>
      <c r="E250">
        <v>0</v>
      </c>
      <c r="F250" t="s">
        <v>579</v>
      </c>
      <c r="G250" t="s">
        <v>577</v>
      </c>
      <c r="H250">
        <f t="shared" si="12"/>
        <v>3</v>
      </c>
      <c r="I250">
        <f t="shared" si="13"/>
        <v>3</v>
      </c>
      <c r="J250">
        <f t="shared" si="14"/>
        <v>0</v>
      </c>
      <c r="K250">
        <f t="shared" si="15"/>
        <v>2016</v>
      </c>
    </row>
    <row r="251" spans="1:11" hidden="1" x14ac:dyDescent="0.25">
      <c r="A251">
        <v>82</v>
      </c>
      <c r="B251" s="11">
        <v>42436</v>
      </c>
      <c r="C251" s="11">
        <v>42442</v>
      </c>
      <c r="D251">
        <v>0</v>
      </c>
      <c r="E251">
        <v>0</v>
      </c>
      <c r="F251" t="s">
        <v>579</v>
      </c>
      <c r="G251" t="s">
        <v>577</v>
      </c>
      <c r="H251">
        <f t="shared" si="12"/>
        <v>3</v>
      </c>
      <c r="I251">
        <f t="shared" si="13"/>
        <v>3</v>
      </c>
      <c r="J251">
        <f t="shared" si="14"/>
        <v>0</v>
      </c>
      <c r="K251">
        <f t="shared" si="15"/>
        <v>2016</v>
      </c>
    </row>
    <row r="252" spans="1:11" hidden="1" x14ac:dyDescent="0.25">
      <c r="A252">
        <v>9</v>
      </c>
      <c r="B252" s="11">
        <v>42443</v>
      </c>
      <c r="C252" s="11">
        <v>42449</v>
      </c>
      <c r="D252">
        <v>0</v>
      </c>
      <c r="E252">
        <v>0</v>
      </c>
      <c r="F252" t="s">
        <v>578</v>
      </c>
      <c r="G252" t="s">
        <v>577</v>
      </c>
      <c r="H252">
        <f t="shared" si="12"/>
        <v>3</v>
      </c>
      <c r="I252">
        <f t="shared" si="13"/>
        <v>3</v>
      </c>
      <c r="J252">
        <f t="shared" si="14"/>
        <v>0</v>
      </c>
      <c r="K252">
        <f t="shared" si="15"/>
        <v>2016</v>
      </c>
    </row>
    <row r="253" spans="1:11" hidden="1" x14ac:dyDescent="0.25">
      <c r="A253">
        <v>81</v>
      </c>
      <c r="B253" s="11">
        <v>42443</v>
      </c>
      <c r="C253" s="11">
        <v>42449</v>
      </c>
      <c r="D253">
        <v>0</v>
      </c>
      <c r="E253">
        <v>0</v>
      </c>
      <c r="F253" t="s">
        <v>579</v>
      </c>
      <c r="G253" t="s">
        <v>577</v>
      </c>
      <c r="H253">
        <f t="shared" si="12"/>
        <v>3</v>
      </c>
      <c r="I253">
        <f t="shared" si="13"/>
        <v>3</v>
      </c>
      <c r="J253">
        <f t="shared" si="14"/>
        <v>0</v>
      </c>
      <c r="K253">
        <f t="shared" si="15"/>
        <v>2016</v>
      </c>
    </row>
    <row r="254" spans="1:11" hidden="1" x14ac:dyDescent="0.25">
      <c r="A254">
        <v>82</v>
      </c>
      <c r="B254" s="11">
        <v>42443</v>
      </c>
      <c r="C254" s="11">
        <v>42449</v>
      </c>
      <c r="D254">
        <v>0</v>
      </c>
      <c r="E254">
        <v>0</v>
      </c>
      <c r="F254" t="s">
        <v>579</v>
      </c>
      <c r="G254" t="s">
        <v>577</v>
      </c>
      <c r="H254">
        <f t="shared" si="12"/>
        <v>3</v>
      </c>
      <c r="I254">
        <f t="shared" si="13"/>
        <v>3</v>
      </c>
      <c r="J254">
        <f t="shared" si="14"/>
        <v>0</v>
      </c>
      <c r="K254">
        <f t="shared" si="15"/>
        <v>2016</v>
      </c>
    </row>
    <row r="255" spans="1:11" hidden="1" x14ac:dyDescent="0.25">
      <c r="A255">
        <v>9</v>
      </c>
      <c r="B255" s="11">
        <v>42450</v>
      </c>
      <c r="C255" s="11">
        <v>42456</v>
      </c>
      <c r="D255">
        <v>0</v>
      </c>
      <c r="E255">
        <v>0</v>
      </c>
      <c r="F255" t="s">
        <v>578</v>
      </c>
      <c r="G255" t="s">
        <v>577</v>
      </c>
      <c r="H255">
        <f t="shared" si="12"/>
        <v>3</v>
      </c>
      <c r="I255">
        <f t="shared" si="13"/>
        <v>3</v>
      </c>
      <c r="J255">
        <f t="shared" si="14"/>
        <v>0</v>
      </c>
      <c r="K255">
        <f t="shared" si="15"/>
        <v>2016</v>
      </c>
    </row>
    <row r="256" spans="1:11" hidden="1" x14ac:dyDescent="0.25">
      <c r="A256">
        <v>81</v>
      </c>
      <c r="B256" s="11">
        <v>42450</v>
      </c>
      <c r="C256" s="11">
        <v>42456</v>
      </c>
      <c r="D256">
        <v>0</v>
      </c>
      <c r="E256">
        <v>0</v>
      </c>
      <c r="F256" t="s">
        <v>579</v>
      </c>
      <c r="G256" t="s">
        <v>577</v>
      </c>
      <c r="H256">
        <f t="shared" si="12"/>
        <v>3</v>
      </c>
      <c r="I256">
        <f t="shared" si="13"/>
        <v>3</v>
      </c>
      <c r="J256">
        <f t="shared" si="14"/>
        <v>0</v>
      </c>
      <c r="K256">
        <f t="shared" si="15"/>
        <v>2016</v>
      </c>
    </row>
    <row r="257" spans="1:11" hidden="1" x14ac:dyDescent="0.25">
      <c r="A257">
        <v>82</v>
      </c>
      <c r="B257" s="11">
        <v>42450</v>
      </c>
      <c r="C257" s="11">
        <v>42456</v>
      </c>
      <c r="D257">
        <v>0</v>
      </c>
      <c r="E257">
        <v>0</v>
      </c>
      <c r="F257" t="s">
        <v>579</v>
      </c>
      <c r="G257" t="s">
        <v>577</v>
      </c>
      <c r="H257">
        <f t="shared" si="12"/>
        <v>3</v>
      </c>
      <c r="I257">
        <f t="shared" si="13"/>
        <v>3</v>
      </c>
      <c r="J257">
        <f t="shared" si="14"/>
        <v>0</v>
      </c>
      <c r="K257">
        <f t="shared" si="15"/>
        <v>2016</v>
      </c>
    </row>
    <row r="258" spans="1:11" hidden="1" x14ac:dyDescent="0.25">
      <c r="A258">
        <v>9</v>
      </c>
      <c r="B258" s="11">
        <v>42457</v>
      </c>
      <c r="C258" s="11">
        <v>42463</v>
      </c>
      <c r="D258">
        <v>0</v>
      </c>
      <c r="E258">
        <v>0</v>
      </c>
      <c r="F258" t="s">
        <v>578</v>
      </c>
      <c r="G258" t="s">
        <v>577</v>
      </c>
      <c r="H258">
        <f t="shared" ref="H258:H321" si="16">MONTH(B258)</f>
        <v>3</v>
      </c>
      <c r="I258">
        <f t="shared" ref="I258:I321" si="17">MONTH(C258)</f>
        <v>4</v>
      </c>
      <c r="J258">
        <f t="shared" ref="J258:J321" si="18">H258-I258</f>
        <v>-1</v>
      </c>
      <c r="K258">
        <f t="shared" ref="K258:K321" si="19">YEAR(B258)</f>
        <v>2016</v>
      </c>
    </row>
    <row r="259" spans="1:11" hidden="1" x14ac:dyDescent="0.25">
      <c r="A259">
        <v>81</v>
      </c>
      <c r="B259" s="11">
        <v>42457</v>
      </c>
      <c r="C259" s="11">
        <v>42463</v>
      </c>
      <c r="D259">
        <v>0</v>
      </c>
      <c r="E259">
        <v>0</v>
      </c>
      <c r="F259" t="s">
        <v>579</v>
      </c>
      <c r="G259" t="s">
        <v>577</v>
      </c>
      <c r="H259">
        <f t="shared" si="16"/>
        <v>3</v>
      </c>
      <c r="I259">
        <f t="shared" si="17"/>
        <v>4</v>
      </c>
      <c r="J259">
        <f t="shared" si="18"/>
        <v>-1</v>
      </c>
      <c r="K259">
        <f t="shared" si="19"/>
        <v>2016</v>
      </c>
    </row>
    <row r="260" spans="1:11" hidden="1" x14ac:dyDescent="0.25">
      <c r="A260">
        <v>82</v>
      </c>
      <c r="B260" s="11">
        <v>42457</v>
      </c>
      <c r="C260" s="11">
        <v>42463</v>
      </c>
      <c r="D260">
        <v>0</v>
      </c>
      <c r="E260">
        <v>0</v>
      </c>
      <c r="F260" t="s">
        <v>579</v>
      </c>
      <c r="G260" t="s">
        <v>577</v>
      </c>
      <c r="H260">
        <f t="shared" si="16"/>
        <v>3</v>
      </c>
      <c r="I260">
        <f t="shared" si="17"/>
        <v>4</v>
      </c>
      <c r="J260">
        <f t="shared" si="18"/>
        <v>-1</v>
      </c>
      <c r="K260">
        <f t="shared" si="19"/>
        <v>2016</v>
      </c>
    </row>
    <row r="261" spans="1:11" hidden="1" x14ac:dyDescent="0.25">
      <c r="A261">
        <v>6</v>
      </c>
      <c r="B261" s="11">
        <v>42800</v>
      </c>
      <c r="C261" s="11">
        <v>42806</v>
      </c>
      <c r="D261">
        <v>0</v>
      </c>
      <c r="E261">
        <v>0</v>
      </c>
      <c r="F261" t="s">
        <v>580</v>
      </c>
      <c r="G261" t="s">
        <v>577</v>
      </c>
      <c r="H261">
        <f t="shared" si="16"/>
        <v>3</v>
      </c>
      <c r="I261">
        <f t="shared" si="17"/>
        <v>3</v>
      </c>
      <c r="J261">
        <f t="shared" si="18"/>
        <v>0</v>
      </c>
      <c r="K261">
        <f t="shared" si="19"/>
        <v>2017</v>
      </c>
    </row>
    <row r="262" spans="1:11" hidden="1" x14ac:dyDescent="0.25">
      <c r="A262">
        <v>9</v>
      </c>
      <c r="B262" s="11">
        <v>42800</v>
      </c>
      <c r="C262" s="11">
        <v>42806</v>
      </c>
      <c r="D262">
        <v>0</v>
      </c>
      <c r="E262">
        <v>0</v>
      </c>
      <c r="F262" t="s">
        <v>580</v>
      </c>
      <c r="G262" t="s">
        <v>577</v>
      </c>
      <c r="H262">
        <f t="shared" si="16"/>
        <v>3</v>
      </c>
      <c r="I262">
        <f t="shared" si="17"/>
        <v>3</v>
      </c>
      <c r="J262">
        <f t="shared" si="18"/>
        <v>0</v>
      </c>
      <c r="K262">
        <f t="shared" si="19"/>
        <v>2017</v>
      </c>
    </row>
    <row r="263" spans="1:11" hidden="1" x14ac:dyDescent="0.25">
      <c r="A263">
        <v>81</v>
      </c>
      <c r="B263" s="11">
        <v>42800</v>
      </c>
      <c r="C263" s="11">
        <v>42806</v>
      </c>
      <c r="D263">
        <v>0</v>
      </c>
      <c r="E263">
        <v>0</v>
      </c>
      <c r="F263" t="s">
        <v>581</v>
      </c>
      <c r="G263" t="s">
        <v>577</v>
      </c>
      <c r="H263">
        <f t="shared" si="16"/>
        <v>3</v>
      </c>
      <c r="I263">
        <f t="shared" si="17"/>
        <v>3</v>
      </c>
      <c r="J263">
        <f t="shared" si="18"/>
        <v>0</v>
      </c>
      <c r="K263">
        <f t="shared" si="19"/>
        <v>2017</v>
      </c>
    </row>
    <row r="264" spans="1:11" hidden="1" x14ac:dyDescent="0.25">
      <c r="A264">
        <v>82</v>
      </c>
      <c r="B264" s="11">
        <v>42800</v>
      </c>
      <c r="C264" s="11">
        <v>42806</v>
      </c>
      <c r="D264">
        <v>0</v>
      </c>
      <c r="E264">
        <v>0</v>
      </c>
      <c r="F264" t="s">
        <v>581</v>
      </c>
      <c r="G264" t="s">
        <v>577</v>
      </c>
      <c r="H264">
        <f t="shared" si="16"/>
        <v>3</v>
      </c>
      <c r="I264">
        <f t="shared" si="17"/>
        <v>3</v>
      </c>
      <c r="J264">
        <f t="shared" si="18"/>
        <v>0</v>
      </c>
      <c r="K264">
        <f t="shared" si="19"/>
        <v>2017</v>
      </c>
    </row>
    <row r="265" spans="1:11" hidden="1" x14ac:dyDescent="0.25">
      <c r="A265">
        <v>6</v>
      </c>
      <c r="B265" s="11">
        <v>42807</v>
      </c>
      <c r="C265" s="11">
        <v>42813</v>
      </c>
      <c r="D265">
        <v>0</v>
      </c>
      <c r="E265">
        <v>0</v>
      </c>
      <c r="F265" t="s">
        <v>580</v>
      </c>
      <c r="G265" t="s">
        <v>577</v>
      </c>
      <c r="H265">
        <f t="shared" si="16"/>
        <v>3</v>
      </c>
      <c r="I265">
        <f t="shared" si="17"/>
        <v>3</v>
      </c>
      <c r="J265">
        <f t="shared" si="18"/>
        <v>0</v>
      </c>
      <c r="K265">
        <f t="shared" si="19"/>
        <v>2017</v>
      </c>
    </row>
    <row r="266" spans="1:11" hidden="1" x14ac:dyDescent="0.25">
      <c r="A266">
        <v>9</v>
      </c>
      <c r="B266" s="11">
        <v>42807</v>
      </c>
      <c r="C266" s="11">
        <v>42813</v>
      </c>
      <c r="D266">
        <v>0</v>
      </c>
      <c r="E266">
        <v>0</v>
      </c>
      <c r="F266" t="s">
        <v>580</v>
      </c>
      <c r="G266" t="s">
        <v>577</v>
      </c>
      <c r="H266">
        <f t="shared" si="16"/>
        <v>3</v>
      </c>
      <c r="I266">
        <f t="shared" si="17"/>
        <v>3</v>
      </c>
      <c r="J266">
        <f t="shared" si="18"/>
        <v>0</v>
      </c>
      <c r="K266">
        <f t="shared" si="19"/>
        <v>2017</v>
      </c>
    </row>
    <row r="267" spans="1:11" hidden="1" x14ac:dyDescent="0.25">
      <c r="A267">
        <v>81</v>
      </c>
      <c r="B267" s="11">
        <v>42807</v>
      </c>
      <c r="C267" s="11">
        <v>42813</v>
      </c>
      <c r="D267">
        <v>0</v>
      </c>
      <c r="E267">
        <v>0</v>
      </c>
      <c r="F267" t="s">
        <v>581</v>
      </c>
      <c r="G267" t="s">
        <v>577</v>
      </c>
      <c r="H267">
        <f t="shared" si="16"/>
        <v>3</v>
      </c>
      <c r="I267">
        <f t="shared" si="17"/>
        <v>3</v>
      </c>
      <c r="J267">
        <f t="shared" si="18"/>
        <v>0</v>
      </c>
      <c r="K267">
        <f t="shared" si="19"/>
        <v>2017</v>
      </c>
    </row>
    <row r="268" spans="1:11" hidden="1" x14ac:dyDescent="0.25">
      <c r="A268">
        <v>82</v>
      </c>
      <c r="B268" s="11">
        <v>42807</v>
      </c>
      <c r="C268" s="11">
        <v>42813</v>
      </c>
      <c r="D268">
        <v>0</v>
      </c>
      <c r="E268">
        <v>0</v>
      </c>
      <c r="F268" t="s">
        <v>581</v>
      </c>
      <c r="G268" t="s">
        <v>577</v>
      </c>
      <c r="H268">
        <f t="shared" si="16"/>
        <v>3</v>
      </c>
      <c r="I268">
        <f t="shared" si="17"/>
        <v>3</v>
      </c>
      <c r="J268">
        <f t="shared" si="18"/>
        <v>0</v>
      </c>
      <c r="K268">
        <f t="shared" si="19"/>
        <v>2017</v>
      </c>
    </row>
    <row r="269" spans="1:11" hidden="1" x14ac:dyDescent="0.25">
      <c r="A269">
        <v>6</v>
      </c>
      <c r="B269" s="11">
        <v>42814</v>
      </c>
      <c r="C269" s="11">
        <v>42820</v>
      </c>
      <c r="D269">
        <v>0</v>
      </c>
      <c r="E269">
        <v>0</v>
      </c>
      <c r="F269" t="s">
        <v>580</v>
      </c>
      <c r="G269" t="s">
        <v>577</v>
      </c>
      <c r="H269">
        <f t="shared" si="16"/>
        <v>3</v>
      </c>
      <c r="I269">
        <f t="shared" si="17"/>
        <v>3</v>
      </c>
      <c r="J269">
        <f t="shared" si="18"/>
        <v>0</v>
      </c>
      <c r="K269">
        <f t="shared" si="19"/>
        <v>2017</v>
      </c>
    </row>
    <row r="270" spans="1:11" hidden="1" x14ac:dyDescent="0.25">
      <c r="A270">
        <v>9</v>
      </c>
      <c r="B270" s="11">
        <v>42814</v>
      </c>
      <c r="C270" s="11">
        <v>42820</v>
      </c>
      <c r="D270">
        <v>0</v>
      </c>
      <c r="E270">
        <v>0</v>
      </c>
      <c r="F270" t="s">
        <v>580</v>
      </c>
      <c r="G270" t="s">
        <v>577</v>
      </c>
      <c r="H270">
        <f t="shared" si="16"/>
        <v>3</v>
      </c>
      <c r="I270">
        <f t="shared" si="17"/>
        <v>3</v>
      </c>
      <c r="J270">
        <f t="shared" si="18"/>
        <v>0</v>
      </c>
      <c r="K270">
        <f t="shared" si="19"/>
        <v>2017</v>
      </c>
    </row>
    <row r="271" spans="1:11" hidden="1" x14ac:dyDescent="0.25">
      <c r="A271">
        <v>81</v>
      </c>
      <c r="B271" s="11">
        <v>42814</v>
      </c>
      <c r="C271" s="11">
        <v>42820</v>
      </c>
      <c r="D271">
        <v>0</v>
      </c>
      <c r="E271">
        <v>0</v>
      </c>
      <c r="F271" t="s">
        <v>581</v>
      </c>
      <c r="G271" t="s">
        <v>577</v>
      </c>
      <c r="H271">
        <f t="shared" si="16"/>
        <v>3</v>
      </c>
      <c r="I271">
        <f t="shared" si="17"/>
        <v>3</v>
      </c>
      <c r="J271">
        <f t="shared" si="18"/>
        <v>0</v>
      </c>
      <c r="K271">
        <f t="shared" si="19"/>
        <v>2017</v>
      </c>
    </row>
    <row r="272" spans="1:11" hidden="1" x14ac:dyDescent="0.25">
      <c r="A272">
        <v>82</v>
      </c>
      <c r="B272" s="11">
        <v>42814</v>
      </c>
      <c r="C272" s="11">
        <v>42820</v>
      </c>
      <c r="D272">
        <v>0</v>
      </c>
      <c r="E272">
        <v>0</v>
      </c>
      <c r="F272" t="s">
        <v>581</v>
      </c>
      <c r="G272" t="s">
        <v>577</v>
      </c>
      <c r="H272">
        <f t="shared" si="16"/>
        <v>3</v>
      </c>
      <c r="I272">
        <f t="shared" si="17"/>
        <v>3</v>
      </c>
      <c r="J272">
        <f t="shared" si="18"/>
        <v>0</v>
      </c>
      <c r="K272">
        <f t="shared" si="19"/>
        <v>2017</v>
      </c>
    </row>
    <row r="273" spans="1:11" hidden="1" x14ac:dyDescent="0.25">
      <c r="A273">
        <v>7</v>
      </c>
      <c r="B273" s="11">
        <v>42819</v>
      </c>
      <c r="C273" s="11">
        <v>42820</v>
      </c>
      <c r="D273">
        <v>0</v>
      </c>
      <c r="E273">
        <v>0</v>
      </c>
      <c r="F273" t="s">
        <v>580</v>
      </c>
      <c r="G273" t="s">
        <v>577</v>
      </c>
      <c r="H273">
        <f t="shared" si="16"/>
        <v>3</v>
      </c>
      <c r="I273">
        <f t="shared" si="17"/>
        <v>3</v>
      </c>
      <c r="J273">
        <f t="shared" si="18"/>
        <v>0</v>
      </c>
      <c r="K273">
        <f t="shared" si="19"/>
        <v>2017</v>
      </c>
    </row>
    <row r="274" spans="1:11" hidden="1" x14ac:dyDescent="0.25">
      <c r="A274">
        <v>6</v>
      </c>
      <c r="B274" s="11">
        <v>42821</v>
      </c>
      <c r="C274" s="11">
        <v>42827</v>
      </c>
      <c r="D274">
        <v>0</v>
      </c>
      <c r="E274">
        <v>0</v>
      </c>
      <c r="F274" t="s">
        <v>580</v>
      </c>
      <c r="G274" t="s">
        <v>577</v>
      </c>
      <c r="H274">
        <f t="shared" si="16"/>
        <v>3</v>
      </c>
      <c r="I274">
        <f t="shared" si="17"/>
        <v>4</v>
      </c>
      <c r="J274">
        <f t="shared" si="18"/>
        <v>-1</v>
      </c>
      <c r="K274">
        <f t="shared" si="19"/>
        <v>2017</v>
      </c>
    </row>
    <row r="275" spans="1:11" hidden="1" x14ac:dyDescent="0.25">
      <c r="A275">
        <v>7</v>
      </c>
      <c r="B275" s="11">
        <v>42821</v>
      </c>
      <c r="C275" s="11">
        <v>42827</v>
      </c>
      <c r="D275">
        <v>0</v>
      </c>
      <c r="E275">
        <v>0</v>
      </c>
      <c r="F275" t="s">
        <v>580</v>
      </c>
      <c r="G275" t="s">
        <v>577</v>
      </c>
      <c r="H275">
        <f t="shared" si="16"/>
        <v>3</v>
      </c>
      <c r="I275">
        <f t="shared" si="17"/>
        <v>4</v>
      </c>
      <c r="J275">
        <f t="shared" si="18"/>
        <v>-1</v>
      </c>
      <c r="K275">
        <f t="shared" si="19"/>
        <v>2017</v>
      </c>
    </row>
    <row r="276" spans="1:11" hidden="1" x14ac:dyDescent="0.25">
      <c r="A276">
        <v>9</v>
      </c>
      <c r="B276" s="11">
        <v>42821</v>
      </c>
      <c r="C276" s="11">
        <v>42827</v>
      </c>
      <c r="D276">
        <v>0</v>
      </c>
      <c r="E276">
        <v>0</v>
      </c>
      <c r="F276" t="s">
        <v>580</v>
      </c>
      <c r="G276" t="s">
        <v>577</v>
      </c>
      <c r="H276">
        <f t="shared" si="16"/>
        <v>3</v>
      </c>
      <c r="I276">
        <f t="shared" si="17"/>
        <v>4</v>
      </c>
      <c r="J276">
        <f t="shared" si="18"/>
        <v>-1</v>
      </c>
      <c r="K276">
        <f t="shared" si="19"/>
        <v>2017</v>
      </c>
    </row>
    <row r="277" spans="1:11" hidden="1" x14ac:dyDescent="0.25">
      <c r="A277">
        <v>81</v>
      </c>
      <c r="B277" s="11">
        <v>42821</v>
      </c>
      <c r="C277" s="11">
        <v>42827</v>
      </c>
      <c r="D277">
        <v>0</v>
      </c>
      <c r="E277">
        <v>0</v>
      </c>
      <c r="F277" t="s">
        <v>581</v>
      </c>
      <c r="G277" t="s">
        <v>577</v>
      </c>
      <c r="H277">
        <f t="shared" si="16"/>
        <v>3</v>
      </c>
      <c r="I277">
        <f t="shared" si="17"/>
        <v>4</v>
      </c>
      <c r="J277">
        <f t="shared" si="18"/>
        <v>-1</v>
      </c>
      <c r="K277">
        <f t="shared" si="19"/>
        <v>2017</v>
      </c>
    </row>
    <row r="278" spans="1:11" hidden="1" x14ac:dyDescent="0.25">
      <c r="A278">
        <v>82</v>
      </c>
      <c r="B278" s="11">
        <v>42821</v>
      </c>
      <c r="C278" s="11">
        <v>42827</v>
      </c>
      <c r="D278">
        <v>0</v>
      </c>
      <c r="E278">
        <v>0</v>
      </c>
      <c r="F278" t="s">
        <v>581</v>
      </c>
      <c r="G278" t="s">
        <v>577</v>
      </c>
      <c r="H278">
        <f t="shared" si="16"/>
        <v>3</v>
      </c>
      <c r="I278">
        <f t="shared" si="17"/>
        <v>4</v>
      </c>
      <c r="J278">
        <f t="shared" si="18"/>
        <v>-1</v>
      </c>
      <c r="K278">
        <f t="shared" si="19"/>
        <v>2017</v>
      </c>
    </row>
    <row r="279" spans="1:11" x14ac:dyDescent="0.25">
      <c r="A279">
        <v>6</v>
      </c>
      <c r="B279" s="11">
        <v>43160</v>
      </c>
      <c r="C279" s="11">
        <v>43163</v>
      </c>
      <c r="D279">
        <v>0</v>
      </c>
      <c r="E279">
        <v>0</v>
      </c>
      <c r="F279" t="s">
        <v>582</v>
      </c>
      <c r="G279" t="s">
        <v>577</v>
      </c>
      <c r="H279">
        <f t="shared" si="16"/>
        <v>3</v>
      </c>
      <c r="I279">
        <f t="shared" si="17"/>
        <v>3</v>
      </c>
      <c r="J279">
        <f t="shared" si="18"/>
        <v>0</v>
      </c>
      <c r="K279">
        <f t="shared" si="19"/>
        <v>2018</v>
      </c>
    </row>
    <row r="280" spans="1:11" x14ac:dyDescent="0.25">
      <c r="A280">
        <v>6</v>
      </c>
      <c r="B280" s="11">
        <v>43164</v>
      </c>
      <c r="C280" s="11">
        <v>43170</v>
      </c>
      <c r="D280">
        <v>0</v>
      </c>
      <c r="E280">
        <v>0</v>
      </c>
      <c r="F280" t="s">
        <v>582</v>
      </c>
      <c r="G280" t="s">
        <v>577</v>
      </c>
      <c r="H280">
        <f t="shared" si="16"/>
        <v>3</v>
      </c>
      <c r="I280">
        <f t="shared" si="17"/>
        <v>3</v>
      </c>
      <c r="J280">
        <f t="shared" si="18"/>
        <v>0</v>
      </c>
      <c r="K280">
        <f t="shared" si="19"/>
        <v>2018</v>
      </c>
    </row>
    <row r="281" spans="1:11" hidden="1" x14ac:dyDescent="0.25">
      <c r="A281">
        <v>7</v>
      </c>
      <c r="B281" s="11">
        <v>43164</v>
      </c>
      <c r="C281" s="11">
        <v>43170</v>
      </c>
      <c r="D281">
        <v>0</v>
      </c>
      <c r="E281">
        <v>0</v>
      </c>
      <c r="F281" t="s">
        <v>582</v>
      </c>
      <c r="G281" t="s">
        <v>577</v>
      </c>
      <c r="H281">
        <f t="shared" si="16"/>
        <v>3</v>
      </c>
      <c r="I281">
        <f t="shared" si="17"/>
        <v>3</v>
      </c>
      <c r="J281">
        <f t="shared" si="18"/>
        <v>0</v>
      </c>
      <c r="K281">
        <f t="shared" si="19"/>
        <v>2018</v>
      </c>
    </row>
    <row r="282" spans="1:11" hidden="1" x14ac:dyDescent="0.25">
      <c r="A282">
        <v>9</v>
      </c>
      <c r="B282" s="11">
        <v>43164</v>
      </c>
      <c r="C282" s="11">
        <v>43170</v>
      </c>
      <c r="D282">
        <v>0</v>
      </c>
      <c r="E282">
        <v>0</v>
      </c>
      <c r="F282" t="s">
        <v>582</v>
      </c>
      <c r="G282" t="s">
        <v>577</v>
      </c>
      <c r="H282">
        <f t="shared" si="16"/>
        <v>3</v>
      </c>
      <c r="I282">
        <f t="shared" si="17"/>
        <v>3</v>
      </c>
      <c r="J282">
        <f t="shared" si="18"/>
        <v>0</v>
      </c>
      <c r="K282">
        <f t="shared" si="19"/>
        <v>2018</v>
      </c>
    </row>
    <row r="283" spans="1:11" hidden="1" x14ac:dyDescent="0.25">
      <c r="A283">
        <v>81</v>
      </c>
      <c r="B283" s="11">
        <v>43164</v>
      </c>
      <c r="C283" s="11">
        <v>43170</v>
      </c>
      <c r="D283">
        <v>0</v>
      </c>
      <c r="E283">
        <v>0</v>
      </c>
      <c r="F283" t="s">
        <v>587</v>
      </c>
      <c r="G283" t="s">
        <v>577</v>
      </c>
      <c r="H283">
        <f t="shared" si="16"/>
        <v>3</v>
      </c>
      <c r="I283">
        <f t="shared" si="17"/>
        <v>3</v>
      </c>
      <c r="J283">
        <f t="shared" si="18"/>
        <v>0</v>
      </c>
      <c r="K283">
        <f t="shared" si="19"/>
        <v>2018</v>
      </c>
    </row>
    <row r="284" spans="1:11" hidden="1" x14ac:dyDescent="0.25">
      <c r="A284">
        <v>82</v>
      </c>
      <c r="B284" s="11">
        <v>43164</v>
      </c>
      <c r="C284" s="11">
        <v>43170</v>
      </c>
      <c r="D284">
        <v>0</v>
      </c>
      <c r="E284">
        <v>0</v>
      </c>
      <c r="F284" t="s">
        <v>587</v>
      </c>
      <c r="G284" t="s">
        <v>577</v>
      </c>
      <c r="H284">
        <f t="shared" si="16"/>
        <v>3</v>
      </c>
      <c r="I284">
        <f t="shared" si="17"/>
        <v>3</v>
      </c>
      <c r="J284">
        <f t="shared" si="18"/>
        <v>0</v>
      </c>
      <c r="K284">
        <f t="shared" si="19"/>
        <v>2018</v>
      </c>
    </row>
    <row r="285" spans="1:11" x14ac:dyDescent="0.25">
      <c r="A285">
        <v>6</v>
      </c>
      <c r="B285" s="11">
        <v>43171</v>
      </c>
      <c r="C285" s="11">
        <v>43177</v>
      </c>
      <c r="D285">
        <v>0</v>
      </c>
      <c r="E285">
        <v>0</v>
      </c>
      <c r="F285" t="s">
        <v>582</v>
      </c>
      <c r="G285" t="s">
        <v>577</v>
      </c>
      <c r="H285">
        <f t="shared" si="16"/>
        <v>3</v>
      </c>
      <c r="I285">
        <f t="shared" si="17"/>
        <v>3</v>
      </c>
      <c r="J285">
        <f t="shared" si="18"/>
        <v>0</v>
      </c>
      <c r="K285">
        <f t="shared" si="19"/>
        <v>2018</v>
      </c>
    </row>
    <row r="286" spans="1:11" hidden="1" x14ac:dyDescent="0.25">
      <c r="A286">
        <v>7</v>
      </c>
      <c r="B286" s="11">
        <v>43171</v>
      </c>
      <c r="C286" s="11">
        <v>43177</v>
      </c>
      <c r="D286">
        <v>0</v>
      </c>
      <c r="E286">
        <v>0</v>
      </c>
      <c r="F286" t="s">
        <v>582</v>
      </c>
      <c r="G286" t="s">
        <v>577</v>
      </c>
      <c r="H286">
        <f t="shared" si="16"/>
        <v>3</v>
      </c>
      <c r="I286">
        <f t="shared" si="17"/>
        <v>3</v>
      </c>
      <c r="J286">
        <f t="shared" si="18"/>
        <v>0</v>
      </c>
      <c r="K286">
        <f t="shared" si="19"/>
        <v>2018</v>
      </c>
    </row>
    <row r="287" spans="1:11" hidden="1" x14ac:dyDescent="0.25">
      <c r="A287">
        <v>9</v>
      </c>
      <c r="B287" s="11">
        <v>43171</v>
      </c>
      <c r="C287" s="11">
        <v>43177</v>
      </c>
      <c r="D287">
        <v>0</v>
      </c>
      <c r="E287">
        <v>1</v>
      </c>
      <c r="F287" t="s">
        <v>582</v>
      </c>
      <c r="G287" t="s">
        <v>577</v>
      </c>
      <c r="H287">
        <f t="shared" si="16"/>
        <v>3</v>
      </c>
      <c r="I287">
        <f t="shared" si="17"/>
        <v>3</v>
      </c>
      <c r="J287">
        <f t="shared" si="18"/>
        <v>0</v>
      </c>
      <c r="K287">
        <f t="shared" si="19"/>
        <v>2018</v>
      </c>
    </row>
    <row r="288" spans="1:11" hidden="1" x14ac:dyDescent="0.25">
      <c r="A288">
        <v>81</v>
      </c>
      <c r="B288" s="11">
        <v>43171</v>
      </c>
      <c r="C288" s="11">
        <v>43177</v>
      </c>
      <c r="D288">
        <v>0</v>
      </c>
      <c r="E288">
        <v>0</v>
      </c>
      <c r="F288" t="s">
        <v>587</v>
      </c>
      <c r="G288" t="s">
        <v>577</v>
      </c>
      <c r="H288">
        <f t="shared" si="16"/>
        <v>3</v>
      </c>
      <c r="I288">
        <f t="shared" si="17"/>
        <v>3</v>
      </c>
      <c r="J288">
        <f t="shared" si="18"/>
        <v>0</v>
      </c>
      <c r="K288">
        <f t="shared" si="19"/>
        <v>2018</v>
      </c>
    </row>
    <row r="289" spans="1:11" hidden="1" x14ac:dyDescent="0.25">
      <c r="A289">
        <v>82</v>
      </c>
      <c r="B289" s="11">
        <v>43171</v>
      </c>
      <c r="C289" s="11">
        <v>43177</v>
      </c>
      <c r="D289">
        <v>0</v>
      </c>
      <c r="E289">
        <v>0</v>
      </c>
      <c r="F289" t="s">
        <v>587</v>
      </c>
      <c r="G289" t="s">
        <v>577</v>
      </c>
      <c r="H289">
        <f t="shared" si="16"/>
        <v>3</v>
      </c>
      <c r="I289">
        <f t="shared" si="17"/>
        <v>3</v>
      </c>
      <c r="J289">
        <f t="shared" si="18"/>
        <v>0</v>
      </c>
      <c r="K289">
        <f t="shared" si="19"/>
        <v>2018</v>
      </c>
    </row>
    <row r="290" spans="1:11" x14ac:dyDescent="0.25">
      <c r="A290">
        <v>6</v>
      </c>
      <c r="B290" s="11">
        <v>43178</v>
      </c>
      <c r="C290" s="11">
        <v>43184</v>
      </c>
      <c r="D290">
        <v>0</v>
      </c>
      <c r="E290">
        <v>0</v>
      </c>
      <c r="F290" t="s">
        <v>582</v>
      </c>
      <c r="G290" t="s">
        <v>577</v>
      </c>
      <c r="H290">
        <f t="shared" si="16"/>
        <v>3</v>
      </c>
      <c r="I290">
        <f t="shared" si="17"/>
        <v>3</v>
      </c>
      <c r="J290">
        <f t="shared" si="18"/>
        <v>0</v>
      </c>
      <c r="K290">
        <f t="shared" si="19"/>
        <v>2018</v>
      </c>
    </row>
    <row r="291" spans="1:11" hidden="1" x14ac:dyDescent="0.25">
      <c r="A291">
        <v>7</v>
      </c>
      <c r="B291" s="11">
        <v>43178</v>
      </c>
      <c r="C291" s="11">
        <v>43184</v>
      </c>
      <c r="D291">
        <v>0</v>
      </c>
      <c r="E291">
        <v>0</v>
      </c>
      <c r="F291" t="s">
        <v>582</v>
      </c>
      <c r="G291" t="s">
        <v>577</v>
      </c>
      <c r="H291">
        <f t="shared" si="16"/>
        <v>3</v>
      </c>
      <c r="I291">
        <f t="shared" si="17"/>
        <v>3</v>
      </c>
      <c r="J291">
        <f t="shared" si="18"/>
        <v>0</v>
      </c>
      <c r="K291">
        <f t="shared" si="19"/>
        <v>2018</v>
      </c>
    </row>
    <row r="292" spans="1:11" hidden="1" x14ac:dyDescent="0.25">
      <c r="A292">
        <v>9</v>
      </c>
      <c r="B292" s="11">
        <v>43178</v>
      </c>
      <c r="C292" s="11">
        <v>43184</v>
      </c>
      <c r="D292">
        <v>0</v>
      </c>
      <c r="E292">
        <v>0</v>
      </c>
      <c r="F292" t="s">
        <v>582</v>
      </c>
      <c r="G292" t="s">
        <v>577</v>
      </c>
      <c r="H292">
        <f t="shared" si="16"/>
        <v>3</v>
      </c>
      <c r="I292">
        <f t="shared" si="17"/>
        <v>3</v>
      </c>
      <c r="J292">
        <f t="shared" si="18"/>
        <v>0</v>
      </c>
      <c r="K292">
        <f t="shared" si="19"/>
        <v>2018</v>
      </c>
    </row>
    <row r="293" spans="1:11" hidden="1" x14ac:dyDescent="0.25">
      <c r="A293">
        <v>81</v>
      </c>
      <c r="B293" s="11">
        <v>43178</v>
      </c>
      <c r="C293" s="11">
        <v>43184</v>
      </c>
      <c r="D293">
        <v>0</v>
      </c>
      <c r="E293">
        <v>0</v>
      </c>
      <c r="F293" t="s">
        <v>587</v>
      </c>
      <c r="G293" t="s">
        <v>577</v>
      </c>
      <c r="H293">
        <f t="shared" si="16"/>
        <v>3</v>
      </c>
      <c r="I293">
        <f t="shared" si="17"/>
        <v>3</v>
      </c>
      <c r="J293">
        <f t="shared" si="18"/>
        <v>0</v>
      </c>
      <c r="K293">
        <f t="shared" si="19"/>
        <v>2018</v>
      </c>
    </row>
    <row r="294" spans="1:11" hidden="1" x14ac:dyDescent="0.25">
      <c r="A294">
        <v>82</v>
      </c>
      <c r="B294" s="11">
        <v>43178</v>
      </c>
      <c r="C294" s="11">
        <v>43184</v>
      </c>
      <c r="D294">
        <v>0</v>
      </c>
      <c r="E294">
        <v>0</v>
      </c>
      <c r="F294" t="s">
        <v>587</v>
      </c>
      <c r="G294" t="s">
        <v>577</v>
      </c>
      <c r="H294">
        <f t="shared" si="16"/>
        <v>3</v>
      </c>
      <c r="I294">
        <f t="shared" si="17"/>
        <v>3</v>
      </c>
      <c r="J294">
        <f t="shared" si="18"/>
        <v>0</v>
      </c>
      <c r="K294">
        <f t="shared" si="19"/>
        <v>2018</v>
      </c>
    </row>
    <row r="295" spans="1:11" x14ac:dyDescent="0.25">
      <c r="A295">
        <v>6</v>
      </c>
      <c r="B295" s="11">
        <v>43185</v>
      </c>
      <c r="C295" s="11">
        <v>43191</v>
      </c>
      <c r="D295">
        <v>0</v>
      </c>
      <c r="E295">
        <v>0</v>
      </c>
      <c r="F295" t="s">
        <v>582</v>
      </c>
      <c r="G295" t="s">
        <v>577</v>
      </c>
      <c r="H295">
        <f t="shared" si="16"/>
        <v>3</v>
      </c>
      <c r="I295">
        <f t="shared" si="17"/>
        <v>4</v>
      </c>
      <c r="J295">
        <f t="shared" si="18"/>
        <v>-1</v>
      </c>
      <c r="K295">
        <f t="shared" si="19"/>
        <v>2018</v>
      </c>
    </row>
    <row r="296" spans="1:11" hidden="1" x14ac:dyDescent="0.25">
      <c r="A296">
        <v>7</v>
      </c>
      <c r="B296" s="11">
        <v>43185</v>
      </c>
      <c r="C296" s="11">
        <v>43191</v>
      </c>
      <c r="D296">
        <v>0</v>
      </c>
      <c r="E296">
        <v>0</v>
      </c>
      <c r="F296" t="s">
        <v>582</v>
      </c>
      <c r="G296" t="s">
        <v>577</v>
      </c>
      <c r="H296">
        <f t="shared" si="16"/>
        <v>3</v>
      </c>
      <c r="I296">
        <f t="shared" si="17"/>
        <v>4</v>
      </c>
      <c r="J296">
        <f t="shared" si="18"/>
        <v>-1</v>
      </c>
      <c r="K296">
        <f t="shared" si="19"/>
        <v>2018</v>
      </c>
    </row>
    <row r="297" spans="1:11" hidden="1" x14ac:dyDescent="0.25">
      <c r="A297">
        <v>81</v>
      </c>
      <c r="B297" s="11">
        <v>43185</v>
      </c>
      <c r="C297" s="11">
        <v>43191</v>
      </c>
      <c r="D297">
        <v>0</v>
      </c>
      <c r="E297">
        <v>0</v>
      </c>
      <c r="F297" t="s">
        <v>587</v>
      </c>
      <c r="G297" t="s">
        <v>577</v>
      </c>
      <c r="H297">
        <f t="shared" si="16"/>
        <v>3</v>
      </c>
      <c r="I297">
        <f t="shared" si="17"/>
        <v>4</v>
      </c>
      <c r="J297">
        <f t="shared" si="18"/>
        <v>-1</v>
      </c>
      <c r="K297">
        <f t="shared" si="19"/>
        <v>2018</v>
      </c>
    </row>
    <row r="298" spans="1:11" hidden="1" x14ac:dyDescent="0.25">
      <c r="A298">
        <v>82</v>
      </c>
      <c r="B298" s="11">
        <v>43185</v>
      </c>
      <c r="C298" s="11">
        <v>43191</v>
      </c>
      <c r="D298">
        <v>0</v>
      </c>
      <c r="E298">
        <v>0</v>
      </c>
      <c r="F298" t="s">
        <v>587</v>
      </c>
      <c r="G298" t="s">
        <v>577</v>
      </c>
      <c r="H298">
        <f t="shared" si="16"/>
        <v>3</v>
      </c>
      <c r="I298">
        <f t="shared" si="17"/>
        <v>4</v>
      </c>
      <c r="J298">
        <f t="shared" si="18"/>
        <v>-1</v>
      </c>
      <c r="K298">
        <f t="shared" si="19"/>
        <v>2018</v>
      </c>
    </row>
    <row r="299" spans="1:11" hidden="1" x14ac:dyDescent="0.25">
      <c r="A299">
        <v>9</v>
      </c>
      <c r="B299" s="11">
        <v>43189</v>
      </c>
      <c r="C299" s="11">
        <v>43191</v>
      </c>
      <c r="D299">
        <v>0</v>
      </c>
      <c r="E299">
        <v>0</v>
      </c>
      <c r="F299" t="s">
        <v>582</v>
      </c>
      <c r="G299" t="s">
        <v>577</v>
      </c>
      <c r="H299">
        <f t="shared" si="16"/>
        <v>3</v>
      </c>
      <c r="I299">
        <f t="shared" si="17"/>
        <v>4</v>
      </c>
      <c r="J299">
        <f t="shared" si="18"/>
        <v>-1</v>
      </c>
      <c r="K299">
        <f t="shared" si="19"/>
        <v>2018</v>
      </c>
    </row>
    <row r="300" spans="1:11" x14ac:dyDescent="0.25">
      <c r="A300">
        <v>6</v>
      </c>
      <c r="B300" s="11">
        <v>43528</v>
      </c>
      <c r="C300" s="11">
        <v>43534</v>
      </c>
      <c r="D300">
        <v>0</v>
      </c>
      <c r="E300">
        <v>0</v>
      </c>
      <c r="F300" t="s">
        <v>583</v>
      </c>
      <c r="G300" t="s">
        <v>577</v>
      </c>
      <c r="H300">
        <f t="shared" si="16"/>
        <v>3</v>
      </c>
      <c r="I300">
        <f t="shared" si="17"/>
        <v>3</v>
      </c>
      <c r="J300">
        <f t="shared" si="18"/>
        <v>0</v>
      </c>
      <c r="K300">
        <f t="shared" si="19"/>
        <v>2019</v>
      </c>
    </row>
    <row r="301" spans="1:11" hidden="1" x14ac:dyDescent="0.25">
      <c r="A301">
        <v>7</v>
      </c>
      <c r="B301" s="11">
        <v>43528</v>
      </c>
      <c r="C301" s="11">
        <v>43534</v>
      </c>
      <c r="D301">
        <v>0</v>
      </c>
      <c r="E301">
        <v>0</v>
      </c>
      <c r="F301" t="s">
        <v>583</v>
      </c>
      <c r="G301" t="s">
        <v>577</v>
      </c>
      <c r="H301">
        <f t="shared" si="16"/>
        <v>3</v>
      </c>
      <c r="I301">
        <f t="shared" si="17"/>
        <v>3</v>
      </c>
      <c r="J301">
        <f t="shared" si="18"/>
        <v>0</v>
      </c>
      <c r="K301">
        <f t="shared" si="19"/>
        <v>2019</v>
      </c>
    </row>
    <row r="302" spans="1:11" hidden="1" x14ac:dyDescent="0.25">
      <c r="A302">
        <v>9</v>
      </c>
      <c r="B302" s="11">
        <v>43528</v>
      </c>
      <c r="C302" s="11">
        <v>43534</v>
      </c>
      <c r="D302">
        <v>0</v>
      </c>
      <c r="E302">
        <v>0</v>
      </c>
      <c r="F302" t="s">
        <v>583</v>
      </c>
      <c r="G302" t="s">
        <v>577</v>
      </c>
      <c r="H302">
        <f t="shared" si="16"/>
        <v>3</v>
      </c>
      <c r="I302">
        <f t="shared" si="17"/>
        <v>3</v>
      </c>
      <c r="J302">
        <f t="shared" si="18"/>
        <v>0</v>
      </c>
      <c r="K302">
        <f t="shared" si="19"/>
        <v>2019</v>
      </c>
    </row>
    <row r="303" spans="1:11" hidden="1" x14ac:dyDescent="0.25">
      <c r="A303">
        <v>81</v>
      </c>
      <c r="B303" s="11">
        <v>43528</v>
      </c>
      <c r="C303" s="11">
        <v>43534</v>
      </c>
      <c r="D303">
        <v>0</v>
      </c>
      <c r="E303">
        <v>0</v>
      </c>
      <c r="F303" t="s">
        <v>584</v>
      </c>
      <c r="G303" t="s">
        <v>577</v>
      </c>
      <c r="H303">
        <f t="shared" si="16"/>
        <v>3</v>
      </c>
      <c r="I303">
        <f t="shared" si="17"/>
        <v>3</v>
      </c>
      <c r="J303">
        <f t="shared" si="18"/>
        <v>0</v>
      </c>
      <c r="K303">
        <f t="shared" si="19"/>
        <v>2019</v>
      </c>
    </row>
    <row r="304" spans="1:11" hidden="1" x14ac:dyDescent="0.25">
      <c r="A304">
        <v>82</v>
      </c>
      <c r="B304" s="11">
        <v>43528</v>
      </c>
      <c r="C304" s="11">
        <v>43534</v>
      </c>
      <c r="D304">
        <v>0</v>
      </c>
      <c r="E304">
        <v>0</v>
      </c>
      <c r="F304" t="s">
        <v>584</v>
      </c>
      <c r="G304" t="s">
        <v>577</v>
      </c>
      <c r="H304">
        <f t="shared" si="16"/>
        <v>3</v>
      </c>
      <c r="I304">
        <f t="shared" si="17"/>
        <v>3</v>
      </c>
      <c r="J304">
        <f t="shared" si="18"/>
        <v>0</v>
      </c>
      <c r="K304">
        <f t="shared" si="19"/>
        <v>2019</v>
      </c>
    </row>
    <row r="305" spans="1:11" x14ac:dyDescent="0.25">
      <c r="A305">
        <v>6</v>
      </c>
      <c r="B305" s="11">
        <v>43535</v>
      </c>
      <c r="C305" s="11">
        <v>43541</v>
      </c>
      <c r="D305">
        <v>0</v>
      </c>
      <c r="E305">
        <v>0</v>
      </c>
      <c r="F305" t="s">
        <v>583</v>
      </c>
      <c r="G305" t="s">
        <v>577</v>
      </c>
      <c r="H305">
        <f t="shared" si="16"/>
        <v>3</v>
      </c>
      <c r="I305">
        <f t="shared" si="17"/>
        <v>3</v>
      </c>
      <c r="J305">
        <f t="shared" si="18"/>
        <v>0</v>
      </c>
      <c r="K305">
        <f t="shared" si="19"/>
        <v>2019</v>
      </c>
    </row>
    <row r="306" spans="1:11" hidden="1" x14ac:dyDescent="0.25">
      <c r="A306">
        <v>7</v>
      </c>
      <c r="B306" s="11">
        <v>43535</v>
      </c>
      <c r="C306" s="11">
        <v>43541</v>
      </c>
      <c r="D306">
        <v>0</v>
      </c>
      <c r="E306">
        <v>0</v>
      </c>
      <c r="F306" t="s">
        <v>583</v>
      </c>
      <c r="G306" t="s">
        <v>577</v>
      </c>
      <c r="H306">
        <f t="shared" si="16"/>
        <v>3</v>
      </c>
      <c r="I306">
        <f t="shared" si="17"/>
        <v>3</v>
      </c>
      <c r="J306">
        <f t="shared" si="18"/>
        <v>0</v>
      </c>
      <c r="K306">
        <f t="shared" si="19"/>
        <v>2019</v>
      </c>
    </row>
    <row r="307" spans="1:11" hidden="1" x14ac:dyDescent="0.25">
      <c r="A307">
        <v>9</v>
      </c>
      <c r="B307" s="11">
        <v>43535</v>
      </c>
      <c r="C307" s="11">
        <v>43541</v>
      </c>
      <c r="D307">
        <v>0</v>
      </c>
      <c r="E307">
        <v>0</v>
      </c>
      <c r="F307" t="s">
        <v>583</v>
      </c>
      <c r="G307" t="s">
        <v>577</v>
      </c>
      <c r="H307">
        <f t="shared" si="16"/>
        <v>3</v>
      </c>
      <c r="I307">
        <f t="shared" si="17"/>
        <v>3</v>
      </c>
      <c r="J307">
        <f t="shared" si="18"/>
        <v>0</v>
      </c>
      <c r="K307">
        <f t="shared" si="19"/>
        <v>2019</v>
      </c>
    </row>
    <row r="308" spans="1:11" hidden="1" x14ac:dyDescent="0.25">
      <c r="A308">
        <v>81</v>
      </c>
      <c r="B308" s="11">
        <v>43535</v>
      </c>
      <c r="C308" s="11">
        <v>43541</v>
      </c>
      <c r="D308">
        <v>0</v>
      </c>
      <c r="E308">
        <v>0</v>
      </c>
      <c r="F308" t="s">
        <v>584</v>
      </c>
      <c r="G308" t="s">
        <v>577</v>
      </c>
      <c r="H308">
        <f t="shared" si="16"/>
        <v>3</v>
      </c>
      <c r="I308">
        <f t="shared" si="17"/>
        <v>3</v>
      </c>
      <c r="J308">
        <f t="shared" si="18"/>
        <v>0</v>
      </c>
      <c r="K308">
        <f t="shared" si="19"/>
        <v>2019</v>
      </c>
    </row>
    <row r="309" spans="1:11" hidden="1" x14ac:dyDescent="0.25">
      <c r="A309">
        <v>82</v>
      </c>
      <c r="B309" s="11">
        <v>43535</v>
      </c>
      <c r="C309" s="11">
        <v>43541</v>
      </c>
      <c r="D309">
        <v>0</v>
      </c>
      <c r="E309">
        <v>0</v>
      </c>
      <c r="F309" t="s">
        <v>584</v>
      </c>
      <c r="G309" t="s">
        <v>577</v>
      </c>
      <c r="H309">
        <f t="shared" si="16"/>
        <v>3</v>
      </c>
      <c r="I309">
        <f t="shared" si="17"/>
        <v>3</v>
      </c>
      <c r="J309">
        <f t="shared" si="18"/>
        <v>0</v>
      </c>
      <c r="K309">
        <f t="shared" si="19"/>
        <v>2019</v>
      </c>
    </row>
    <row r="310" spans="1:11" x14ac:dyDescent="0.25">
      <c r="A310">
        <v>6</v>
      </c>
      <c r="B310" s="11">
        <v>43542</v>
      </c>
      <c r="C310" s="11">
        <v>43548</v>
      </c>
      <c r="D310">
        <v>0</v>
      </c>
      <c r="E310">
        <v>0</v>
      </c>
      <c r="F310" t="s">
        <v>583</v>
      </c>
      <c r="G310" t="s">
        <v>577</v>
      </c>
      <c r="H310">
        <f t="shared" si="16"/>
        <v>3</v>
      </c>
      <c r="I310">
        <f t="shared" si="17"/>
        <v>3</v>
      </c>
      <c r="J310">
        <f t="shared" si="18"/>
        <v>0</v>
      </c>
      <c r="K310">
        <f t="shared" si="19"/>
        <v>2019</v>
      </c>
    </row>
    <row r="311" spans="1:11" hidden="1" x14ac:dyDescent="0.25">
      <c r="A311">
        <v>7</v>
      </c>
      <c r="B311" s="11">
        <v>43542</v>
      </c>
      <c r="C311" s="11">
        <v>43548</v>
      </c>
      <c r="D311">
        <v>0</v>
      </c>
      <c r="E311">
        <v>0</v>
      </c>
      <c r="F311" t="s">
        <v>583</v>
      </c>
      <c r="G311" t="s">
        <v>577</v>
      </c>
      <c r="H311">
        <f t="shared" si="16"/>
        <v>3</v>
      </c>
      <c r="I311">
        <f t="shared" si="17"/>
        <v>3</v>
      </c>
      <c r="J311">
        <f t="shared" si="18"/>
        <v>0</v>
      </c>
      <c r="K311">
        <f t="shared" si="19"/>
        <v>2019</v>
      </c>
    </row>
    <row r="312" spans="1:11" hidden="1" x14ac:dyDescent="0.25">
      <c r="A312">
        <v>9</v>
      </c>
      <c r="B312" s="11">
        <v>43542</v>
      </c>
      <c r="C312" s="11">
        <v>43548</v>
      </c>
      <c r="D312">
        <v>0</v>
      </c>
      <c r="E312">
        <v>0</v>
      </c>
      <c r="F312" t="s">
        <v>583</v>
      </c>
      <c r="G312" t="s">
        <v>577</v>
      </c>
      <c r="H312">
        <f t="shared" si="16"/>
        <v>3</v>
      </c>
      <c r="I312">
        <f t="shared" si="17"/>
        <v>3</v>
      </c>
      <c r="J312">
        <f t="shared" si="18"/>
        <v>0</v>
      </c>
      <c r="K312">
        <f t="shared" si="19"/>
        <v>2019</v>
      </c>
    </row>
    <row r="313" spans="1:11" hidden="1" x14ac:dyDescent="0.25">
      <c r="A313">
        <v>81</v>
      </c>
      <c r="B313" s="11">
        <v>43542</v>
      </c>
      <c r="C313" s="11">
        <v>43548</v>
      </c>
      <c r="D313">
        <v>0</v>
      </c>
      <c r="E313">
        <v>0</v>
      </c>
      <c r="F313" t="s">
        <v>584</v>
      </c>
      <c r="G313" t="s">
        <v>577</v>
      </c>
      <c r="H313">
        <f t="shared" si="16"/>
        <v>3</v>
      </c>
      <c r="I313">
        <f t="shared" si="17"/>
        <v>3</v>
      </c>
      <c r="J313">
        <f t="shared" si="18"/>
        <v>0</v>
      </c>
      <c r="K313">
        <f t="shared" si="19"/>
        <v>2019</v>
      </c>
    </row>
    <row r="314" spans="1:11" hidden="1" x14ac:dyDescent="0.25">
      <c r="A314">
        <v>82</v>
      </c>
      <c r="B314" s="11">
        <v>43542</v>
      </c>
      <c r="C314" s="11">
        <v>43548</v>
      </c>
      <c r="D314">
        <v>0</v>
      </c>
      <c r="E314">
        <v>0</v>
      </c>
      <c r="F314" t="s">
        <v>584</v>
      </c>
      <c r="G314" t="s">
        <v>577</v>
      </c>
      <c r="H314">
        <f t="shared" si="16"/>
        <v>3</v>
      </c>
      <c r="I314">
        <f t="shared" si="17"/>
        <v>3</v>
      </c>
      <c r="J314">
        <f t="shared" si="18"/>
        <v>0</v>
      </c>
      <c r="K314">
        <f t="shared" si="19"/>
        <v>2019</v>
      </c>
    </row>
    <row r="315" spans="1:11" x14ac:dyDescent="0.25">
      <c r="A315">
        <v>6</v>
      </c>
      <c r="B315" s="11">
        <v>43549</v>
      </c>
      <c r="C315" s="11">
        <v>43555</v>
      </c>
      <c r="D315">
        <v>0</v>
      </c>
      <c r="E315">
        <v>0</v>
      </c>
      <c r="F315" t="s">
        <v>583</v>
      </c>
      <c r="G315" t="s">
        <v>577</v>
      </c>
      <c r="H315">
        <f t="shared" si="16"/>
        <v>3</v>
      </c>
      <c r="I315">
        <f t="shared" si="17"/>
        <v>3</v>
      </c>
      <c r="J315">
        <f t="shared" si="18"/>
        <v>0</v>
      </c>
      <c r="K315">
        <f t="shared" si="19"/>
        <v>2019</v>
      </c>
    </row>
    <row r="316" spans="1:11" hidden="1" x14ac:dyDescent="0.25">
      <c r="A316">
        <v>7</v>
      </c>
      <c r="B316" s="11">
        <v>43549</v>
      </c>
      <c r="C316" s="11">
        <v>43555</v>
      </c>
      <c r="D316">
        <v>0</v>
      </c>
      <c r="E316">
        <v>0</v>
      </c>
      <c r="F316" t="s">
        <v>583</v>
      </c>
      <c r="G316" t="s">
        <v>577</v>
      </c>
      <c r="H316">
        <f t="shared" si="16"/>
        <v>3</v>
      </c>
      <c r="I316">
        <f t="shared" si="17"/>
        <v>3</v>
      </c>
      <c r="J316">
        <f t="shared" si="18"/>
        <v>0</v>
      </c>
      <c r="K316">
        <f t="shared" si="19"/>
        <v>2019</v>
      </c>
    </row>
    <row r="317" spans="1:11" hidden="1" x14ac:dyDescent="0.25">
      <c r="A317">
        <v>9</v>
      </c>
      <c r="B317" s="11">
        <v>43549</v>
      </c>
      <c r="C317" s="11">
        <v>43555</v>
      </c>
      <c r="D317">
        <v>0</v>
      </c>
      <c r="E317">
        <v>0</v>
      </c>
      <c r="F317" t="s">
        <v>583</v>
      </c>
      <c r="G317" t="s">
        <v>577</v>
      </c>
      <c r="H317">
        <f t="shared" si="16"/>
        <v>3</v>
      </c>
      <c r="I317">
        <f t="shared" si="17"/>
        <v>3</v>
      </c>
      <c r="J317">
        <f t="shared" si="18"/>
        <v>0</v>
      </c>
      <c r="K317">
        <f t="shared" si="19"/>
        <v>2019</v>
      </c>
    </row>
    <row r="318" spans="1:11" hidden="1" x14ac:dyDescent="0.25">
      <c r="A318">
        <v>81</v>
      </c>
      <c r="B318" s="11">
        <v>43549</v>
      </c>
      <c r="C318" s="11">
        <v>43555</v>
      </c>
      <c r="D318">
        <v>0</v>
      </c>
      <c r="E318">
        <v>0</v>
      </c>
      <c r="F318" t="s">
        <v>584</v>
      </c>
      <c r="G318" t="s">
        <v>577</v>
      </c>
      <c r="H318">
        <f t="shared" si="16"/>
        <v>3</v>
      </c>
      <c r="I318">
        <f t="shared" si="17"/>
        <v>3</v>
      </c>
      <c r="J318">
        <f t="shared" si="18"/>
        <v>0</v>
      </c>
      <c r="K318">
        <f t="shared" si="19"/>
        <v>2019</v>
      </c>
    </row>
    <row r="319" spans="1:11" hidden="1" x14ac:dyDescent="0.25">
      <c r="A319">
        <v>82</v>
      </c>
      <c r="B319" s="11">
        <v>43549</v>
      </c>
      <c r="C319" s="11">
        <v>43555</v>
      </c>
      <c r="D319">
        <v>0</v>
      </c>
      <c r="E319">
        <v>0</v>
      </c>
      <c r="F319" t="s">
        <v>584</v>
      </c>
      <c r="G319" t="s">
        <v>577</v>
      </c>
      <c r="H319">
        <f t="shared" si="16"/>
        <v>3</v>
      </c>
      <c r="I319">
        <f t="shared" si="17"/>
        <v>3</v>
      </c>
      <c r="J319">
        <f t="shared" si="18"/>
        <v>0</v>
      </c>
      <c r="K319">
        <f t="shared" si="19"/>
        <v>2019</v>
      </c>
    </row>
    <row r="320" spans="1:11" x14ac:dyDescent="0.25">
      <c r="A320">
        <v>6</v>
      </c>
      <c r="B320" s="11">
        <v>43891</v>
      </c>
      <c r="C320" s="11">
        <v>43891</v>
      </c>
      <c r="D320">
        <v>0</v>
      </c>
      <c r="E320">
        <v>0</v>
      </c>
      <c r="F320" t="s">
        <v>585</v>
      </c>
      <c r="G320" t="s">
        <v>577</v>
      </c>
      <c r="H320">
        <f t="shared" si="16"/>
        <v>3</v>
      </c>
      <c r="I320">
        <f t="shared" si="17"/>
        <v>3</v>
      </c>
      <c r="J320">
        <f t="shared" si="18"/>
        <v>0</v>
      </c>
      <c r="K320">
        <f t="shared" si="19"/>
        <v>2020</v>
      </c>
    </row>
    <row r="321" spans="1:11" x14ac:dyDescent="0.25">
      <c r="A321">
        <v>6</v>
      </c>
      <c r="B321" s="11">
        <v>43892</v>
      </c>
      <c r="C321" s="11">
        <v>43898</v>
      </c>
      <c r="D321">
        <v>0</v>
      </c>
      <c r="E321">
        <v>0</v>
      </c>
      <c r="F321" t="s">
        <v>585</v>
      </c>
      <c r="G321" t="s">
        <v>577</v>
      </c>
      <c r="H321">
        <f t="shared" si="16"/>
        <v>3</v>
      </c>
      <c r="I321">
        <f t="shared" si="17"/>
        <v>3</v>
      </c>
      <c r="J321">
        <f t="shared" si="18"/>
        <v>0</v>
      </c>
      <c r="K321">
        <f t="shared" si="19"/>
        <v>2020</v>
      </c>
    </row>
    <row r="322" spans="1:11" hidden="1" x14ac:dyDescent="0.25">
      <c r="A322">
        <v>7</v>
      </c>
      <c r="B322" s="11">
        <v>43892</v>
      </c>
      <c r="C322" s="11">
        <v>43898</v>
      </c>
      <c r="D322">
        <v>0</v>
      </c>
      <c r="E322">
        <v>0</v>
      </c>
      <c r="F322" t="s">
        <v>585</v>
      </c>
      <c r="G322" t="s">
        <v>577</v>
      </c>
      <c r="H322">
        <f t="shared" ref="H322:H385" si="20">MONTH(B322)</f>
        <v>3</v>
      </c>
      <c r="I322">
        <f t="shared" ref="I322:I385" si="21">MONTH(C322)</f>
        <v>3</v>
      </c>
      <c r="J322">
        <f t="shared" ref="J322:J385" si="22">H322-I322</f>
        <v>0</v>
      </c>
      <c r="K322">
        <f t="shared" ref="K322:K385" si="23">YEAR(B322)</f>
        <v>2020</v>
      </c>
    </row>
    <row r="323" spans="1:11" hidden="1" x14ac:dyDescent="0.25">
      <c r="A323">
        <v>9</v>
      </c>
      <c r="B323" s="11">
        <v>43892</v>
      </c>
      <c r="C323" s="11">
        <v>43898</v>
      </c>
      <c r="D323">
        <v>0</v>
      </c>
      <c r="E323">
        <v>0</v>
      </c>
      <c r="F323" t="s">
        <v>585</v>
      </c>
      <c r="G323" t="s">
        <v>577</v>
      </c>
      <c r="H323">
        <f t="shared" si="20"/>
        <v>3</v>
      </c>
      <c r="I323">
        <f t="shared" si="21"/>
        <v>3</v>
      </c>
      <c r="J323">
        <f t="shared" si="22"/>
        <v>0</v>
      </c>
      <c r="K323">
        <f t="shared" si="23"/>
        <v>2020</v>
      </c>
    </row>
    <row r="324" spans="1:11" hidden="1" x14ac:dyDescent="0.25">
      <c r="A324">
        <v>10</v>
      </c>
      <c r="B324" s="11">
        <v>43892</v>
      </c>
      <c r="C324" s="11">
        <v>43898</v>
      </c>
      <c r="D324">
        <v>0</v>
      </c>
      <c r="E324">
        <v>0</v>
      </c>
      <c r="F324" t="s">
        <v>585</v>
      </c>
      <c r="G324" t="s">
        <v>577</v>
      </c>
      <c r="H324">
        <f t="shared" si="20"/>
        <v>3</v>
      </c>
      <c r="I324">
        <f t="shared" si="21"/>
        <v>3</v>
      </c>
      <c r="J324">
        <f t="shared" si="22"/>
        <v>0</v>
      </c>
      <c r="K324">
        <f t="shared" si="23"/>
        <v>2020</v>
      </c>
    </row>
    <row r="325" spans="1:11" hidden="1" x14ac:dyDescent="0.25">
      <c r="A325">
        <v>81</v>
      </c>
      <c r="B325" s="11">
        <v>43892</v>
      </c>
      <c r="C325" s="11">
        <v>43898</v>
      </c>
      <c r="D325">
        <v>0</v>
      </c>
      <c r="E325">
        <v>0</v>
      </c>
      <c r="F325" t="s">
        <v>588</v>
      </c>
      <c r="G325" t="s">
        <v>577</v>
      </c>
      <c r="H325">
        <f t="shared" si="20"/>
        <v>3</v>
      </c>
      <c r="I325">
        <f t="shared" si="21"/>
        <v>3</v>
      </c>
      <c r="J325">
        <f t="shared" si="22"/>
        <v>0</v>
      </c>
      <c r="K325">
        <f t="shared" si="23"/>
        <v>2020</v>
      </c>
    </row>
    <row r="326" spans="1:11" hidden="1" x14ac:dyDescent="0.25">
      <c r="A326">
        <v>82</v>
      </c>
      <c r="B326" s="11">
        <v>43892</v>
      </c>
      <c r="C326" s="11">
        <v>43898</v>
      </c>
      <c r="D326">
        <v>0</v>
      </c>
      <c r="E326">
        <v>0</v>
      </c>
      <c r="F326" t="s">
        <v>588</v>
      </c>
      <c r="G326" t="s">
        <v>577</v>
      </c>
      <c r="H326">
        <f t="shared" si="20"/>
        <v>3</v>
      </c>
      <c r="I326">
        <f t="shared" si="21"/>
        <v>3</v>
      </c>
      <c r="J326">
        <f t="shared" si="22"/>
        <v>0</v>
      </c>
      <c r="K326">
        <f t="shared" si="23"/>
        <v>2020</v>
      </c>
    </row>
    <row r="327" spans="1:11" x14ac:dyDescent="0.25">
      <c r="A327">
        <v>6</v>
      </c>
      <c r="B327" s="11">
        <v>43899</v>
      </c>
      <c r="C327" s="11">
        <v>43905</v>
      </c>
      <c r="D327">
        <v>0</v>
      </c>
      <c r="E327">
        <v>0</v>
      </c>
      <c r="F327" t="s">
        <v>585</v>
      </c>
      <c r="G327" t="s">
        <v>577</v>
      </c>
      <c r="H327">
        <f t="shared" si="20"/>
        <v>3</v>
      </c>
      <c r="I327">
        <f t="shared" si="21"/>
        <v>3</v>
      </c>
      <c r="J327">
        <f t="shared" si="22"/>
        <v>0</v>
      </c>
      <c r="K327">
        <f t="shared" si="23"/>
        <v>2020</v>
      </c>
    </row>
    <row r="328" spans="1:11" hidden="1" x14ac:dyDescent="0.25">
      <c r="A328">
        <v>7</v>
      </c>
      <c r="B328" s="11">
        <v>43899</v>
      </c>
      <c r="C328" s="11">
        <v>43905</v>
      </c>
      <c r="D328">
        <v>0</v>
      </c>
      <c r="E328">
        <v>0</v>
      </c>
      <c r="F328" t="s">
        <v>585</v>
      </c>
      <c r="G328" t="s">
        <v>577</v>
      </c>
      <c r="H328">
        <f t="shared" si="20"/>
        <v>3</v>
      </c>
      <c r="I328">
        <f t="shared" si="21"/>
        <v>3</v>
      </c>
      <c r="J328">
        <f t="shared" si="22"/>
        <v>0</v>
      </c>
      <c r="K328">
        <f t="shared" si="23"/>
        <v>2020</v>
      </c>
    </row>
    <row r="329" spans="1:11" hidden="1" x14ac:dyDescent="0.25">
      <c r="A329">
        <v>9</v>
      </c>
      <c r="B329" s="11">
        <v>43899</v>
      </c>
      <c r="C329" s="11">
        <v>43905</v>
      </c>
      <c r="D329">
        <v>0</v>
      </c>
      <c r="E329">
        <v>0</v>
      </c>
      <c r="F329" t="s">
        <v>585</v>
      </c>
      <c r="G329" t="s">
        <v>577</v>
      </c>
      <c r="H329">
        <f t="shared" si="20"/>
        <v>3</v>
      </c>
      <c r="I329">
        <f t="shared" si="21"/>
        <v>3</v>
      </c>
      <c r="J329">
        <f t="shared" si="22"/>
        <v>0</v>
      </c>
      <c r="K329">
        <f t="shared" si="23"/>
        <v>2020</v>
      </c>
    </row>
    <row r="330" spans="1:11" hidden="1" x14ac:dyDescent="0.25">
      <c r="A330">
        <v>10</v>
      </c>
      <c r="B330" s="11">
        <v>43899</v>
      </c>
      <c r="C330" s="11">
        <v>43905</v>
      </c>
      <c r="D330">
        <v>0</v>
      </c>
      <c r="E330">
        <v>0</v>
      </c>
      <c r="F330" t="s">
        <v>585</v>
      </c>
      <c r="G330" t="s">
        <v>577</v>
      </c>
      <c r="H330">
        <f t="shared" si="20"/>
        <v>3</v>
      </c>
      <c r="I330">
        <f t="shared" si="21"/>
        <v>3</v>
      </c>
      <c r="J330">
        <f t="shared" si="22"/>
        <v>0</v>
      </c>
      <c r="K330">
        <f t="shared" si="23"/>
        <v>2020</v>
      </c>
    </row>
    <row r="331" spans="1:11" hidden="1" x14ac:dyDescent="0.25">
      <c r="A331">
        <v>81</v>
      </c>
      <c r="B331" s="11">
        <v>43899</v>
      </c>
      <c r="C331" s="11">
        <v>43905</v>
      </c>
      <c r="D331">
        <v>0</v>
      </c>
      <c r="E331">
        <v>0</v>
      </c>
      <c r="F331" t="s">
        <v>588</v>
      </c>
      <c r="G331" t="s">
        <v>577</v>
      </c>
      <c r="H331">
        <f t="shared" si="20"/>
        <v>3</v>
      </c>
      <c r="I331">
        <f t="shared" si="21"/>
        <v>3</v>
      </c>
      <c r="J331">
        <f t="shared" si="22"/>
        <v>0</v>
      </c>
      <c r="K331">
        <f t="shared" si="23"/>
        <v>2020</v>
      </c>
    </row>
    <row r="332" spans="1:11" hidden="1" x14ac:dyDescent="0.25">
      <c r="A332">
        <v>82</v>
      </c>
      <c r="B332" s="11">
        <v>43899</v>
      </c>
      <c r="C332" s="11">
        <v>43905</v>
      </c>
      <c r="D332">
        <v>0</v>
      </c>
      <c r="E332">
        <v>0</v>
      </c>
      <c r="F332" t="s">
        <v>588</v>
      </c>
      <c r="G332" t="s">
        <v>577</v>
      </c>
      <c r="H332">
        <f t="shared" si="20"/>
        <v>3</v>
      </c>
      <c r="I332">
        <f t="shared" si="21"/>
        <v>3</v>
      </c>
      <c r="J332">
        <f t="shared" si="22"/>
        <v>0</v>
      </c>
      <c r="K332">
        <f t="shared" si="23"/>
        <v>2020</v>
      </c>
    </row>
    <row r="333" spans="1:11" x14ac:dyDescent="0.25">
      <c r="A333">
        <v>6</v>
      </c>
      <c r="B333" s="11">
        <v>43906</v>
      </c>
      <c r="C333" s="11">
        <v>43912</v>
      </c>
      <c r="D333">
        <v>0</v>
      </c>
      <c r="E333">
        <v>0</v>
      </c>
      <c r="F333" t="s">
        <v>585</v>
      </c>
      <c r="G333" t="s">
        <v>577</v>
      </c>
      <c r="H333">
        <f t="shared" si="20"/>
        <v>3</v>
      </c>
      <c r="I333">
        <f t="shared" si="21"/>
        <v>3</v>
      </c>
      <c r="J333">
        <f t="shared" si="22"/>
        <v>0</v>
      </c>
      <c r="K333">
        <f t="shared" si="23"/>
        <v>2020</v>
      </c>
    </row>
    <row r="334" spans="1:11" hidden="1" x14ac:dyDescent="0.25">
      <c r="A334">
        <v>7</v>
      </c>
      <c r="B334" s="11">
        <v>43906</v>
      </c>
      <c r="C334" s="11">
        <v>43912</v>
      </c>
      <c r="D334">
        <v>0</v>
      </c>
      <c r="E334">
        <v>0</v>
      </c>
      <c r="F334" t="s">
        <v>585</v>
      </c>
      <c r="G334" t="s">
        <v>577</v>
      </c>
      <c r="H334">
        <f t="shared" si="20"/>
        <v>3</v>
      </c>
      <c r="I334">
        <f t="shared" si="21"/>
        <v>3</v>
      </c>
      <c r="J334">
        <f t="shared" si="22"/>
        <v>0</v>
      </c>
      <c r="K334">
        <f t="shared" si="23"/>
        <v>2020</v>
      </c>
    </row>
    <row r="335" spans="1:11" hidden="1" x14ac:dyDescent="0.25">
      <c r="A335">
        <v>9</v>
      </c>
      <c r="B335" s="11">
        <v>43906</v>
      </c>
      <c r="C335" s="11">
        <v>43912</v>
      </c>
      <c r="D335">
        <v>0</v>
      </c>
      <c r="E335">
        <v>0</v>
      </c>
      <c r="F335" t="s">
        <v>585</v>
      </c>
      <c r="G335" t="s">
        <v>577</v>
      </c>
      <c r="H335">
        <f t="shared" si="20"/>
        <v>3</v>
      </c>
      <c r="I335">
        <f t="shared" si="21"/>
        <v>3</v>
      </c>
      <c r="J335">
        <f t="shared" si="22"/>
        <v>0</v>
      </c>
      <c r="K335">
        <f t="shared" si="23"/>
        <v>2020</v>
      </c>
    </row>
    <row r="336" spans="1:11" hidden="1" x14ac:dyDescent="0.25">
      <c r="A336">
        <v>10</v>
      </c>
      <c r="B336" s="11">
        <v>43906</v>
      </c>
      <c r="C336" s="11">
        <v>43912</v>
      </c>
      <c r="D336">
        <v>0</v>
      </c>
      <c r="E336">
        <v>1</v>
      </c>
      <c r="F336" t="s">
        <v>585</v>
      </c>
      <c r="G336" t="s">
        <v>577</v>
      </c>
      <c r="H336">
        <f t="shared" si="20"/>
        <v>3</v>
      </c>
      <c r="I336">
        <f t="shared" si="21"/>
        <v>3</v>
      </c>
      <c r="J336">
        <f t="shared" si="22"/>
        <v>0</v>
      </c>
      <c r="K336">
        <f t="shared" si="23"/>
        <v>2020</v>
      </c>
    </row>
    <row r="337" spans="1:11" hidden="1" x14ac:dyDescent="0.25">
      <c r="A337">
        <v>81</v>
      </c>
      <c r="B337" s="11">
        <v>43906</v>
      </c>
      <c r="C337" s="11">
        <v>43912</v>
      </c>
      <c r="D337">
        <v>0</v>
      </c>
      <c r="E337">
        <v>0</v>
      </c>
      <c r="F337" t="s">
        <v>588</v>
      </c>
      <c r="G337" t="s">
        <v>577</v>
      </c>
      <c r="H337">
        <f t="shared" si="20"/>
        <v>3</v>
      </c>
      <c r="I337">
        <f t="shared" si="21"/>
        <v>3</v>
      </c>
      <c r="J337">
        <f t="shared" si="22"/>
        <v>0</v>
      </c>
      <c r="K337">
        <f t="shared" si="23"/>
        <v>2020</v>
      </c>
    </row>
    <row r="338" spans="1:11" hidden="1" x14ac:dyDescent="0.25">
      <c r="A338">
        <v>82</v>
      </c>
      <c r="B338" s="11">
        <v>43906</v>
      </c>
      <c r="C338" s="11">
        <v>43912</v>
      </c>
      <c r="D338">
        <v>0</v>
      </c>
      <c r="E338">
        <v>0</v>
      </c>
      <c r="F338" t="s">
        <v>588</v>
      </c>
      <c r="G338" t="s">
        <v>577</v>
      </c>
      <c r="H338">
        <f t="shared" si="20"/>
        <v>3</v>
      </c>
      <c r="I338">
        <f t="shared" si="21"/>
        <v>3</v>
      </c>
      <c r="J338">
        <f t="shared" si="22"/>
        <v>0</v>
      </c>
      <c r="K338">
        <f t="shared" si="23"/>
        <v>2020</v>
      </c>
    </row>
    <row r="339" spans="1:11" hidden="1" x14ac:dyDescent="0.25">
      <c r="A339">
        <v>82</v>
      </c>
      <c r="B339" s="11">
        <v>43913</v>
      </c>
      <c r="C339" s="11">
        <v>43914</v>
      </c>
      <c r="D339">
        <v>0</v>
      </c>
      <c r="E339">
        <v>0</v>
      </c>
      <c r="F339" t="s">
        <v>588</v>
      </c>
      <c r="G339" t="s">
        <v>577</v>
      </c>
      <c r="H339">
        <f t="shared" si="20"/>
        <v>3</v>
      </c>
      <c r="I339">
        <f t="shared" si="21"/>
        <v>3</v>
      </c>
      <c r="J339">
        <f t="shared" si="22"/>
        <v>0</v>
      </c>
      <c r="K339">
        <f t="shared" si="23"/>
        <v>2020</v>
      </c>
    </row>
    <row r="340" spans="1:11" hidden="1" x14ac:dyDescent="0.25">
      <c r="A340">
        <v>6</v>
      </c>
      <c r="B340" s="11">
        <v>42100</v>
      </c>
      <c r="C340" s="11">
        <v>42104</v>
      </c>
      <c r="D340">
        <v>0</v>
      </c>
      <c r="E340">
        <v>0</v>
      </c>
      <c r="F340" t="s">
        <v>576</v>
      </c>
      <c r="G340" t="s">
        <v>577</v>
      </c>
      <c r="H340">
        <f t="shared" si="20"/>
        <v>4</v>
      </c>
      <c r="I340">
        <f t="shared" si="21"/>
        <v>4</v>
      </c>
      <c r="J340">
        <f t="shared" si="22"/>
        <v>0</v>
      </c>
      <c r="K340">
        <f t="shared" si="23"/>
        <v>2015</v>
      </c>
    </row>
    <row r="341" spans="1:11" hidden="1" x14ac:dyDescent="0.25">
      <c r="A341">
        <v>9</v>
      </c>
      <c r="B341" s="11">
        <v>42100</v>
      </c>
      <c r="C341" s="11">
        <v>42106</v>
      </c>
      <c r="D341">
        <v>8</v>
      </c>
      <c r="E341">
        <v>2</v>
      </c>
      <c r="F341" t="s">
        <v>576</v>
      </c>
      <c r="G341" t="s">
        <v>577</v>
      </c>
      <c r="H341">
        <f t="shared" si="20"/>
        <v>4</v>
      </c>
      <c r="I341">
        <f t="shared" si="21"/>
        <v>4</v>
      </c>
      <c r="J341">
        <f t="shared" si="22"/>
        <v>0</v>
      </c>
      <c r="K341">
        <f t="shared" si="23"/>
        <v>2015</v>
      </c>
    </row>
    <row r="342" spans="1:11" hidden="1" x14ac:dyDescent="0.25">
      <c r="A342">
        <v>81</v>
      </c>
      <c r="B342" s="11">
        <v>42101</v>
      </c>
      <c r="C342" s="11">
        <v>42107</v>
      </c>
      <c r="D342">
        <v>0</v>
      </c>
      <c r="E342">
        <v>0</v>
      </c>
      <c r="F342" t="s">
        <v>576</v>
      </c>
      <c r="G342" t="s">
        <v>577</v>
      </c>
      <c r="H342">
        <f t="shared" si="20"/>
        <v>4</v>
      </c>
      <c r="I342">
        <f t="shared" si="21"/>
        <v>4</v>
      </c>
      <c r="J342">
        <f t="shared" si="22"/>
        <v>0</v>
      </c>
      <c r="K342">
        <f t="shared" si="23"/>
        <v>2015</v>
      </c>
    </row>
    <row r="343" spans="1:11" hidden="1" x14ac:dyDescent="0.25">
      <c r="A343">
        <v>82</v>
      </c>
      <c r="B343" s="11">
        <v>42101</v>
      </c>
      <c r="C343" s="11">
        <v>42107</v>
      </c>
      <c r="D343">
        <v>0</v>
      </c>
      <c r="E343">
        <v>0</v>
      </c>
      <c r="F343" t="s">
        <v>576</v>
      </c>
      <c r="G343" t="s">
        <v>577</v>
      </c>
      <c r="H343">
        <f t="shared" si="20"/>
        <v>4</v>
      </c>
      <c r="I343">
        <f t="shared" si="21"/>
        <v>4</v>
      </c>
      <c r="J343">
        <f t="shared" si="22"/>
        <v>0</v>
      </c>
      <c r="K343">
        <f t="shared" si="23"/>
        <v>2015</v>
      </c>
    </row>
    <row r="344" spans="1:11" hidden="1" x14ac:dyDescent="0.25">
      <c r="A344">
        <v>9</v>
      </c>
      <c r="B344" s="11">
        <v>42107</v>
      </c>
      <c r="C344" s="11">
        <v>42109</v>
      </c>
      <c r="D344">
        <v>0</v>
      </c>
      <c r="E344">
        <v>0</v>
      </c>
      <c r="F344" t="s">
        <v>576</v>
      </c>
      <c r="G344" t="s">
        <v>577</v>
      </c>
      <c r="H344">
        <f t="shared" si="20"/>
        <v>4</v>
      </c>
      <c r="I344">
        <f t="shared" si="21"/>
        <v>4</v>
      </c>
      <c r="J344">
        <f t="shared" si="22"/>
        <v>0</v>
      </c>
      <c r="K344">
        <f t="shared" si="23"/>
        <v>2015</v>
      </c>
    </row>
    <row r="345" spans="1:11" hidden="1" x14ac:dyDescent="0.25">
      <c r="A345">
        <v>81</v>
      </c>
      <c r="B345" s="11">
        <v>42108</v>
      </c>
      <c r="C345" s="11">
        <v>42114</v>
      </c>
      <c r="D345">
        <v>0</v>
      </c>
      <c r="E345">
        <v>0</v>
      </c>
      <c r="F345" t="s">
        <v>576</v>
      </c>
      <c r="G345" t="s">
        <v>577</v>
      </c>
      <c r="H345">
        <f t="shared" si="20"/>
        <v>4</v>
      </c>
      <c r="I345">
        <f t="shared" si="21"/>
        <v>4</v>
      </c>
      <c r="J345">
        <f t="shared" si="22"/>
        <v>0</v>
      </c>
      <c r="K345">
        <f t="shared" si="23"/>
        <v>2015</v>
      </c>
    </row>
    <row r="346" spans="1:11" hidden="1" x14ac:dyDescent="0.25">
      <c r="A346">
        <v>82</v>
      </c>
      <c r="B346" s="11">
        <v>42108</v>
      </c>
      <c r="C346" s="11">
        <v>42114</v>
      </c>
      <c r="D346">
        <v>0</v>
      </c>
      <c r="E346">
        <v>0</v>
      </c>
      <c r="F346" t="s">
        <v>576</v>
      </c>
      <c r="G346" t="s">
        <v>577</v>
      </c>
      <c r="H346">
        <f t="shared" si="20"/>
        <v>4</v>
      </c>
      <c r="I346">
        <f t="shared" si="21"/>
        <v>4</v>
      </c>
      <c r="J346">
        <f t="shared" si="22"/>
        <v>0</v>
      </c>
      <c r="K346">
        <f t="shared" si="23"/>
        <v>2015</v>
      </c>
    </row>
    <row r="347" spans="1:11" hidden="1" x14ac:dyDescent="0.25">
      <c r="A347">
        <v>81</v>
      </c>
      <c r="B347" s="11">
        <v>42115</v>
      </c>
      <c r="C347" s="11">
        <v>42121</v>
      </c>
      <c r="D347">
        <v>0</v>
      </c>
      <c r="E347">
        <v>0</v>
      </c>
      <c r="F347" t="s">
        <v>576</v>
      </c>
      <c r="G347" t="s">
        <v>577</v>
      </c>
      <c r="H347">
        <f t="shared" si="20"/>
        <v>4</v>
      </c>
      <c r="I347">
        <f t="shared" si="21"/>
        <v>4</v>
      </c>
      <c r="J347">
        <f t="shared" si="22"/>
        <v>0</v>
      </c>
      <c r="K347">
        <f t="shared" si="23"/>
        <v>2015</v>
      </c>
    </row>
    <row r="348" spans="1:11" hidden="1" x14ac:dyDescent="0.25">
      <c r="A348">
        <v>82</v>
      </c>
      <c r="B348" s="11">
        <v>42115</v>
      </c>
      <c r="C348" s="11">
        <v>42121</v>
      </c>
      <c r="D348">
        <v>0</v>
      </c>
      <c r="E348">
        <v>0</v>
      </c>
      <c r="F348" t="s">
        <v>576</v>
      </c>
      <c r="G348" t="s">
        <v>577</v>
      </c>
      <c r="H348">
        <f t="shared" si="20"/>
        <v>4</v>
      </c>
      <c r="I348">
        <f t="shared" si="21"/>
        <v>4</v>
      </c>
      <c r="J348">
        <f t="shared" si="22"/>
        <v>0</v>
      </c>
      <c r="K348">
        <f t="shared" si="23"/>
        <v>2015</v>
      </c>
    </row>
    <row r="349" spans="1:11" hidden="1" x14ac:dyDescent="0.25">
      <c r="A349">
        <v>81</v>
      </c>
      <c r="B349" s="11">
        <v>42122</v>
      </c>
      <c r="C349" s="11">
        <v>42124</v>
      </c>
      <c r="D349">
        <v>0</v>
      </c>
      <c r="E349">
        <v>0</v>
      </c>
      <c r="F349" t="s">
        <v>576</v>
      </c>
      <c r="G349" t="s">
        <v>577</v>
      </c>
      <c r="H349">
        <f t="shared" si="20"/>
        <v>4</v>
      </c>
      <c r="I349">
        <f t="shared" si="21"/>
        <v>4</v>
      </c>
      <c r="J349">
        <f t="shared" si="22"/>
        <v>0</v>
      </c>
      <c r="K349">
        <f t="shared" si="23"/>
        <v>2015</v>
      </c>
    </row>
    <row r="350" spans="1:11" hidden="1" x14ac:dyDescent="0.25">
      <c r="A350">
        <v>82</v>
      </c>
      <c r="B350" s="11">
        <v>42122</v>
      </c>
      <c r="C350" s="11">
        <v>42124</v>
      </c>
      <c r="D350">
        <v>0</v>
      </c>
      <c r="E350">
        <v>0</v>
      </c>
      <c r="F350" t="s">
        <v>576</v>
      </c>
      <c r="G350" t="s">
        <v>577</v>
      </c>
      <c r="H350">
        <f t="shared" si="20"/>
        <v>4</v>
      </c>
      <c r="I350">
        <f t="shared" si="21"/>
        <v>4</v>
      </c>
      <c r="J350">
        <f t="shared" si="22"/>
        <v>0</v>
      </c>
      <c r="K350">
        <f t="shared" si="23"/>
        <v>2015</v>
      </c>
    </row>
    <row r="351" spans="1:11" hidden="1" x14ac:dyDescent="0.25">
      <c r="A351">
        <v>9</v>
      </c>
      <c r="B351" s="11">
        <v>42464</v>
      </c>
      <c r="C351" s="11">
        <v>42470</v>
      </c>
      <c r="D351">
        <v>0</v>
      </c>
      <c r="E351">
        <v>0</v>
      </c>
      <c r="F351" t="s">
        <v>578</v>
      </c>
      <c r="G351" t="s">
        <v>577</v>
      </c>
      <c r="H351">
        <f t="shared" si="20"/>
        <v>4</v>
      </c>
      <c r="I351">
        <f t="shared" si="21"/>
        <v>4</v>
      </c>
      <c r="J351">
        <f t="shared" si="22"/>
        <v>0</v>
      </c>
      <c r="K351">
        <f t="shared" si="23"/>
        <v>2016</v>
      </c>
    </row>
    <row r="352" spans="1:11" hidden="1" x14ac:dyDescent="0.25">
      <c r="A352">
        <v>6</v>
      </c>
      <c r="B352" s="11">
        <v>42828</v>
      </c>
      <c r="C352" s="11">
        <v>42834</v>
      </c>
      <c r="D352">
        <v>0</v>
      </c>
      <c r="E352">
        <v>0</v>
      </c>
      <c r="F352" t="s">
        <v>580</v>
      </c>
      <c r="G352" t="s">
        <v>577</v>
      </c>
      <c r="H352">
        <f t="shared" si="20"/>
        <v>4</v>
      </c>
      <c r="I352">
        <f t="shared" si="21"/>
        <v>4</v>
      </c>
      <c r="J352">
        <f t="shared" si="22"/>
        <v>0</v>
      </c>
      <c r="K352">
        <f t="shared" si="23"/>
        <v>2017</v>
      </c>
    </row>
    <row r="353" spans="1:11" hidden="1" x14ac:dyDescent="0.25">
      <c r="A353">
        <v>7</v>
      </c>
      <c r="B353" s="11">
        <v>42828</v>
      </c>
      <c r="C353" s="11">
        <v>42834</v>
      </c>
      <c r="D353">
        <v>0</v>
      </c>
      <c r="E353">
        <v>0</v>
      </c>
      <c r="F353" t="s">
        <v>580</v>
      </c>
      <c r="G353" t="s">
        <v>577</v>
      </c>
      <c r="H353">
        <f t="shared" si="20"/>
        <v>4</v>
      </c>
      <c r="I353">
        <f t="shared" si="21"/>
        <v>4</v>
      </c>
      <c r="J353">
        <f t="shared" si="22"/>
        <v>0</v>
      </c>
      <c r="K353">
        <f t="shared" si="23"/>
        <v>2017</v>
      </c>
    </row>
    <row r="354" spans="1:11" hidden="1" x14ac:dyDescent="0.25">
      <c r="A354">
        <v>9</v>
      </c>
      <c r="B354" s="11">
        <v>42828</v>
      </c>
      <c r="C354" s="11">
        <v>42834</v>
      </c>
      <c r="D354">
        <v>0</v>
      </c>
      <c r="E354">
        <v>0</v>
      </c>
      <c r="F354" t="s">
        <v>580</v>
      </c>
      <c r="G354" t="s">
        <v>577</v>
      </c>
      <c r="H354">
        <f t="shared" si="20"/>
        <v>4</v>
      </c>
      <c r="I354">
        <f t="shared" si="21"/>
        <v>4</v>
      </c>
      <c r="J354">
        <f t="shared" si="22"/>
        <v>0</v>
      </c>
      <c r="K354">
        <f t="shared" si="23"/>
        <v>2017</v>
      </c>
    </row>
    <row r="355" spans="1:11" hidden="1" x14ac:dyDescent="0.25">
      <c r="A355">
        <v>81</v>
      </c>
      <c r="B355" s="11">
        <v>42828</v>
      </c>
      <c r="C355" s="11">
        <v>42834</v>
      </c>
      <c r="D355">
        <v>0</v>
      </c>
      <c r="E355">
        <v>0</v>
      </c>
      <c r="F355" t="s">
        <v>581</v>
      </c>
      <c r="G355" t="s">
        <v>577</v>
      </c>
      <c r="H355">
        <f t="shared" si="20"/>
        <v>4</v>
      </c>
      <c r="I355">
        <f t="shared" si="21"/>
        <v>4</v>
      </c>
      <c r="J355">
        <f t="shared" si="22"/>
        <v>0</v>
      </c>
      <c r="K355">
        <f t="shared" si="23"/>
        <v>2017</v>
      </c>
    </row>
    <row r="356" spans="1:11" hidden="1" x14ac:dyDescent="0.25">
      <c r="A356">
        <v>82</v>
      </c>
      <c r="B356" s="11">
        <v>42828</v>
      </c>
      <c r="C356" s="11">
        <v>42834</v>
      </c>
      <c r="D356">
        <v>0</v>
      </c>
      <c r="E356">
        <v>0</v>
      </c>
      <c r="F356" t="s">
        <v>581</v>
      </c>
      <c r="G356" t="s">
        <v>577</v>
      </c>
      <c r="H356">
        <f t="shared" si="20"/>
        <v>4</v>
      </c>
      <c r="I356">
        <f t="shared" si="21"/>
        <v>4</v>
      </c>
      <c r="J356">
        <f t="shared" si="22"/>
        <v>0</v>
      </c>
      <c r="K356">
        <f t="shared" si="23"/>
        <v>2017</v>
      </c>
    </row>
    <row r="357" spans="1:11" hidden="1" x14ac:dyDescent="0.25">
      <c r="A357">
        <v>6</v>
      </c>
      <c r="B357" s="11">
        <v>42835</v>
      </c>
      <c r="C357" s="11">
        <v>42840</v>
      </c>
      <c r="D357">
        <v>0</v>
      </c>
      <c r="E357">
        <v>0</v>
      </c>
      <c r="F357" t="s">
        <v>580</v>
      </c>
      <c r="G357" t="s">
        <v>577</v>
      </c>
      <c r="H357">
        <f t="shared" si="20"/>
        <v>4</v>
      </c>
      <c r="I357">
        <f t="shared" si="21"/>
        <v>4</v>
      </c>
      <c r="J357">
        <f t="shared" si="22"/>
        <v>0</v>
      </c>
      <c r="K357">
        <f t="shared" si="23"/>
        <v>2017</v>
      </c>
    </row>
    <row r="358" spans="1:11" hidden="1" x14ac:dyDescent="0.25">
      <c r="A358">
        <v>7</v>
      </c>
      <c r="B358" s="11">
        <v>42835</v>
      </c>
      <c r="C358" s="11">
        <v>42841</v>
      </c>
      <c r="D358">
        <v>0</v>
      </c>
      <c r="E358">
        <v>0</v>
      </c>
      <c r="F358" t="s">
        <v>580</v>
      </c>
      <c r="G358" t="s">
        <v>577</v>
      </c>
      <c r="H358">
        <f t="shared" si="20"/>
        <v>4</v>
      </c>
      <c r="I358">
        <f t="shared" si="21"/>
        <v>4</v>
      </c>
      <c r="J358">
        <f t="shared" si="22"/>
        <v>0</v>
      </c>
      <c r="K358">
        <f t="shared" si="23"/>
        <v>2017</v>
      </c>
    </row>
    <row r="359" spans="1:11" hidden="1" x14ac:dyDescent="0.25">
      <c r="A359">
        <v>9</v>
      </c>
      <c r="B359" s="11">
        <v>42835</v>
      </c>
      <c r="C359" s="11">
        <v>42840</v>
      </c>
      <c r="D359">
        <v>0</v>
      </c>
      <c r="E359">
        <v>0</v>
      </c>
      <c r="F359" t="s">
        <v>580</v>
      </c>
      <c r="G359" t="s">
        <v>577</v>
      </c>
      <c r="H359">
        <f t="shared" si="20"/>
        <v>4</v>
      </c>
      <c r="I359">
        <f t="shared" si="21"/>
        <v>4</v>
      </c>
      <c r="J359">
        <f t="shared" si="22"/>
        <v>0</v>
      </c>
      <c r="K359">
        <f t="shared" si="23"/>
        <v>2017</v>
      </c>
    </row>
    <row r="360" spans="1:11" hidden="1" x14ac:dyDescent="0.25">
      <c r="A360">
        <v>81</v>
      </c>
      <c r="B360" s="11">
        <v>42835</v>
      </c>
      <c r="C360" s="11">
        <v>42841</v>
      </c>
      <c r="D360">
        <v>0</v>
      </c>
      <c r="E360">
        <v>0</v>
      </c>
      <c r="F360" t="s">
        <v>581</v>
      </c>
      <c r="G360" t="s">
        <v>577</v>
      </c>
      <c r="H360">
        <f t="shared" si="20"/>
        <v>4</v>
      </c>
      <c r="I360">
        <f t="shared" si="21"/>
        <v>4</v>
      </c>
      <c r="J360">
        <f t="shared" si="22"/>
        <v>0</v>
      </c>
      <c r="K360">
        <f t="shared" si="23"/>
        <v>2017</v>
      </c>
    </row>
    <row r="361" spans="1:11" hidden="1" x14ac:dyDescent="0.25">
      <c r="A361">
        <v>82</v>
      </c>
      <c r="B361" s="11">
        <v>42835</v>
      </c>
      <c r="C361" s="11">
        <v>42841</v>
      </c>
      <c r="D361">
        <v>0</v>
      </c>
      <c r="E361">
        <v>0</v>
      </c>
      <c r="F361" t="s">
        <v>581</v>
      </c>
      <c r="G361" t="s">
        <v>577</v>
      </c>
      <c r="H361">
        <f t="shared" si="20"/>
        <v>4</v>
      </c>
      <c r="I361">
        <f t="shared" si="21"/>
        <v>4</v>
      </c>
      <c r="J361">
        <f t="shared" si="22"/>
        <v>0</v>
      </c>
      <c r="K361">
        <f t="shared" si="23"/>
        <v>2017</v>
      </c>
    </row>
    <row r="362" spans="1:11" hidden="1" x14ac:dyDescent="0.25">
      <c r="A362">
        <v>7</v>
      </c>
      <c r="B362" s="11">
        <v>42842</v>
      </c>
      <c r="C362" s="11">
        <v>42846</v>
      </c>
      <c r="D362">
        <v>0</v>
      </c>
      <c r="E362">
        <v>0</v>
      </c>
      <c r="F362" t="s">
        <v>580</v>
      </c>
      <c r="G362" t="s">
        <v>577</v>
      </c>
      <c r="H362">
        <f t="shared" si="20"/>
        <v>4</v>
      </c>
      <c r="I362">
        <f t="shared" si="21"/>
        <v>4</v>
      </c>
      <c r="J362">
        <f t="shared" si="22"/>
        <v>0</v>
      </c>
      <c r="K362">
        <f t="shared" si="23"/>
        <v>2017</v>
      </c>
    </row>
    <row r="363" spans="1:11" hidden="1" x14ac:dyDescent="0.25">
      <c r="A363">
        <v>81</v>
      </c>
      <c r="B363" s="11">
        <v>42846</v>
      </c>
      <c r="C363" s="11">
        <v>42848</v>
      </c>
      <c r="D363">
        <v>0</v>
      </c>
      <c r="E363">
        <v>0</v>
      </c>
      <c r="F363" t="s">
        <v>581</v>
      </c>
      <c r="G363" t="s">
        <v>577</v>
      </c>
      <c r="H363">
        <f t="shared" si="20"/>
        <v>4</v>
      </c>
      <c r="I363">
        <f t="shared" si="21"/>
        <v>4</v>
      </c>
      <c r="J363">
        <f t="shared" si="22"/>
        <v>0</v>
      </c>
      <c r="K363">
        <f t="shared" si="23"/>
        <v>2017</v>
      </c>
    </row>
    <row r="364" spans="1:11" hidden="1" x14ac:dyDescent="0.25">
      <c r="A364">
        <v>82</v>
      </c>
      <c r="B364" s="11">
        <v>42846</v>
      </c>
      <c r="C364" s="11">
        <v>42848</v>
      </c>
      <c r="D364">
        <v>0</v>
      </c>
      <c r="E364">
        <v>0</v>
      </c>
      <c r="F364" t="s">
        <v>581</v>
      </c>
      <c r="G364" t="s">
        <v>577</v>
      </c>
      <c r="H364">
        <f t="shared" si="20"/>
        <v>4</v>
      </c>
      <c r="I364">
        <f t="shared" si="21"/>
        <v>4</v>
      </c>
      <c r="J364">
        <f t="shared" si="22"/>
        <v>0</v>
      </c>
      <c r="K364">
        <f t="shared" si="23"/>
        <v>2017</v>
      </c>
    </row>
    <row r="365" spans="1:11" hidden="1" x14ac:dyDescent="0.25">
      <c r="A365">
        <v>81</v>
      </c>
      <c r="B365" s="11">
        <v>42849</v>
      </c>
      <c r="C365" s="11">
        <v>42855</v>
      </c>
      <c r="D365">
        <v>0</v>
      </c>
      <c r="E365">
        <v>0</v>
      </c>
      <c r="F365" t="s">
        <v>581</v>
      </c>
      <c r="G365" t="s">
        <v>577</v>
      </c>
      <c r="H365">
        <f t="shared" si="20"/>
        <v>4</v>
      </c>
      <c r="I365">
        <f t="shared" si="21"/>
        <v>4</v>
      </c>
      <c r="J365">
        <f t="shared" si="22"/>
        <v>0</v>
      </c>
      <c r="K365">
        <f t="shared" si="23"/>
        <v>2017</v>
      </c>
    </row>
    <row r="366" spans="1:11" hidden="1" x14ac:dyDescent="0.25">
      <c r="A366">
        <v>82</v>
      </c>
      <c r="B366" s="11">
        <v>42849</v>
      </c>
      <c r="C366" s="11">
        <v>42855</v>
      </c>
      <c r="D366">
        <v>0</v>
      </c>
      <c r="E366">
        <v>0</v>
      </c>
      <c r="F366" t="s">
        <v>581</v>
      </c>
      <c r="G366" t="s">
        <v>577</v>
      </c>
      <c r="H366">
        <f t="shared" si="20"/>
        <v>4</v>
      </c>
      <c r="I366">
        <f t="shared" si="21"/>
        <v>4</v>
      </c>
      <c r="J366">
        <f t="shared" si="22"/>
        <v>0</v>
      </c>
      <c r="K366">
        <f t="shared" si="23"/>
        <v>2017</v>
      </c>
    </row>
    <row r="367" spans="1:11" x14ac:dyDescent="0.25">
      <c r="A367">
        <v>6</v>
      </c>
      <c r="B367" s="11">
        <v>43192</v>
      </c>
      <c r="C367" s="11">
        <v>43198</v>
      </c>
      <c r="D367">
        <v>0</v>
      </c>
      <c r="E367">
        <v>0</v>
      </c>
      <c r="F367" t="s">
        <v>582</v>
      </c>
      <c r="G367" t="s">
        <v>577</v>
      </c>
      <c r="H367">
        <f t="shared" si="20"/>
        <v>4</v>
      </c>
      <c r="I367">
        <f t="shared" si="21"/>
        <v>4</v>
      </c>
      <c r="J367">
        <f t="shared" si="22"/>
        <v>0</v>
      </c>
      <c r="K367">
        <f t="shared" si="23"/>
        <v>2018</v>
      </c>
    </row>
    <row r="368" spans="1:11" hidden="1" x14ac:dyDescent="0.25">
      <c r="A368">
        <v>7</v>
      </c>
      <c r="B368" s="11">
        <v>43192</v>
      </c>
      <c r="C368" s="11">
        <v>43198</v>
      </c>
      <c r="D368">
        <v>0</v>
      </c>
      <c r="E368">
        <v>0</v>
      </c>
      <c r="F368" t="s">
        <v>582</v>
      </c>
      <c r="G368" t="s">
        <v>577</v>
      </c>
      <c r="H368">
        <f t="shared" si="20"/>
        <v>4</v>
      </c>
      <c r="I368">
        <f t="shared" si="21"/>
        <v>4</v>
      </c>
      <c r="J368">
        <f t="shared" si="22"/>
        <v>0</v>
      </c>
      <c r="K368">
        <f t="shared" si="23"/>
        <v>2018</v>
      </c>
    </row>
    <row r="369" spans="1:11" hidden="1" x14ac:dyDescent="0.25">
      <c r="A369">
        <v>9</v>
      </c>
      <c r="B369" s="11">
        <v>43192</v>
      </c>
      <c r="C369" s="11">
        <v>43198</v>
      </c>
      <c r="D369">
        <v>0</v>
      </c>
      <c r="E369">
        <v>0</v>
      </c>
      <c r="F369" t="s">
        <v>582</v>
      </c>
      <c r="G369" t="s">
        <v>577</v>
      </c>
      <c r="H369">
        <f t="shared" si="20"/>
        <v>4</v>
      </c>
      <c r="I369">
        <f t="shared" si="21"/>
        <v>4</v>
      </c>
      <c r="J369">
        <f t="shared" si="22"/>
        <v>0</v>
      </c>
      <c r="K369">
        <f t="shared" si="23"/>
        <v>2018</v>
      </c>
    </row>
    <row r="370" spans="1:11" hidden="1" x14ac:dyDescent="0.25">
      <c r="A370">
        <v>81</v>
      </c>
      <c r="B370" s="11">
        <v>43192</v>
      </c>
      <c r="C370" s="11">
        <v>43198</v>
      </c>
      <c r="D370">
        <v>0</v>
      </c>
      <c r="E370">
        <v>0</v>
      </c>
      <c r="F370" t="s">
        <v>587</v>
      </c>
      <c r="G370" t="s">
        <v>577</v>
      </c>
      <c r="H370">
        <f t="shared" si="20"/>
        <v>4</v>
      </c>
      <c r="I370">
        <f t="shared" si="21"/>
        <v>4</v>
      </c>
      <c r="J370">
        <f t="shared" si="22"/>
        <v>0</v>
      </c>
      <c r="K370">
        <f t="shared" si="23"/>
        <v>2018</v>
      </c>
    </row>
    <row r="371" spans="1:11" hidden="1" x14ac:dyDescent="0.25">
      <c r="A371">
        <v>82</v>
      </c>
      <c r="B371" s="11">
        <v>43192</v>
      </c>
      <c r="C371" s="11">
        <v>43198</v>
      </c>
      <c r="D371">
        <v>0</v>
      </c>
      <c r="E371">
        <v>0</v>
      </c>
      <c r="F371" t="s">
        <v>587</v>
      </c>
      <c r="G371" t="s">
        <v>577</v>
      </c>
      <c r="H371">
        <f t="shared" si="20"/>
        <v>4</v>
      </c>
      <c r="I371">
        <f t="shared" si="21"/>
        <v>4</v>
      </c>
      <c r="J371">
        <f t="shared" si="22"/>
        <v>0</v>
      </c>
      <c r="K371">
        <f t="shared" si="23"/>
        <v>2018</v>
      </c>
    </row>
    <row r="372" spans="1:11" hidden="1" x14ac:dyDescent="0.25">
      <c r="A372">
        <v>7</v>
      </c>
      <c r="B372" s="11">
        <v>43199</v>
      </c>
      <c r="C372" s="11">
        <v>43205</v>
      </c>
      <c r="D372">
        <v>0</v>
      </c>
      <c r="E372">
        <v>0</v>
      </c>
      <c r="F372" t="s">
        <v>582</v>
      </c>
      <c r="G372" t="s">
        <v>577</v>
      </c>
      <c r="H372">
        <f t="shared" si="20"/>
        <v>4</v>
      </c>
      <c r="I372">
        <f t="shared" si="21"/>
        <v>4</v>
      </c>
      <c r="J372">
        <f t="shared" si="22"/>
        <v>0</v>
      </c>
      <c r="K372">
        <f t="shared" si="23"/>
        <v>2018</v>
      </c>
    </row>
    <row r="373" spans="1:11" hidden="1" x14ac:dyDescent="0.25">
      <c r="A373">
        <v>9</v>
      </c>
      <c r="B373" s="11">
        <v>43199</v>
      </c>
      <c r="C373" s="11">
        <v>43205</v>
      </c>
      <c r="D373">
        <v>0</v>
      </c>
      <c r="E373">
        <v>0</v>
      </c>
      <c r="F373" t="s">
        <v>582</v>
      </c>
      <c r="G373" t="s">
        <v>577</v>
      </c>
      <c r="H373">
        <f t="shared" si="20"/>
        <v>4</v>
      </c>
      <c r="I373">
        <f t="shared" si="21"/>
        <v>4</v>
      </c>
      <c r="J373">
        <f t="shared" si="22"/>
        <v>0</v>
      </c>
      <c r="K373">
        <f t="shared" si="23"/>
        <v>2018</v>
      </c>
    </row>
    <row r="374" spans="1:11" hidden="1" x14ac:dyDescent="0.25">
      <c r="A374">
        <v>81</v>
      </c>
      <c r="B374" s="11">
        <v>43199</v>
      </c>
      <c r="C374" s="11">
        <v>43205</v>
      </c>
      <c r="D374">
        <v>0</v>
      </c>
      <c r="E374">
        <v>0</v>
      </c>
      <c r="F374" t="s">
        <v>587</v>
      </c>
      <c r="G374" t="s">
        <v>577</v>
      </c>
      <c r="H374">
        <f t="shared" si="20"/>
        <v>4</v>
      </c>
      <c r="I374">
        <f t="shared" si="21"/>
        <v>4</v>
      </c>
      <c r="J374">
        <f t="shared" si="22"/>
        <v>0</v>
      </c>
      <c r="K374">
        <f t="shared" si="23"/>
        <v>2018</v>
      </c>
    </row>
    <row r="375" spans="1:11" hidden="1" x14ac:dyDescent="0.25">
      <c r="A375">
        <v>82</v>
      </c>
      <c r="B375" s="11">
        <v>43199</v>
      </c>
      <c r="C375" s="11">
        <v>43205</v>
      </c>
      <c r="D375">
        <v>0</v>
      </c>
      <c r="E375">
        <v>0</v>
      </c>
      <c r="F375" t="s">
        <v>587</v>
      </c>
      <c r="G375" t="s">
        <v>577</v>
      </c>
      <c r="H375">
        <f t="shared" si="20"/>
        <v>4</v>
      </c>
      <c r="I375">
        <f t="shared" si="21"/>
        <v>4</v>
      </c>
      <c r="J375">
        <f t="shared" si="22"/>
        <v>0</v>
      </c>
      <c r="K375">
        <f t="shared" si="23"/>
        <v>2018</v>
      </c>
    </row>
    <row r="376" spans="1:11" hidden="1" x14ac:dyDescent="0.25">
      <c r="A376">
        <v>81</v>
      </c>
      <c r="B376" s="11">
        <v>43206</v>
      </c>
      <c r="C376" s="11">
        <v>43212</v>
      </c>
      <c r="D376">
        <v>0</v>
      </c>
      <c r="E376">
        <v>0</v>
      </c>
      <c r="F376" t="s">
        <v>587</v>
      </c>
      <c r="G376" t="s">
        <v>577</v>
      </c>
      <c r="H376">
        <f t="shared" si="20"/>
        <v>4</v>
      </c>
      <c r="I376">
        <f t="shared" si="21"/>
        <v>4</v>
      </c>
      <c r="J376">
        <f t="shared" si="22"/>
        <v>0</v>
      </c>
      <c r="K376">
        <f t="shared" si="23"/>
        <v>2018</v>
      </c>
    </row>
    <row r="377" spans="1:11" hidden="1" x14ac:dyDescent="0.25">
      <c r="A377">
        <v>82</v>
      </c>
      <c r="B377" s="11">
        <v>43206</v>
      </c>
      <c r="C377" s="11">
        <v>43212</v>
      </c>
      <c r="D377">
        <v>0</v>
      </c>
      <c r="E377">
        <v>0</v>
      </c>
      <c r="F377" t="s">
        <v>587</v>
      </c>
      <c r="G377" t="s">
        <v>577</v>
      </c>
      <c r="H377">
        <f t="shared" si="20"/>
        <v>4</v>
      </c>
      <c r="I377">
        <f t="shared" si="21"/>
        <v>4</v>
      </c>
      <c r="J377">
        <f t="shared" si="22"/>
        <v>0</v>
      </c>
      <c r="K377">
        <f t="shared" si="23"/>
        <v>2018</v>
      </c>
    </row>
    <row r="378" spans="1:11" hidden="1" x14ac:dyDescent="0.25">
      <c r="A378">
        <v>7</v>
      </c>
      <c r="B378" s="11">
        <v>43210</v>
      </c>
      <c r="C378" s="11">
        <v>43212</v>
      </c>
      <c r="D378">
        <v>0</v>
      </c>
      <c r="E378">
        <v>0</v>
      </c>
      <c r="F378" t="s">
        <v>582</v>
      </c>
      <c r="G378" t="s">
        <v>577</v>
      </c>
      <c r="H378">
        <f t="shared" si="20"/>
        <v>4</v>
      </c>
      <c r="I378">
        <f t="shared" si="21"/>
        <v>4</v>
      </c>
      <c r="J378">
        <f t="shared" si="22"/>
        <v>0</v>
      </c>
      <c r="K378">
        <f t="shared" si="23"/>
        <v>2018</v>
      </c>
    </row>
    <row r="379" spans="1:11" hidden="1" x14ac:dyDescent="0.25">
      <c r="A379">
        <v>7</v>
      </c>
      <c r="B379" s="11">
        <v>43213</v>
      </c>
      <c r="C379" s="11">
        <v>43219</v>
      </c>
      <c r="D379">
        <v>0</v>
      </c>
      <c r="E379">
        <v>0</v>
      </c>
      <c r="F379" t="s">
        <v>582</v>
      </c>
      <c r="G379" t="s">
        <v>577</v>
      </c>
      <c r="H379">
        <f t="shared" si="20"/>
        <v>4</v>
      </c>
      <c r="I379">
        <f t="shared" si="21"/>
        <v>4</v>
      </c>
      <c r="J379">
        <f t="shared" si="22"/>
        <v>0</v>
      </c>
      <c r="K379">
        <f t="shared" si="23"/>
        <v>2018</v>
      </c>
    </row>
    <row r="380" spans="1:11" hidden="1" x14ac:dyDescent="0.25">
      <c r="A380">
        <v>81</v>
      </c>
      <c r="B380" s="11">
        <v>43213</v>
      </c>
      <c r="C380" s="11">
        <v>43219</v>
      </c>
      <c r="D380">
        <v>0</v>
      </c>
      <c r="E380">
        <v>0</v>
      </c>
      <c r="F380" t="s">
        <v>587</v>
      </c>
      <c r="G380" t="s">
        <v>577</v>
      </c>
      <c r="H380">
        <f t="shared" si="20"/>
        <v>4</v>
      </c>
      <c r="I380">
        <f t="shared" si="21"/>
        <v>4</v>
      </c>
      <c r="J380">
        <f t="shared" si="22"/>
        <v>0</v>
      </c>
      <c r="K380">
        <f t="shared" si="23"/>
        <v>2018</v>
      </c>
    </row>
    <row r="381" spans="1:11" hidden="1" x14ac:dyDescent="0.25">
      <c r="A381">
        <v>82</v>
      </c>
      <c r="B381" s="11">
        <v>43213</v>
      </c>
      <c r="C381" s="11">
        <v>43219</v>
      </c>
      <c r="D381">
        <v>0</v>
      </c>
      <c r="E381">
        <v>0</v>
      </c>
      <c r="F381" t="s">
        <v>587</v>
      </c>
      <c r="G381" t="s">
        <v>577</v>
      </c>
      <c r="H381">
        <f t="shared" si="20"/>
        <v>4</v>
      </c>
      <c r="I381">
        <f t="shared" si="21"/>
        <v>4</v>
      </c>
      <c r="J381">
        <f t="shared" si="22"/>
        <v>0</v>
      </c>
      <c r="K381">
        <f t="shared" si="23"/>
        <v>2018</v>
      </c>
    </row>
    <row r="382" spans="1:11" hidden="1" x14ac:dyDescent="0.25">
      <c r="A382">
        <v>7</v>
      </c>
      <c r="B382" s="11">
        <v>43220</v>
      </c>
      <c r="C382" s="11">
        <v>43220</v>
      </c>
      <c r="D382">
        <v>0</v>
      </c>
      <c r="E382">
        <v>0</v>
      </c>
      <c r="F382" t="s">
        <v>582</v>
      </c>
      <c r="G382" t="s">
        <v>577</v>
      </c>
      <c r="H382">
        <f t="shared" si="20"/>
        <v>4</v>
      </c>
      <c r="I382">
        <f t="shared" si="21"/>
        <v>4</v>
      </c>
      <c r="J382">
        <f t="shared" si="22"/>
        <v>0</v>
      </c>
      <c r="K382">
        <f t="shared" si="23"/>
        <v>2018</v>
      </c>
    </row>
    <row r="383" spans="1:11" hidden="1" x14ac:dyDescent="0.25">
      <c r="A383">
        <v>81</v>
      </c>
      <c r="B383" s="11">
        <v>43220</v>
      </c>
      <c r="C383" s="11">
        <v>43220</v>
      </c>
      <c r="D383">
        <v>0</v>
      </c>
      <c r="E383">
        <v>0</v>
      </c>
      <c r="F383" t="s">
        <v>587</v>
      </c>
      <c r="G383" t="s">
        <v>577</v>
      </c>
      <c r="H383">
        <f t="shared" si="20"/>
        <v>4</v>
      </c>
      <c r="I383">
        <f t="shared" si="21"/>
        <v>4</v>
      </c>
      <c r="J383">
        <f t="shared" si="22"/>
        <v>0</v>
      </c>
      <c r="K383">
        <f t="shared" si="23"/>
        <v>2018</v>
      </c>
    </row>
    <row r="384" spans="1:11" hidden="1" x14ac:dyDescent="0.25">
      <c r="A384">
        <v>82</v>
      </c>
      <c r="B384" s="11">
        <v>43220</v>
      </c>
      <c r="C384" s="11">
        <v>43220</v>
      </c>
      <c r="D384">
        <v>0</v>
      </c>
      <c r="E384">
        <v>0</v>
      </c>
      <c r="F384" t="s">
        <v>587</v>
      </c>
      <c r="G384" t="s">
        <v>577</v>
      </c>
      <c r="H384">
        <f t="shared" si="20"/>
        <v>4</v>
      </c>
      <c r="I384">
        <f t="shared" si="21"/>
        <v>4</v>
      </c>
      <c r="J384">
        <f t="shared" si="22"/>
        <v>0</v>
      </c>
      <c r="K384">
        <f t="shared" si="23"/>
        <v>2018</v>
      </c>
    </row>
    <row r="385" spans="1:11" x14ac:dyDescent="0.25">
      <c r="A385">
        <v>6</v>
      </c>
      <c r="B385" s="11">
        <v>43556</v>
      </c>
      <c r="C385" s="11">
        <v>43562</v>
      </c>
      <c r="D385">
        <v>0</v>
      </c>
      <c r="E385">
        <v>0</v>
      </c>
      <c r="F385" t="s">
        <v>583</v>
      </c>
      <c r="G385" t="s">
        <v>577</v>
      </c>
      <c r="H385">
        <f t="shared" si="20"/>
        <v>4</v>
      </c>
      <c r="I385">
        <f t="shared" si="21"/>
        <v>4</v>
      </c>
      <c r="J385">
        <f t="shared" si="22"/>
        <v>0</v>
      </c>
      <c r="K385">
        <f t="shared" si="23"/>
        <v>2019</v>
      </c>
    </row>
    <row r="386" spans="1:11" hidden="1" x14ac:dyDescent="0.25">
      <c r="A386">
        <v>7</v>
      </c>
      <c r="B386" s="11">
        <v>43556</v>
      </c>
      <c r="C386" s="11">
        <v>43562</v>
      </c>
      <c r="D386">
        <v>0</v>
      </c>
      <c r="E386">
        <v>0</v>
      </c>
      <c r="F386" t="s">
        <v>583</v>
      </c>
      <c r="G386" t="s">
        <v>577</v>
      </c>
      <c r="H386">
        <f t="shared" ref="H386:H449" si="24">MONTH(B386)</f>
        <v>4</v>
      </c>
      <c r="I386">
        <f t="shared" ref="I386:I449" si="25">MONTH(C386)</f>
        <v>4</v>
      </c>
      <c r="J386">
        <f t="shared" ref="J386:J449" si="26">H386-I386</f>
        <v>0</v>
      </c>
      <c r="K386">
        <f t="shared" ref="K386:K449" si="27">YEAR(B386)</f>
        <v>2019</v>
      </c>
    </row>
    <row r="387" spans="1:11" hidden="1" x14ac:dyDescent="0.25">
      <c r="A387">
        <v>9</v>
      </c>
      <c r="B387" s="11">
        <v>43556</v>
      </c>
      <c r="C387" s="11">
        <v>43562</v>
      </c>
      <c r="D387">
        <v>0</v>
      </c>
      <c r="E387">
        <v>0</v>
      </c>
      <c r="F387" t="s">
        <v>583</v>
      </c>
      <c r="G387" t="s">
        <v>577</v>
      </c>
      <c r="H387">
        <f t="shared" si="24"/>
        <v>4</v>
      </c>
      <c r="I387">
        <f t="shared" si="25"/>
        <v>4</v>
      </c>
      <c r="J387">
        <f t="shared" si="26"/>
        <v>0</v>
      </c>
      <c r="K387">
        <f t="shared" si="27"/>
        <v>2019</v>
      </c>
    </row>
    <row r="388" spans="1:11" hidden="1" x14ac:dyDescent="0.25">
      <c r="A388">
        <v>81</v>
      </c>
      <c r="B388" s="11">
        <v>43556</v>
      </c>
      <c r="C388" s="11">
        <v>43562</v>
      </c>
      <c r="D388">
        <v>0</v>
      </c>
      <c r="E388">
        <v>0</v>
      </c>
      <c r="F388" t="s">
        <v>584</v>
      </c>
      <c r="G388" t="s">
        <v>577</v>
      </c>
      <c r="H388">
        <f t="shared" si="24"/>
        <v>4</v>
      </c>
      <c r="I388">
        <f t="shared" si="25"/>
        <v>4</v>
      </c>
      <c r="J388">
        <f t="shared" si="26"/>
        <v>0</v>
      </c>
      <c r="K388">
        <f t="shared" si="27"/>
        <v>2019</v>
      </c>
    </row>
    <row r="389" spans="1:11" hidden="1" x14ac:dyDescent="0.25">
      <c r="A389">
        <v>82</v>
      </c>
      <c r="B389" s="11">
        <v>43556</v>
      </c>
      <c r="C389" s="11">
        <v>43562</v>
      </c>
      <c r="D389">
        <v>0</v>
      </c>
      <c r="E389">
        <v>0</v>
      </c>
      <c r="F389" t="s">
        <v>584</v>
      </c>
      <c r="G389" t="s">
        <v>577</v>
      </c>
      <c r="H389">
        <f t="shared" si="24"/>
        <v>4</v>
      </c>
      <c r="I389">
        <f t="shared" si="25"/>
        <v>4</v>
      </c>
      <c r="J389">
        <f t="shared" si="26"/>
        <v>0</v>
      </c>
      <c r="K389">
        <f t="shared" si="27"/>
        <v>2019</v>
      </c>
    </row>
    <row r="390" spans="1:11" x14ac:dyDescent="0.25">
      <c r="A390">
        <v>6</v>
      </c>
      <c r="B390" s="11">
        <v>43563</v>
      </c>
      <c r="C390" s="11">
        <v>43569</v>
      </c>
      <c r="D390">
        <v>0</v>
      </c>
      <c r="E390">
        <v>0</v>
      </c>
      <c r="F390" t="s">
        <v>583</v>
      </c>
      <c r="G390" t="s">
        <v>577</v>
      </c>
      <c r="H390">
        <f t="shared" si="24"/>
        <v>4</v>
      </c>
      <c r="I390">
        <f t="shared" si="25"/>
        <v>4</v>
      </c>
      <c r="J390">
        <f t="shared" si="26"/>
        <v>0</v>
      </c>
      <c r="K390">
        <f t="shared" si="27"/>
        <v>2019</v>
      </c>
    </row>
    <row r="391" spans="1:11" hidden="1" x14ac:dyDescent="0.25">
      <c r="A391">
        <v>7</v>
      </c>
      <c r="B391" s="11">
        <v>43563</v>
      </c>
      <c r="C391" s="11">
        <v>43569</v>
      </c>
      <c r="D391">
        <v>0</v>
      </c>
      <c r="E391">
        <v>0</v>
      </c>
      <c r="F391" t="s">
        <v>583</v>
      </c>
      <c r="G391" t="s">
        <v>577</v>
      </c>
      <c r="H391">
        <f t="shared" si="24"/>
        <v>4</v>
      </c>
      <c r="I391">
        <f t="shared" si="25"/>
        <v>4</v>
      </c>
      <c r="J391">
        <f t="shared" si="26"/>
        <v>0</v>
      </c>
      <c r="K391">
        <f t="shared" si="27"/>
        <v>2019</v>
      </c>
    </row>
    <row r="392" spans="1:11" hidden="1" x14ac:dyDescent="0.25">
      <c r="A392">
        <v>9</v>
      </c>
      <c r="B392" s="11">
        <v>43563</v>
      </c>
      <c r="C392" s="11">
        <v>43569</v>
      </c>
      <c r="D392">
        <v>0</v>
      </c>
      <c r="E392">
        <v>0</v>
      </c>
      <c r="F392" t="s">
        <v>583</v>
      </c>
      <c r="G392" t="s">
        <v>577</v>
      </c>
      <c r="H392">
        <f t="shared" si="24"/>
        <v>4</v>
      </c>
      <c r="I392">
        <f t="shared" si="25"/>
        <v>4</v>
      </c>
      <c r="J392">
        <f t="shared" si="26"/>
        <v>0</v>
      </c>
      <c r="K392">
        <f t="shared" si="27"/>
        <v>2019</v>
      </c>
    </row>
    <row r="393" spans="1:11" hidden="1" x14ac:dyDescent="0.25">
      <c r="A393">
        <v>81</v>
      </c>
      <c r="B393" s="11">
        <v>43563</v>
      </c>
      <c r="C393" s="11">
        <v>43565</v>
      </c>
      <c r="D393">
        <v>0</v>
      </c>
      <c r="E393">
        <v>0</v>
      </c>
      <c r="F393" t="s">
        <v>584</v>
      </c>
      <c r="G393" t="s">
        <v>577</v>
      </c>
      <c r="H393">
        <f t="shared" si="24"/>
        <v>4</v>
      </c>
      <c r="I393">
        <f t="shared" si="25"/>
        <v>4</v>
      </c>
      <c r="J393">
        <f t="shared" si="26"/>
        <v>0</v>
      </c>
      <c r="K393">
        <f t="shared" si="27"/>
        <v>2019</v>
      </c>
    </row>
    <row r="394" spans="1:11" hidden="1" x14ac:dyDescent="0.25">
      <c r="A394">
        <v>82</v>
      </c>
      <c r="B394" s="11">
        <v>43563</v>
      </c>
      <c r="C394" s="11">
        <v>43565</v>
      </c>
      <c r="D394">
        <v>0</v>
      </c>
      <c r="E394">
        <v>0</v>
      </c>
      <c r="F394" t="s">
        <v>584</v>
      </c>
      <c r="G394" t="s">
        <v>577</v>
      </c>
      <c r="H394">
        <f t="shared" si="24"/>
        <v>4</v>
      </c>
      <c r="I394">
        <f t="shared" si="25"/>
        <v>4</v>
      </c>
      <c r="J394">
        <f t="shared" si="26"/>
        <v>0</v>
      </c>
      <c r="K394">
        <f t="shared" si="27"/>
        <v>2019</v>
      </c>
    </row>
    <row r="395" spans="1:11" x14ac:dyDescent="0.25">
      <c r="A395">
        <v>6</v>
      </c>
      <c r="B395" s="11">
        <v>43570</v>
      </c>
      <c r="C395" s="11">
        <v>43570</v>
      </c>
      <c r="D395">
        <v>0</v>
      </c>
      <c r="E395">
        <v>0</v>
      </c>
      <c r="F395" t="s">
        <v>583</v>
      </c>
      <c r="G395" t="s">
        <v>577</v>
      </c>
      <c r="H395">
        <f t="shared" si="24"/>
        <v>4</v>
      </c>
      <c r="I395">
        <f t="shared" si="25"/>
        <v>4</v>
      </c>
      <c r="J395">
        <f t="shared" si="26"/>
        <v>0</v>
      </c>
      <c r="K395">
        <f t="shared" si="27"/>
        <v>2019</v>
      </c>
    </row>
    <row r="396" spans="1:11" hidden="1" x14ac:dyDescent="0.25">
      <c r="A396">
        <v>7</v>
      </c>
      <c r="B396" s="11">
        <v>43570</v>
      </c>
      <c r="C396" s="11">
        <v>43570</v>
      </c>
      <c r="D396">
        <v>0</v>
      </c>
      <c r="E396">
        <v>0</v>
      </c>
      <c r="F396" t="s">
        <v>583</v>
      </c>
      <c r="G396" t="s">
        <v>577</v>
      </c>
      <c r="H396">
        <f t="shared" si="24"/>
        <v>4</v>
      </c>
      <c r="I396">
        <f t="shared" si="25"/>
        <v>4</v>
      </c>
      <c r="J396">
        <f t="shared" si="26"/>
        <v>0</v>
      </c>
      <c r="K396">
        <f t="shared" si="27"/>
        <v>2019</v>
      </c>
    </row>
    <row r="397" spans="1:11" hidden="1" x14ac:dyDescent="0.25">
      <c r="A397">
        <v>9</v>
      </c>
      <c r="B397" s="11">
        <v>43570</v>
      </c>
      <c r="C397" s="11">
        <v>43570</v>
      </c>
      <c r="D397">
        <v>0</v>
      </c>
      <c r="E397">
        <v>0</v>
      </c>
      <c r="F397" t="s">
        <v>583</v>
      </c>
      <c r="G397" t="s">
        <v>577</v>
      </c>
      <c r="H397">
        <f t="shared" si="24"/>
        <v>4</v>
      </c>
      <c r="I397">
        <f t="shared" si="25"/>
        <v>4</v>
      </c>
      <c r="J397">
        <f t="shared" si="26"/>
        <v>0</v>
      </c>
      <c r="K397">
        <f t="shared" si="27"/>
        <v>2019</v>
      </c>
    </row>
    <row r="398" spans="1:11" hidden="1" x14ac:dyDescent="0.25">
      <c r="A398">
        <v>11</v>
      </c>
      <c r="B398" s="11">
        <v>42156</v>
      </c>
      <c r="C398" s="11">
        <v>42162</v>
      </c>
      <c r="D398">
        <v>0</v>
      </c>
      <c r="E398">
        <v>0</v>
      </c>
      <c r="F398" t="s">
        <v>589</v>
      </c>
      <c r="G398" t="s">
        <v>577</v>
      </c>
      <c r="H398">
        <f t="shared" si="24"/>
        <v>6</v>
      </c>
      <c r="I398">
        <f t="shared" si="25"/>
        <v>6</v>
      </c>
      <c r="J398">
        <f t="shared" si="26"/>
        <v>0</v>
      </c>
      <c r="K398">
        <f t="shared" si="27"/>
        <v>2015</v>
      </c>
    </row>
    <row r="399" spans="1:11" hidden="1" x14ac:dyDescent="0.25">
      <c r="A399">
        <v>11</v>
      </c>
      <c r="B399" s="11">
        <v>42163</v>
      </c>
      <c r="C399" s="11">
        <v>42169</v>
      </c>
      <c r="D399">
        <v>0</v>
      </c>
      <c r="E399">
        <v>0</v>
      </c>
      <c r="F399" t="s">
        <v>589</v>
      </c>
      <c r="G399" t="s">
        <v>577</v>
      </c>
      <c r="H399">
        <f t="shared" si="24"/>
        <v>6</v>
      </c>
      <c r="I399">
        <f t="shared" si="25"/>
        <v>6</v>
      </c>
      <c r="J399">
        <f t="shared" si="26"/>
        <v>0</v>
      </c>
      <c r="K399">
        <f t="shared" si="27"/>
        <v>2015</v>
      </c>
    </row>
    <row r="400" spans="1:11" hidden="1" x14ac:dyDescent="0.25">
      <c r="A400">
        <v>11</v>
      </c>
      <c r="B400" s="11">
        <v>42170</v>
      </c>
      <c r="C400" s="11">
        <v>42176</v>
      </c>
      <c r="D400">
        <v>0</v>
      </c>
      <c r="E400">
        <v>0</v>
      </c>
      <c r="F400" t="s">
        <v>589</v>
      </c>
      <c r="G400" t="s">
        <v>577</v>
      </c>
      <c r="H400">
        <f t="shared" si="24"/>
        <v>6</v>
      </c>
      <c r="I400">
        <f t="shared" si="25"/>
        <v>6</v>
      </c>
      <c r="J400">
        <f t="shared" si="26"/>
        <v>0</v>
      </c>
      <c r="K400">
        <f t="shared" si="27"/>
        <v>2015</v>
      </c>
    </row>
    <row r="401" spans="1:11" hidden="1" x14ac:dyDescent="0.25">
      <c r="A401">
        <v>11</v>
      </c>
      <c r="B401" s="11">
        <v>42177</v>
      </c>
      <c r="C401" s="11">
        <v>42183</v>
      </c>
      <c r="D401">
        <v>3</v>
      </c>
      <c r="E401">
        <v>2</v>
      </c>
      <c r="F401" t="s">
        <v>589</v>
      </c>
      <c r="G401" t="s">
        <v>577</v>
      </c>
      <c r="H401">
        <f t="shared" si="24"/>
        <v>6</v>
      </c>
      <c r="I401">
        <f t="shared" si="25"/>
        <v>6</v>
      </c>
      <c r="J401">
        <f t="shared" si="26"/>
        <v>0</v>
      </c>
      <c r="K401">
        <f t="shared" si="27"/>
        <v>2015</v>
      </c>
    </row>
    <row r="402" spans="1:11" hidden="1" x14ac:dyDescent="0.25">
      <c r="A402">
        <v>11</v>
      </c>
      <c r="B402" s="11">
        <v>42184</v>
      </c>
      <c r="C402" s="11">
        <v>42190</v>
      </c>
      <c r="D402">
        <v>0</v>
      </c>
      <c r="E402">
        <v>0</v>
      </c>
      <c r="F402" t="s">
        <v>589</v>
      </c>
      <c r="G402" t="s">
        <v>577</v>
      </c>
      <c r="H402">
        <f t="shared" si="24"/>
        <v>6</v>
      </c>
      <c r="I402">
        <f t="shared" si="25"/>
        <v>7</v>
      </c>
      <c r="J402">
        <f t="shared" si="26"/>
        <v>-1</v>
      </c>
      <c r="K402">
        <f t="shared" si="27"/>
        <v>2015</v>
      </c>
    </row>
    <row r="403" spans="1:11" hidden="1" x14ac:dyDescent="0.25">
      <c r="A403">
        <v>11</v>
      </c>
      <c r="B403" s="11">
        <v>42548</v>
      </c>
      <c r="C403" s="11">
        <v>42554</v>
      </c>
      <c r="D403">
        <v>0</v>
      </c>
      <c r="E403">
        <v>1</v>
      </c>
      <c r="F403" t="s">
        <v>590</v>
      </c>
      <c r="G403" t="s">
        <v>577</v>
      </c>
      <c r="H403">
        <f t="shared" si="24"/>
        <v>6</v>
      </c>
      <c r="I403">
        <f t="shared" si="25"/>
        <v>7</v>
      </c>
      <c r="J403">
        <f t="shared" si="26"/>
        <v>-1</v>
      </c>
      <c r="K403">
        <f t="shared" si="27"/>
        <v>2016</v>
      </c>
    </row>
    <row r="404" spans="1:11" hidden="1" x14ac:dyDescent="0.25">
      <c r="A404">
        <v>11</v>
      </c>
      <c r="B404" s="11">
        <v>42912</v>
      </c>
      <c r="C404" s="11">
        <v>42916</v>
      </c>
      <c r="D404">
        <f>16*7/5</f>
        <v>22.4</v>
      </c>
      <c r="E404">
        <f>5/7*5</f>
        <v>3.5714285714285716</v>
      </c>
      <c r="F404" t="s">
        <v>591</v>
      </c>
      <c r="G404" t="s">
        <v>577</v>
      </c>
      <c r="H404">
        <f t="shared" si="24"/>
        <v>6</v>
      </c>
      <c r="I404">
        <f t="shared" si="25"/>
        <v>6</v>
      </c>
      <c r="J404">
        <f t="shared" si="26"/>
        <v>0</v>
      </c>
      <c r="K404">
        <f t="shared" si="27"/>
        <v>2017</v>
      </c>
    </row>
    <row r="405" spans="1:11" hidden="1" x14ac:dyDescent="0.25">
      <c r="A405">
        <v>11</v>
      </c>
      <c r="B405" s="11">
        <v>42545</v>
      </c>
      <c r="C405" s="11">
        <v>42547</v>
      </c>
      <c r="D405">
        <v>0</v>
      </c>
      <c r="E405">
        <v>0</v>
      </c>
      <c r="F405" t="s">
        <v>590</v>
      </c>
      <c r="G405" t="s">
        <v>577</v>
      </c>
      <c r="H405">
        <f t="shared" si="24"/>
        <v>6</v>
      </c>
      <c r="I405">
        <f t="shared" si="25"/>
        <v>6</v>
      </c>
      <c r="J405">
        <f t="shared" si="26"/>
        <v>0</v>
      </c>
      <c r="K405">
        <f t="shared" si="27"/>
        <v>2016</v>
      </c>
    </row>
    <row r="406" spans="1:11" hidden="1" x14ac:dyDescent="0.25">
      <c r="A406">
        <v>11</v>
      </c>
      <c r="B406" s="11">
        <v>43276</v>
      </c>
      <c r="C406" s="11">
        <v>43281</v>
      </c>
      <c r="D406">
        <f>27/7*6</f>
        <v>23.142857142857142</v>
      </c>
      <c r="E406">
        <f>2/7*6</f>
        <v>1.7142857142857142</v>
      </c>
      <c r="F406" t="s">
        <v>592</v>
      </c>
      <c r="G406" t="s">
        <v>577</v>
      </c>
      <c r="H406">
        <f t="shared" si="24"/>
        <v>6</v>
      </c>
      <c r="I406">
        <f t="shared" si="25"/>
        <v>6</v>
      </c>
      <c r="J406">
        <f t="shared" si="26"/>
        <v>0</v>
      </c>
      <c r="K406">
        <f t="shared" si="27"/>
        <v>2018</v>
      </c>
    </row>
    <row r="407" spans="1:11" hidden="1" x14ac:dyDescent="0.25">
      <c r="A407">
        <v>11</v>
      </c>
      <c r="B407" s="11">
        <v>42887</v>
      </c>
      <c r="C407" s="11">
        <v>42890</v>
      </c>
      <c r="D407">
        <v>0</v>
      </c>
      <c r="E407">
        <v>0</v>
      </c>
      <c r="F407" t="s">
        <v>591</v>
      </c>
      <c r="G407" t="s">
        <v>577</v>
      </c>
      <c r="H407">
        <f t="shared" si="24"/>
        <v>6</v>
      </c>
      <c r="I407">
        <f t="shared" si="25"/>
        <v>6</v>
      </c>
      <c r="J407">
        <f t="shared" si="26"/>
        <v>0</v>
      </c>
      <c r="K407">
        <f t="shared" si="27"/>
        <v>2017</v>
      </c>
    </row>
    <row r="408" spans="1:11" hidden="1" x14ac:dyDescent="0.25">
      <c r="A408">
        <v>11</v>
      </c>
      <c r="B408" s="11">
        <v>42891</v>
      </c>
      <c r="C408" s="11">
        <v>42897</v>
      </c>
      <c r="D408">
        <v>0</v>
      </c>
      <c r="E408">
        <v>0</v>
      </c>
      <c r="F408" t="s">
        <v>591</v>
      </c>
      <c r="G408" t="s">
        <v>577</v>
      </c>
      <c r="H408">
        <f t="shared" si="24"/>
        <v>6</v>
      </c>
      <c r="I408">
        <f t="shared" si="25"/>
        <v>6</v>
      </c>
      <c r="J408">
        <f t="shared" si="26"/>
        <v>0</v>
      </c>
      <c r="K408">
        <f t="shared" si="27"/>
        <v>2017</v>
      </c>
    </row>
    <row r="409" spans="1:11" hidden="1" x14ac:dyDescent="0.25">
      <c r="A409">
        <v>11</v>
      </c>
      <c r="B409" s="11">
        <v>42898</v>
      </c>
      <c r="C409" s="11">
        <v>42904</v>
      </c>
      <c r="D409">
        <v>5</v>
      </c>
      <c r="E409">
        <v>0</v>
      </c>
      <c r="F409" t="s">
        <v>591</v>
      </c>
      <c r="G409" t="s">
        <v>577</v>
      </c>
      <c r="H409">
        <f t="shared" si="24"/>
        <v>6</v>
      </c>
      <c r="I409">
        <f t="shared" si="25"/>
        <v>6</v>
      </c>
      <c r="J409">
        <f t="shared" si="26"/>
        <v>0</v>
      </c>
      <c r="K409">
        <f t="shared" si="27"/>
        <v>2017</v>
      </c>
    </row>
    <row r="410" spans="1:11" hidden="1" x14ac:dyDescent="0.25">
      <c r="A410">
        <v>11</v>
      </c>
      <c r="B410" s="11">
        <v>42905</v>
      </c>
      <c r="C410" s="11">
        <v>42911</v>
      </c>
      <c r="D410">
        <v>7</v>
      </c>
      <c r="E410">
        <v>2</v>
      </c>
      <c r="F410" t="s">
        <v>591</v>
      </c>
      <c r="G410" t="s">
        <v>577</v>
      </c>
      <c r="H410">
        <f t="shared" si="24"/>
        <v>6</v>
      </c>
      <c r="I410">
        <f t="shared" si="25"/>
        <v>6</v>
      </c>
      <c r="J410">
        <f t="shared" si="26"/>
        <v>0</v>
      </c>
      <c r="K410">
        <f t="shared" si="27"/>
        <v>2017</v>
      </c>
    </row>
    <row r="411" spans="1:11" hidden="1" x14ac:dyDescent="0.25">
      <c r="A411">
        <v>11</v>
      </c>
      <c r="B411" s="11">
        <v>43252</v>
      </c>
      <c r="C411" s="11">
        <v>43254</v>
      </c>
      <c r="D411">
        <v>0</v>
      </c>
      <c r="E411">
        <v>0</v>
      </c>
      <c r="F411" t="s">
        <v>592</v>
      </c>
      <c r="G411" t="s">
        <v>577</v>
      </c>
      <c r="H411">
        <f t="shared" si="24"/>
        <v>6</v>
      </c>
      <c r="I411">
        <f t="shared" si="25"/>
        <v>6</v>
      </c>
      <c r="J411">
        <f t="shared" si="26"/>
        <v>0</v>
      </c>
      <c r="K411">
        <f t="shared" si="27"/>
        <v>2018</v>
      </c>
    </row>
    <row r="412" spans="1:11" hidden="1" x14ac:dyDescent="0.25">
      <c r="A412">
        <v>11</v>
      </c>
      <c r="B412" s="11">
        <v>43255</v>
      </c>
      <c r="C412" s="11">
        <v>43261</v>
      </c>
      <c r="D412">
        <v>0</v>
      </c>
      <c r="E412">
        <v>0</v>
      </c>
      <c r="F412" t="s">
        <v>592</v>
      </c>
      <c r="G412" t="s">
        <v>577</v>
      </c>
      <c r="H412">
        <f t="shared" si="24"/>
        <v>6</v>
      </c>
      <c r="I412">
        <f t="shared" si="25"/>
        <v>6</v>
      </c>
      <c r="J412">
        <f t="shared" si="26"/>
        <v>0</v>
      </c>
      <c r="K412">
        <f t="shared" si="27"/>
        <v>2018</v>
      </c>
    </row>
    <row r="413" spans="1:11" hidden="1" x14ac:dyDescent="0.25">
      <c r="A413">
        <v>11</v>
      </c>
      <c r="B413" s="11">
        <v>43262</v>
      </c>
      <c r="C413" s="11">
        <v>43268</v>
      </c>
      <c r="D413">
        <v>0</v>
      </c>
      <c r="E413">
        <v>1</v>
      </c>
      <c r="F413" t="s">
        <v>592</v>
      </c>
      <c r="G413" t="s">
        <v>577</v>
      </c>
      <c r="H413">
        <f t="shared" si="24"/>
        <v>6</v>
      </c>
      <c r="I413">
        <f t="shared" si="25"/>
        <v>6</v>
      </c>
      <c r="J413">
        <f t="shared" si="26"/>
        <v>0</v>
      </c>
      <c r="K413">
        <f t="shared" si="27"/>
        <v>2018</v>
      </c>
    </row>
    <row r="414" spans="1:11" hidden="1" x14ac:dyDescent="0.25">
      <c r="A414">
        <v>11</v>
      </c>
      <c r="B414" s="11">
        <v>43269</v>
      </c>
      <c r="C414" s="11">
        <v>43275</v>
      </c>
      <c r="D414">
        <v>22</v>
      </c>
      <c r="E414">
        <v>5</v>
      </c>
      <c r="F414" t="s">
        <v>592</v>
      </c>
      <c r="G414" t="s">
        <v>577</v>
      </c>
      <c r="H414">
        <f t="shared" si="24"/>
        <v>6</v>
      </c>
      <c r="I414">
        <f t="shared" si="25"/>
        <v>6</v>
      </c>
      <c r="J414">
        <f t="shared" si="26"/>
        <v>0</v>
      </c>
      <c r="K414">
        <f t="shared" si="27"/>
        <v>2018</v>
      </c>
    </row>
    <row r="415" spans="1:11" hidden="1" x14ac:dyDescent="0.25">
      <c r="A415">
        <v>5</v>
      </c>
      <c r="B415" s="11">
        <v>42186</v>
      </c>
      <c r="C415" s="11">
        <v>42190</v>
      </c>
      <c r="D415">
        <v>112</v>
      </c>
      <c r="E415">
        <v>26</v>
      </c>
      <c r="F415" t="s">
        <v>593</v>
      </c>
      <c r="G415" t="s">
        <v>594</v>
      </c>
      <c r="H415">
        <f t="shared" si="24"/>
        <v>7</v>
      </c>
      <c r="I415">
        <f t="shared" si="25"/>
        <v>7</v>
      </c>
      <c r="J415">
        <f t="shared" si="26"/>
        <v>0</v>
      </c>
      <c r="K415">
        <f t="shared" si="27"/>
        <v>2015</v>
      </c>
    </row>
    <row r="416" spans="1:11" hidden="1" x14ac:dyDescent="0.25">
      <c r="A416">
        <v>5</v>
      </c>
      <c r="B416" s="11">
        <v>42191</v>
      </c>
      <c r="C416" s="11">
        <v>42197</v>
      </c>
      <c r="D416">
        <v>390</v>
      </c>
      <c r="E416">
        <v>121</v>
      </c>
      <c r="F416" t="s">
        <v>593</v>
      </c>
      <c r="G416" t="s">
        <v>594</v>
      </c>
      <c r="H416">
        <f t="shared" si="24"/>
        <v>7</v>
      </c>
      <c r="I416">
        <f t="shared" si="25"/>
        <v>7</v>
      </c>
      <c r="J416">
        <f t="shared" si="26"/>
        <v>0</v>
      </c>
      <c r="K416">
        <f t="shared" si="27"/>
        <v>2015</v>
      </c>
    </row>
    <row r="417" spans="1:11" hidden="1" x14ac:dyDescent="0.25">
      <c r="A417">
        <v>11</v>
      </c>
      <c r="B417" s="11">
        <v>42191</v>
      </c>
      <c r="C417" s="11">
        <v>42197</v>
      </c>
      <c r="D417">
        <v>0</v>
      </c>
      <c r="E417">
        <v>0</v>
      </c>
      <c r="F417" t="s">
        <v>589</v>
      </c>
      <c r="G417" t="s">
        <v>594</v>
      </c>
      <c r="H417">
        <f t="shared" si="24"/>
        <v>7</v>
      </c>
      <c r="I417">
        <f t="shared" si="25"/>
        <v>7</v>
      </c>
      <c r="J417">
        <f t="shared" si="26"/>
        <v>0</v>
      </c>
      <c r="K417">
        <f t="shared" si="27"/>
        <v>2015</v>
      </c>
    </row>
    <row r="418" spans="1:11" hidden="1" x14ac:dyDescent="0.25">
      <c r="A418">
        <v>5</v>
      </c>
      <c r="B418" s="11">
        <v>42198</v>
      </c>
      <c r="C418" s="11">
        <v>42204</v>
      </c>
      <c r="D418">
        <v>715</v>
      </c>
      <c r="E418">
        <v>210</v>
      </c>
      <c r="F418" t="s">
        <v>593</v>
      </c>
      <c r="G418" t="s">
        <v>594</v>
      </c>
      <c r="H418">
        <f t="shared" si="24"/>
        <v>7</v>
      </c>
      <c r="I418">
        <f t="shared" si="25"/>
        <v>7</v>
      </c>
      <c r="J418">
        <f t="shared" si="26"/>
        <v>0</v>
      </c>
      <c r="K418">
        <f t="shared" si="27"/>
        <v>2015</v>
      </c>
    </row>
    <row r="419" spans="1:11" hidden="1" x14ac:dyDescent="0.25">
      <c r="A419">
        <v>11</v>
      </c>
      <c r="B419" s="11">
        <v>42198</v>
      </c>
      <c r="C419" s="11">
        <v>42204</v>
      </c>
      <c r="D419">
        <v>3</v>
      </c>
      <c r="E419">
        <v>1</v>
      </c>
      <c r="F419" t="s">
        <v>589</v>
      </c>
      <c r="G419" t="s">
        <v>594</v>
      </c>
      <c r="H419">
        <f t="shared" si="24"/>
        <v>7</v>
      </c>
      <c r="I419">
        <f t="shared" si="25"/>
        <v>7</v>
      </c>
      <c r="J419">
        <f t="shared" si="26"/>
        <v>0</v>
      </c>
      <c r="K419">
        <f t="shared" si="27"/>
        <v>2015</v>
      </c>
    </row>
    <row r="420" spans="1:11" hidden="1" x14ac:dyDescent="0.25">
      <c r="A420">
        <v>9</v>
      </c>
      <c r="B420" s="11">
        <v>42201</v>
      </c>
      <c r="C420" s="11">
        <v>42205</v>
      </c>
      <c r="D420">
        <v>55</v>
      </c>
      <c r="E420">
        <v>27</v>
      </c>
      <c r="F420" t="s">
        <v>589</v>
      </c>
      <c r="G420" t="s">
        <v>594</v>
      </c>
      <c r="H420">
        <f t="shared" si="24"/>
        <v>7</v>
      </c>
      <c r="I420">
        <f t="shared" si="25"/>
        <v>7</v>
      </c>
      <c r="J420">
        <f t="shared" si="26"/>
        <v>0</v>
      </c>
      <c r="K420">
        <f t="shared" si="27"/>
        <v>2015</v>
      </c>
    </row>
    <row r="421" spans="1:11" hidden="1" x14ac:dyDescent="0.25">
      <c r="A421">
        <v>5</v>
      </c>
      <c r="B421" s="11">
        <v>42205</v>
      </c>
      <c r="C421" s="11">
        <v>42211</v>
      </c>
      <c r="D421">
        <v>436</v>
      </c>
      <c r="E421">
        <v>107</v>
      </c>
      <c r="F421" t="s">
        <v>593</v>
      </c>
      <c r="G421" t="s">
        <v>594</v>
      </c>
      <c r="H421">
        <f t="shared" si="24"/>
        <v>7</v>
      </c>
      <c r="I421">
        <f t="shared" si="25"/>
        <v>7</v>
      </c>
      <c r="J421">
        <f t="shared" si="26"/>
        <v>0</v>
      </c>
      <c r="K421">
        <f t="shared" si="27"/>
        <v>2015</v>
      </c>
    </row>
    <row r="422" spans="1:11" hidden="1" x14ac:dyDescent="0.25">
      <c r="A422">
        <v>11</v>
      </c>
      <c r="B422" s="11">
        <v>42205</v>
      </c>
      <c r="C422" s="11">
        <v>42211</v>
      </c>
      <c r="D422">
        <v>0</v>
      </c>
      <c r="E422">
        <v>1</v>
      </c>
      <c r="F422" t="s">
        <v>589</v>
      </c>
      <c r="G422" t="s">
        <v>594</v>
      </c>
      <c r="H422">
        <f t="shared" si="24"/>
        <v>7</v>
      </c>
      <c r="I422">
        <f t="shared" si="25"/>
        <v>7</v>
      </c>
      <c r="J422">
        <f t="shared" si="26"/>
        <v>0</v>
      </c>
      <c r="K422">
        <f t="shared" si="27"/>
        <v>2015</v>
      </c>
    </row>
    <row r="423" spans="1:11" hidden="1" x14ac:dyDescent="0.25">
      <c r="A423">
        <v>9</v>
      </c>
      <c r="B423" s="11">
        <v>42206</v>
      </c>
      <c r="C423" s="11">
        <v>42211</v>
      </c>
      <c r="D423">
        <v>190</v>
      </c>
      <c r="E423">
        <v>74</v>
      </c>
      <c r="F423" t="s">
        <v>589</v>
      </c>
      <c r="G423" t="s">
        <v>594</v>
      </c>
      <c r="H423">
        <f t="shared" si="24"/>
        <v>7</v>
      </c>
      <c r="I423">
        <f t="shared" si="25"/>
        <v>7</v>
      </c>
      <c r="J423">
        <f t="shared" si="26"/>
        <v>0</v>
      </c>
      <c r="K423">
        <f t="shared" si="27"/>
        <v>2015</v>
      </c>
    </row>
    <row r="424" spans="1:11" hidden="1" x14ac:dyDescent="0.25">
      <c r="A424">
        <v>5</v>
      </c>
      <c r="B424" s="11">
        <v>42212</v>
      </c>
      <c r="C424" s="11">
        <v>42216</v>
      </c>
      <c r="D424">
        <f>1178/7*5</f>
        <v>841.42857142857133</v>
      </c>
      <c r="E424">
        <f>144/7*5</f>
        <v>102.85714285714286</v>
      </c>
      <c r="F424" t="s">
        <v>593</v>
      </c>
      <c r="G424" t="s">
        <v>594</v>
      </c>
      <c r="H424">
        <f t="shared" si="24"/>
        <v>7</v>
      </c>
      <c r="I424">
        <f t="shared" si="25"/>
        <v>7</v>
      </c>
      <c r="J424">
        <f t="shared" si="26"/>
        <v>0</v>
      </c>
      <c r="K424">
        <f t="shared" si="27"/>
        <v>2015</v>
      </c>
    </row>
    <row r="425" spans="1:11" hidden="1" x14ac:dyDescent="0.25">
      <c r="A425">
        <v>11</v>
      </c>
      <c r="B425" s="11">
        <v>42212</v>
      </c>
      <c r="C425" s="11">
        <v>42218</v>
      </c>
      <c r="D425">
        <v>8</v>
      </c>
      <c r="E425">
        <v>6</v>
      </c>
      <c r="F425" t="s">
        <v>589</v>
      </c>
      <c r="G425" t="s">
        <v>594</v>
      </c>
      <c r="H425">
        <f t="shared" si="24"/>
        <v>7</v>
      </c>
      <c r="I425">
        <f t="shared" si="25"/>
        <v>8</v>
      </c>
      <c r="J425">
        <f t="shared" si="26"/>
        <v>-1</v>
      </c>
      <c r="K425">
        <f t="shared" si="27"/>
        <v>2015</v>
      </c>
    </row>
    <row r="426" spans="1:11" hidden="1" x14ac:dyDescent="0.25">
      <c r="A426">
        <v>11</v>
      </c>
      <c r="B426" s="11">
        <v>42917</v>
      </c>
      <c r="C426" s="11">
        <v>42918</v>
      </c>
      <c r="D426">
        <f>16/7*2</f>
        <v>4.5714285714285712</v>
      </c>
      <c r="E426">
        <f>5/7*2</f>
        <v>1.4285714285714286</v>
      </c>
      <c r="F426" t="s">
        <v>591</v>
      </c>
      <c r="G426" t="s">
        <v>594</v>
      </c>
      <c r="H426">
        <f t="shared" si="24"/>
        <v>7</v>
      </c>
      <c r="I426">
        <f t="shared" si="25"/>
        <v>7</v>
      </c>
      <c r="J426">
        <f t="shared" si="26"/>
        <v>0</v>
      </c>
      <c r="K426">
        <f t="shared" si="27"/>
        <v>2017</v>
      </c>
    </row>
    <row r="427" spans="1:11" hidden="1" x14ac:dyDescent="0.25">
      <c r="A427">
        <v>7</v>
      </c>
      <c r="B427" s="11">
        <v>42552</v>
      </c>
      <c r="C427" s="11">
        <v>42554</v>
      </c>
      <c r="D427">
        <v>0</v>
      </c>
      <c r="E427">
        <v>0</v>
      </c>
      <c r="F427" t="s">
        <v>590</v>
      </c>
      <c r="G427" t="s">
        <v>594</v>
      </c>
      <c r="H427">
        <f t="shared" si="24"/>
        <v>7</v>
      </c>
      <c r="I427">
        <f t="shared" si="25"/>
        <v>7</v>
      </c>
      <c r="J427">
        <f t="shared" si="26"/>
        <v>0</v>
      </c>
      <c r="K427">
        <f t="shared" si="27"/>
        <v>2016</v>
      </c>
    </row>
    <row r="428" spans="1:11" hidden="1" x14ac:dyDescent="0.25">
      <c r="A428">
        <v>7</v>
      </c>
      <c r="B428" s="11">
        <v>42555</v>
      </c>
      <c r="C428" s="11">
        <v>42561</v>
      </c>
      <c r="D428">
        <v>0</v>
      </c>
      <c r="E428">
        <v>0</v>
      </c>
      <c r="F428" t="s">
        <v>590</v>
      </c>
      <c r="G428" t="s">
        <v>594</v>
      </c>
      <c r="H428">
        <f t="shared" si="24"/>
        <v>7</v>
      </c>
      <c r="I428">
        <f t="shared" si="25"/>
        <v>7</v>
      </c>
      <c r="J428">
        <f t="shared" si="26"/>
        <v>0</v>
      </c>
      <c r="K428">
        <f t="shared" si="27"/>
        <v>2016</v>
      </c>
    </row>
    <row r="429" spans="1:11" hidden="1" x14ac:dyDescent="0.25">
      <c r="A429">
        <v>11</v>
      </c>
      <c r="B429" s="11">
        <v>42555</v>
      </c>
      <c r="C429" s="11">
        <v>42561</v>
      </c>
      <c r="D429">
        <v>0</v>
      </c>
      <c r="E429">
        <v>0</v>
      </c>
      <c r="F429" t="s">
        <v>590</v>
      </c>
      <c r="G429" t="s">
        <v>594</v>
      </c>
      <c r="H429">
        <f t="shared" si="24"/>
        <v>7</v>
      </c>
      <c r="I429">
        <f t="shared" si="25"/>
        <v>7</v>
      </c>
      <c r="J429">
        <f t="shared" si="26"/>
        <v>0</v>
      </c>
      <c r="K429">
        <f t="shared" si="27"/>
        <v>2016</v>
      </c>
    </row>
    <row r="430" spans="1:11" hidden="1" x14ac:dyDescent="0.25">
      <c r="A430">
        <v>7</v>
      </c>
      <c r="B430" s="11">
        <v>42562</v>
      </c>
      <c r="C430" s="11">
        <v>42568</v>
      </c>
      <c r="D430">
        <v>0</v>
      </c>
      <c r="E430">
        <v>0</v>
      </c>
      <c r="F430" t="s">
        <v>590</v>
      </c>
      <c r="G430" t="s">
        <v>594</v>
      </c>
      <c r="H430">
        <f t="shared" si="24"/>
        <v>7</v>
      </c>
      <c r="I430">
        <f t="shared" si="25"/>
        <v>7</v>
      </c>
      <c r="J430">
        <f t="shared" si="26"/>
        <v>0</v>
      </c>
      <c r="K430">
        <f t="shared" si="27"/>
        <v>2016</v>
      </c>
    </row>
    <row r="431" spans="1:11" hidden="1" x14ac:dyDescent="0.25">
      <c r="A431">
        <v>11</v>
      </c>
      <c r="B431" s="11">
        <v>42562</v>
      </c>
      <c r="C431" s="11">
        <v>42568</v>
      </c>
      <c r="D431">
        <v>0</v>
      </c>
      <c r="E431">
        <v>0</v>
      </c>
      <c r="F431" t="s">
        <v>590</v>
      </c>
      <c r="G431" t="s">
        <v>594</v>
      </c>
      <c r="H431">
        <f t="shared" si="24"/>
        <v>7</v>
      </c>
      <c r="I431">
        <f t="shared" si="25"/>
        <v>7</v>
      </c>
      <c r="J431">
        <f t="shared" si="26"/>
        <v>0</v>
      </c>
      <c r="K431">
        <f t="shared" si="27"/>
        <v>2016</v>
      </c>
    </row>
    <row r="432" spans="1:11" hidden="1" x14ac:dyDescent="0.25">
      <c r="A432">
        <v>9</v>
      </c>
      <c r="B432" s="11">
        <v>42567</v>
      </c>
      <c r="C432" s="11">
        <v>42568</v>
      </c>
      <c r="D432">
        <v>0</v>
      </c>
      <c r="E432">
        <v>0</v>
      </c>
      <c r="F432" t="s">
        <v>590</v>
      </c>
      <c r="G432" t="s">
        <v>594</v>
      </c>
      <c r="H432">
        <f t="shared" si="24"/>
        <v>7</v>
      </c>
      <c r="I432">
        <f t="shared" si="25"/>
        <v>7</v>
      </c>
      <c r="J432">
        <f t="shared" si="26"/>
        <v>0</v>
      </c>
      <c r="K432">
        <f t="shared" si="27"/>
        <v>2016</v>
      </c>
    </row>
    <row r="433" spans="1:11" hidden="1" x14ac:dyDescent="0.25">
      <c r="A433">
        <v>10</v>
      </c>
      <c r="B433" s="11">
        <v>42567</v>
      </c>
      <c r="C433" s="11">
        <v>42568</v>
      </c>
      <c r="D433">
        <v>4</v>
      </c>
      <c r="E433">
        <v>5</v>
      </c>
      <c r="F433" t="s">
        <v>590</v>
      </c>
      <c r="G433" t="s">
        <v>594</v>
      </c>
      <c r="H433">
        <f t="shared" si="24"/>
        <v>7</v>
      </c>
      <c r="I433">
        <f t="shared" si="25"/>
        <v>7</v>
      </c>
      <c r="J433">
        <f t="shared" si="26"/>
        <v>0</v>
      </c>
      <c r="K433">
        <f t="shared" si="27"/>
        <v>2016</v>
      </c>
    </row>
    <row r="434" spans="1:11" hidden="1" x14ac:dyDescent="0.25">
      <c r="A434">
        <v>7</v>
      </c>
      <c r="B434" s="11">
        <v>42569</v>
      </c>
      <c r="C434" s="11">
        <v>42575</v>
      </c>
      <c r="D434">
        <v>5</v>
      </c>
      <c r="E434">
        <v>1</v>
      </c>
      <c r="F434" t="s">
        <v>590</v>
      </c>
      <c r="G434" t="s">
        <v>594</v>
      </c>
      <c r="H434">
        <f t="shared" si="24"/>
        <v>7</v>
      </c>
      <c r="I434">
        <f t="shared" si="25"/>
        <v>7</v>
      </c>
      <c r="J434">
        <f t="shared" si="26"/>
        <v>0</v>
      </c>
      <c r="K434">
        <f t="shared" si="27"/>
        <v>2016</v>
      </c>
    </row>
    <row r="435" spans="1:11" hidden="1" x14ac:dyDescent="0.25">
      <c r="A435">
        <v>9</v>
      </c>
      <c r="B435" s="11">
        <v>42569</v>
      </c>
      <c r="C435" s="11">
        <v>42575</v>
      </c>
      <c r="D435">
        <v>8</v>
      </c>
      <c r="E435">
        <v>2</v>
      </c>
      <c r="F435" t="s">
        <v>590</v>
      </c>
      <c r="G435" t="s">
        <v>594</v>
      </c>
      <c r="H435">
        <f t="shared" si="24"/>
        <v>7</v>
      </c>
      <c r="I435">
        <f t="shared" si="25"/>
        <v>7</v>
      </c>
      <c r="J435">
        <f t="shared" si="26"/>
        <v>0</v>
      </c>
      <c r="K435">
        <f t="shared" si="27"/>
        <v>2016</v>
      </c>
    </row>
    <row r="436" spans="1:11" hidden="1" x14ac:dyDescent="0.25">
      <c r="A436">
        <v>10</v>
      </c>
      <c r="B436" s="11">
        <v>42569</v>
      </c>
      <c r="C436" s="11">
        <v>42575</v>
      </c>
      <c r="D436">
        <v>2</v>
      </c>
      <c r="E436">
        <v>1</v>
      </c>
      <c r="F436" t="s">
        <v>590</v>
      </c>
      <c r="G436" t="s">
        <v>594</v>
      </c>
      <c r="H436">
        <f t="shared" si="24"/>
        <v>7</v>
      </c>
      <c r="I436">
        <f t="shared" si="25"/>
        <v>7</v>
      </c>
      <c r="J436">
        <f t="shared" si="26"/>
        <v>0</v>
      </c>
      <c r="K436">
        <f t="shared" si="27"/>
        <v>2016</v>
      </c>
    </row>
    <row r="437" spans="1:11" hidden="1" x14ac:dyDescent="0.25">
      <c r="A437">
        <v>11</v>
      </c>
      <c r="B437" s="11">
        <v>42569</v>
      </c>
      <c r="C437" s="11">
        <v>42575</v>
      </c>
      <c r="D437">
        <v>0</v>
      </c>
      <c r="E437">
        <v>0</v>
      </c>
      <c r="F437" t="s">
        <v>590</v>
      </c>
      <c r="G437" t="s">
        <v>594</v>
      </c>
      <c r="H437">
        <f t="shared" si="24"/>
        <v>7</v>
      </c>
      <c r="I437">
        <f t="shared" si="25"/>
        <v>7</v>
      </c>
      <c r="J437">
        <f t="shared" si="26"/>
        <v>0</v>
      </c>
      <c r="K437">
        <f t="shared" si="27"/>
        <v>2016</v>
      </c>
    </row>
    <row r="438" spans="1:11" hidden="1" x14ac:dyDescent="0.25">
      <c r="A438">
        <v>9</v>
      </c>
      <c r="B438" s="11">
        <v>42576</v>
      </c>
      <c r="C438" s="11">
        <v>42582</v>
      </c>
      <c r="D438">
        <v>9</v>
      </c>
      <c r="E438">
        <v>5</v>
      </c>
      <c r="F438" t="s">
        <v>590</v>
      </c>
      <c r="G438" t="s">
        <v>594</v>
      </c>
      <c r="H438">
        <f t="shared" si="24"/>
        <v>7</v>
      </c>
      <c r="I438">
        <f t="shared" si="25"/>
        <v>7</v>
      </c>
      <c r="J438">
        <f t="shared" si="26"/>
        <v>0</v>
      </c>
      <c r="K438">
        <f t="shared" si="27"/>
        <v>2016</v>
      </c>
    </row>
    <row r="439" spans="1:11" hidden="1" x14ac:dyDescent="0.25">
      <c r="A439">
        <v>10</v>
      </c>
      <c r="B439" s="11">
        <v>42576</v>
      </c>
      <c r="C439" s="11">
        <v>42582</v>
      </c>
      <c r="D439">
        <v>5</v>
      </c>
      <c r="E439">
        <v>2</v>
      </c>
      <c r="F439" t="s">
        <v>590</v>
      </c>
      <c r="G439" t="s">
        <v>594</v>
      </c>
      <c r="H439">
        <f t="shared" si="24"/>
        <v>7</v>
      </c>
      <c r="I439">
        <f t="shared" si="25"/>
        <v>7</v>
      </c>
      <c r="J439">
        <f t="shared" si="26"/>
        <v>0</v>
      </c>
      <c r="K439">
        <f t="shared" si="27"/>
        <v>2016</v>
      </c>
    </row>
    <row r="440" spans="1:11" hidden="1" x14ac:dyDescent="0.25">
      <c r="A440">
        <v>11</v>
      </c>
      <c r="B440" s="11">
        <v>42576</v>
      </c>
      <c r="C440" s="11">
        <v>42582</v>
      </c>
      <c r="D440">
        <v>10</v>
      </c>
      <c r="E440">
        <v>1</v>
      </c>
      <c r="F440" t="s">
        <v>590</v>
      </c>
      <c r="G440" t="s">
        <v>594</v>
      </c>
      <c r="H440">
        <f t="shared" si="24"/>
        <v>7</v>
      </c>
      <c r="I440">
        <f t="shared" si="25"/>
        <v>7</v>
      </c>
      <c r="J440">
        <f t="shared" si="26"/>
        <v>0</v>
      </c>
      <c r="K440">
        <f t="shared" si="27"/>
        <v>2016</v>
      </c>
    </row>
    <row r="441" spans="1:11" hidden="1" x14ac:dyDescent="0.25">
      <c r="A441">
        <v>7</v>
      </c>
      <c r="B441" s="11">
        <v>42580</v>
      </c>
      <c r="C441" s="11">
        <v>42582</v>
      </c>
      <c r="D441">
        <v>5</v>
      </c>
      <c r="E441">
        <v>0</v>
      </c>
      <c r="F441" t="s">
        <v>590</v>
      </c>
      <c r="G441" t="s">
        <v>594</v>
      </c>
      <c r="H441">
        <f t="shared" si="24"/>
        <v>7</v>
      </c>
      <c r="I441">
        <f t="shared" si="25"/>
        <v>7</v>
      </c>
      <c r="J441">
        <f t="shared" si="26"/>
        <v>0</v>
      </c>
      <c r="K441">
        <f t="shared" si="27"/>
        <v>2016</v>
      </c>
    </row>
    <row r="442" spans="1:11" hidden="1" x14ac:dyDescent="0.25">
      <c r="A442">
        <v>11</v>
      </c>
      <c r="B442" s="11">
        <v>43282</v>
      </c>
      <c r="C442" s="11">
        <v>43282</v>
      </c>
      <c r="D442">
        <f>27/7</f>
        <v>3.8571428571428572</v>
      </c>
      <c r="E442">
        <f>2/7</f>
        <v>0.2857142857142857</v>
      </c>
      <c r="F442" t="s">
        <v>592</v>
      </c>
      <c r="G442" t="s">
        <v>594</v>
      </c>
      <c r="H442">
        <f t="shared" si="24"/>
        <v>7</v>
      </c>
      <c r="I442">
        <f t="shared" si="25"/>
        <v>7</v>
      </c>
      <c r="J442">
        <f t="shared" si="26"/>
        <v>0</v>
      </c>
      <c r="K442">
        <f t="shared" si="27"/>
        <v>2018</v>
      </c>
    </row>
    <row r="443" spans="1:11" hidden="1" x14ac:dyDescent="0.25">
      <c r="A443">
        <v>5</v>
      </c>
      <c r="B443" s="11">
        <v>44403</v>
      </c>
      <c r="C443" s="11">
        <v>44407</v>
      </c>
      <c r="D443">
        <f>56/7*6</f>
        <v>48</v>
      </c>
      <c r="E443">
        <f>13/7*6</f>
        <v>11.142857142857142</v>
      </c>
      <c r="F443" t="s">
        <v>593</v>
      </c>
      <c r="G443" t="s">
        <v>594</v>
      </c>
      <c r="H443">
        <f t="shared" si="24"/>
        <v>7</v>
      </c>
      <c r="I443">
        <f t="shared" si="25"/>
        <v>7</v>
      </c>
      <c r="J443">
        <f t="shared" si="26"/>
        <v>0</v>
      </c>
      <c r="K443">
        <f t="shared" si="27"/>
        <v>2021</v>
      </c>
    </row>
    <row r="444" spans="1:11" hidden="1" x14ac:dyDescent="0.25">
      <c r="A444">
        <v>5</v>
      </c>
      <c r="B444" s="11">
        <v>42917</v>
      </c>
      <c r="C444" s="11">
        <v>42918</v>
      </c>
      <c r="D444">
        <v>35</v>
      </c>
      <c r="E444">
        <v>12</v>
      </c>
      <c r="F444" t="s">
        <v>593</v>
      </c>
      <c r="G444" t="s">
        <v>594</v>
      </c>
      <c r="H444">
        <f t="shared" si="24"/>
        <v>7</v>
      </c>
      <c r="I444">
        <f t="shared" si="25"/>
        <v>7</v>
      </c>
      <c r="J444">
        <f t="shared" si="26"/>
        <v>0</v>
      </c>
      <c r="K444">
        <f t="shared" si="27"/>
        <v>2017</v>
      </c>
    </row>
    <row r="445" spans="1:11" hidden="1" x14ac:dyDescent="0.25">
      <c r="A445">
        <v>7</v>
      </c>
      <c r="B445" s="11">
        <v>42917</v>
      </c>
      <c r="C445" s="11">
        <v>42918</v>
      </c>
      <c r="D445">
        <v>0</v>
      </c>
      <c r="E445">
        <v>0</v>
      </c>
      <c r="F445" t="s">
        <v>591</v>
      </c>
      <c r="G445" t="s">
        <v>594</v>
      </c>
      <c r="H445">
        <f t="shared" si="24"/>
        <v>7</v>
      </c>
      <c r="I445">
        <f t="shared" si="25"/>
        <v>7</v>
      </c>
      <c r="J445">
        <f t="shared" si="26"/>
        <v>0</v>
      </c>
      <c r="K445">
        <f t="shared" si="27"/>
        <v>2017</v>
      </c>
    </row>
    <row r="446" spans="1:11" hidden="1" x14ac:dyDescent="0.25">
      <c r="A446">
        <v>5</v>
      </c>
      <c r="B446" s="11">
        <v>42919</v>
      </c>
      <c r="C446" s="11">
        <v>42925</v>
      </c>
      <c r="D446">
        <v>22</v>
      </c>
      <c r="E446">
        <v>10</v>
      </c>
      <c r="F446" t="s">
        <v>593</v>
      </c>
      <c r="G446" t="s">
        <v>594</v>
      </c>
      <c r="H446">
        <f t="shared" si="24"/>
        <v>7</v>
      </c>
      <c r="I446">
        <f t="shared" si="25"/>
        <v>7</v>
      </c>
      <c r="J446">
        <f t="shared" si="26"/>
        <v>0</v>
      </c>
      <c r="K446">
        <f t="shared" si="27"/>
        <v>2017</v>
      </c>
    </row>
    <row r="447" spans="1:11" hidden="1" x14ac:dyDescent="0.25">
      <c r="A447">
        <v>7</v>
      </c>
      <c r="B447" s="11">
        <v>42919</v>
      </c>
      <c r="C447" s="11">
        <v>42925</v>
      </c>
      <c r="D447">
        <v>0</v>
      </c>
      <c r="E447">
        <v>0</v>
      </c>
      <c r="F447" t="s">
        <v>591</v>
      </c>
      <c r="G447" t="s">
        <v>594</v>
      </c>
      <c r="H447">
        <f t="shared" si="24"/>
        <v>7</v>
      </c>
      <c r="I447">
        <f t="shared" si="25"/>
        <v>7</v>
      </c>
      <c r="J447">
        <f t="shared" si="26"/>
        <v>0</v>
      </c>
      <c r="K447">
        <f t="shared" si="27"/>
        <v>2017</v>
      </c>
    </row>
    <row r="448" spans="1:11" hidden="1" x14ac:dyDescent="0.25">
      <c r="A448">
        <v>11</v>
      </c>
      <c r="B448" s="11">
        <v>42919</v>
      </c>
      <c r="C448" s="11">
        <v>42925</v>
      </c>
      <c r="D448">
        <v>42</v>
      </c>
      <c r="E448">
        <v>11</v>
      </c>
      <c r="F448" t="s">
        <v>591</v>
      </c>
      <c r="G448" t="s">
        <v>594</v>
      </c>
      <c r="H448">
        <f t="shared" si="24"/>
        <v>7</v>
      </c>
      <c r="I448">
        <f t="shared" si="25"/>
        <v>7</v>
      </c>
      <c r="J448">
        <f t="shared" si="26"/>
        <v>0</v>
      </c>
      <c r="K448">
        <f t="shared" si="27"/>
        <v>2017</v>
      </c>
    </row>
    <row r="449" spans="1:11" hidden="1" x14ac:dyDescent="0.25">
      <c r="A449">
        <v>5</v>
      </c>
      <c r="B449" s="11">
        <v>42926</v>
      </c>
      <c r="C449" s="11">
        <v>42932</v>
      </c>
      <c r="D449">
        <v>26</v>
      </c>
      <c r="E449">
        <v>10</v>
      </c>
      <c r="F449" t="s">
        <v>593</v>
      </c>
      <c r="G449" t="s">
        <v>594</v>
      </c>
      <c r="H449">
        <f t="shared" si="24"/>
        <v>7</v>
      </c>
      <c r="I449">
        <f t="shared" si="25"/>
        <v>7</v>
      </c>
      <c r="J449">
        <f t="shared" si="26"/>
        <v>0</v>
      </c>
      <c r="K449">
        <f t="shared" si="27"/>
        <v>2017</v>
      </c>
    </row>
    <row r="450" spans="1:11" hidden="1" x14ac:dyDescent="0.25">
      <c r="A450">
        <v>7</v>
      </c>
      <c r="B450" s="11">
        <v>42926</v>
      </c>
      <c r="C450" s="11">
        <v>42932</v>
      </c>
      <c r="D450">
        <v>0</v>
      </c>
      <c r="E450">
        <v>0</v>
      </c>
      <c r="F450" t="s">
        <v>591</v>
      </c>
      <c r="G450" t="s">
        <v>594</v>
      </c>
      <c r="H450">
        <f t="shared" ref="H450:H513" si="28">MONTH(B450)</f>
        <v>7</v>
      </c>
      <c r="I450">
        <f t="shared" ref="I450:I513" si="29">MONTH(C450)</f>
        <v>7</v>
      </c>
      <c r="J450">
        <f t="shared" ref="J450:J513" si="30">H450-I450</f>
        <v>0</v>
      </c>
      <c r="K450">
        <f t="shared" ref="K450:K513" si="31">YEAR(B450)</f>
        <v>2017</v>
      </c>
    </row>
    <row r="451" spans="1:11" hidden="1" x14ac:dyDescent="0.25">
      <c r="A451">
        <v>11</v>
      </c>
      <c r="B451" s="11">
        <v>42926</v>
      </c>
      <c r="C451" s="11">
        <v>42932</v>
      </c>
      <c r="D451">
        <v>47</v>
      </c>
      <c r="E451">
        <v>12</v>
      </c>
      <c r="F451" t="s">
        <v>591</v>
      </c>
      <c r="G451" t="s">
        <v>594</v>
      </c>
      <c r="H451">
        <f t="shared" si="28"/>
        <v>7</v>
      </c>
      <c r="I451">
        <f t="shared" si="29"/>
        <v>7</v>
      </c>
      <c r="J451">
        <f t="shared" si="30"/>
        <v>0</v>
      </c>
      <c r="K451">
        <f t="shared" si="31"/>
        <v>2017</v>
      </c>
    </row>
    <row r="452" spans="1:11" hidden="1" x14ac:dyDescent="0.25">
      <c r="A452">
        <v>9</v>
      </c>
      <c r="B452" s="11">
        <v>42932</v>
      </c>
      <c r="C452" s="11">
        <v>42932</v>
      </c>
      <c r="D452">
        <v>0</v>
      </c>
      <c r="E452">
        <v>25</v>
      </c>
      <c r="F452" t="s">
        <v>591</v>
      </c>
      <c r="G452" t="s">
        <v>594</v>
      </c>
      <c r="H452">
        <f t="shared" si="28"/>
        <v>7</v>
      </c>
      <c r="I452">
        <f t="shared" si="29"/>
        <v>7</v>
      </c>
      <c r="J452">
        <f t="shared" si="30"/>
        <v>0</v>
      </c>
      <c r="K452">
        <f t="shared" si="31"/>
        <v>2017</v>
      </c>
    </row>
    <row r="453" spans="1:11" hidden="1" x14ac:dyDescent="0.25">
      <c r="A453">
        <v>10</v>
      </c>
      <c r="B453" s="11">
        <v>42932</v>
      </c>
      <c r="C453" s="11">
        <v>42932</v>
      </c>
      <c r="D453">
        <v>77</v>
      </c>
      <c r="E453">
        <v>34</v>
      </c>
      <c r="F453" t="s">
        <v>591</v>
      </c>
      <c r="G453" t="s">
        <v>594</v>
      </c>
      <c r="H453">
        <f t="shared" si="28"/>
        <v>7</v>
      </c>
      <c r="I453">
        <f t="shared" si="29"/>
        <v>7</v>
      </c>
      <c r="J453">
        <f t="shared" si="30"/>
        <v>0</v>
      </c>
      <c r="K453">
        <f t="shared" si="31"/>
        <v>2017</v>
      </c>
    </row>
    <row r="454" spans="1:11" hidden="1" x14ac:dyDescent="0.25">
      <c r="A454">
        <v>5</v>
      </c>
      <c r="B454" s="11">
        <v>42933</v>
      </c>
      <c r="C454" s="11">
        <v>42939</v>
      </c>
      <c r="D454">
        <v>75</v>
      </c>
      <c r="E454">
        <v>19</v>
      </c>
      <c r="F454" t="s">
        <v>593</v>
      </c>
      <c r="G454" t="s">
        <v>594</v>
      </c>
      <c r="H454">
        <f t="shared" si="28"/>
        <v>7</v>
      </c>
      <c r="I454">
        <f t="shared" si="29"/>
        <v>7</v>
      </c>
      <c r="J454">
        <f t="shared" si="30"/>
        <v>0</v>
      </c>
      <c r="K454">
        <f t="shared" si="31"/>
        <v>2017</v>
      </c>
    </row>
    <row r="455" spans="1:11" hidden="1" x14ac:dyDescent="0.25">
      <c r="A455">
        <v>7</v>
      </c>
      <c r="B455" s="11">
        <v>42933</v>
      </c>
      <c r="C455" s="11">
        <v>42939</v>
      </c>
      <c r="D455">
        <v>0</v>
      </c>
      <c r="E455">
        <v>0</v>
      </c>
      <c r="F455" t="s">
        <v>591</v>
      </c>
      <c r="G455" t="s">
        <v>594</v>
      </c>
      <c r="H455">
        <f t="shared" si="28"/>
        <v>7</v>
      </c>
      <c r="I455">
        <f t="shared" si="29"/>
        <v>7</v>
      </c>
      <c r="J455">
        <f t="shared" si="30"/>
        <v>0</v>
      </c>
      <c r="K455">
        <f t="shared" si="31"/>
        <v>2017</v>
      </c>
    </row>
    <row r="456" spans="1:11" hidden="1" x14ac:dyDescent="0.25">
      <c r="A456">
        <v>9</v>
      </c>
      <c r="B456" s="11">
        <v>42933</v>
      </c>
      <c r="C456" s="11">
        <v>42939</v>
      </c>
      <c r="D456">
        <v>347</v>
      </c>
      <c r="E456">
        <v>135</v>
      </c>
      <c r="F456" t="s">
        <v>591</v>
      </c>
      <c r="G456" t="s">
        <v>594</v>
      </c>
      <c r="H456">
        <f t="shared" si="28"/>
        <v>7</v>
      </c>
      <c r="I456">
        <f t="shared" si="29"/>
        <v>7</v>
      </c>
      <c r="J456">
        <f t="shared" si="30"/>
        <v>0</v>
      </c>
      <c r="K456">
        <f t="shared" si="31"/>
        <v>2017</v>
      </c>
    </row>
    <row r="457" spans="1:11" hidden="1" x14ac:dyDescent="0.25">
      <c r="A457">
        <v>10</v>
      </c>
      <c r="B457" s="11">
        <v>42933</v>
      </c>
      <c r="C457" s="11">
        <v>42939</v>
      </c>
      <c r="D457">
        <v>169</v>
      </c>
      <c r="E457">
        <v>61</v>
      </c>
      <c r="F457" t="s">
        <v>591</v>
      </c>
      <c r="G457" t="s">
        <v>594</v>
      </c>
      <c r="H457">
        <f t="shared" si="28"/>
        <v>7</v>
      </c>
      <c r="I457">
        <f t="shared" si="29"/>
        <v>7</v>
      </c>
      <c r="J457">
        <f t="shared" si="30"/>
        <v>0</v>
      </c>
      <c r="K457">
        <f t="shared" si="31"/>
        <v>2017</v>
      </c>
    </row>
    <row r="458" spans="1:11" hidden="1" x14ac:dyDescent="0.25">
      <c r="A458">
        <v>11</v>
      </c>
      <c r="B458" s="11">
        <v>42933</v>
      </c>
      <c r="C458" s="11">
        <v>42939</v>
      </c>
      <c r="D458">
        <v>168</v>
      </c>
      <c r="E458">
        <v>57</v>
      </c>
      <c r="F458" t="s">
        <v>591</v>
      </c>
      <c r="G458" t="s">
        <v>594</v>
      </c>
      <c r="H458">
        <f t="shared" si="28"/>
        <v>7</v>
      </c>
      <c r="I458">
        <f t="shared" si="29"/>
        <v>7</v>
      </c>
      <c r="J458">
        <f t="shared" si="30"/>
        <v>0</v>
      </c>
      <c r="K458">
        <f t="shared" si="31"/>
        <v>2017</v>
      </c>
    </row>
    <row r="459" spans="1:11" hidden="1" x14ac:dyDescent="0.25">
      <c r="A459">
        <v>5</v>
      </c>
      <c r="B459" s="11">
        <v>42940</v>
      </c>
      <c r="C459" s="11">
        <v>42946</v>
      </c>
      <c r="D459">
        <v>94</v>
      </c>
      <c r="E459">
        <v>21</v>
      </c>
      <c r="F459" t="s">
        <v>593</v>
      </c>
      <c r="G459" t="s">
        <v>594</v>
      </c>
      <c r="H459">
        <f t="shared" si="28"/>
        <v>7</v>
      </c>
      <c r="I459">
        <f t="shared" si="29"/>
        <v>7</v>
      </c>
      <c r="J459">
        <f t="shared" si="30"/>
        <v>0</v>
      </c>
      <c r="K459">
        <f t="shared" si="31"/>
        <v>2017</v>
      </c>
    </row>
    <row r="460" spans="1:11" hidden="1" x14ac:dyDescent="0.25">
      <c r="A460">
        <v>7</v>
      </c>
      <c r="B460" s="11">
        <v>42940</v>
      </c>
      <c r="C460" s="11">
        <v>42946</v>
      </c>
      <c r="D460">
        <v>0</v>
      </c>
      <c r="E460">
        <v>0</v>
      </c>
      <c r="F460" t="s">
        <v>591</v>
      </c>
      <c r="G460" t="s">
        <v>594</v>
      </c>
      <c r="H460">
        <f t="shared" si="28"/>
        <v>7</v>
      </c>
      <c r="I460">
        <f t="shared" si="29"/>
        <v>7</v>
      </c>
      <c r="J460">
        <f t="shared" si="30"/>
        <v>0</v>
      </c>
      <c r="K460">
        <f t="shared" si="31"/>
        <v>2017</v>
      </c>
    </row>
    <row r="461" spans="1:11" hidden="1" x14ac:dyDescent="0.25">
      <c r="A461">
        <v>9</v>
      </c>
      <c r="B461" s="11">
        <v>42940</v>
      </c>
      <c r="C461" s="11">
        <v>42946</v>
      </c>
      <c r="D461">
        <v>181</v>
      </c>
      <c r="E461">
        <v>62</v>
      </c>
      <c r="F461" t="s">
        <v>591</v>
      </c>
      <c r="G461" t="s">
        <v>594</v>
      </c>
      <c r="H461">
        <f t="shared" si="28"/>
        <v>7</v>
      </c>
      <c r="I461">
        <f t="shared" si="29"/>
        <v>7</v>
      </c>
      <c r="J461">
        <f t="shared" si="30"/>
        <v>0</v>
      </c>
      <c r="K461">
        <f t="shared" si="31"/>
        <v>2017</v>
      </c>
    </row>
    <row r="462" spans="1:11" hidden="1" x14ac:dyDescent="0.25">
      <c r="A462">
        <v>10</v>
      </c>
      <c r="B462" s="11">
        <v>42940</v>
      </c>
      <c r="C462" s="11">
        <v>42946</v>
      </c>
      <c r="D462">
        <v>346</v>
      </c>
      <c r="E462">
        <v>140</v>
      </c>
      <c r="F462" t="s">
        <v>591</v>
      </c>
      <c r="G462" t="s">
        <v>594</v>
      </c>
      <c r="H462">
        <f t="shared" si="28"/>
        <v>7</v>
      </c>
      <c r="I462">
        <f t="shared" si="29"/>
        <v>7</v>
      </c>
      <c r="J462">
        <f t="shared" si="30"/>
        <v>0</v>
      </c>
      <c r="K462">
        <f t="shared" si="31"/>
        <v>2017</v>
      </c>
    </row>
    <row r="463" spans="1:11" hidden="1" x14ac:dyDescent="0.25">
      <c r="A463">
        <v>11</v>
      </c>
      <c r="B463" s="11">
        <v>42940</v>
      </c>
      <c r="C463" s="11">
        <v>42946</v>
      </c>
      <c r="D463">
        <v>219</v>
      </c>
      <c r="E463">
        <v>62</v>
      </c>
      <c r="F463" t="s">
        <v>591</v>
      </c>
      <c r="G463" t="s">
        <v>594</v>
      </c>
      <c r="H463">
        <f t="shared" si="28"/>
        <v>7</v>
      </c>
      <c r="I463">
        <f t="shared" si="29"/>
        <v>7</v>
      </c>
      <c r="J463">
        <f t="shared" si="30"/>
        <v>0</v>
      </c>
      <c r="K463">
        <f t="shared" si="31"/>
        <v>2017</v>
      </c>
    </row>
    <row r="464" spans="1:11" hidden="1" x14ac:dyDescent="0.25">
      <c r="A464">
        <v>5</v>
      </c>
      <c r="B464" s="11">
        <v>42947</v>
      </c>
      <c r="C464" s="11">
        <v>42947</v>
      </c>
      <c r="D464">
        <f>63/7</f>
        <v>9</v>
      </c>
      <c r="E464">
        <f>39/7</f>
        <v>5.5714285714285712</v>
      </c>
      <c r="F464" t="s">
        <v>593</v>
      </c>
      <c r="G464" t="s">
        <v>594</v>
      </c>
      <c r="H464">
        <f t="shared" si="28"/>
        <v>7</v>
      </c>
      <c r="I464">
        <f t="shared" si="29"/>
        <v>7</v>
      </c>
      <c r="J464">
        <f t="shared" si="30"/>
        <v>0</v>
      </c>
      <c r="K464">
        <f t="shared" si="31"/>
        <v>2017</v>
      </c>
    </row>
    <row r="465" spans="1:11" hidden="1" x14ac:dyDescent="0.25">
      <c r="A465">
        <v>7</v>
      </c>
      <c r="B465" s="11">
        <v>42947</v>
      </c>
      <c r="C465" s="11">
        <v>42947</v>
      </c>
      <c r="D465">
        <v>0</v>
      </c>
      <c r="E465">
        <v>0</v>
      </c>
      <c r="F465" t="s">
        <v>591</v>
      </c>
      <c r="G465" t="s">
        <v>594</v>
      </c>
      <c r="H465">
        <f t="shared" si="28"/>
        <v>7</v>
      </c>
      <c r="I465">
        <f t="shared" si="29"/>
        <v>7</v>
      </c>
      <c r="J465">
        <f t="shared" si="30"/>
        <v>0</v>
      </c>
      <c r="K465">
        <f t="shared" si="31"/>
        <v>2017</v>
      </c>
    </row>
    <row r="466" spans="1:11" hidden="1" x14ac:dyDescent="0.25">
      <c r="A466">
        <v>11</v>
      </c>
      <c r="B466" s="11">
        <v>43311</v>
      </c>
      <c r="C466" s="11">
        <v>43312</v>
      </c>
      <c r="D466">
        <f>76/7*2</f>
        <v>21.714285714285715</v>
      </c>
      <c r="E466">
        <f>28/7*2</f>
        <v>8</v>
      </c>
      <c r="F466" t="s">
        <v>592</v>
      </c>
      <c r="G466" t="s">
        <v>594</v>
      </c>
      <c r="H466">
        <f t="shared" si="28"/>
        <v>7</v>
      </c>
      <c r="I466">
        <f t="shared" si="29"/>
        <v>7</v>
      </c>
      <c r="J466">
        <f t="shared" si="30"/>
        <v>0</v>
      </c>
      <c r="K466">
        <f t="shared" si="31"/>
        <v>2018</v>
      </c>
    </row>
    <row r="467" spans="1:11" hidden="1" x14ac:dyDescent="0.25">
      <c r="A467">
        <v>5</v>
      </c>
      <c r="B467" s="11">
        <v>43675</v>
      </c>
      <c r="C467" s="11">
        <v>43677</v>
      </c>
      <c r="D467">
        <f>100/7*3</f>
        <v>42.857142857142861</v>
      </c>
      <c r="E467">
        <f>31/7*3</f>
        <v>13.285714285714286</v>
      </c>
      <c r="F467" t="s">
        <v>593</v>
      </c>
      <c r="G467" t="s">
        <v>594</v>
      </c>
      <c r="H467">
        <f t="shared" si="28"/>
        <v>7</v>
      </c>
      <c r="I467">
        <f t="shared" si="29"/>
        <v>7</v>
      </c>
      <c r="J467">
        <f t="shared" si="30"/>
        <v>0</v>
      </c>
      <c r="K467">
        <f t="shared" si="31"/>
        <v>2019</v>
      </c>
    </row>
    <row r="468" spans="1:11" hidden="1" x14ac:dyDescent="0.25">
      <c r="A468">
        <v>9</v>
      </c>
      <c r="B468" s="11">
        <v>43677</v>
      </c>
      <c r="C468" s="11">
        <v>43677</v>
      </c>
      <c r="D468">
        <f>101/7</f>
        <v>14.428571428571429</v>
      </c>
      <c r="E468">
        <f>30/7</f>
        <v>4.2857142857142856</v>
      </c>
      <c r="F468" t="s">
        <v>595</v>
      </c>
      <c r="G468" t="s">
        <v>594</v>
      </c>
      <c r="H468">
        <f t="shared" si="28"/>
        <v>7</v>
      </c>
      <c r="I468">
        <f t="shared" si="29"/>
        <v>7</v>
      </c>
      <c r="J468">
        <f t="shared" si="30"/>
        <v>0</v>
      </c>
      <c r="K468">
        <f t="shared" si="31"/>
        <v>2019</v>
      </c>
    </row>
    <row r="469" spans="1:11" hidden="1" x14ac:dyDescent="0.25">
      <c r="A469">
        <v>5</v>
      </c>
      <c r="B469" s="11">
        <v>43311</v>
      </c>
      <c r="C469" s="11">
        <v>43312</v>
      </c>
      <c r="D469">
        <f>107/7*2</f>
        <v>30.571428571428573</v>
      </c>
      <c r="E469">
        <f>79/7*2</f>
        <v>22.571428571428573</v>
      </c>
      <c r="F469" t="s">
        <v>593</v>
      </c>
      <c r="G469" t="s">
        <v>594</v>
      </c>
      <c r="H469">
        <f t="shared" si="28"/>
        <v>7</v>
      </c>
      <c r="I469">
        <f t="shared" si="29"/>
        <v>7</v>
      </c>
      <c r="J469">
        <f t="shared" si="30"/>
        <v>0</v>
      </c>
      <c r="K469">
        <f t="shared" si="31"/>
        <v>2018</v>
      </c>
    </row>
    <row r="470" spans="1:11" hidden="1" x14ac:dyDescent="0.25">
      <c r="A470">
        <v>5</v>
      </c>
      <c r="B470" s="11">
        <v>43282</v>
      </c>
      <c r="C470" s="11">
        <v>43282</v>
      </c>
      <c r="D470">
        <v>17</v>
      </c>
      <c r="E470">
        <v>8</v>
      </c>
      <c r="F470" t="s">
        <v>593</v>
      </c>
      <c r="G470" t="s">
        <v>594</v>
      </c>
      <c r="H470">
        <f t="shared" si="28"/>
        <v>7</v>
      </c>
      <c r="I470">
        <f t="shared" si="29"/>
        <v>7</v>
      </c>
      <c r="J470">
        <f t="shared" si="30"/>
        <v>0</v>
      </c>
      <c r="K470">
        <f t="shared" si="31"/>
        <v>2018</v>
      </c>
    </row>
    <row r="471" spans="1:11" hidden="1" x14ac:dyDescent="0.25">
      <c r="A471">
        <v>7</v>
      </c>
      <c r="B471" s="11">
        <v>43282</v>
      </c>
      <c r="C471" s="11">
        <v>43282</v>
      </c>
      <c r="D471">
        <v>0</v>
      </c>
      <c r="E471">
        <v>0</v>
      </c>
      <c r="F471" t="s">
        <v>596</v>
      </c>
      <c r="G471" t="s">
        <v>594</v>
      </c>
      <c r="H471">
        <f t="shared" si="28"/>
        <v>7</v>
      </c>
      <c r="I471">
        <f t="shared" si="29"/>
        <v>7</v>
      </c>
      <c r="J471">
        <f t="shared" si="30"/>
        <v>0</v>
      </c>
      <c r="K471">
        <f t="shared" si="31"/>
        <v>2018</v>
      </c>
    </row>
    <row r="472" spans="1:11" hidden="1" x14ac:dyDescent="0.25">
      <c r="A472">
        <v>5</v>
      </c>
      <c r="B472" s="11">
        <v>43283</v>
      </c>
      <c r="C472" s="11">
        <v>43289</v>
      </c>
      <c r="D472">
        <v>65</v>
      </c>
      <c r="E472">
        <v>32</v>
      </c>
      <c r="F472" t="s">
        <v>593</v>
      </c>
      <c r="G472" t="s">
        <v>594</v>
      </c>
      <c r="H472">
        <f t="shared" si="28"/>
        <v>7</v>
      </c>
      <c r="I472">
        <f t="shared" si="29"/>
        <v>7</v>
      </c>
      <c r="J472">
        <f t="shared" si="30"/>
        <v>0</v>
      </c>
      <c r="K472">
        <f t="shared" si="31"/>
        <v>2018</v>
      </c>
    </row>
    <row r="473" spans="1:11" hidden="1" x14ac:dyDescent="0.25">
      <c r="A473">
        <v>7</v>
      </c>
      <c r="B473" s="11">
        <v>43283</v>
      </c>
      <c r="C473" s="11">
        <v>43289</v>
      </c>
      <c r="D473">
        <v>0</v>
      </c>
      <c r="E473">
        <v>1</v>
      </c>
      <c r="F473" t="s">
        <v>596</v>
      </c>
      <c r="G473" t="s">
        <v>594</v>
      </c>
      <c r="H473">
        <f t="shared" si="28"/>
        <v>7</v>
      </c>
      <c r="I473">
        <f t="shared" si="29"/>
        <v>7</v>
      </c>
      <c r="J473">
        <f t="shared" si="30"/>
        <v>0</v>
      </c>
      <c r="K473">
        <f t="shared" si="31"/>
        <v>2018</v>
      </c>
    </row>
    <row r="474" spans="1:11" hidden="1" x14ac:dyDescent="0.25">
      <c r="A474">
        <v>11</v>
      </c>
      <c r="B474" s="11">
        <v>43283</v>
      </c>
      <c r="C474" s="11">
        <v>43289</v>
      </c>
      <c r="D474">
        <v>3</v>
      </c>
      <c r="E474">
        <v>1</v>
      </c>
      <c r="F474" t="s">
        <v>592</v>
      </c>
      <c r="G474" t="s">
        <v>594</v>
      </c>
      <c r="H474">
        <f t="shared" si="28"/>
        <v>7</v>
      </c>
      <c r="I474">
        <f t="shared" si="29"/>
        <v>7</v>
      </c>
      <c r="J474">
        <f t="shared" si="30"/>
        <v>0</v>
      </c>
      <c r="K474">
        <f t="shared" si="31"/>
        <v>2018</v>
      </c>
    </row>
    <row r="475" spans="1:11" hidden="1" x14ac:dyDescent="0.25">
      <c r="A475">
        <v>5</v>
      </c>
      <c r="B475" s="11">
        <v>43290</v>
      </c>
      <c r="C475" s="11">
        <v>43296</v>
      </c>
      <c r="D475">
        <v>78</v>
      </c>
      <c r="E475">
        <v>27</v>
      </c>
      <c r="F475" t="s">
        <v>593</v>
      </c>
      <c r="G475" t="s">
        <v>594</v>
      </c>
      <c r="H475">
        <f t="shared" si="28"/>
        <v>7</v>
      </c>
      <c r="I475">
        <f t="shared" si="29"/>
        <v>7</v>
      </c>
      <c r="J475">
        <f t="shared" si="30"/>
        <v>0</v>
      </c>
      <c r="K475">
        <f t="shared" si="31"/>
        <v>2018</v>
      </c>
    </row>
    <row r="476" spans="1:11" hidden="1" x14ac:dyDescent="0.25">
      <c r="A476">
        <v>7</v>
      </c>
      <c r="B476" s="11">
        <v>43290</v>
      </c>
      <c r="C476" s="11">
        <v>43296</v>
      </c>
      <c r="D476">
        <v>0</v>
      </c>
      <c r="E476">
        <v>0</v>
      </c>
      <c r="F476" t="s">
        <v>596</v>
      </c>
      <c r="G476" t="s">
        <v>594</v>
      </c>
      <c r="H476">
        <f t="shared" si="28"/>
        <v>7</v>
      </c>
      <c r="I476">
        <f t="shared" si="29"/>
        <v>7</v>
      </c>
      <c r="J476">
        <f t="shared" si="30"/>
        <v>0</v>
      </c>
      <c r="K476">
        <f t="shared" si="31"/>
        <v>2018</v>
      </c>
    </row>
    <row r="477" spans="1:11" hidden="1" x14ac:dyDescent="0.25">
      <c r="A477">
        <v>11</v>
      </c>
      <c r="B477" s="11">
        <v>43290</v>
      </c>
      <c r="C477" s="11">
        <v>43296</v>
      </c>
      <c r="D477">
        <v>9</v>
      </c>
      <c r="E477">
        <v>4</v>
      </c>
      <c r="F477" t="s">
        <v>592</v>
      </c>
      <c r="G477" t="s">
        <v>594</v>
      </c>
      <c r="H477">
        <f t="shared" si="28"/>
        <v>7</v>
      </c>
      <c r="I477">
        <f t="shared" si="29"/>
        <v>7</v>
      </c>
      <c r="J477">
        <f t="shared" si="30"/>
        <v>0</v>
      </c>
      <c r="K477">
        <f t="shared" si="31"/>
        <v>2018</v>
      </c>
    </row>
    <row r="478" spans="1:11" hidden="1" x14ac:dyDescent="0.25">
      <c r="A478">
        <v>5</v>
      </c>
      <c r="B478" s="11">
        <v>43297</v>
      </c>
      <c r="C478" s="11">
        <v>43303</v>
      </c>
      <c r="D478">
        <v>129</v>
      </c>
      <c r="E478">
        <v>51</v>
      </c>
      <c r="F478" t="s">
        <v>593</v>
      </c>
      <c r="G478" t="s">
        <v>594</v>
      </c>
      <c r="H478">
        <f t="shared" si="28"/>
        <v>7</v>
      </c>
      <c r="I478">
        <f t="shared" si="29"/>
        <v>7</v>
      </c>
      <c r="J478">
        <f t="shared" si="30"/>
        <v>0</v>
      </c>
      <c r="K478">
        <f t="shared" si="31"/>
        <v>2018</v>
      </c>
    </row>
    <row r="479" spans="1:11" hidden="1" x14ac:dyDescent="0.25">
      <c r="A479">
        <v>7</v>
      </c>
      <c r="B479" s="11">
        <v>43297</v>
      </c>
      <c r="C479" s="11">
        <v>43303</v>
      </c>
      <c r="D479">
        <v>4</v>
      </c>
      <c r="E479">
        <v>1</v>
      </c>
      <c r="F479" t="s">
        <v>596</v>
      </c>
      <c r="G479" t="s">
        <v>594</v>
      </c>
      <c r="H479">
        <f t="shared" si="28"/>
        <v>7</v>
      </c>
      <c r="I479">
        <f t="shared" si="29"/>
        <v>7</v>
      </c>
      <c r="J479">
        <f t="shared" si="30"/>
        <v>0</v>
      </c>
      <c r="K479">
        <f t="shared" si="31"/>
        <v>2018</v>
      </c>
    </row>
    <row r="480" spans="1:11" hidden="1" x14ac:dyDescent="0.25">
      <c r="A480">
        <v>9</v>
      </c>
      <c r="B480" s="11">
        <v>43297</v>
      </c>
      <c r="C480" s="11">
        <v>43303</v>
      </c>
      <c r="D480">
        <v>311</v>
      </c>
      <c r="E480">
        <v>101</v>
      </c>
      <c r="F480" t="s">
        <v>596</v>
      </c>
      <c r="G480" t="s">
        <v>594</v>
      </c>
      <c r="H480">
        <f t="shared" si="28"/>
        <v>7</v>
      </c>
      <c r="I480">
        <f t="shared" si="29"/>
        <v>7</v>
      </c>
      <c r="J480">
        <f t="shared" si="30"/>
        <v>0</v>
      </c>
      <c r="K480">
        <f t="shared" si="31"/>
        <v>2018</v>
      </c>
    </row>
    <row r="481" spans="1:11" hidden="1" x14ac:dyDescent="0.25">
      <c r="A481">
        <v>10</v>
      </c>
      <c r="B481" s="11">
        <v>43297</v>
      </c>
      <c r="C481" s="11">
        <v>43303</v>
      </c>
      <c r="D481">
        <v>1144</v>
      </c>
      <c r="E481">
        <v>419</v>
      </c>
      <c r="F481" t="s">
        <v>596</v>
      </c>
      <c r="G481" t="s">
        <v>594</v>
      </c>
      <c r="H481">
        <f t="shared" si="28"/>
        <v>7</v>
      </c>
      <c r="I481">
        <f t="shared" si="29"/>
        <v>7</v>
      </c>
      <c r="J481">
        <f t="shared" si="30"/>
        <v>0</v>
      </c>
      <c r="K481">
        <f t="shared" si="31"/>
        <v>2018</v>
      </c>
    </row>
    <row r="482" spans="1:11" hidden="1" x14ac:dyDescent="0.25">
      <c r="A482">
        <v>11</v>
      </c>
      <c r="B482" s="11">
        <v>43297</v>
      </c>
      <c r="C482" s="11">
        <v>43297</v>
      </c>
      <c r="D482">
        <v>2</v>
      </c>
      <c r="E482">
        <v>0</v>
      </c>
      <c r="F482" t="s">
        <v>592</v>
      </c>
      <c r="G482" t="s">
        <v>594</v>
      </c>
      <c r="H482">
        <f t="shared" si="28"/>
        <v>7</v>
      </c>
      <c r="I482">
        <f t="shared" si="29"/>
        <v>7</v>
      </c>
      <c r="J482">
        <f t="shared" si="30"/>
        <v>0</v>
      </c>
      <c r="K482">
        <f t="shared" si="31"/>
        <v>2018</v>
      </c>
    </row>
    <row r="483" spans="1:11" hidden="1" x14ac:dyDescent="0.25">
      <c r="A483">
        <v>11</v>
      </c>
      <c r="B483" s="11">
        <v>43301</v>
      </c>
      <c r="C483" s="11">
        <v>43301</v>
      </c>
      <c r="D483">
        <v>28</v>
      </c>
      <c r="E483">
        <v>9</v>
      </c>
      <c r="F483" t="s">
        <v>592</v>
      </c>
      <c r="G483" t="s">
        <v>594</v>
      </c>
      <c r="H483">
        <f t="shared" si="28"/>
        <v>7</v>
      </c>
      <c r="I483">
        <f t="shared" si="29"/>
        <v>7</v>
      </c>
      <c r="J483">
        <f t="shared" si="30"/>
        <v>0</v>
      </c>
      <c r="K483">
        <f t="shared" si="31"/>
        <v>2018</v>
      </c>
    </row>
    <row r="484" spans="1:11" hidden="1" x14ac:dyDescent="0.25">
      <c r="A484">
        <v>11</v>
      </c>
      <c r="B484" s="11">
        <v>43302</v>
      </c>
      <c r="C484" s="11">
        <v>43302</v>
      </c>
      <c r="D484">
        <v>29</v>
      </c>
      <c r="E484">
        <v>14</v>
      </c>
      <c r="F484" t="s">
        <v>592</v>
      </c>
      <c r="G484" t="s">
        <v>594</v>
      </c>
      <c r="H484">
        <f t="shared" si="28"/>
        <v>7</v>
      </c>
      <c r="I484">
        <f t="shared" si="29"/>
        <v>7</v>
      </c>
      <c r="J484">
        <f t="shared" si="30"/>
        <v>0</v>
      </c>
      <c r="K484">
        <f t="shared" si="31"/>
        <v>2018</v>
      </c>
    </row>
    <row r="485" spans="1:11" hidden="1" x14ac:dyDescent="0.25">
      <c r="A485">
        <v>11</v>
      </c>
      <c r="B485" s="11">
        <v>43303</v>
      </c>
      <c r="C485" s="11">
        <v>43303</v>
      </c>
      <c r="D485">
        <v>21</v>
      </c>
      <c r="E485">
        <v>7</v>
      </c>
      <c r="F485" t="s">
        <v>592</v>
      </c>
      <c r="G485" t="s">
        <v>594</v>
      </c>
      <c r="H485">
        <f t="shared" si="28"/>
        <v>7</v>
      </c>
      <c r="I485">
        <f t="shared" si="29"/>
        <v>7</v>
      </c>
      <c r="J485">
        <f t="shared" si="30"/>
        <v>0</v>
      </c>
      <c r="K485">
        <f t="shared" si="31"/>
        <v>2018</v>
      </c>
    </row>
    <row r="486" spans="1:11" hidden="1" x14ac:dyDescent="0.25">
      <c r="A486">
        <v>5</v>
      </c>
      <c r="B486" s="11">
        <v>43304</v>
      </c>
      <c r="C486" s="11">
        <v>43310</v>
      </c>
      <c r="D486">
        <v>52</v>
      </c>
      <c r="E486">
        <v>11</v>
      </c>
      <c r="F486" t="s">
        <v>593</v>
      </c>
      <c r="G486" t="s">
        <v>594</v>
      </c>
      <c r="H486">
        <f t="shared" si="28"/>
        <v>7</v>
      </c>
      <c r="I486">
        <f t="shared" si="29"/>
        <v>7</v>
      </c>
      <c r="J486">
        <f t="shared" si="30"/>
        <v>0</v>
      </c>
      <c r="K486">
        <f t="shared" si="31"/>
        <v>2018</v>
      </c>
    </row>
    <row r="487" spans="1:11" hidden="1" x14ac:dyDescent="0.25">
      <c r="A487">
        <v>7</v>
      </c>
      <c r="B487" s="11">
        <v>43304</v>
      </c>
      <c r="C487" s="11">
        <v>43310</v>
      </c>
      <c r="D487">
        <v>16</v>
      </c>
      <c r="E487">
        <v>5</v>
      </c>
      <c r="F487" t="s">
        <v>596</v>
      </c>
      <c r="G487" t="s">
        <v>594</v>
      </c>
      <c r="H487">
        <f t="shared" si="28"/>
        <v>7</v>
      </c>
      <c r="I487">
        <f t="shared" si="29"/>
        <v>7</v>
      </c>
      <c r="J487">
        <f t="shared" si="30"/>
        <v>0</v>
      </c>
      <c r="K487">
        <f t="shared" si="31"/>
        <v>2018</v>
      </c>
    </row>
    <row r="488" spans="1:11" hidden="1" x14ac:dyDescent="0.25">
      <c r="A488">
        <v>9</v>
      </c>
      <c r="B488" s="11">
        <v>43304</v>
      </c>
      <c r="C488" s="11">
        <v>43310</v>
      </c>
      <c r="D488">
        <v>144</v>
      </c>
      <c r="E488">
        <v>56</v>
      </c>
      <c r="F488" t="s">
        <v>596</v>
      </c>
      <c r="G488" t="s">
        <v>594</v>
      </c>
      <c r="H488">
        <f t="shared" si="28"/>
        <v>7</v>
      </c>
      <c r="I488">
        <f t="shared" si="29"/>
        <v>7</v>
      </c>
      <c r="J488">
        <f t="shared" si="30"/>
        <v>0</v>
      </c>
      <c r="K488">
        <f t="shared" si="31"/>
        <v>2018</v>
      </c>
    </row>
    <row r="489" spans="1:11" hidden="1" x14ac:dyDescent="0.25">
      <c r="A489">
        <v>10</v>
      </c>
      <c r="B489" s="11">
        <v>43304</v>
      </c>
      <c r="C489" s="11">
        <v>43310</v>
      </c>
      <c r="D489">
        <v>694</v>
      </c>
      <c r="E489">
        <v>217</v>
      </c>
      <c r="F489" t="s">
        <v>596</v>
      </c>
      <c r="G489" t="s">
        <v>594</v>
      </c>
      <c r="H489">
        <f t="shared" si="28"/>
        <v>7</v>
      </c>
      <c r="I489">
        <f t="shared" si="29"/>
        <v>7</v>
      </c>
      <c r="J489">
        <f t="shared" si="30"/>
        <v>0</v>
      </c>
      <c r="K489">
        <f t="shared" si="31"/>
        <v>2018</v>
      </c>
    </row>
    <row r="490" spans="1:11" hidden="1" x14ac:dyDescent="0.25">
      <c r="A490">
        <v>11</v>
      </c>
      <c r="B490" s="11">
        <v>43304</v>
      </c>
      <c r="C490" s="11">
        <v>43304</v>
      </c>
      <c r="D490">
        <v>0</v>
      </c>
      <c r="E490">
        <v>0</v>
      </c>
      <c r="F490" t="s">
        <v>592</v>
      </c>
      <c r="G490" t="s">
        <v>594</v>
      </c>
      <c r="H490">
        <f t="shared" si="28"/>
        <v>7</v>
      </c>
      <c r="I490">
        <f t="shared" si="29"/>
        <v>7</v>
      </c>
      <c r="J490">
        <f t="shared" si="30"/>
        <v>0</v>
      </c>
      <c r="K490">
        <f t="shared" si="31"/>
        <v>2018</v>
      </c>
    </row>
    <row r="491" spans="1:11" hidden="1" x14ac:dyDescent="0.25">
      <c r="A491">
        <v>11</v>
      </c>
      <c r="B491" s="11">
        <v>43308</v>
      </c>
      <c r="C491" s="11">
        <v>43310</v>
      </c>
      <c r="D491">
        <v>59</v>
      </c>
      <c r="E491">
        <v>23</v>
      </c>
      <c r="F491" t="s">
        <v>592</v>
      </c>
      <c r="G491" t="s">
        <v>594</v>
      </c>
      <c r="H491">
        <f t="shared" si="28"/>
        <v>7</v>
      </c>
      <c r="I491">
        <f t="shared" si="29"/>
        <v>7</v>
      </c>
      <c r="J491">
        <f t="shared" si="30"/>
        <v>0</v>
      </c>
      <c r="K491">
        <f t="shared" si="31"/>
        <v>2018</v>
      </c>
    </row>
    <row r="492" spans="1:11" hidden="1" x14ac:dyDescent="0.25">
      <c r="A492">
        <v>11</v>
      </c>
      <c r="B492" s="11">
        <v>44039</v>
      </c>
      <c r="C492" s="11">
        <v>44043</v>
      </c>
      <c r="D492">
        <f>143/7*5</f>
        <v>102.14285714285714</v>
      </c>
      <c r="E492">
        <f>28/7*5</f>
        <v>20</v>
      </c>
      <c r="F492" t="s">
        <v>597</v>
      </c>
      <c r="G492" t="s">
        <v>594</v>
      </c>
      <c r="H492">
        <f t="shared" si="28"/>
        <v>7</v>
      </c>
      <c r="I492">
        <f t="shared" si="29"/>
        <v>7</v>
      </c>
      <c r="J492">
        <f t="shared" si="30"/>
        <v>0</v>
      </c>
      <c r="K492">
        <f t="shared" si="31"/>
        <v>2020</v>
      </c>
    </row>
    <row r="493" spans="1:11" hidden="1" x14ac:dyDescent="0.25">
      <c r="A493">
        <v>7</v>
      </c>
      <c r="B493" s="11">
        <v>43311</v>
      </c>
      <c r="C493" s="11">
        <v>43312</v>
      </c>
      <c r="D493">
        <v>0</v>
      </c>
      <c r="E493">
        <v>0</v>
      </c>
      <c r="F493" t="s">
        <v>596</v>
      </c>
      <c r="G493" t="s">
        <v>594</v>
      </c>
      <c r="H493">
        <f t="shared" si="28"/>
        <v>7</v>
      </c>
      <c r="I493">
        <f t="shared" si="29"/>
        <v>7</v>
      </c>
      <c r="J493">
        <f t="shared" si="30"/>
        <v>0</v>
      </c>
      <c r="K493">
        <f t="shared" si="31"/>
        <v>2018</v>
      </c>
    </row>
    <row r="494" spans="1:11" hidden="1" x14ac:dyDescent="0.25">
      <c r="A494">
        <v>5</v>
      </c>
      <c r="B494" s="11">
        <v>44039</v>
      </c>
      <c r="C494" s="11">
        <v>44043</v>
      </c>
      <c r="D494">
        <f>190/7*5</f>
        <v>135.71428571428572</v>
      </c>
      <c r="E494">
        <f>29/7*5</f>
        <v>20.714285714285715</v>
      </c>
      <c r="F494" t="s">
        <v>593</v>
      </c>
      <c r="G494" t="s">
        <v>594</v>
      </c>
      <c r="H494">
        <f t="shared" si="28"/>
        <v>7</v>
      </c>
      <c r="I494">
        <f t="shared" si="29"/>
        <v>7</v>
      </c>
      <c r="J494">
        <f t="shared" si="30"/>
        <v>0</v>
      </c>
      <c r="K494">
        <f t="shared" si="31"/>
        <v>2020</v>
      </c>
    </row>
    <row r="495" spans="1:11" hidden="1" x14ac:dyDescent="0.25">
      <c r="A495">
        <v>11</v>
      </c>
      <c r="B495" s="11">
        <v>42947</v>
      </c>
      <c r="C495" s="11">
        <v>42947</v>
      </c>
      <c r="D495">
        <f>217/7</f>
        <v>31</v>
      </c>
      <c r="E495">
        <f>48/7</f>
        <v>6.8571428571428568</v>
      </c>
      <c r="F495" t="s">
        <v>591</v>
      </c>
      <c r="G495" t="s">
        <v>594</v>
      </c>
      <c r="H495">
        <f t="shared" si="28"/>
        <v>7</v>
      </c>
      <c r="I495">
        <f t="shared" si="29"/>
        <v>7</v>
      </c>
      <c r="J495">
        <f t="shared" si="30"/>
        <v>0</v>
      </c>
      <c r="K495">
        <f t="shared" si="31"/>
        <v>2017</v>
      </c>
    </row>
    <row r="496" spans="1:11" hidden="1" x14ac:dyDescent="0.25">
      <c r="A496">
        <v>5</v>
      </c>
      <c r="B496" s="11">
        <v>43647</v>
      </c>
      <c r="C496" s="11">
        <v>43653</v>
      </c>
      <c r="D496">
        <v>408</v>
      </c>
      <c r="E496">
        <v>96</v>
      </c>
      <c r="F496" t="s">
        <v>593</v>
      </c>
      <c r="G496" t="s">
        <v>594</v>
      </c>
      <c r="H496">
        <f t="shared" si="28"/>
        <v>7</v>
      </c>
      <c r="I496">
        <f t="shared" si="29"/>
        <v>7</v>
      </c>
      <c r="J496">
        <f t="shared" si="30"/>
        <v>0</v>
      </c>
      <c r="K496">
        <f t="shared" si="31"/>
        <v>2019</v>
      </c>
    </row>
    <row r="497" spans="1:11" hidden="1" x14ac:dyDescent="0.25">
      <c r="A497">
        <v>7</v>
      </c>
      <c r="B497" s="11">
        <v>43647</v>
      </c>
      <c r="C497" s="11">
        <v>43653</v>
      </c>
      <c r="D497">
        <v>0</v>
      </c>
      <c r="E497">
        <v>0</v>
      </c>
      <c r="F497" t="s">
        <v>595</v>
      </c>
      <c r="G497" t="s">
        <v>594</v>
      </c>
      <c r="H497">
        <f t="shared" si="28"/>
        <v>7</v>
      </c>
      <c r="I497">
        <f t="shared" si="29"/>
        <v>7</v>
      </c>
      <c r="J497">
        <f t="shared" si="30"/>
        <v>0</v>
      </c>
      <c r="K497">
        <f t="shared" si="31"/>
        <v>2019</v>
      </c>
    </row>
    <row r="498" spans="1:11" hidden="1" x14ac:dyDescent="0.25">
      <c r="A498">
        <v>11</v>
      </c>
      <c r="B498" s="11">
        <v>43647</v>
      </c>
      <c r="C498" s="11">
        <v>43649</v>
      </c>
      <c r="D498">
        <v>0</v>
      </c>
      <c r="E498">
        <v>0</v>
      </c>
      <c r="F498" t="s">
        <v>598</v>
      </c>
      <c r="G498" t="s">
        <v>594</v>
      </c>
      <c r="H498">
        <f t="shared" si="28"/>
        <v>7</v>
      </c>
      <c r="I498">
        <f t="shared" si="29"/>
        <v>7</v>
      </c>
      <c r="J498">
        <f t="shared" si="30"/>
        <v>0</v>
      </c>
      <c r="K498">
        <f t="shared" si="31"/>
        <v>2019</v>
      </c>
    </row>
    <row r="499" spans="1:11" hidden="1" x14ac:dyDescent="0.25">
      <c r="A499">
        <v>11</v>
      </c>
      <c r="B499" s="11">
        <v>43652</v>
      </c>
      <c r="C499" s="11">
        <v>43653</v>
      </c>
      <c r="D499">
        <v>8</v>
      </c>
      <c r="E499">
        <v>4</v>
      </c>
      <c r="F499" t="s">
        <v>598</v>
      </c>
      <c r="G499" t="s">
        <v>594</v>
      </c>
      <c r="H499">
        <f t="shared" si="28"/>
        <v>7</v>
      </c>
      <c r="I499">
        <f t="shared" si="29"/>
        <v>7</v>
      </c>
      <c r="J499">
        <f t="shared" si="30"/>
        <v>0</v>
      </c>
      <c r="K499">
        <f t="shared" si="31"/>
        <v>2019</v>
      </c>
    </row>
    <row r="500" spans="1:11" hidden="1" x14ac:dyDescent="0.25">
      <c r="A500">
        <v>5</v>
      </c>
      <c r="B500" s="11">
        <v>43654</v>
      </c>
      <c r="C500" s="11">
        <v>43660</v>
      </c>
      <c r="D500">
        <v>157</v>
      </c>
      <c r="E500">
        <v>116</v>
      </c>
      <c r="F500" t="s">
        <v>593</v>
      </c>
      <c r="G500" t="s">
        <v>594</v>
      </c>
      <c r="H500">
        <f t="shared" si="28"/>
        <v>7</v>
      </c>
      <c r="I500">
        <f t="shared" si="29"/>
        <v>7</v>
      </c>
      <c r="J500">
        <f t="shared" si="30"/>
        <v>0</v>
      </c>
      <c r="K500">
        <f t="shared" si="31"/>
        <v>2019</v>
      </c>
    </row>
    <row r="501" spans="1:11" hidden="1" x14ac:dyDescent="0.25">
      <c r="A501">
        <v>7</v>
      </c>
      <c r="B501" s="11">
        <v>43654</v>
      </c>
      <c r="C501" s="11">
        <v>43660</v>
      </c>
      <c r="D501">
        <v>13</v>
      </c>
      <c r="E501">
        <v>4</v>
      </c>
      <c r="F501" t="s">
        <v>595</v>
      </c>
      <c r="G501" t="s">
        <v>594</v>
      </c>
      <c r="H501">
        <f t="shared" si="28"/>
        <v>7</v>
      </c>
      <c r="I501">
        <f t="shared" si="29"/>
        <v>7</v>
      </c>
      <c r="J501">
        <f t="shared" si="30"/>
        <v>0</v>
      </c>
      <c r="K501">
        <f t="shared" si="31"/>
        <v>2019</v>
      </c>
    </row>
    <row r="502" spans="1:11" hidden="1" x14ac:dyDescent="0.25">
      <c r="A502">
        <v>11</v>
      </c>
      <c r="B502" s="11">
        <v>43654</v>
      </c>
      <c r="C502" s="11">
        <v>43656</v>
      </c>
      <c r="D502">
        <v>15</v>
      </c>
      <c r="E502">
        <v>1</v>
      </c>
      <c r="F502" t="s">
        <v>598</v>
      </c>
      <c r="G502" t="s">
        <v>594</v>
      </c>
      <c r="H502">
        <f t="shared" si="28"/>
        <v>7</v>
      </c>
      <c r="I502">
        <f t="shared" si="29"/>
        <v>7</v>
      </c>
      <c r="J502">
        <f t="shared" si="30"/>
        <v>0</v>
      </c>
      <c r="K502">
        <f t="shared" si="31"/>
        <v>2019</v>
      </c>
    </row>
    <row r="503" spans="1:11" hidden="1" x14ac:dyDescent="0.25">
      <c r="A503">
        <v>11</v>
      </c>
      <c r="B503" s="11">
        <v>43659</v>
      </c>
      <c r="C503" s="11">
        <v>43660</v>
      </c>
      <c r="D503">
        <v>22</v>
      </c>
      <c r="E503">
        <v>8</v>
      </c>
      <c r="F503" t="s">
        <v>598</v>
      </c>
      <c r="G503" t="s">
        <v>594</v>
      </c>
      <c r="H503">
        <f t="shared" si="28"/>
        <v>7</v>
      </c>
      <c r="I503">
        <f t="shared" si="29"/>
        <v>7</v>
      </c>
      <c r="J503">
        <f t="shared" si="30"/>
        <v>0</v>
      </c>
      <c r="K503">
        <f t="shared" si="31"/>
        <v>2019</v>
      </c>
    </row>
    <row r="504" spans="1:11" hidden="1" x14ac:dyDescent="0.25">
      <c r="A504">
        <v>5</v>
      </c>
      <c r="B504" s="11">
        <v>43661</v>
      </c>
      <c r="C504" s="11">
        <v>43667</v>
      </c>
      <c r="D504">
        <v>88</v>
      </c>
      <c r="E504">
        <v>47</v>
      </c>
      <c r="F504" t="s">
        <v>593</v>
      </c>
      <c r="G504" t="s">
        <v>594</v>
      </c>
      <c r="H504">
        <f t="shared" si="28"/>
        <v>7</v>
      </c>
      <c r="I504">
        <f t="shared" si="29"/>
        <v>7</v>
      </c>
      <c r="J504">
        <f t="shared" si="30"/>
        <v>0</v>
      </c>
      <c r="K504">
        <f t="shared" si="31"/>
        <v>2019</v>
      </c>
    </row>
    <row r="505" spans="1:11" hidden="1" x14ac:dyDescent="0.25">
      <c r="A505">
        <v>7</v>
      </c>
      <c r="B505" s="11">
        <v>43661</v>
      </c>
      <c r="C505" s="11">
        <v>43667</v>
      </c>
      <c r="D505">
        <v>10</v>
      </c>
      <c r="E505">
        <v>5</v>
      </c>
      <c r="F505" t="s">
        <v>595</v>
      </c>
      <c r="G505" t="s">
        <v>594</v>
      </c>
      <c r="H505">
        <f t="shared" si="28"/>
        <v>7</v>
      </c>
      <c r="I505">
        <f t="shared" si="29"/>
        <v>7</v>
      </c>
      <c r="J505">
        <f t="shared" si="30"/>
        <v>0</v>
      </c>
      <c r="K505">
        <f t="shared" si="31"/>
        <v>2019</v>
      </c>
    </row>
    <row r="506" spans="1:11" hidden="1" x14ac:dyDescent="0.25">
      <c r="A506">
        <v>11</v>
      </c>
      <c r="B506" s="11">
        <v>43661</v>
      </c>
      <c r="C506" s="11">
        <v>43663</v>
      </c>
      <c r="D506">
        <v>13</v>
      </c>
      <c r="E506">
        <v>4</v>
      </c>
      <c r="F506" t="s">
        <v>598</v>
      </c>
      <c r="G506" t="s">
        <v>594</v>
      </c>
      <c r="H506">
        <f t="shared" si="28"/>
        <v>7</v>
      </c>
      <c r="I506">
        <f t="shared" si="29"/>
        <v>7</v>
      </c>
      <c r="J506">
        <f t="shared" si="30"/>
        <v>0</v>
      </c>
      <c r="K506">
        <f t="shared" si="31"/>
        <v>2019</v>
      </c>
    </row>
    <row r="507" spans="1:11" hidden="1" x14ac:dyDescent="0.25">
      <c r="A507">
        <v>11</v>
      </c>
      <c r="B507" s="11">
        <v>43666</v>
      </c>
      <c r="C507" s="11">
        <v>43667</v>
      </c>
      <c r="D507">
        <v>144</v>
      </c>
      <c r="E507">
        <v>72</v>
      </c>
      <c r="F507" t="s">
        <v>598</v>
      </c>
      <c r="G507" t="s">
        <v>594</v>
      </c>
      <c r="H507">
        <f t="shared" si="28"/>
        <v>7</v>
      </c>
      <c r="I507">
        <f t="shared" si="29"/>
        <v>7</v>
      </c>
      <c r="J507">
        <f t="shared" si="30"/>
        <v>0</v>
      </c>
      <c r="K507">
        <f t="shared" si="31"/>
        <v>2019</v>
      </c>
    </row>
    <row r="508" spans="1:11" hidden="1" x14ac:dyDescent="0.25">
      <c r="A508">
        <v>5</v>
      </c>
      <c r="B508" s="11">
        <v>43668</v>
      </c>
      <c r="C508" s="11">
        <v>43674</v>
      </c>
      <c r="D508">
        <v>59</v>
      </c>
      <c r="E508">
        <v>18</v>
      </c>
      <c r="F508" t="s">
        <v>593</v>
      </c>
      <c r="G508" t="s">
        <v>594</v>
      </c>
      <c r="H508">
        <f t="shared" si="28"/>
        <v>7</v>
      </c>
      <c r="I508">
        <f t="shared" si="29"/>
        <v>7</v>
      </c>
      <c r="J508">
        <f t="shared" si="30"/>
        <v>0</v>
      </c>
      <c r="K508">
        <f t="shared" si="31"/>
        <v>2019</v>
      </c>
    </row>
    <row r="509" spans="1:11" hidden="1" x14ac:dyDescent="0.25">
      <c r="A509">
        <v>7</v>
      </c>
      <c r="B509" s="11">
        <v>43668</v>
      </c>
      <c r="C509" s="11">
        <v>43674</v>
      </c>
      <c r="D509">
        <v>0</v>
      </c>
      <c r="E509">
        <v>0</v>
      </c>
      <c r="F509" t="s">
        <v>595</v>
      </c>
      <c r="G509" t="s">
        <v>594</v>
      </c>
      <c r="H509">
        <f t="shared" si="28"/>
        <v>7</v>
      </c>
      <c r="I509">
        <f t="shared" si="29"/>
        <v>7</v>
      </c>
      <c r="J509">
        <f t="shared" si="30"/>
        <v>0</v>
      </c>
      <c r="K509">
        <f t="shared" si="31"/>
        <v>2019</v>
      </c>
    </row>
    <row r="510" spans="1:11" hidden="1" x14ac:dyDescent="0.25">
      <c r="A510">
        <v>11</v>
      </c>
      <c r="B510" s="11">
        <v>43668</v>
      </c>
      <c r="C510" s="11">
        <v>43670</v>
      </c>
      <c r="D510">
        <v>48</v>
      </c>
      <c r="E510">
        <v>9</v>
      </c>
      <c r="F510" t="s">
        <v>598</v>
      </c>
      <c r="G510" t="s">
        <v>594</v>
      </c>
      <c r="H510">
        <f t="shared" si="28"/>
        <v>7</v>
      </c>
      <c r="I510">
        <f t="shared" si="29"/>
        <v>7</v>
      </c>
      <c r="J510">
        <f t="shared" si="30"/>
        <v>0</v>
      </c>
      <c r="K510">
        <f t="shared" si="31"/>
        <v>2019</v>
      </c>
    </row>
    <row r="511" spans="1:11" hidden="1" x14ac:dyDescent="0.25">
      <c r="A511">
        <v>9</v>
      </c>
      <c r="B511" s="11">
        <v>43671</v>
      </c>
      <c r="C511" s="11">
        <v>43674</v>
      </c>
      <c r="D511">
        <v>413</v>
      </c>
      <c r="E511">
        <v>161</v>
      </c>
      <c r="F511" t="s">
        <v>595</v>
      </c>
      <c r="G511" t="s">
        <v>594</v>
      </c>
      <c r="H511">
        <f t="shared" si="28"/>
        <v>7</v>
      </c>
      <c r="I511">
        <f t="shared" si="29"/>
        <v>7</v>
      </c>
      <c r="J511">
        <f t="shared" si="30"/>
        <v>0</v>
      </c>
      <c r="K511">
        <f t="shared" si="31"/>
        <v>2019</v>
      </c>
    </row>
    <row r="512" spans="1:11" hidden="1" x14ac:dyDescent="0.25">
      <c r="A512">
        <v>10</v>
      </c>
      <c r="B512" s="11">
        <v>43671</v>
      </c>
      <c r="C512" s="11">
        <v>43674</v>
      </c>
      <c r="D512">
        <v>548</v>
      </c>
      <c r="E512">
        <v>211</v>
      </c>
      <c r="F512" t="s">
        <v>595</v>
      </c>
      <c r="G512" t="s">
        <v>594</v>
      </c>
      <c r="H512">
        <f t="shared" si="28"/>
        <v>7</v>
      </c>
      <c r="I512">
        <f t="shared" si="29"/>
        <v>7</v>
      </c>
      <c r="J512">
        <f t="shared" si="30"/>
        <v>0</v>
      </c>
      <c r="K512">
        <f t="shared" si="31"/>
        <v>2019</v>
      </c>
    </row>
    <row r="513" spans="1:11" hidden="1" x14ac:dyDescent="0.25">
      <c r="A513">
        <v>11</v>
      </c>
      <c r="B513" s="11">
        <v>43673</v>
      </c>
      <c r="C513" s="11">
        <v>43674</v>
      </c>
      <c r="D513">
        <v>12</v>
      </c>
      <c r="E513">
        <v>9</v>
      </c>
      <c r="F513" t="s">
        <v>598</v>
      </c>
      <c r="G513" t="s">
        <v>594</v>
      </c>
      <c r="H513">
        <f t="shared" si="28"/>
        <v>7</v>
      </c>
      <c r="I513">
        <f t="shared" si="29"/>
        <v>7</v>
      </c>
      <c r="J513">
        <f t="shared" si="30"/>
        <v>0</v>
      </c>
      <c r="K513">
        <f t="shared" si="31"/>
        <v>2019</v>
      </c>
    </row>
    <row r="514" spans="1:11" hidden="1" x14ac:dyDescent="0.25">
      <c r="A514">
        <v>10</v>
      </c>
      <c r="B514" s="11">
        <v>42947</v>
      </c>
      <c r="C514" s="11">
        <v>42947</v>
      </c>
      <c r="D514">
        <f>255/7</f>
        <v>36.428571428571431</v>
      </c>
      <c r="E514">
        <f>102/7</f>
        <v>14.571428571428571</v>
      </c>
      <c r="F514" t="s">
        <v>591</v>
      </c>
      <c r="G514" t="s">
        <v>594</v>
      </c>
      <c r="H514">
        <f t="shared" ref="H514:H577" si="32">MONTH(B514)</f>
        <v>7</v>
      </c>
      <c r="I514">
        <f t="shared" ref="I514:I577" si="33">MONTH(C514)</f>
        <v>7</v>
      </c>
      <c r="J514">
        <f t="shared" ref="J514:J577" si="34">H514-I514</f>
        <v>0</v>
      </c>
      <c r="K514">
        <f t="shared" ref="K514:K577" si="35">YEAR(B514)</f>
        <v>2017</v>
      </c>
    </row>
    <row r="515" spans="1:11" hidden="1" x14ac:dyDescent="0.25">
      <c r="A515">
        <v>7</v>
      </c>
      <c r="B515" s="11">
        <v>43675</v>
      </c>
      <c r="C515" s="11">
        <v>43677</v>
      </c>
      <c r="D515">
        <v>28</v>
      </c>
      <c r="E515">
        <v>4</v>
      </c>
      <c r="F515" t="s">
        <v>595</v>
      </c>
      <c r="G515" t="s">
        <v>594</v>
      </c>
      <c r="H515">
        <f t="shared" si="32"/>
        <v>7</v>
      </c>
      <c r="I515">
        <f t="shared" si="33"/>
        <v>7</v>
      </c>
      <c r="J515">
        <f t="shared" si="34"/>
        <v>0</v>
      </c>
      <c r="K515">
        <f t="shared" si="35"/>
        <v>2019</v>
      </c>
    </row>
    <row r="516" spans="1:11" hidden="1" x14ac:dyDescent="0.25">
      <c r="A516">
        <v>11</v>
      </c>
      <c r="B516" s="11">
        <v>43675</v>
      </c>
      <c r="C516" s="11">
        <v>43677</v>
      </c>
      <c r="D516">
        <v>0</v>
      </c>
      <c r="E516">
        <v>5</v>
      </c>
      <c r="F516" t="s">
        <v>598</v>
      </c>
      <c r="G516" t="s">
        <v>594</v>
      </c>
      <c r="H516">
        <f t="shared" si="32"/>
        <v>7</v>
      </c>
      <c r="I516">
        <f t="shared" si="33"/>
        <v>7</v>
      </c>
      <c r="J516">
        <f t="shared" si="34"/>
        <v>0</v>
      </c>
      <c r="K516">
        <f t="shared" si="35"/>
        <v>2019</v>
      </c>
    </row>
    <row r="517" spans="1:11" hidden="1" x14ac:dyDescent="0.25">
      <c r="A517">
        <v>9</v>
      </c>
      <c r="B517" s="11">
        <v>44039</v>
      </c>
      <c r="C517" s="11">
        <v>44043</v>
      </c>
      <c r="D517">
        <f>469/7*5</f>
        <v>335</v>
      </c>
      <c r="E517">
        <f>70/7*5</f>
        <v>50</v>
      </c>
      <c r="F517" t="s">
        <v>597</v>
      </c>
      <c r="G517" t="s">
        <v>594</v>
      </c>
      <c r="H517">
        <f t="shared" si="32"/>
        <v>7</v>
      </c>
      <c r="I517">
        <f t="shared" si="33"/>
        <v>7</v>
      </c>
      <c r="J517">
        <f t="shared" si="34"/>
        <v>0</v>
      </c>
      <c r="K517">
        <f t="shared" si="35"/>
        <v>2020</v>
      </c>
    </row>
    <row r="518" spans="1:11" hidden="1" x14ac:dyDescent="0.25">
      <c r="A518">
        <v>10</v>
      </c>
      <c r="B518" s="11">
        <v>43675</v>
      </c>
      <c r="C518" s="11">
        <v>43677</v>
      </c>
      <c r="D518">
        <f>477/7*3</f>
        <v>204.42857142857142</v>
      </c>
      <c r="E518">
        <f>148/7*3</f>
        <v>63.428571428571431</v>
      </c>
      <c r="F518" t="s">
        <v>595</v>
      </c>
      <c r="G518" t="s">
        <v>594</v>
      </c>
      <c r="H518">
        <f t="shared" si="32"/>
        <v>7</v>
      </c>
      <c r="I518">
        <f t="shared" si="33"/>
        <v>7</v>
      </c>
      <c r="J518">
        <f t="shared" si="34"/>
        <v>0</v>
      </c>
      <c r="K518">
        <f t="shared" si="35"/>
        <v>2019</v>
      </c>
    </row>
    <row r="519" spans="1:11" hidden="1" x14ac:dyDescent="0.25">
      <c r="A519">
        <v>5</v>
      </c>
      <c r="B519" s="11">
        <v>44013</v>
      </c>
      <c r="C519" s="11">
        <v>44017</v>
      </c>
      <c r="D519">
        <v>465</v>
      </c>
      <c r="E519">
        <v>107</v>
      </c>
      <c r="F519" t="s">
        <v>593</v>
      </c>
      <c r="G519" t="s">
        <v>594</v>
      </c>
      <c r="H519">
        <f t="shared" si="32"/>
        <v>7</v>
      </c>
      <c r="I519">
        <f t="shared" si="33"/>
        <v>7</v>
      </c>
      <c r="J519">
        <f t="shared" si="34"/>
        <v>0</v>
      </c>
      <c r="K519">
        <f t="shared" si="35"/>
        <v>2020</v>
      </c>
    </row>
    <row r="520" spans="1:11" hidden="1" x14ac:dyDescent="0.25">
      <c r="A520">
        <v>7</v>
      </c>
      <c r="B520" s="11">
        <v>44013</v>
      </c>
      <c r="C520" s="11">
        <v>44017</v>
      </c>
      <c r="D520">
        <v>5</v>
      </c>
      <c r="E520">
        <v>1</v>
      </c>
      <c r="F520" t="s">
        <v>597</v>
      </c>
      <c r="G520" t="s">
        <v>594</v>
      </c>
      <c r="H520">
        <f t="shared" si="32"/>
        <v>7</v>
      </c>
      <c r="I520">
        <f t="shared" si="33"/>
        <v>7</v>
      </c>
      <c r="J520">
        <f t="shared" si="34"/>
        <v>0</v>
      </c>
      <c r="K520">
        <f t="shared" si="35"/>
        <v>2020</v>
      </c>
    </row>
    <row r="521" spans="1:11" hidden="1" x14ac:dyDescent="0.25">
      <c r="A521">
        <v>11</v>
      </c>
      <c r="B521" s="11">
        <v>44013</v>
      </c>
      <c r="C521" s="11">
        <v>44017</v>
      </c>
      <c r="D521">
        <v>49</v>
      </c>
      <c r="E521">
        <v>14</v>
      </c>
      <c r="F521" t="s">
        <v>597</v>
      </c>
      <c r="G521" t="s">
        <v>594</v>
      </c>
      <c r="H521">
        <f t="shared" si="32"/>
        <v>7</v>
      </c>
      <c r="I521">
        <f t="shared" si="33"/>
        <v>7</v>
      </c>
      <c r="J521">
        <f t="shared" si="34"/>
        <v>0</v>
      </c>
      <c r="K521">
        <f t="shared" si="35"/>
        <v>2020</v>
      </c>
    </row>
    <row r="522" spans="1:11" hidden="1" x14ac:dyDescent="0.25">
      <c r="A522">
        <v>5</v>
      </c>
      <c r="B522" s="11">
        <v>44018</v>
      </c>
      <c r="C522" s="11">
        <v>44024</v>
      </c>
      <c r="D522">
        <v>826</v>
      </c>
      <c r="E522">
        <v>162</v>
      </c>
      <c r="F522" t="s">
        <v>593</v>
      </c>
      <c r="G522" t="s">
        <v>594</v>
      </c>
      <c r="H522">
        <f t="shared" si="32"/>
        <v>7</v>
      </c>
      <c r="I522">
        <f t="shared" si="33"/>
        <v>7</v>
      </c>
      <c r="J522">
        <f t="shared" si="34"/>
        <v>0</v>
      </c>
      <c r="K522">
        <f t="shared" si="35"/>
        <v>2020</v>
      </c>
    </row>
    <row r="523" spans="1:11" hidden="1" x14ac:dyDescent="0.25">
      <c r="A523">
        <v>7</v>
      </c>
      <c r="B523" s="11">
        <v>44018</v>
      </c>
      <c r="C523" s="11">
        <v>44024</v>
      </c>
      <c r="D523">
        <v>6</v>
      </c>
      <c r="E523">
        <v>1</v>
      </c>
      <c r="F523" t="s">
        <v>597</v>
      </c>
      <c r="G523" t="s">
        <v>594</v>
      </c>
      <c r="H523">
        <f t="shared" si="32"/>
        <v>7</v>
      </c>
      <c r="I523">
        <f t="shared" si="33"/>
        <v>7</v>
      </c>
      <c r="J523">
        <f t="shared" si="34"/>
        <v>0</v>
      </c>
      <c r="K523">
        <f t="shared" si="35"/>
        <v>2020</v>
      </c>
    </row>
    <row r="524" spans="1:11" hidden="1" x14ac:dyDescent="0.25">
      <c r="A524">
        <v>11</v>
      </c>
      <c r="B524" s="11">
        <v>44018</v>
      </c>
      <c r="C524" s="11">
        <v>44024</v>
      </c>
      <c r="D524">
        <v>18</v>
      </c>
      <c r="E524">
        <v>5</v>
      </c>
      <c r="F524" t="s">
        <v>597</v>
      </c>
      <c r="G524" t="s">
        <v>594</v>
      </c>
      <c r="H524">
        <f t="shared" si="32"/>
        <v>7</v>
      </c>
      <c r="I524">
        <f t="shared" si="33"/>
        <v>7</v>
      </c>
      <c r="J524">
        <f t="shared" si="34"/>
        <v>0</v>
      </c>
      <c r="K524">
        <f t="shared" si="35"/>
        <v>2020</v>
      </c>
    </row>
    <row r="525" spans="1:11" hidden="1" x14ac:dyDescent="0.25">
      <c r="A525">
        <v>5</v>
      </c>
      <c r="B525" s="11">
        <v>44025</v>
      </c>
      <c r="C525" s="11">
        <v>44031</v>
      </c>
      <c r="D525">
        <v>208</v>
      </c>
      <c r="E525">
        <v>35</v>
      </c>
      <c r="F525" t="s">
        <v>593</v>
      </c>
      <c r="G525" t="s">
        <v>594</v>
      </c>
      <c r="H525">
        <f t="shared" si="32"/>
        <v>7</v>
      </c>
      <c r="I525">
        <f t="shared" si="33"/>
        <v>7</v>
      </c>
      <c r="J525">
        <f t="shared" si="34"/>
        <v>0</v>
      </c>
      <c r="K525">
        <f t="shared" si="35"/>
        <v>2020</v>
      </c>
    </row>
    <row r="526" spans="1:11" hidden="1" x14ac:dyDescent="0.25">
      <c r="A526">
        <v>7</v>
      </c>
      <c r="B526" s="11">
        <v>44025</v>
      </c>
      <c r="C526" s="11">
        <v>44031</v>
      </c>
      <c r="D526">
        <v>5</v>
      </c>
      <c r="E526">
        <v>2</v>
      </c>
      <c r="F526" t="s">
        <v>597</v>
      </c>
      <c r="G526" t="s">
        <v>594</v>
      </c>
      <c r="H526">
        <f t="shared" si="32"/>
        <v>7</v>
      </c>
      <c r="I526">
        <f t="shared" si="33"/>
        <v>7</v>
      </c>
      <c r="J526">
        <f t="shared" si="34"/>
        <v>0</v>
      </c>
      <c r="K526">
        <f t="shared" si="35"/>
        <v>2020</v>
      </c>
    </row>
    <row r="527" spans="1:11" hidden="1" x14ac:dyDescent="0.25">
      <c r="A527">
        <v>11</v>
      </c>
      <c r="B527" s="11">
        <v>44025</v>
      </c>
      <c r="C527" s="11">
        <v>44031</v>
      </c>
      <c r="D527">
        <v>82</v>
      </c>
      <c r="E527">
        <v>25</v>
      </c>
      <c r="F527" t="s">
        <v>597</v>
      </c>
      <c r="G527" t="s">
        <v>594</v>
      </c>
      <c r="H527">
        <f t="shared" si="32"/>
        <v>7</v>
      </c>
      <c r="I527">
        <f t="shared" si="33"/>
        <v>7</v>
      </c>
      <c r="J527">
        <f t="shared" si="34"/>
        <v>0</v>
      </c>
      <c r="K527">
        <f t="shared" si="35"/>
        <v>2020</v>
      </c>
    </row>
    <row r="528" spans="1:11" hidden="1" x14ac:dyDescent="0.25">
      <c r="A528">
        <v>9</v>
      </c>
      <c r="B528" s="11">
        <v>44028</v>
      </c>
      <c r="C528" s="11">
        <v>44031</v>
      </c>
      <c r="D528">
        <v>730</v>
      </c>
      <c r="E528">
        <v>111</v>
      </c>
      <c r="F528" t="s">
        <v>597</v>
      </c>
      <c r="G528" t="s">
        <v>594</v>
      </c>
      <c r="H528">
        <f t="shared" si="32"/>
        <v>7</v>
      </c>
      <c r="I528">
        <f t="shared" si="33"/>
        <v>7</v>
      </c>
      <c r="J528">
        <f t="shared" si="34"/>
        <v>0</v>
      </c>
      <c r="K528">
        <f t="shared" si="35"/>
        <v>2020</v>
      </c>
    </row>
    <row r="529" spans="1:11" hidden="1" x14ac:dyDescent="0.25">
      <c r="A529">
        <v>10</v>
      </c>
      <c r="B529" s="11">
        <v>44028</v>
      </c>
      <c r="C529" s="11">
        <v>44031</v>
      </c>
      <c r="D529">
        <v>842</v>
      </c>
      <c r="E529">
        <v>266</v>
      </c>
      <c r="F529" t="s">
        <v>597</v>
      </c>
      <c r="G529" t="s">
        <v>594</v>
      </c>
      <c r="H529">
        <f t="shared" si="32"/>
        <v>7</v>
      </c>
      <c r="I529">
        <f t="shared" si="33"/>
        <v>7</v>
      </c>
      <c r="J529">
        <f t="shared" si="34"/>
        <v>0</v>
      </c>
      <c r="K529">
        <f t="shared" si="35"/>
        <v>2020</v>
      </c>
    </row>
    <row r="530" spans="1:11" hidden="1" x14ac:dyDescent="0.25">
      <c r="A530">
        <v>5</v>
      </c>
      <c r="B530" s="11">
        <v>44032</v>
      </c>
      <c r="C530" s="11">
        <v>44038</v>
      </c>
      <c r="D530">
        <v>180</v>
      </c>
      <c r="E530">
        <v>36</v>
      </c>
      <c r="F530" t="s">
        <v>593</v>
      </c>
      <c r="G530" t="s">
        <v>594</v>
      </c>
      <c r="H530">
        <f t="shared" si="32"/>
        <v>7</v>
      </c>
      <c r="I530">
        <f t="shared" si="33"/>
        <v>7</v>
      </c>
      <c r="J530">
        <f t="shared" si="34"/>
        <v>0</v>
      </c>
      <c r="K530">
        <f t="shared" si="35"/>
        <v>2020</v>
      </c>
    </row>
    <row r="531" spans="1:11" hidden="1" x14ac:dyDescent="0.25">
      <c r="A531">
        <v>7</v>
      </c>
      <c r="B531" s="11">
        <v>44032</v>
      </c>
      <c r="C531" s="11">
        <v>44038</v>
      </c>
      <c r="D531">
        <v>0</v>
      </c>
      <c r="E531">
        <v>0</v>
      </c>
      <c r="F531" t="s">
        <v>597</v>
      </c>
      <c r="G531" t="s">
        <v>594</v>
      </c>
      <c r="H531">
        <f t="shared" si="32"/>
        <v>7</v>
      </c>
      <c r="I531">
        <f t="shared" si="33"/>
        <v>7</v>
      </c>
      <c r="J531">
        <f t="shared" si="34"/>
        <v>0</v>
      </c>
      <c r="K531">
        <f t="shared" si="35"/>
        <v>2020</v>
      </c>
    </row>
    <row r="532" spans="1:11" hidden="1" x14ac:dyDescent="0.25">
      <c r="A532">
        <v>9</v>
      </c>
      <c r="B532" s="11">
        <v>44032</v>
      </c>
      <c r="C532" s="11">
        <v>44038</v>
      </c>
      <c r="D532">
        <v>480</v>
      </c>
      <c r="E532">
        <v>51</v>
      </c>
      <c r="F532" t="s">
        <v>597</v>
      </c>
      <c r="G532" t="s">
        <v>594</v>
      </c>
      <c r="H532">
        <f t="shared" si="32"/>
        <v>7</v>
      </c>
      <c r="I532">
        <f t="shared" si="33"/>
        <v>7</v>
      </c>
      <c r="J532">
        <f t="shared" si="34"/>
        <v>0</v>
      </c>
      <c r="K532">
        <f t="shared" si="35"/>
        <v>2020</v>
      </c>
    </row>
    <row r="533" spans="1:11" hidden="1" x14ac:dyDescent="0.25">
      <c r="A533">
        <v>10</v>
      </c>
      <c r="B533" s="11">
        <v>44032</v>
      </c>
      <c r="C533" s="11">
        <v>44038</v>
      </c>
      <c r="D533">
        <v>795</v>
      </c>
      <c r="E533">
        <v>232</v>
      </c>
      <c r="F533" t="s">
        <v>597</v>
      </c>
      <c r="G533" t="s">
        <v>594</v>
      </c>
      <c r="H533">
        <f t="shared" si="32"/>
        <v>7</v>
      </c>
      <c r="I533">
        <f t="shared" si="33"/>
        <v>7</v>
      </c>
      <c r="J533">
        <f t="shared" si="34"/>
        <v>0</v>
      </c>
      <c r="K533">
        <f t="shared" si="35"/>
        <v>2020</v>
      </c>
    </row>
    <row r="534" spans="1:11" hidden="1" x14ac:dyDescent="0.25">
      <c r="A534">
        <v>11</v>
      </c>
      <c r="B534" s="11">
        <v>44032</v>
      </c>
      <c r="C534" s="11">
        <v>44038</v>
      </c>
      <c r="D534">
        <v>67</v>
      </c>
      <c r="E534">
        <v>19</v>
      </c>
      <c r="F534" t="s">
        <v>597</v>
      </c>
      <c r="G534" t="s">
        <v>594</v>
      </c>
      <c r="H534">
        <f t="shared" si="32"/>
        <v>7</v>
      </c>
      <c r="I534">
        <f t="shared" si="33"/>
        <v>7</v>
      </c>
      <c r="J534">
        <f t="shared" si="34"/>
        <v>0</v>
      </c>
      <c r="K534">
        <f t="shared" si="35"/>
        <v>2020</v>
      </c>
    </row>
    <row r="535" spans="1:11" hidden="1" x14ac:dyDescent="0.25">
      <c r="A535">
        <v>7</v>
      </c>
      <c r="B535" s="11">
        <v>44039</v>
      </c>
      <c r="C535" s="11">
        <v>44043</v>
      </c>
      <c r="D535">
        <v>12</v>
      </c>
      <c r="E535">
        <v>2</v>
      </c>
      <c r="F535" t="s">
        <v>597</v>
      </c>
      <c r="G535" t="s">
        <v>594</v>
      </c>
      <c r="H535">
        <f t="shared" si="32"/>
        <v>7</v>
      </c>
      <c r="I535">
        <f t="shared" si="33"/>
        <v>7</v>
      </c>
      <c r="J535">
        <f t="shared" si="34"/>
        <v>0</v>
      </c>
      <c r="K535">
        <f t="shared" si="35"/>
        <v>2020</v>
      </c>
    </row>
    <row r="536" spans="1:11" hidden="1" x14ac:dyDescent="0.25">
      <c r="A536">
        <v>10</v>
      </c>
      <c r="B536" s="11">
        <v>43311</v>
      </c>
      <c r="C536" s="11">
        <v>43312</v>
      </c>
      <c r="D536">
        <f>655/7*2</f>
        <v>187.14285714285714</v>
      </c>
      <c r="E536">
        <f>263/7*2</f>
        <v>75.142857142857139</v>
      </c>
      <c r="F536" t="s">
        <v>596</v>
      </c>
      <c r="G536" t="s">
        <v>594</v>
      </c>
      <c r="H536">
        <f t="shared" si="32"/>
        <v>7</v>
      </c>
      <c r="I536">
        <f t="shared" si="33"/>
        <v>7</v>
      </c>
      <c r="J536">
        <f t="shared" si="34"/>
        <v>0</v>
      </c>
      <c r="K536">
        <f t="shared" si="35"/>
        <v>2018</v>
      </c>
    </row>
    <row r="537" spans="1:11" hidden="1" x14ac:dyDescent="0.25">
      <c r="A537">
        <v>10</v>
      </c>
      <c r="B537" s="11">
        <v>44039</v>
      </c>
      <c r="C537" s="11">
        <v>44043</v>
      </c>
      <c r="D537">
        <f>656/7*5</f>
        <v>468.57142857142856</v>
      </c>
      <c r="E537">
        <f>209/7*5</f>
        <v>149.28571428571428</v>
      </c>
      <c r="F537" t="s">
        <v>597</v>
      </c>
      <c r="G537" t="s">
        <v>594</v>
      </c>
      <c r="H537">
        <f t="shared" si="32"/>
        <v>7</v>
      </c>
      <c r="I537">
        <f t="shared" si="33"/>
        <v>7</v>
      </c>
      <c r="J537">
        <f t="shared" si="34"/>
        <v>0</v>
      </c>
      <c r="K537">
        <f t="shared" si="35"/>
        <v>2020</v>
      </c>
    </row>
    <row r="538" spans="1:11" hidden="1" x14ac:dyDescent="0.25">
      <c r="A538">
        <v>5</v>
      </c>
      <c r="B538" s="11">
        <v>44378</v>
      </c>
      <c r="C538" s="11">
        <v>44381</v>
      </c>
      <c r="D538">
        <v>57</v>
      </c>
      <c r="E538">
        <v>16</v>
      </c>
      <c r="F538" t="s">
        <v>593</v>
      </c>
      <c r="G538" t="s">
        <v>594</v>
      </c>
      <c r="H538">
        <f t="shared" si="32"/>
        <v>7</v>
      </c>
      <c r="I538">
        <f t="shared" si="33"/>
        <v>7</v>
      </c>
      <c r="J538">
        <f t="shared" si="34"/>
        <v>0</v>
      </c>
      <c r="K538">
        <f t="shared" si="35"/>
        <v>2021</v>
      </c>
    </row>
    <row r="539" spans="1:11" hidden="1" x14ac:dyDescent="0.25">
      <c r="A539">
        <v>5</v>
      </c>
      <c r="B539" s="11">
        <v>44382</v>
      </c>
      <c r="C539" s="11">
        <v>44388</v>
      </c>
      <c r="D539">
        <v>106</v>
      </c>
      <c r="E539">
        <v>30</v>
      </c>
      <c r="F539" t="s">
        <v>593</v>
      </c>
      <c r="G539" t="s">
        <v>594</v>
      </c>
      <c r="H539">
        <f t="shared" si="32"/>
        <v>7</v>
      </c>
      <c r="I539">
        <f t="shared" si="33"/>
        <v>7</v>
      </c>
      <c r="J539">
        <f t="shared" si="34"/>
        <v>0</v>
      </c>
      <c r="K539">
        <f t="shared" si="35"/>
        <v>2021</v>
      </c>
    </row>
    <row r="540" spans="1:11" hidden="1" x14ac:dyDescent="0.25">
      <c r="A540">
        <v>5</v>
      </c>
      <c r="B540" s="11">
        <v>44389</v>
      </c>
      <c r="C540" s="11">
        <v>44395</v>
      </c>
      <c r="D540">
        <v>161</v>
      </c>
      <c r="E540">
        <v>39</v>
      </c>
      <c r="F540" t="s">
        <v>593</v>
      </c>
      <c r="G540" t="s">
        <v>594</v>
      </c>
      <c r="H540">
        <f t="shared" si="32"/>
        <v>7</v>
      </c>
      <c r="I540">
        <f t="shared" si="33"/>
        <v>7</v>
      </c>
      <c r="J540">
        <f t="shared" si="34"/>
        <v>0</v>
      </c>
      <c r="K540">
        <f t="shared" si="35"/>
        <v>2021</v>
      </c>
    </row>
    <row r="541" spans="1:11" hidden="1" x14ac:dyDescent="0.25">
      <c r="A541">
        <v>5</v>
      </c>
      <c r="B541" s="11">
        <v>44396</v>
      </c>
      <c r="C541" s="11">
        <v>44402</v>
      </c>
      <c r="D541">
        <v>53</v>
      </c>
      <c r="E541">
        <v>4</v>
      </c>
      <c r="F541" t="s">
        <v>593</v>
      </c>
      <c r="G541" t="s">
        <v>594</v>
      </c>
      <c r="H541">
        <f t="shared" si="32"/>
        <v>7</v>
      </c>
      <c r="I541">
        <f t="shared" si="33"/>
        <v>7</v>
      </c>
      <c r="J541">
        <f t="shared" si="34"/>
        <v>0</v>
      </c>
      <c r="K541">
        <f t="shared" si="35"/>
        <v>2021</v>
      </c>
    </row>
    <row r="542" spans="1:11" hidden="1" x14ac:dyDescent="0.25">
      <c r="A542">
        <v>5</v>
      </c>
      <c r="B542" s="11">
        <v>42217</v>
      </c>
      <c r="C542" s="11">
        <v>42218</v>
      </c>
      <c r="D542">
        <f>1178/7*2</f>
        <v>336.57142857142856</v>
      </c>
      <c r="E542">
        <f>144/7*2</f>
        <v>41.142857142857146</v>
      </c>
      <c r="F542" t="s">
        <v>593</v>
      </c>
      <c r="G542" t="s">
        <v>599</v>
      </c>
      <c r="H542">
        <f t="shared" si="32"/>
        <v>8</v>
      </c>
      <c r="I542">
        <f t="shared" si="33"/>
        <v>8</v>
      </c>
      <c r="J542">
        <f t="shared" si="34"/>
        <v>0</v>
      </c>
      <c r="K542">
        <f t="shared" si="35"/>
        <v>2015</v>
      </c>
    </row>
    <row r="543" spans="1:11" hidden="1" x14ac:dyDescent="0.25">
      <c r="A543">
        <v>5</v>
      </c>
      <c r="B543" s="11">
        <v>42219</v>
      </c>
      <c r="C543" s="11">
        <v>42225</v>
      </c>
      <c r="D543">
        <v>1653</v>
      </c>
      <c r="E543">
        <v>426</v>
      </c>
      <c r="F543" t="s">
        <v>593</v>
      </c>
      <c r="G543" t="s">
        <v>599</v>
      </c>
      <c r="H543">
        <f t="shared" si="32"/>
        <v>8</v>
      </c>
      <c r="I543">
        <f t="shared" si="33"/>
        <v>8</v>
      </c>
      <c r="J543">
        <f t="shared" si="34"/>
        <v>0</v>
      </c>
      <c r="K543">
        <f t="shared" si="35"/>
        <v>2015</v>
      </c>
    </row>
    <row r="544" spans="1:11" hidden="1" x14ac:dyDescent="0.25">
      <c r="A544">
        <v>11</v>
      </c>
      <c r="B544" s="11">
        <v>42219</v>
      </c>
      <c r="C544" s="11">
        <v>42225</v>
      </c>
      <c r="D544">
        <v>0</v>
      </c>
      <c r="E544">
        <v>4</v>
      </c>
      <c r="F544" t="s">
        <v>589</v>
      </c>
      <c r="G544" t="s">
        <v>599</v>
      </c>
      <c r="H544">
        <f t="shared" si="32"/>
        <v>8</v>
      </c>
      <c r="I544">
        <f t="shared" si="33"/>
        <v>8</v>
      </c>
      <c r="J544">
        <f t="shared" si="34"/>
        <v>0</v>
      </c>
      <c r="K544">
        <f t="shared" si="35"/>
        <v>2015</v>
      </c>
    </row>
    <row r="545" spans="1:11" hidden="1" x14ac:dyDescent="0.25">
      <c r="A545">
        <v>5</v>
      </c>
      <c r="B545" s="11">
        <v>42226</v>
      </c>
      <c r="C545" s="11">
        <v>42232</v>
      </c>
      <c r="D545">
        <v>3807</v>
      </c>
      <c r="E545">
        <v>966</v>
      </c>
      <c r="F545" t="s">
        <v>593</v>
      </c>
      <c r="G545" t="s">
        <v>599</v>
      </c>
      <c r="H545">
        <f t="shared" si="32"/>
        <v>8</v>
      </c>
      <c r="I545">
        <f t="shared" si="33"/>
        <v>8</v>
      </c>
      <c r="J545">
        <f t="shared" si="34"/>
        <v>0</v>
      </c>
      <c r="K545">
        <f t="shared" si="35"/>
        <v>2015</v>
      </c>
    </row>
    <row r="546" spans="1:11" hidden="1" x14ac:dyDescent="0.25">
      <c r="A546">
        <v>11</v>
      </c>
      <c r="B546" s="11">
        <v>42226</v>
      </c>
      <c r="C546" s="11">
        <v>42232</v>
      </c>
      <c r="D546">
        <v>84</v>
      </c>
      <c r="E546">
        <v>11</v>
      </c>
      <c r="F546" t="s">
        <v>589</v>
      </c>
      <c r="G546" t="s">
        <v>599</v>
      </c>
      <c r="H546">
        <f t="shared" si="32"/>
        <v>8</v>
      </c>
      <c r="I546">
        <f t="shared" si="33"/>
        <v>8</v>
      </c>
      <c r="J546">
        <f t="shared" si="34"/>
        <v>0</v>
      </c>
      <c r="K546">
        <f t="shared" si="35"/>
        <v>2015</v>
      </c>
    </row>
    <row r="547" spans="1:11" hidden="1" x14ac:dyDescent="0.25">
      <c r="A547">
        <v>5</v>
      </c>
      <c r="B547" s="11">
        <v>42233</v>
      </c>
      <c r="C547" s="11">
        <v>42239</v>
      </c>
      <c r="D547">
        <v>2925</v>
      </c>
      <c r="E547">
        <v>653</v>
      </c>
      <c r="F547" t="s">
        <v>593</v>
      </c>
      <c r="G547" t="s">
        <v>599</v>
      </c>
      <c r="H547">
        <f t="shared" si="32"/>
        <v>8</v>
      </c>
      <c r="I547">
        <f t="shared" si="33"/>
        <v>8</v>
      </c>
      <c r="J547">
        <f t="shared" si="34"/>
        <v>0</v>
      </c>
      <c r="K547">
        <f t="shared" si="35"/>
        <v>2015</v>
      </c>
    </row>
    <row r="548" spans="1:11" hidden="1" x14ac:dyDescent="0.25">
      <c r="A548">
        <v>11</v>
      </c>
      <c r="B548" s="11">
        <v>42233</v>
      </c>
      <c r="C548" s="11">
        <v>42239</v>
      </c>
      <c r="D548">
        <v>167</v>
      </c>
      <c r="E548">
        <v>52</v>
      </c>
      <c r="F548" t="s">
        <v>589</v>
      </c>
      <c r="G548" t="s">
        <v>599</v>
      </c>
      <c r="H548">
        <f t="shared" si="32"/>
        <v>8</v>
      </c>
      <c r="I548">
        <f t="shared" si="33"/>
        <v>8</v>
      </c>
      <c r="J548">
        <f t="shared" si="34"/>
        <v>0</v>
      </c>
      <c r="K548">
        <f t="shared" si="35"/>
        <v>2015</v>
      </c>
    </row>
    <row r="549" spans="1:11" hidden="1" x14ac:dyDescent="0.25">
      <c r="A549">
        <v>5</v>
      </c>
      <c r="B549" s="11">
        <v>42240</v>
      </c>
      <c r="C549" s="11">
        <v>42246</v>
      </c>
      <c r="D549">
        <v>1128</v>
      </c>
      <c r="E549">
        <v>609</v>
      </c>
      <c r="F549" t="s">
        <v>593</v>
      </c>
      <c r="G549" t="s">
        <v>599</v>
      </c>
      <c r="H549">
        <f t="shared" si="32"/>
        <v>8</v>
      </c>
      <c r="I549">
        <f t="shared" si="33"/>
        <v>8</v>
      </c>
      <c r="J549">
        <f t="shared" si="34"/>
        <v>0</v>
      </c>
      <c r="K549">
        <f t="shared" si="35"/>
        <v>2015</v>
      </c>
    </row>
    <row r="550" spans="1:11" hidden="1" x14ac:dyDescent="0.25">
      <c r="A550">
        <v>11</v>
      </c>
      <c r="B550" s="11">
        <v>42240</v>
      </c>
      <c r="C550" s="11">
        <v>42246</v>
      </c>
      <c r="D550">
        <v>182</v>
      </c>
      <c r="E550">
        <v>40</v>
      </c>
      <c r="F550" t="s">
        <v>589</v>
      </c>
      <c r="G550" t="s">
        <v>599</v>
      </c>
      <c r="H550">
        <f t="shared" si="32"/>
        <v>8</v>
      </c>
      <c r="I550">
        <f t="shared" si="33"/>
        <v>8</v>
      </c>
      <c r="J550">
        <f t="shared" si="34"/>
        <v>0</v>
      </c>
      <c r="K550">
        <f t="shared" si="35"/>
        <v>2015</v>
      </c>
    </row>
    <row r="551" spans="1:11" hidden="1" x14ac:dyDescent="0.25">
      <c r="A551">
        <v>9</v>
      </c>
      <c r="B551" s="11">
        <v>42583</v>
      </c>
      <c r="C551" s="11">
        <v>42586</v>
      </c>
      <c r="D551">
        <v>0</v>
      </c>
      <c r="E551">
        <v>0</v>
      </c>
      <c r="F551" t="s">
        <v>590</v>
      </c>
      <c r="G551" t="s">
        <v>599</v>
      </c>
      <c r="H551">
        <f t="shared" si="32"/>
        <v>8</v>
      </c>
      <c r="I551">
        <f t="shared" si="33"/>
        <v>8</v>
      </c>
      <c r="J551">
        <f t="shared" si="34"/>
        <v>0</v>
      </c>
      <c r="K551">
        <f t="shared" si="35"/>
        <v>2016</v>
      </c>
    </row>
    <row r="552" spans="1:11" hidden="1" x14ac:dyDescent="0.25">
      <c r="A552">
        <v>10</v>
      </c>
      <c r="B552" s="11">
        <v>42583</v>
      </c>
      <c r="C552" s="11">
        <v>42589</v>
      </c>
      <c r="D552">
        <v>5</v>
      </c>
      <c r="E552">
        <v>3</v>
      </c>
      <c r="F552" t="s">
        <v>590</v>
      </c>
      <c r="G552" t="s">
        <v>599</v>
      </c>
      <c r="H552">
        <f t="shared" si="32"/>
        <v>8</v>
      </c>
      <c r="I552">
        <f t="shared" si="33"/>
        <v>8</v>
      </c>
      <c r="J552">
        <f t="shared" si="34"/>
        <v>0</v>
      </c>
      <c r="K552">
        <f t="shared" si="35"/>
        <v>2016</v>
      </c>
    </row>
    <row r="553" spans="1:11" hidden="1" x14ac:dyDescent="0.25">
      <c r="A553">
        <v>11</v>
      </c>
      <c r="B553" s="11">
        <v>42583</v>
      </c>
      <c r="C553" s="11">
        <v>42589</v>
      </c>
      <c r="D553">
        <v>10</v>
      </c>
      <c r="E553">
        <v>0</v>
      </c>
      <c r="F553" t="s">
        <v>590</v>
      </c>
      <c r="G553" t="s">
        <v>599</v>
      </c>
      <c r="H553">
        <f t="shared" si="32"/>
        <v>8</v>
      </c>
      <c r="I553">
        <f t="shared" si="33"/>
        <v>8</v>
      </c>
      <c r="J553">
        <f t="shared" si="34"/>
        <v>0</v>
      </c>
      <c r="K553">
        <f t="shared" si="35"/>
        <v>2016</v>
      </c>
    </row>
    <row r="554" spans="1:11" hidden="1" x14ac:dyDescent="0.25">
      <c r="A554">
        <v>10</v>
      </c>
      <c r="B554" s="11">
        <v>42590</v>
      </c>
      <c r="C554" s="11">
        <v>42596</v>
      </c>
      <c r="D554">
        <v>3</v>
      </c>
      <c r="E554">
        <v>2</v>
      </c>
      <c r="F554" t="s">
        <v>590</v>
      </c>
      <c r="G554" t="s">
        <v>599</v>
      </c>
      <c r="H554">
        <f t="shared" si="32"/>
        <v>8</v>
      </c>
      <c r="I554">
        <f t="shared" si="33"/>
        <v>8</v>
      </c>
      <c r="J554">
        <f t="shared" si="34"/>
        <v>0</v>
      </c>
      <c r="K554">
        <f t="shared" si="35"/>
        <v>2016</v>
      </c>
    </row>
    <row r="555" spans="1:11" hidden="1" x14ac:dyDescent="0.25">
      <c r="A555">
        <v>11</v>
      </c>
      <c r="B555" s="11">
        <v>42590</v>
      </c>
      <c r="C555" s="11">
        <v>42596</v>
      </c>
      <c r="D555">
        <v>17</v>
      </c>
      <c r="E555">
        <v>3</v>
      </c>
      <c r="F555" t="s">
        <v>590</v>
      </c>
      <c r="G555" t="s">
        <v>599</v>
      </c>
      <c r="H555">
        <f t="shared" si="32"/>
        <v>8</v>
      </c>
      <c r="I555">
        <f t="shared" si="33"/>
        <v>8</v>
      </c>
      <c r="J555">
        <f t="shared" si="34"/>
        <v>0</v>
      </c>
      <c r="K555">
        <f t="shared" si="35"/>
        <v>2016</v>
      </c>
    </row>
    <row r="556" spans="1:11" hidden="1" x14ac:dyDescent="0.25">
      <c r="A556">
        <v>11</v>
      </c>
      <c r="B556" s="11">
        <v>42601</v>
      </c>
      <c r="C556" s="11">
        <v>42601</v>
      </c>
      <c r="D556">
        <v>2</v>
      </c>
      <c r="E556">
        <v>1</v>
      </c>
      <c r="F556" t="s">
        <v>590</v>
      </c>
      <c r="G556" t="s">
        <v>599</v>
      </c>
      <c r="H556">
        <f t="shared" si="32"/>
        <v>8</v>
      </c>
      <c r="I556">
        <f t="shared" si="33"/>
        <v>8</v>
      </c>
      <c r="J556">
        <f t="shared" si="34"/>
        <v>0</v>
      </c>
      <c r="K556">
        <f t="shared" si="35"/>
        <v>2016</v>
      </c>
    </row>
    <row r="557" spans="1:11" hidden="1" x14ac:dyDescent="0.25">
      <c r="A557">
        <v>5</v>
      </c>
      <c r="B557" s="11">
        <v>44409</v>
      </c>
      <c r="C557" s="11">
        <v>44409</v>
      </c>
      <c r="D557">
        <f>56/7</f>
        <v>8</v>
      </c>
      <c r="E557">
        <f>13/7</f>
        <v>1.8571428571428572</v>
      </c>
      <c r="F557" t="s">
        <v>593</v>
      </c>
      <c r="G557" t="s">
        <v>599</v>
      </c>
      <c r="H557">
        <f t="shared" si="32"/>
        <v>8</v>
      </c>
      <c r="I557">
        <f t="shared" si="33"/>
        <v>8</v>
      </c>
      <c r="J557">
        <f t="shared" si="34"/>
        <v>0</v>
      </c>
      <c r="K557">
        <f t="shared" si="35"/>
        <v>2021</v>
      </c>
    </row>
    <row r="558" spans="1:11" hidden="1" x14ac:dyDescent="0.25">
      <c r="A558">
        <v>5</v>
      </c>
      <c r="B558" s="11">
        <v>42948</v>
      </c>
      <c r="C558" s="11">
        <v>42953</v>
      </c>
      <c r="D558">
        <f>63/7*6</f>
        <v>54</v>
      </c>
      <c r="E558">
        <f>39/7*6</f>
        <v>33.428571428571431</v>
      </c>
      <c r="F558" t="s">
        <v>593</v>
      </c>
      <c r="G558" t="s">
        <v>599</v>
      </c>
      <c r="H558">
        <f t="shared" si="32"/>
        <v>8</v>
      </c>
      <c r="I558">
        <f t="shared" si="33"/>
        <v>8</v>
      </c>
      <c r="J558">
        <f t="shared" si="34"/>
        <v>0</v>
      </c>
      <c r="K558">
        <f t="shared" si="35"/>
        <v>2017</v>
      </c>
    </row>
    <row r="559" spans="1:11" hidden="1" x14ac:dyDescent="0.25">
      <c r="A559">
        <v>11</v>
      </c>
      <c r="B559" s="11">
        <v>43313</v>
      </c>
      <c r="C559" s="11">
        <v>43317</v>
      </c>
      <c r="D559">
        <f>76/7*5</f>
        <v>54.285714285714292</v>
      </c>
      <c r="E559">
        <f>28/7*5</f>
        <v>20</v>
      </c>
      <c r="F559" t="s">
        <v>592</v>
      </c>
      <c r="G559" t="s">
        <v>599</v>
      </c>
      <c r="H559">
        <f t="shared" si="32"/>
        <v>8</v>
      </c>
      <c r="I559">
        <f t="shared" si="33"/>
        <v>8</v>
      </c>
      <c r="J559">
        <f t="shared" si="34"/>
        <v>0</v>
      </c>
      <c r="K559">
        <f t="shared" si="35"/>
        <v>2018</v>
      </c>
    </row>
    <row r="560" spans="1:11" hidden="1" x14ac:dyDescent="0.25">
      <c r="A560">
        <v>5</v>
      </c>
      <c r="B560" s="11">
        <v>42954</v>
      </c>
      <c r="C560" s="11">
        <v>42960</v>
      </c>
      <c r="D560">
        <v>90</v>
      </c>
      <c r="E560">
        <v>32</v>
      </c>
      <c r="F560" t="s">
        <v>593</v>
      </c>
      <c r="G560" t="s">
        <v>599</v>
      </c>
      <c r="H560">
        <f t="shared" si="32"/>
        <v>8</v>
      </c>
      <c r="I560">
        <f t="shared" si="33"/>
        <v>8</v>
      </c>
      <c r="J560">
        <f t="shared" si="34"/>
        <v>0</v>
      </c>
      <c r="K560">
        <f t="shared" si="35"/>
        <v>2017</v>
      </c>
    </row>
    <row r="561" spans="1:11" hidden="1" x14ac:dyDescent="0.25">
      <c r="A561">
        <v>10</v>
      </c>
      <c r="B561" s="11">
        <v>42954</v>
      </c>
      <c r="C561" s="11">
        <v>42960</v>
      </c>
      <c r="D561">
        <v>242</v>
      </c>
      <c r="E561">
        <v>91</v>
      </c>
      <c r="F561" t="s">
        <v>591</v>
      </c>
      <c r="G561" t="s">
        <v>599</v>
      </c>
      <c r="H561">
        <f t="shared" si="32"/>
        <v>8</v>
      </c>
      <c r="I561">
        <f t="shared" si="33"/>
        <v>8</v>
      </c>
      <c r="J561">
        <f t="shared" si="34"/>
        <v>0</v>
      </c>
      <c r="K561">
        <f t="shared" si="35"/>
        <v>2017</v>
      </c>
    </row>
    <row r="562" spans="1:11" hidden="1" x14ac:dyDescent="0.25">
      <c r="A562">
        <v>11</v>
      </c>
      <c r="B562" s="11">
        <v>42954</v>
      </c>
      <c r="C562" s="11">
        <v>42960</v>
      </c>
      <c r="D562">
        <v>230</v>
      </c>
      <c r="E562">
        <v>65</v>
      </c>
      <c r="F562" t="s">
        <v>591</v>
      </c>
      <c r="G562" t="s">
        <v>599</v>
      </c>
      <c r="H562">
        <f t="shared" si="32"/>
        <v>8</v>
      </c>
      <c r="I562">
        <f t="shared" si="33"/>
        <v>8</v>
      </c>
      <c r="J562">
        <f t="shared" si="34"/>
        <v>0</v>
      </c>
      <c r="K562">
        <f t="shared" si="35"/>
        <v>2017</v>
      </c>
    </row>
    <row r="563" spans="1:11" hidden="1" x14ac:dyDescent="0.25">
      <c r="A563">
        <v>5</v>
      </c>
      <c r="B563" s="11">
        <v>42961</v>
      </c>
      <c r="C563" s="11">
        <v>42962</v>
      </c>
      <c r="D563">
        <v>0</v>
      </c>
      <c r="E563">
        <v>15</v>
      </c>
      <c r="F563" t="s">
        <v>593</v>
      </c>
      <c r="G563" t="s">
        <v>599</v>
      </c>
      <c r="H563">
        <f t="shared" si="32"/>
        <v>8</v>
      </c>
      <c r="I563">
        <f t="shared" si="33"/>
        <v>8</v>
      </c>
      <c r="J563">
        <f t="shared" si="34"/>
        <v>0</v>
      </c>
      <c r="K563">
        <f t="shared" si="35"/>
        <v>2017</v>
      </c>
    </row>
    <row r="564" spans="1:11" hidden="1" x14ac:dyDescent="0.25">
      <c r="A564">
        <v>10</v>
      </c>
      <c r="B564" s="11">
        <v>42961</v>
      </c>
      <c r="C564" s="11">
        <v>42962</v>
      </c>
      <c r="D564">
        <v>76</v>
      </c>
      <c r="E564">
        <v>43</v>
      </c>
      <c r="F564" t="s">
        <v>591</v>
      </c>
      <c r="G564" t="s">
        <v>599</v>
      </c>
      <c r="H564">
        <f t="shared" si="32"/>
        <v>8</v>
      </c>
      <c r="I564">
        <f t="shared" si="33"/>
        <v>8</v>
      </c>
      <c r="J564">
        <f t="shared" si="34"/>
        <v>0</v>
      </c>
      <c r="K564">
        <f t="shared" si="35"/>
        <v>2017</v>
      </c>
    </row>
    <row r="565" spans="1:11" hidden="1" x14ac:dyDescent="0.25">
      <c r="A565">
        <v>11</v>
      </c>
      <c r="B565" s="11">
        <v>42961</v>
      </c>
      <c r="C565" s="11">
        <v>42967</v>
      </c>
      <c r="D565">
        <v>257</v>
      </c>
      <c r="E565">
        <v>61</v>
      </c>
      <c r="F565" t="s">
        <v>591</v>
      </c>
      <c r="G565" t="s">
        <v>599</v>
      </c>
      <c r="H565">
        <f t="shared" si="32"/>
        <v>8</v>
      </c>
      <c r="I565">
        <f t="shared" si="33"/>
        <v>8</v>
      </c>
      <c r="J565">
        <f t="shared" si="34"/>
        <v>0</v>
      </c>
      <c r="K565">
        <f t="shared" si="35"/>
        <v>2017</v>
      </c>
    </row>
    <row r="566" spans="1:11" hidden="1" x14ac:dyDescent="0.25">
      <c r="A566">
        <v>5</v>
      </c>
      <c r="B566" s="11">
        <v>42963</v>
      </c>
      <c r="C566" s="11">
        <v>42967</v>
      </c>
      <c r="D566">
        <v>300</v>
      </c>
      <c r="E566">
        <v>84</v>
      </c>
      <c r="F566" t="s">
        <v>593</v>
      </c>
      <c r="G566" t="s">
        <v>599</v>
      </c>
      <c r="H566">
        <f t="shared" si="32"/>
        <v>8</v>
      </c>
      <c r="I566">
        <f t="shared" si="33"/>
        <v>8</v>
      </c>
      <c r="J566">
        <f t="shared" si="34"/>
        <v>0</v>
      </c>
      <c r="K566">
        <f t="shared" si="35"/>
        <v>2017</v>
      </c>
    </row>
    <row r="567" spans="1:11" hidden="1" x14ac:dyDescent="0.25">
      <c r="A567">
        <v>5</v>
      </c>
      <c r="B567" s="11">
        <v>42968</v>
      </c>
      <c r="C567" s="11">
        <v>42974</v>
      </c>
      <c r="D567">
        <v>394</v>
      </c>
      <c r="E567">
        <v>267</v>
      </c>
      <c r="F567" t="s">
        <v>593</v>
      </c>
      <c r="G567" t="s">
        <v>599</v>
      </c>
      <c r="H567">
        <f t="shared" si="32"/>
        <v>8</v>
      </c>
      <c r="I567">
        <f t="shared" si="33"/>
        <v>8</v>
      </c>
      <c r="J567">
        <f t="shared" si="34"/>
        <v>0</v>
      </c>
      <c r="K567">
        <f t="shared" si="35"/>
        <v>2017</v>
      </c>
    </row>
    <row r="568" spans="1:11" hidden="1" x14ac:dyDescent="0.25">
      <c r="A568">
        <v>11</v>
      </c>
      <c r="B568" s="11">
        <v>42968</v>
      </c>
      <c r="C568" s="11">
        <v>42974</v>
      </c>
      <c r="D568">
        <v>301</v>
      </c>
      <c r="E568">
        <v>126</v>
      </c>
      <c r="F568" t="s">
        <v>591</v>
      </c>
      <c r="G568" t="s">
        <v>599</v>
      </c>
      <c r="H568">
        <f t="shared" si="32"/>
        <v>8</v>
      </c>
      <c r="I568">
        <f t="shared" si="33"/>
        <v>8</v>
      </c>
      <c r="J568">
        <f t="shared" si="34"/>
        <v>0</v>
      </c>
      <c r="K568">
        <f t="shared" si="35"/>
        <v>2017</v>
      </c>
    </row>
    <row r="569" spans="1:11" hidden="1" x14ac:dyDescent="0.25">
      <c r="A569">
        <v>5</v>
      </c>
      <c r="B569" s="11">
        <v>42975</v>
      </c>
      <c r="C569" s="11">
        <v>42978</v>
      </c>
      <c r="D569">
        <v>1601</v>
      </c>
      <c r="E569">
        <v>193</v>
      </c>
      <c r="F569" t="s">
        <v>593</v>
      </c>
      <c r="G569" t="s">
        <v>599</v>
      </c>
      <c r="H569">
        <f t="shared" si="32"/>
        <v>8</v>
      </c>
      <c r="I569">
        <f t="shared" si="33"/>
        <v>8</v>
      </c>
      <c r="J569">
        <f t="shared" si="34"/>
        <v>0</v>
      </c>
      <c r="K569">
        <f t="shared" si="35"/>
        <v>2017</v>
      </c>
    </row>
    <row r="570" spans="1:11" hidden="1" x14ac:dyDescent="0.25">
      <c r="A570">
        <v>5</v>
      </c>
      <c r="B570" s="11">
        <v>43678</v>
      </c>
      <c r="C570" s="11">
        <v>43681</v>
      </c>
      <c r="D570">
        <f>100/7*4</f>
        <v>57.142857142857146</v>
      </c>
      <c r="E570">
        <f>31/7*4</f>
        <v>17.714285714285715</v>
      </c>
      <c r="F570" t="s">
        <v>593</v>
      </c>
      <c r="G570" t="s">
        <v>599</v>
      </c>
      <c r="H570">
        <f t="shared" si="32"/>
        <v>8</v>
      </c>
      <c r="I570">
        <f t="shared" si="33"/>
        <v>8</v>
      </c>
      <c r="J570">
        <f t="shared" si="34"/>
        <v>0</v>
      </c>
      <c r="K570">
        <f t="shared" si="35"/>
        <v>2019</v>
      </c>
    </row>
    <row r="571" spans="1:11" hidden="1" x14ac:dyDescent="0.25">
      <c r="A571">
        <v>9</v>
      </c>
      <c r="B571" s="11">
        <v>43678</v>
      </c>
      <c r="C571" s="11">
        <v>43681</v>
      </c>
      <c r="D571">
        <f>101/7*6</f>
        <v>86.571428571428569</v>
      </c>
      <c r="E571">
        <f>30/7*6</f>
        <v>25.714285714285715</v>
      </c>
      <c r="F571" t="s">
        <v>595</v>
      </c>
      <c r="G571" t="s">
        <v>599</v>
      </c>
      <c r="H571">
        <f t="shared" si="32"/>
        <v>8</v>
      </c>
      <c r="I571">
        <f t="shared" si="33"/>
        <v>8</v>
      </c>
      <c r="J571">
        <f t="shared" si="34"/>
        <v>0</v>
      </c>
      <c r="K571">
        <f t="shared" si="35"/>
        <v>2019</v>
      </c>
    </row>
    <row r="572" spans="1:11" hidden="1" x14ac:dyDescent="0.25">
      <c r="A572">
        <v>5</v>
      </c>
      <c r="B572" s="11">
        <v>43313</v>
      </c>
      <c r="C572" s="11">
        <v>43317</v>
      </c>
      <c r="D572">
        <f>107/7*5</f>
        <v>76.428571428571431</v>
      </c>
      <c r="E572">
        <f>79/7*5</f>
        <v>56.428571428571431</v>
      </c>
      <c r="F572" t="s">
        <v>593</v>
      </c>
      <c r="G572" t="s">
        <v>599</v>
      </c>
      <c r="H572">
        <f t="shared" si="32"/>
        <v>8</v>
      </c>
      <c r="I572">
        <f t="shared" si="33"/>
        <v>8</v>
      </c>
      <c r="J572">
        <f t="shared" si="34"/>
        <v>0</v>
      </c>
      <c r="K572">
        <f t="shared" si="35"/>
        <v>2018</v>
      </c>
    </row>
    <row r="573" spans="1:11" hidden="1" x14ac:dyDescent="0.25">
      <c r="A573">
        <v>11</v>
      </c>
      <c r="B573" s="11">
        <v>44044</v>
      </c>
      <c r="C573" s="11">
        <v>44045</v>
      </c>
      <c r="D573">
        <f>143/7*2</f>
        <v>40.857142857142854</v>
      </c>
      <c r="E573">
        <f>28/7*2</f>
        <v>8</v>
      </c>
      <c r="F573" t="s">
        <v>597</v>
      </c>
      <c r="G573" t="s">
        <v>599</v>
      </c>
      <c r="H573">
        <f t="shared" si="32"/>
        <v>8</v>
      </c>
      <c r="I573">
        <f t="shared" si="33"/>
        <v>8</v>
      </c>
      <c r="J573">
        <f t="shared" si="34"/>
        <v>0</v>
      </c>
      <c r="K573">
        <f t="shared" si="35"/>
        <v>2020</v>
      </c>
    </row>
    <row r="574" spans="1:11" hidden="1" x14ac:dyDescent="0.25">
      <c r="A574">
        <v>5</v>
      </c>
      <c r="B574" s="11">
        <v>44044</v>
      </c>
      <c r="C574" s="11">
        <v>44045</v>
      </c>
      <c r="D574">
        <f>190/7*2</f>
        <v>54.285714285714285</v>
      </c>
      <c r="E574">
        <f>29/7*2</f>
        <v>8.2857142857142865</v>
      </c>
      <c r="F574" t="s">
        <v>593</v>
      </c>
      <c r="G574" t="s">
        <v>599</v>
      </c>
      <c r="H574">
        <f t="shared" si="32"/>
        <v>8</v>
      </c>
      <c r="I574">
        <f t="shared" si="33"/>
        <v>8</v>
      </c>
      <c r="J574">
        <f t="shared" si="34"/>
        <v>0</v>
      </c>
      <c r="K574">
        <f t="shared" si="35"/>
        <v>2020</v>
      </c>
    </row>
    <row r="575" spans="1:11" hidden="1" x14ac:dyDescent="0.25">
      <c r="A575">
        <v>5</v>
      </c>
      <c r="B575" s="11">
        <v>43318</v>
      </c>
      <c r="C575" s="11">
        <v>43324</v>
      </c>
      <c r="D575">
        <v>46</v>
      </c>
      <c r="E575">
        <v>26</v>
      </c>
      <c r="F575" t="s">
        <v>593</v>
      </c>
      <c r="G575" t="s">
        <v>599</v>
      </c>
      <c r="H575">
        <f t="shared" si="32"/>
        <v>8</v>
      </c>
      <c r="I575">
        <f t="shared" si="33"/>
        <v>8</v>
      </c>
      <c r="J575">
        <f t="shared" si="34"/>
        <v>0</v>
      </c>
      <c r="K575">
        <f t="shared" si="35"/>
        <v>2018</v>
      </c>
    </row>
    <row r="576" spans="1:11" hidden="1" x14ac:dyDescent="0.25">
      <c r="A576">
        <v>10</v>
      </c>
      <c r="B576" s="11">
        <v>43318</v>
      </c>
      <c r="C576" s="11">
        <v>43324</v>
      </c>
      <c r="D576">
        <v>807</v>
      </c>
      <c r="E576">
        <v>321</v>
      </c>
      <c r="F576" t="s">
        <v>596</v>
      </c>
      <c r="G576" t="s">
        <v>599</v>
      </c>
      <c r="H576">
        <f t="shared" si="32"/>
        <v>8</v>
      </c>
      <c r="I576">
        <f t="shared" si="33"/>
        <v>8</v>
      </c>
      <c r="J576">
        <f t="shared" si="34"/>
        <v>0</v>
      </c>
      <c r="K576">
        <f t="shared" si="35"/>
        <v>2018</v>
      </c>
    </row>
    <row r="577" spans="1:11" hidden="1" x14ac:dyDescent="0.25">
      <c r="A577">
        <v>11</v>
      </c>
      <c r="B577" s="11">
        <v>43318</v>
      </c>
      <c r="C577" s="11">
        <v>43324</v>
      </c>
      <c r="D577">
        <v>114</v>
      </c>
      <c r="E577">
        <v>20</v>
      </c>
      <c r="F577" t="s">
        <v>592</v>
      </c>
      <c r="G577" t="s">
        <v>599</v>
      </c>
      <c r="H577">
        <f t="shared" si="32"/>
        <v>8</v>
      </c>
      <c r="I577">
        <f t="shared" si="33"/>
        <v>8</v>
      </c>
      <c r="J577">
        <f t="shared" si="34"/>
        <v>0</v>
      </c>
      <c r="K577">
        <f t="shared" si="35"/>
        <v>2018</v>
      </c>
    </row>
    <row r="578" spans="1:11" hidden="1" x14ac:dyDescent="0.25">
      <c r="A578">
        <v>5</v>
      </c>
      <c r="B578" s="11">
        <v>43325</v>
      </c>
      <c r="C578" s="11">
        <v>43327</v>
      </c>
      <c r="D578">
        <v>45</v>
      </c>
      <c r="E578">
        <v>7</v>
      </c>
      <c r="F578" t="s">
        <v>593</v>
      </c>
      <c r="G578" t="s">
        <v>599</v>
      </c>
      <c r="H578">
        <f t="shared" ref="H578:H641" si="36">MONTH(B578)</f>
        <v>8</v>
      </c>
      <c r="I578">
        <f t="shared" ref="I578:I641" si="37">MONTH(C578)</f>
        <v>8</v>
      </c>
      <c r="J578">
        <f t="shared" ref="J578:J641" si="38">H578-I578</f>
        <v>0</v>
      </c>
      <c r="K578">
        <f t="shared" ref="K578:K641" si="39">YEAR(B578)</f>
        <v>2018</v>
      </c>
    </row>
    <row r="579" spans="1:11" hidden="1" x14ac:dyDescent="0.25">
      <c r="A579">
        <v>10</v>
      </c>
      <c r="B579" s="11">
        <v>43325</v>
      </c>
      <c r="C579" s="11">
        <v>43328</v>
      </c>
      <c r="D579">
        <v>504</v>
      </c>
      <c r="E579">
        <v>105</v>
      </c>
      <c r="F579" t="s">
        <v>596</v>
      </c>
      <c r="G579" t="s">
        <v>599</v>
      </c>
      <c r="H579">
        <f t="shared" si="36"/>
        <v>8</v>
      </c>
      <c r="I579">
        <f t="shared" si="37"/>
        <v>8</v>
      </c>
      <c r="J579">
        <f t="shared" si="38"/>
        <v>0</v>
      </c>
      <c r="K579">
        <f t="shared" si="39"/>
        <v>2018</v>
      </c>
    </row>
    <row r="580" spans="1:11" hidden="1" x14ac:dyDescent="0.25">
      <c r="A580">
        <v>11</v>
      </c>
      <c r="B580" s="11">
        <v>43325</v>
      </c>
      <c r="C580" s="11">
        <v>43331</v>
      </c>
      <c r="D580">
        <v>209</v>
      </c>
      <c r="E580">
        <v>82</v>
      </c>
      <c r="F580" t="s">
        <v>592</v>
      </c>
      <c r="G580" t="s">
        <v>599</v>
      </c>
      <c r="H580">
        <f t="shared" si="36"/>
        <v>8</v>
      </c>
      <c r="I580">
        <f t="shared" si="37"/>
        <v>8</v>
      </c>
      <c r="J580">
        <f t="shared" si="38"/>
        <v>0</v>
      </c>
      <c r="K580">
        <f t="shared" si="39"/>
        <v>2018</v>
      </c>
    </row>
    <row r="581" spans="1:11" hidden="1" x14ac:dyDescent="0.25">
      <c r="A581">
        <v>5</v>
      </c>
      <c r="B581" s="11">
        <v>43328</v>
      </c>
      <c r="C581" s="11">
        <v>43331</v>
      </c>
      <c r="D581">
        <v>358</v>
      </c>
      <c r="E581">
        <v>187</v>
      </c>
      <c r="F581" t="s">
        <v>593</v>
      </c>
      <c r="G581" t="s">
        <v>599</v>
      </c>
      <c r="H581">
        <f t="shared" si="36"/>
        <v>8</v>
      </c>
      <c r="I581">
        <f t="shared" si="37"/>
        <v>8</v>
      </c>
      <c r="J581">
        <f t="shared" si="38"/>
        <v>0</v>
      </c>
      <c r="K581">
        <f t="shared" si="39"/>
        <v>2018</v>
      </c>
    </row>
    <row r="582" spans="1:11" hidden="1" x14ac:dyDescent="0.25">
      <c r="A582">
        <v>5</v>
      </c>
      <c r="B582" s="11">
        <v>43332</v>
      </c>
      <c r="C582" s="11">
        <v>43338</v>
      </c>
      <c r="D582">
        <v>1300</v>
      </c>
      <c r="E582">
        <v>223</v>
      </c>
      <c r="F582" t="s">
        <v>593</v>
      </c>
      <c r="G582" t="s">
        <v>599</v>
      </c>
      <c r="H582">
        <f t="shared" si="36"/>
        <v>8</v>
      </c>
      <c r="I582">
        <f t="shared" si="37"/>
        <v>8</v>
      </c>
      <c r="J582">
        <f t="shared" si="38"/>
        <v>0</v>
      </c>
      <c r="K582">
        <f t="shared" si="39"/>
        <v>2018</v>
      </c>
    </row>
    <row r="583" spans="1:11" hidden="1" x14ac:dyDescent="0.25">
      <c r="A583">
        <v>11</v>
      </c>
      <c r="B583" s="11">
        <v>43332</v>
      </c>
      <c r="C583" s="11">
        <v>43337</v>
      </c>
      <c r="D583">
        <v>539</v>
      </c>
      <c r="E583">
        <v>145</v>
      </c>
      <c r="F583" t="s">
        <v>592</v>
      </c>
      <c r="G583" t="s">
        <v>599</v>
      </c>
      <c r="H583">
        <f t="shared" si="36"/>
        <v>8</v>
      </c>
      <c r="I583">
        <f t="shared" si="37"/>
        <v>8</v>
      </c>
      <c r="J583">
        <f t="shared" si="38"/>
        <v>0</v>
      </c>
      <c r="K583">
        <f t="shared" si="39"/>
        <v>2018</v>
      </c>
    </row>
    <row r="584" spans="1:11" hidden="1" x14ac:dyDescent="0.25">
      <c r="A584" s="12">
        <v>11</v>
      </c>
      <c r="B584" s="13">
        <v>42948</v>
      </c>
      <c r="C584" s="13">
        <v>42953</v>
      </c>
      <c r="D584" s="12">
        <f>217/7*6</f>
        <v>186</v>
      </c>
      <c r="E584" s="12">
        <f>48/7*6</f>
        <v>41.142857142857139</v>
      </c>
      <c r="F584" s="12" t="s">
        <v>591</v>
      </c>
      <c r="G584" t="s">
        <v>599</v>
      </c>
      <c r="H584" s="12">
        <f t="shared" si="36"/>
        <v>8</v>
      </c>
      <c r="I584" s="12">
        <f t="shared" si="37"/>
        <v>8</v>
      </c>
      <c r="J584" s="12">
        <f t="shared" si="38"/>
        <v>0</v>
      </c>
      <c r="K584">
        <f t="shared" si="39"/>
        <v>2017</v>
      </c>
    </row>
    <row r="585" spans="1:11" hidden="1" x14ac:dyDescent="0.25">
      <c r="A585">
        <v>11</v>
      </c>
      <c r="B585" s="11">
        <v>42975</v>
      </c>
      <c r="C585" s="11">
        <v>42978</v>
      </c>
      <c r="D585">
        <f>221/7*4</f>
        <v>126.28571428571429</v>
      </c>
      <c r="E585">
        <f>91/7*4</f>
        <v>52</v>
      </c>
      <c r="F585" t="s">
        <v>591</v>
      </c>
      <c r="G585" t="s">
        <v>599</v>
      </c>
      <c r="H585">
        <f t="shared" si="36"/>
        <v>8</v>
      </c>
      <c r="I585">
        <f t="shared" si="37"/>
        <v>8</v>
      </c>
      <c r="J585">
        <f t="shared" si="38"/>
        <v>0</v>
      </c>
      <c r="K585">
        <f t="shared" si="39"/>
        <v>2017</v>
      </c>
    </row>
    <row r="586" spans="1:11" hidden="1" x14ac:dyDescent="0.25">
      <c r="A586" s="12">
        <v>10</v>
      </c>
      <c r="B586" s="13">
        <v>42948</v>
      </c>
      <c r="C586" s="13">
        <v>42953</v>
      </c>
      <c r="D586" s="12">
        <f>255/7*6</f>
        <v>218.57142857142858</v>
      </c>
      <c r="E586" s="12">
        <f>102/7*6</f>
        <v>87.428571428571431</v>
      </c>
      <c r="F586" s="12" t="s">
        <v>591</v>
      </c>
      <c r="G586" t="s">
        <v>599</v>
      </c>
      <c r="H586" s="12">
        <f t="shared" si="36"/>
        <v>8</v>
      </c>
      <c r="I586" s="12">
        <f t="shared" si="37"/>
        <v>8</v>
      </c>
      <c r="J586" s="12">
        <f t="shared" si="38"/>
        <v>0</v>
      </c>
      <c r="K586">
        <f t="shared" si="39"/>
        <v>2017</v>
      </c>
    </row>
    <row r="587" spans="1:11" hidden="1" x14ac:dyDescent="0.25">
      <c r="A587">
        <v>11</v>
      </c>
      <c r="B587" s="11">
        <v>42247</v>
      </c>
      <c r="C587" s="11">
        <v>42247</v>
      </c>
      <c r="D587">
        <f>260/7</f>
        <v>37.142857142857146</v>
      </c>
      <c r="E587">
        <f>62/7</f>
        <v>8.8571428571428577</v>
      </c>
      <c r="F587" t="s">
        <v>589</v>
      </c>
      <c r="G587" t="s">
        <v>599</v>
      </c>
      <c r="H587">
        <f t="shared" si="36"/>
        <v>8</v>
      </c>
      <c r="I587">
        <f t="shared" si="37"/>
        <v>8</v>
      </c>
      <c r="J587">
        <f t="shared" si="38"/>
        <v>0</v>
      </c>
      <c r="K587">
        <f t="shared" si="39"/>
        <v>2015</v>
      </c>
    </row>
    <row r="588" spans="1:11" hidden="1" x14ac:dyDescent="0.25">
      <c r="A588">
        <v>11</v>
      </c>
      <c r="B588" s="11">
        <v>43680</v>
      </c>
      <c r="C588" s="11">
        <v>43681</v>
      </c>
      <c r="D588">
        <v>28</v>
      </c>
      <c r="E588">
        <v>10</v>
      </c>
      <c r="F588" t="s">
        <v>598</v>
      </c>
      <c r="G588" t="s">
        <v>599</v>
      </c>
      <c r="H588">
        <f t="shared" si="36"/>
        <v>8</v>
      </c>
      <c r="I588">
        <f t="shared" si="37"/>
        <v>8</v>
      </c>
      <c r="J588">
        <f t="shared" si="38"/>
        <v>0</v>
      </c>
      <c r="K588">
        <f t="shared" si="39"/>
        <v>2019</v>
      </c>
    </row>
    <row r="589" spans="1:11" hidden="1" x14ac:dyDescent="0.25">
      <c r="A589">
        <v>5</v>
      </c>
      <c r="B589" s="11">
        <v>43682</v>
      </c>
      <c r="C589" s="11">
        <v>43688</v>
      </c>
      <c r="D589">
        <v>227</v>
      </c>
      <c r="E589">
        <v>84</v>
      </c>
      <c r="F589" t="s">
        <v>593</v>
      </c>
      <c r="G589" t="s">
        <v>599</v>
      </c>
      <c r="H589">
        <f t="shared" si="36"/>
        <v>8</v>
      </c>
      <c r="I589">
        <f t="shared" si="37"/>
        <v>8</v>
      </c>
      <c r="J589">
        <f t="shared" si="38"/>
        <v>0</v>
      </c>
      <c r="K589">
        <f t="shared" si="39"/>
        <v>2019</v>
      </c>
    </row>
    <row r="590" spans="1:11" hidden="1" x14ac:dyDescent="0.25">
      <c r="A590">
        <v>10</v>
      </c>
      <c r="B590" s="11">
        <v>43682</v>
      </c>
      <c r="C590" s="11">
        <v>43688</v>
      </c>
      <c r="D590">
        <v>659</v>
      </c>
      <c r="E590">
        <v>225</v>
      </c>
      <c r="F590" t="s">
        <v>595</v>
      </c>
      <c r="G590" t="s">
        <v>599</v>
      </c>
      <c r="H590">
        <f t="shared" si="36"/>
        <v>8</v>
      </c>
      <c r="I590">
        <f t="shared" si="37"/>
        <v>8</v>
      </c>
      <c r="J590">
        <f t="shared" si="38"/>
        <v>0</v>
      </c>
      <c r="K590">
        <f t="shared" si="39"/>
        <v>2019</v>
      </c>
    </row>
    <row r="591" spans="1:11" hidden="1" x14ac:dyDescent="0.25">
      <c r="A591">
        <v>11</v>
      </c>
      <c r="B591" s="11">
        <v>43682</v>
      </c>
      <c r="C591" s="11">
        <v>43684</v>
      </c>
      <c r="D591">
        <v>54</v>
      </c>
      <c r="E591">
        <v>18</v>
      </c>
      <c r="F591" t="s">
        <v>598</v>
      </c>
      <c r="G591" t="s">
        <v>599</v>
      </c>
      <c r="H591">
        <f t="shared" si="36"/>
        <v>8</v>
      </c>
      <c r="I591">
        <f t="shared" si="37"/>
        <v>8</v>
      </c>
      <c r="J591">
        <f t="shared" si="38"/>
        <v>0</v>
      </c>
      <c r="K591">
        <f t="shared" si="39"/>
        <v>2019</v>
      </c>
    </row>
    <row r="592" spans="1:11" hidden="1" x14ac:dyDescent="0.25">
      <c r="A592">
        <v>9</v>
      </c>
      <c r="B592" s="11">
        <v>43683</v>
      </c>
      <c r="C592" s="11">
        <v>43686</v>
      </c>
      <c r="D592">
        <v>191</v>
      </c>
      <c r="E592">
        <v>47</v>
      </c>
      <c r="F592" t="s">
        <v>595</v>
      </c>
      <c r="G592" t="s">
        <v>599</v>
      </c>
      <c r="H592">
        <f t="shared" si="36"/>
        <v>8</v>
      </c>
      <c r="I592">
        <f t="shared" si="37"/>
        <v>8</v>
      </c>
      <c r="J592">
        <f t="shared" si="38"/>
        <v>0</v>
      </c>
      <c r="K592">
        <f t="shared" si="39"/>
        <v>2019</v>
      </c>
    </row>
    <row r="593" spans="1:11" hidden="1" x14ac:dyDescent="0.25">
      <c r="A593">
        <v>11</v>
      </c>
      <c r="B593" s="11">
        <v>43687</v>
      </c>
      <c r="C593" s="11">
        <v>43688</v>
      </c>
      <c r="D593">
        <v>51</v>
      </c>
      <c r="E593">
        <v>25</v>
      </c>
      <c r="F593" t="s">
        <v>598</v>
      </c>
      <c r="G593" t="s">
        <v>599</v>
      </c>
      <c r="H593">
        <f t="shared" si="36"/>
        <v>8</v>
      </c>
      <c r="I593">
        <f t="shared" si="37"/>
        <v>8</v>
      </c>
      <c r="J593">
        <f t="shared" si="38"/>
        <v>0</v>
      </c>
      <c r="K593">
        <f t="shared" si="39"/>
        <v>2019</v>
      </c>
    </row>
    <row r="594" spans="1:11" hidden="1" x14ac:dyDescent="0.25">
      <c r="A594">
        <v>5</v>
      </c>
      <c r="B594" s="11">
        <v>43689</v>
      </c>
      <c r="C594" s="11">
        <v>43692</v>
      </c>
      <c r="D594">
        <v>79</v>
      </c>
      <c r="E594">
        <v>46</v>
      </c>
      <c r="F594" t="s">
        <v>593</v>
      </c>
      <c r="G594" t="s">
        <v>599</v>
      </c>
      <c r="H594">
        <f t="shared" si="36"/>
        <v>8</v>
      </c>
      <c r="I594">
        <f t="shared" si="37"/>
        <v>8</v>
      </c>
      <c r="J594">
        <f t="shared" si="38"/>
        <v>0</v>
      </c>
      <c r="K594">
        <f t="shared" si="39"/>
        <v>2019</v>
      </c>
    </row>
    <row r="595" spans="1:11" hidden="1" x14ac:dyDescent="0.25">
      <c r="A595">
        <v>10</v>
      </c>
      <c r="B595" s="11">
        <v>43689</v>
      </c>
      <c r="C595" s="11">
        <v>43693</v>
      </c>
      <c r="D595">
        <v>361</v>
      </c>
      <c r="E595">
        <v>123</v>
      </c>
      <c r="F595" t="s">
        <v>595</v>
      </c>
      <c r="G595" t="s">
        <v>599</v>
      </c>
      <c r="H595">
        <f t="shared" si="36"/>
        <v>8</v>
      </c>
      <c r="I595">
        <f t="shared" si="37"/>
        <v>8</v>
      </c>
      <c r="J595">
        <f t="shared" si="38"/>
        <v>0</v>
      </c>
      <c r="K595">
        <f t="shared" si="39"/>
        <v>2019</v>
      </c>
    </row>
    <row r="596" spans="1:11" hidden="1" x14ac:dyDescent="0.25">
      <c r="A596">
        <v>11</v>
      </c>
      <c r="B596" s="11">
        <v>43689</v>
      </c>
      <c r="C596" s="11">
        <v>43691</v>
      </c>
      <c r="D596">
        <v>18</v>
      </c>
      <c r="E596">
        <v>15</v>
      </c>
      <c r="F596" t="s">
        <v>598</v>
      </c>
      <c r="G596" t="s">
        <v>599</v>
      </c>
      <c r="H596">
        <f t="shared" si="36"/>
        <v>8</v>
      </c>
      <c r="I596">
        <f t="shared" si="37"/>
        <v>8</v>
      </c>
      <c r="J596">
        <f t="shared" si="38"/>
        <v>0</v>
      </c>
      <c r="K596">
        <f t="shared" si="39"/>
        <v>2019</v>
      </c>
    </row>
    <row r="597" spans="1:11" hidden="1" x14ac:dyDescent="0.25">
      <c r="A597">
        <v>5</v>
      </c>
      <c r="B597" s="11">
        <v>43693</v>
      </c>
      <c r="C597" s="11">
        <v>43695</v>
      </c>
      <c r="D597">
        <v>142</v>
      </c>
      <c r="E597">
        <v>67</v>
      </c>
      <c r="F597" t="s">
        <v>593</v>
      </c>
      <c r="G597" t="s">
        <v>599</v>
      </c>
      <c r="H597">
        <f t="shared" si="36"/>
        <v>8</v>
      </c>
      <c r="I597">
        <f t="shared" si="37"/>
        <v>8</v>
      </c>
      <c r="J597">
        <f t="shared" si="38"/>
        <v>0</v>
      </c>
      <c r="K597">
        <f t="shared" si="39"/>
        <v>2019</v>
      </c>
    </row>
    <row r="598" spans="1:11" hidden="1" x14ac:dyDescent="0.25">
      <c r="A598">
        <v>11</v>
      </c>
      <c r="B598" s="11">
        <v>43694</v>
      </c>
      <c r="C598" s="11">
        <v>43695</v>
      </c>
      <c r="D598">
        <v>76</v>
      </c>
      <c r="E598">
        <v>47</v>
      </c>
      <c r="F598" t="s">
        <v>598</v>
      </c>
      <c r="G598" t="s">
        <v>599</v>
      </c>
      <c r="H598">
        <f t="shared" si="36"/>
        <v>8</v>
      </c>
      <c r="I598">
        <f t="shared" si="37"/>
        <v>8</v>
      </c>
      <c r="J598">
        <f t="shared" si="38"/>
        <v>0</v>
      </c>
      <c r="K598">
        <f t="shared" si="39"/>
        <v>2019</v>
      </c>
    </row>
    <row r="599" spans="1:11" hidden="1" x14ac:dyDescent="0.25">
      <c r="A599">
        <v>5</v>
      </c>
      <c r="B599" s="11">
        <v>43696</v>
      </c>
      <c r="C599" s="11">
        <v>43702</v>
      </c>
      <c r="D599">
        <v>1724</v>
      </c>
      <c r="E599">
        <v>326</v>
      </c>
      <c r="F599" t="s">
        <v>593</v>
      </c>
      <c r="G599" t="s">
        <v>599</v>
      </c>
      <c r="H599">
        <f t="shared" si="36"/>
        <v>8</v>
      </c>
      <c r="I599">
        <f t="shared" si="37"/>
        <v>8</v>
      </c>
      <c r="J599">
        <f t="shared" si="38"/>
        <v>0</v>
      </c>
      <c r="K599">
        <f t="shared" si="39"/>
        <v>2019</v>
      </c>
    </row>
    <row r="600" spans="1:11" hidden="1" x14ac:dyDescent="0.25">
      <c r="A600">
        <v>11</v>
      </c>
      <c r="B600" s="11">
        <v>43696</v>
      </c>
      <c r="C600" s="11">
        <v>43698</v>
      </c>
      <c r="D600">
        <v>52</v>
      </c>
      <c r="E600">
        <v>19</v>
      </c>
      <c r="F600" t="s">
        <v>598</v>
      </c>
      <c r="G600" t="s">
        <v>599</v>
      </c>
      <c r="H600">
        <f t="shared" si="36"/>
        <v>8</v>
      </c>
      <c r="I600">
        <f t="shared" si="37"/>
        <v>8</v>
      </c>
      <c r="J600">
        <f t="shared" si="38"/>
        <v>0</v>
      </c>
      <c r="K600">
        <f t="shared" si="39"/>
        <v>2019</v>
      </c>
    </row>
    <row r="601" spans="1:11" hidden="1" x14ac:dyDescent="0.25">
      <c r="A601">
        <v>11</v>
      </c>
      <c r="B601" s="11">
        <v>43701</v>
      </c>
      <c r="C601" s="11">
        <v>43702</v>
      </c>
      <c r="D601">
        <v>185</v>
      </c>
      <c r="E601">
        <v>91</v>
      </c>
      <c r="F601" t="s">
        <v>598</v>
      </c>
      <c r="G601" t="s">
        <v>599</v>
      </c>
      <c r="H601">
        <f t="shared" si="36"/>
        <v>8</v>
      </c>
      <c r="I601">
        <f t="shared" si="37"/>
        <v>8</v>
      </c>
      <c r="J601">
        <f t="shared" si="38"/>
        <v>0</v>
      </c>
      <c r="K601">
        <f t="shared" si="39"/>
        <v>2019</v>
      </c>
    </row>
    <row r="602" spans="1:11" hidden="1" x14ac:dyDescent="0.25">
      <c r="A602" s="12">
        <v>9</v>
      </c>
      <c r="B602" s="13">
        <v>44044</v>
      </c>
      <c r="C602" s="13">
        <v>44045</v>
      </c>
      <c r="D602" s="12">
        <f>469/7*2</f>
        <v>134</v>
      </c>
      <c r="E602" s="12">
        <f>70/7*2</f>
        <v>20</v>
      </c>
      <c r="F602" s="12" t="s">
        <v>597</v>
      </c>
      <c r="G602" t="s">
        <v>599</v>
      </c>
      <c r="H602" s="12">
        <f t="shared" si="36"/>
        <v>8</v>
      </c>
      <c r="I602" s="12">
        <f t="shared" si="37"/>
        <v>8</v>
      </c>
      <c r="J602" s="12">
        <f t="shared" si="38"/>
        <v>0</v>
      </c>
      <c r="K602">
        <f t="shared" si="39"/>
        <v>2020</v>
      </c>
    </row>
    <row r="603" spans="1:11" hidden="1" x14ac:dyDescent="0.25">
      <c r="A603" s="12">
        <v>10</v>
      </c>
      <c r="B603" s="13">
        <v>43678</v>
      </c>
      <c r="C603" s="13">
        <v>43681</v>
      </c>
      <c r="D603" s="12">
        <f>477/7*4</f>
        <v>272.57142857142856</v>
      </c>
      <c r="E603" s="12">
        <f>148/7*4</f>
        <v>84.571428571428569</v>
      </c>
      <c r="F603" s="12" t="s">
        <v>595</v>
      </c>
      <c r="G603" t="s">
        <v>599</v>
      </c>
      <c r="H603" s="12">
        <f t="shared" si="36"/>
        <v>8</v>
      </c>
      <c r="I603" s="12">
        <f t="shared" si="37"/>
        <v>8</v>
      </c>
      <c r="J603" s="12">
        <f t="shared" si="38"/>
        <v>0</v>
      </c>
      <c r="K603">
        <f t="shared" si="39"/>
        <v>2019</v>
      </c>
    </row>
    <row r="604" spans="1:11" hidden="1" x14ac:dyDescent="0.25">
      <c r="A604">
        <v>11</v>
      </c>
      <c r="B604" s="11">
        <v>44074</v>
      </c>
      <c r="C604" s="11">
        <v>44074</v>
      </c>
      <c r="D604">
        <f>553/7</f>
        <v>79</v>
      </c>
      <c r="E604">
        <f>74/7</f>
        <v>10.571428571428571</v>
      </c>
      <c r="F604" t="s">
        <v>597</v>
      </c>
      <c r="G604" t="s">
        <v>599</v>
      </c>
      <c r="H604">
        <f t="shared" si="36"/>
        <v>8</v>
      </c>
      <c r="I604">
        <f t="shared" si="37"/>
        <v>8</v>
      </c>
      <c r="J604">
        <f t="shared" si="38"/>
        <v>0</v>
      </c>
      <c r="K604">
        <f t="shared" si="39"/>
        <v>2020</v>
      </c>
    </row>
    <row r="605" spans="1:11" hidden="1" x14ac:dyDescent="0.25">
      <c r="A605" s="12">
        <v>10</v>
      </c>
      <c r="B605" s="13">
        <v>43313</v>
      </c>
      <c r="C605" s="13">
        <v>43317</v>
      </c>
      <c r="D605" s="12">
        <f>655/7*5</f>
        <v>467.85714285714283</v>
      </c>
      <c r="E605" s="12">
        <f>263/7*5</f>
        <v>187.85714285714283</v>
      </c>
      <c r="F605" s="12" t="s">
        <v>596</v>
      </c>
      <c r="G605" t="s">
        <v>599</v>
      </c>
      <c r="H605" s="12">
        <f t="shared" si="36"/>
        <v>8</v>
      </c>
      <c r="I605" s="12">
        <f t="shared" si="37"/>
        <v>8</v>
      </c>
      <c r="J605" s="12">
        <f t="shared" si="38"/>
        <v>0</v>
      </c>
      <c r="K605">
        <f t="shared" si="39"/>
        <v>2018</v>
      </c>
    </row>
    <row r="606" spans="1:11" hidden="1" x14ac:dyDescent="0.25">
      <c r="A606" s="12">
        <v>10</v>
      </c>
      <c r="B606" s="13">
        <v>44044</v>
      </c>
      <c r="C606" s="13">
        <v>44045</v>
      </c>
      <c r="D606" s="12">
        <f>656/7*2</f>
        <v>187.42857142857142</v>
      </c>
      <c r="E606" s="12">
        <f>209/7*2</f>
        <v>59.714285714285715</v>
      </c>
      <c r="F606" s="12" t="s">
        <v>597</v>
      </c>
      <c r="G606" t="s">
        <v>599</v>
      </c>
      <c r="H606" s="12">
        <f t="shared" si="36"/>
        <v>8</v>
      </c>
      <c r="I606" s="12">
        <f t="shared" si="37"/>
        <v>8</v>
      </c>
      <c r="J606" s="12">
        <f t="shared" si="38"/>
        <v>0</v>
      </c>
      <c r="K606">
        <f t="shared" si="39"/>
        <v>2020</v>
      </c>
    </row>
    <row r="607" spans="1:11" hidden="1" x14ac:dyDescent="0.25">
      <c r="A607">
        <v>5</v>
      </c>
      <c r="B607" s="11">
        <v>42247</v>
      </c>
      <c r="C607" s="11">
        <v>42247</v>
      </c>
      <c r="D607">
        <f>1715/7</f>
        <v>245</v>
      </c>
      <c r="E607">
        <f>490/7</f>
        <v>70</v>
      </c>
      <c r="F607" t="s">
        <v>593</v>
      </c>
      <c r="G607" t="s">
        <v>599</v>
      </c>
      <c r="H607">
        <f t="shared" si="36"/>
        <v>8</v>
      </c>
      <c r="I607">
        <f t="shared" si="37"/>
        <v>8</v>
      </c>
      <c r="J607">
        <f t="shared" si="38"/>
        <v>0</v>
      </c>
      <c r="K607">
        <f t="shared" si="39"/>
        <v>2015</v>
      </c>
    </row>
    <row r="608" spans="1:11" hidden="1" x14ac:dyDescent="0.25">
      <c r="A608">
        <v>5</v>
      </c>
      <c r="B608" s="11">
        <v>44046</v>
      </c>
      <c r="C608" s="11">
        <v>44052</v>
      </c>
      <c r="D608">
        <v>568</v>
      </c>
      <c r="E608">
        <v>68</v>
      </c>
      <c r="F608" t="s">
        <v>593</v>
      </c>
      <c r="G608" t="s">
        <v>599</v>
      </c>
      <c r="H608">
        <f t="shared" si="36"/>
        <v>8</v>
      </c>
      <c r="I608">
        <f t="shared" si="37"/>
        <v>8</v>
      </c>
      <c r="J608">
        <f t="shared" si="38"/>
        <v>0</v>
      </c>
      <c r="K608">
        <f t="shared" si="39"/>
        <v>2020</v>
      </c>
    </row>
    <row r="609" spans="1:11" hidden="1" x14ac:dyDescent="0.25">
      <c r="A609">
        <v>9</v>
      </c>
      <c r="B609" s="11">
        <v>44046</v>
      </c>
      <c r="C609" s="11">
        <v>44052</v>
      </c>
      <c r="D609">
        <v>482</v>
      </c>
      <c r="E609">
        <v>91</v>
      </c>
      <c r="F609" t="s">
        <v>597</v>
      </c>
      <c r="G609" t="s">
        <v>599</v>
      </c>
      <c r="H609">
        <f t="shared" si="36"/>
        <v>8</v>
      </c>
      <c r="I609">
        <f t="shared" si="37"/>
        <v>8</v>
      </c>
      <c r="J609">
        <f t="shared" si="38"/>
        <v>0</v>
      </c>
      <c r="K609">
        <f t="shared" si="39"/>
        <v>2020</v>
      </c>
    </row>
    <row r="610" spans="1:11" hidden="1" x14ac:dyDescent="0.25">
      <c r="A610">
        <v>10</v>
      </c>
      <c r="B610" s="11">
        <v>44046</v>
      </c>
      <c r="C610" s="11">
        <v>44052</v>
      </c>
      <c r="D610">
        <v>891</v>
      </c>
      <c r="E610">
        <v>309</v>
      </c>
      <c r="F610" t="s">
        <v>597</v>
      </c>
      <c r="G610" t="s">
        <v>599</v>
      </c>
      <c r="H610">
        <f t="shared" si="36"/>
        <v>8</v>
      </c>
      <c r="I610">
        <f t="shared" si="37"/>
        <v>8</v>
      </c>
      <c r="J610">
        <f t="shared" si="38"/>
        <v>0</v>
      </c>
      <c r="K610">
        <f t="shared" si="39"/>
        <v>2020</v>
      </c>
    </row>
    <row r="611" spans="1:11" hidden="1" x14ac:dyDescent="0.25">
      <c r="A611">
        <v>11</v>
      </c>
      <c r="B611" s="11">
        <v>44046</v>
      </c>
      <c r="C611" s="11">
        <v>44052</v>
      </c>
      <c r="D611">
        <v>162</v>
      </c>
      <c r="E611">
        <v>43</v>
      </c>
      <c r="F611" t="s">
        <v>597</v>
      </c>
      <c r="G611" t="s">
        <v>599</v>
      </c>
      <c r="H611">
        <f t="shared" si="36"/>
        <v>8</v>
      </c>
      <c r="I611">
        <f t="shared" si="37"/>
        <v>8</v>
      </c>
      <c r="J611">
        <f t="shared" si="38"/>
        <v>0</v>
      </c>
      <c r="K611">
        <f t="shared" si="39"/>
        <v>2020</v>
      </c>
    </row>
    <row r="612" spans="1:11" hidden="1" x14ac:dyDescent="0.25">
      <c r="A612">
        <v>5</v>
      </c>
      <c r="B612" s="11">
        <v>44053</v>
      </c>
      <c r="C612" s="11">
        <v>44059</v>
      </c>
      <c r="D612">
        <v>753</v>
      </c>
      <c r="E612">
        <v>159</v>
      </c>
      <c r="F612" t="s">
        <v>593</v>
      </c>
      <c r="G612" t="s">
        <v>599</v>
      </c>
      <c r="H612">
        <f t="shared" si="36"/>
        <v>8</v>
      </c>
      <c r="I612">
        <f t="shared" si="37"/>
        <v>8</v>
      </c>
      <c r="J612">
        <f t="shared" si="38"/>
        <v>0</v>
      </c>
      <c r="K612">
        <f t="shared" si="39"/>
        <v>2020</v>
      </c>
    </row>
    <row r="613" spans="1:11" hidden="1" x14ac:dyDescent="0.25">
      <c r="A613">
        <v>9</v>
      </c>
      <c r="B613" s="11">
        <v>44053</v>
      </c>
      <c r="C613" s="11">
        <v>44058</v>
      </c>
      <c r="D613">
        <v>470</v>
      </c>
      <c r="E613">
        <v>59</v>
      </c>
      <c r="F613" t="s">
        <v>597</v>
      </c>
      <c r="G613" t="s">
        <v>599</v>
      </c>
      <c r="H613">
        <f t="shared" si="36"/>
        <v>8</v>
      </c>
      <c r="I613">
        <f t="shared" si="37"/>
        <v>8</v>
      </c>
      <c r="J613">
        <f t="shared" si="38"/>
        <v>0</v>
      </c>
      <c r="K613">
        <f t="shared" si="39"/>
        <v>2020</v>
      </c>
    </row>
    <row r="614" spans="1:11" hidden="1" x14ac:dyDescent="0.25">
      <c r="A614">
        <v>10</v>
      </c>
      <c r="B614" s="11">
        <v>44053</v>
      </c>
      <c r="C614" s="11">
        <v>44059</v>
      </c>
      <c r="D614">
        <v>933</v>
      </c>
      <c r="E614">
        <v>302</v>
      </c>
      <c r="F614" t="s">
        <v>597</v>
      </c>
      <c r="G614" t="s">
        <v>599</v>
      </c>
      <c r="H614">
        <f t="shared" si="36"/>
        <v>8</v>
      </c>
      <c r="I614">
        <f t="shared" si="37"/>
        <v>8</v>
      </c>
      <c r="J614">
        <f t="shared" si="38"/>
        <v>0</v>
      </c>
      <c r="K614">
        <f t="shared" si="39"/>
        <v>2020</v>
      </c>
    </row>
    <row r="615" spans="1:11" hidden="1" x14ac:dyDescent="0.25">
      <c r="A615">
        <v>11</v>
      </c>
      <c r="B615" s="11">
        <v>44053</v>
      </c>
      <c r="C615" s="11">
        <v>44059</v>
      </c>
      <c r="D615">
        <v>61</v>
      </c>
      <c r="E615">
        <v>16</v>
      </c>
      <c r="F615" t="s">
        <v>597</v>
      </c>
      <c r="G615" t="s">
        <v>599</v>
      </c>
      <c r="H615">
        <f t="shared" si="36"/>
        <v>8</v>
      </c>
      <c r="I615">
        <f t="shared" si="37"/>
        <v>8</v>
      </c>
      <c r="J615">
        <f t="shared" si="38"/>
        <v>0</v>
      </c>
      <c r="K615">
        <f t="shared" si="39"/>
        <v>2020</v>
      </c>
    </row>
    <row r="616" spans="1:11" hidden="1" x14ac:dyDescent="0.25">
      <c r="A616">
        <v>5</v>
      </c>
      <c r="B616" s="11">
        <v>44060</v>
      </c>
      <c r="C616" s="11">
        <v>44066</v>
      </c>
      <c r="D616">
        <v>1543</v>
      </c>
      <c r="E616">
        <v>432</v>
      </c>
      <c r="F616" t="s">
        <v>593</v>
      </c>
      <c r="G616" t="s">
        <v>599</v>
      </c>
      <c r="H616">
        <f t="shared" si="36"/>
        <v>8</v>
      </c>
      <c r="I616">
        <f t="shared" si="37"/>
        <v>8</v>
      </c>
      <c r="J616">
        <f t="shared" si="38"/>
        <v>0</v>
      </c>
      <c r="K616">
        <f t="shared" si="39"/>
        <v>2020</v>
      </c>
    </row>
    <row r="617" spans="1:11" hidden="1" x14ac:dyDescent="0.25">
      <c r="A617">
        <v>10</v>
      </c>
      <c r="B617" s="11">
        <v>44060</v>
      </c>
      <c r="C617" s="11">
        <v>44066</v>
      </c>
      <c r="D617">
        <v>1043</v>
      </c>
      <c r="E617">
        <v>517</v>
      </c>
      <c r="F617" t="s">
        <v>597</v>
      </c>
      <c r="G617" t="s">
        <v>599</v>
      </c>
      <c r="H617">
        <f t="shared" si="36"/>
        <v>8</v>
      </c>
      <c r="I617">
        <f t="shared" si="37"/>
        <v>8</v>
      </c>
      <c r="J617">
        <f t="shared" si="38"/>
        <v>0</v>
      </c>
      <c r="K617">
        <f t="shared" si="39"/>
        <v>2020</v>
      </c>
    </row>
    <row r="618" spans="1:11" hidden="1" x14ac:dyDescent="0.25">
      <c r="A618">
        <v>11</v>
      </c>
      <c r="B618" s="11">
        <v>44060</v>
      </c>
      <c r="C618" s="11">
        <v>44066</v>
      </c>
      <c r="D618">
        <v>136</v>
      </c>
      <c r="E618">
        <v>34</v>
      </c>
      <c r="F618" t="s">
        <v>597</v>
      </c>
      <c r="G618" t="s">
        <v>599</v>
      </c>
      <c r="H618">
        <f t="shared" si="36"/>
        <v>8</v>
      </c>
      <c r="I618">
        <f t="shared" si="37"/>
        <v>8</v>
      </c>
      <c r="J618">
        <f t="shared" si="38"/>
        <v>0</v>
      </c>
      <c r="K618">
        <f t="shared" si="39"/>
        <v>2020</v>
      </c>
    </row>
    <row r="619" spans="1:11" hidden="1" x14ac:dyDescent="0.25">
      <c r="A619">
        <v>7</v>
      </c>
      <c r="B619" s="11">
        <v>44065</v>
      </c>
      <c r="C619" s="11">
        <v>44066</v>
      </c>
      <c r="D619">
        <v>211</v>
      </c>
      <c r="E619">
        <v>53</v>
      </c>
      <c r="F619" t="s">
        <v>597</v>
      </c>
      <c r="G619" t="s">
        <v>599</v>
      </c>
      <c r="H619">
        <f t="shared" si="36"/>
        <v>8</v>
      </c>
      <c r="I619">
        <f t="shared" si="37"/>
        <v>8</v>
      </c>
      <c r="J619">
        <f t="shared" si="38"/>
        <v>0</v>
      </c>
      <c r="K619">
        <f t="shared" si="39"/>
        <v>2020</v>
      </c>
    </row>
    <row r="620" spans="1:11" hidden="1" x14ac:dyDescent="0.25">
      <c r="A620">
        <v>5</v>
      </c>
      <c r="B620" s="11">
        <v>44067</v>
      </c>
      <c r="C620" s="11">
        <v>44073</v>
      </c>
      <c r="D620">
        <v>2000</v>
      </c>
      <c r="E620">
        <v>651</v>
      </c>
      <c r="F620" t="s">
        <v>593</v>
      </c>
      <c r="G620" t="s">
        <v>599</v>
      </c>
      <c r="H620">
        <f t="shared" si="36"/>
        <v>8</v>
      </c>
      <c r="I620">
        <f t="shared" si="37"/>
        <v>8</v>
      </c>
      <c r="J620">
        <f t="shared" si="38"/>
        <v>0</v>
      </c>
      <c r="K620">
        <f t="shared" si="39"/>
        <v>2020</v>
      </c>
    </row>
    <row r="621" spans="1:11" hidden="1" x14ac:dyDescent="0.25">
      <c r="A621">
        <v>7</v>
      </c>
      <c r="B621" s="11">
        <v>44067</v>
      </c>
      <c r="C621" s="11">
        <v>44073</v>
      </c>
      <c r="D621">
        <v>754</v>
      </c>
      <c r="E621">
        <v>178</v>
      </c>
      <c r="F621" t="s">
        <v>597</v>
      </c>
      <c r="G621" t="s">
        <v>599</v>
      </c>
      <c r="H621">
        <f t="shared" si="36"/>
        <v>8</v>
      </c>
      <c r="I621">
        <f t="shared" si="37"/>
        <v>8</v>
      </c>
      <c r="J621">
        <f t="shared" si="38"/>
        <v>0</v>
      </c>
      <c r="K621">
        <f t="shared" si="39"/>
        <v>2020</v>
      </c>
    </row>
    <row r="622" spans="1:11" hidden="1" x14ac:dyDescent="0.25">
      <c r="A622">
        <v>10</v>
      </c>
      <c r="B622" s="11">
        <v>44067</v>
      </c>
      <c r="C622" s="11">
        <v>44073</v>
      </c>
      <c r="D622">
        <v>2025</v>
      </c>
      <c r="E622">
        <v>913</v>
      </c>
      <c r="F622" t="s">
        <v>597</v>
      </c>
      <c r="G622" t="s">
        <v>599</v>
      </c>
      <c r="H622">
        <f t="shared" si="36"/>
        <v>8</v>
      </c>
      <c r="I622">
        <f t="shared" si="37"/>
        <v>8</v>
      </c>
      <c r="J622">
        <f t="shared" si="38"/>
        <v>0</v>
      </c>
      <c r="K622">
        <f t="shared" si="39"/>
        <v>2020</v>
      </c>
    </row>
    <row r="623" spans="1:11" hidden="1" x14ac:dyDescent="0.25">
      <c r="A623">
        <v>11</v>
      </c>
      <c r="B623" s="11">
        <v>44067</v>
      </c>
      <c r="C623" s="11">
        <v>44073</v>
      </c>
      <c r="D623">
        <v>646</v>
      </c>
      <c r="E623">
        <v>152</v>
      </c>
      <c r="F623" t="s">
        <v>597</v>
      </c>
      <c r="G623" t="s">
        <v>599</v>
      </c>
      <c r="H623">
        <f t="shared" si="36"/>
        <v>8</v>
      </c>
      <c r="I623">
        <f t="shared" si="37"/>
        <v>8</v>
      </c>
      <c r="J623">
        <f t="shared" si="38"/>
        <v>0</v>
      </c>
      <c r="K623">
        <f t="shared" si="39"/>
        <v>2020</v>
      </c>
    </row>
    <row r="624" spans="1:11" hidden="1" x14ac:dyDescent="0.25">
      <c r="A624">
        <v>5</v>
      </c>
      <c r="B624" s="11">
        <v>43703</v>
      </c>
      <c r="C624" s="11">
        <v>43708</v>
      </c>
      <c r="D624">
        <f>2310/7*6</f>
        <v>1980</v>
      </c>
      <c r="E624">
        <f>608/7*6</f>
        <v>521.14285714285711</v>
      </c>
      <c r="F624" t="s">
        <v>593</v>
      </c>
      <c r="G624" t="s">
        <v>599</v>
      </c>
      <c r="H624">
        <f t="shared" si="36"/>
        <v>8</v>
      </c>
      <c r="I624">
        <f t="shared" si="37"/>
        <v>8</v>
      </c>
      <c r="J624">
        <f t="shared" si="38"/>
        <v>0</v>
      </c>
      <c r="K624">
        <f t="shared" si="39"/>
        <v>2019</v>
      </c>
    </row>
    <row r="625" spans="1:11" hidden="1" x14ac:dyDescent="0.25">
      <c r="A625">
        <v>7</v>
      </c>
      <c r="B625" s="11">
        <v>44074</v>
      </c>
      <c r="C625" s="11">
        <v>44074</v>
      </c>
      <c r="D625">
        <v>112</v>
      </c>
      <c r="E625">
        <v>28</v>
      </c>
      <c r="F625" t="s">
        <v>597</v>
      </c>
      <c r="G625" t="s">
        <v>599</v>
      </c>
      <c r="H625">
        <f t="shared" si="36"/>
        <v>8</v>
      </c>
      <c r="I625">
        <f t="shared" si="37"/>
        <v>8</v>
      </c>
      <c r="J625">
        <f t="shared" si="38"/>
        <v>0</v>
      </c>
      <c r="K625">
        <f t="shared" si="39"/>
        <v>2020</v>
      </c>
    </row>
    <row r="626" spans="1:11" hidden="1" x14ac:dyDescent="0.25">
      <c r="A626">
        <v>10</v>
      </c>
      <c r="B626" s="11">
        <v>44074</v>
      </c>
      <c r="C626" s="11">
        <v>44074</v>
      </c>
      <c r="D626">
        <v>333</v>
      </c>
      <c r="E626">
        <v>156</v>
      </c>
      <c r="F626" t="s">
        <v>597</v>
      </c>
      <c r="G626" t="s">
        <v>599</v>
      </c>
      <c r="H626">
        <f t="shared" si="36"/>
        <v>8</v>
      </c>
      <c r="I626">
        <f t="shared" si="37"/>
        <v>8</v>
      </c>
      <c r="J626">
        <f t="shared" si="38"/>
        <v>0</v>
      </c>
      <c r="K626">
        <f t="shared" si="39"/>
        <v>2020</v>
      </c>
    </row>
    <row r="627" spans="1:11" hidden="1" x14ac:dyDescent="0.25">
      <c r="A627">
        <v>5</v>
      </c>
      <c r="B627" s="11">
        <v>44438</v>
      </c>
      <c r="C627" s="11">
        <v>44439</v>
      </c>
      <c r="D627">
        <f>3298/7*2</f>
        <v>942.28571428571433</v>
      </c>
      <c r="E627">
        <f>740/7*2</f>
        <v>211.42857142857142</v>
      </c>
      <c r="F627" t="s">
        <v>593</v>
      </c>
      <c r="G627" t="s">
        <v>599</v>
      </c>
      <c r="H627">
        <f t="shared" si="36"/>
        <v>8</v>
      </c>
      <c r="I627">
        <f t="shared" si="37"/>
        <v>8</v>
      </c>
      <c r="J627">
        <f t="shared" si="38"/>
        <v>0</v>
      </c>
      <c r="K627">
        <f t="shared" si="39"/>
        <v>2021</v>
      </c>
    </row>
    <row r="628" spans="1:11" hidden="1" x14ac:dyDescent="0.25">
      <c r="A628">
        <v>5</v>
      </c>
      <c r="B628" s="11">
        <v>44074</v>
      </c>
      <c r="C628" s="11">
        <v>44074</v>
      </c>
      <c r="D628">
        <f>4279/7</f>
        <v>611.28571428571433</v>
      </c>
      <c r="E628">
        <f>495/7</f>
        <v>70.714285714285708</v>
      </c>
      <c r="F628" t="s">
        <v>593</v>
      </c>
      <c r="G628" t="s">
        <v>599</v>
      </c>
      <c r="H628">
        <f t="shared" si="36"/>
        <v>8</v>
      </c>
      <c r="I628">
        <f t="shared" si="37"/>
        <v>8</v>
      </c>
      <c r="J628">
        <f t="shared" si="38"/>
        <v>0</v>
      </c>
      <c r="K628">
        <f t="shared" si="39"/>
        <v>2020</v>
      </c>
    </row>
    <row r="629" spans="1:11" hidden="1" x14ac:dyDescent="0.25">
      <c r="A629">
        <v>5</v>
      </c>
      <c r="B629" s="11">
        <v>44410</v>
      </c>
      <c r="C629" s="11">
        <v>44416</v>
      </c>
      <c r="D629">
        <v>27</v>
      </c>
      <c r="E629">
        <v>9</v>
      </c>
      <c r="F629" t="s">
        <v>593</v>
      </c>
      <c r="G629" t="s">
        <v>599</v>
      </c>
      <c r="H629">
        <f t="shared" si="36"/>
        <v>8</v>
      </c>
      <c r="I629">
        <f t="shared" si="37"/>
        <v>8</v>
      </c>
      <c r="J629">
        <f t="shared" si="38"/>
        <v>0</v>
      </c>
      <c r="K629">
        <f t="shared" si="39"/>
        <v>2021</v>
      </c>
    </row>
    <row r="630" spans="1:11" hidden="1" x14ac:dyDescent="0.25">
      <c r="A630">
        <v>5</v>
      </c>
      <c r="B630" s="11">
        <v>44417</v>
      </c>
      <c r="C630" s="11">
        <v>44423</v>
      </c>
      <c r="D630">
        <v>167</v>
      </c>
      <c r="E630">
        <v>28</v>
      </c>
      <c r="F630" t="s">
        <v>593</v>
      </c>
      <c r="G630" t="s">
        <v>599</v>
      </c>
      <c r="H630">
        <f t="shared" si="36"/>
        <v>8</v>
      </c>
      <c r="I630">
        <f t="shared" si="37"/>
        <v>8</v>
      </c>
      <c r="J630">
        <f t="shared" si="38"/>
        <v>0</v>
      </c>
      <c r="K630">
        <f t="shared" si="39"/>
        <v>2021</v>
      </c>
    </row>
    <row r="631" spans="1:11" hidden="1" x14ac:dyDescent="0.25">
      <c r="A631">
        <v>5</v>
      </c>
      <c r="B631" s="11">
        <v>44424</v>
      </c>
      <c r="C631" s="11">
        <v>44430</v>
      </c>
      <c r="D631">
        <v>146</v>
      </c>
      <c r="E631">
        <v>70</v>
      </c>
      <c r="F631" t="s">
        <v>593</v>
      </c>
      <c r="G631" t="s">
        <v>599</v>
      </c>
      <c r="H631">
        <f t="shared" si="36"/>
        <v>8</v>
      </c>
      <c r="I631">
        <f t="shared" si="37"/>
        <v>8</v>
      </c>
      <c r="J631">
        <f t="shared" si="38"/>
        <v>0</v>
      </c>
      <c r="K631">
        <f t="shared" si="39"/>
        <v>2021</v>
      </c>
    </row>
    <row r="632" spans="1:11" hidden="1" x14ac:dyDescent="0.25">
      <c r="A632">
        <v>5</v>
      </c>
      <c r="B632" s="11">
        <v>44431</v>
      </c>
      <c r="C632" s="11">
        <v>44437</v>
      </c>
      <c r="D632">
        <v>2541</v>
      </c>
      <c r="E632">
        <v>314</v>
      </c>
      <c r="F632" t="s">
        <v>593</v>
      </c>
      <c r="G632" t="s">
        <v>599</v>
      </c>
      <c r="H632">
        <f t="shared" si="36"/>
        <v>8</v>
      </c>
      <c r="I632">
        <f t="shared" si="37"/>
        <v>8</v>
      </c>
      <c r="J632">
        <f t="shared" si="38"/>
        <v>0</v>
      </c>
      <c r="K632">
        <f t="shared" si="39"/>
        <v>2021</v>
      </c>
    </row>
    <row r="633" spans="1:11" hidden="1" x14ac:dyDescent="0.25">
      <c r="A633">
        <v>5</v>
      </c>
      <c r="B633" s="11">
        <v>43339</v>
      </c>
      <c r="C633" s="11">
        <v>43343</v>
      </c>
      <c r="D633">
        <f>4621/7*5</f>
        <v>3300.7142857142853</v>
      </c>
      <c r="E633">
        <f>1238/7*5</f>
        <v>884.28571428571433</v>
      </c>
      <c r="F633" t="s">
        <v>593</v>
      </c>
      <c r="G633" t="s">
        <v>599</v>
      </c>
      <c r="H633">
        <f t="shared" si="36"/>
        <v>8</v>
      </c>
      <c r="I633">
        <f t="shared" si="37"/>
        <v>8</v>
      </c>
      <c r="J633">
        <f t="shared" si="38"/>
        <v>0</v>
      </c>
      <c r="K633">
        <f t="shared" si="39"/>
        <v>2018</v>
      </c>
    </row>
    <row r="634" spans="1:11" hidden="1" x14ac:dyDescent="0.25">
      <c r="A634">
        <v>5</v>
      </c>
      <c r="B634" s="11">
        <v>42254</v>
      </c>
      <c r="C634" s="11">
        <v>42258</v>
      </c>
      <c r="D634">
        <v>429</v>
      </c>
      <c r="E634">
        <v>195</v>
      </c>
      <c r="F634" t="s">
        <v>593</v>
      </c>
      <c r="G634" t="s">
        <v>600</v>
      </c>
      <c r="H634">
        <f t="shared" si="36"/>
        <v>9</v>
      </c>
      <c r="I634">
        <f t="shared" si="37"/>
        <v>9</v>
      </c>
      <c r="J634">
        <f t="shared" si="38"/>
        <v>0</v>
      </c>
      <c r="K634">
        <f t="shared" si="39"/>
        <v>2015</v>
      </c>
    </row>
    <row r="635" spans="1:11" hidden="1" x14ac:dyDescent="0.25">
      <c r="A635">
        <v>11</v>
      </c>
      <c r="B635" s="11">
        <v>42254</v>
      </c>
      <c r="C635" s="11">
        <v>42260</v>
      </c>
      <c r="D635">
        <v>92</v>
      </c>
      <c r="E635">
        <v>49</v>
      </c>
      <c r="F635" t="s">
        <v>589</v>
      </c>
      <c r="G635" t="s">
        <v>600</v>
      </c>
      <c r="H635">
        <f t="shared" si="36"/>
        <v>9</v>
      </c>
      <c r="I635">
        <f t="shared" si="37"/>
        <v>9</v>
      </c>
      <c r="J635">
        <f t="shared" si="38"/>
        <v>0</v>
      </c>
      <c r="K635">
        <f t="shared" si="39"/>
        <v>2015</v>
      </c>
    </row>
    <row r="636" spans="1:11" hidden="1" x14ac:dyDescent="0.25">
      <c r="A636">
        <v>11</v>
      </c>
      <c r="B636" s="11">
        <v>42261</v>
      </c>
      <c r="C636" s="11">
        <v>42267</v>
      </c>
      <c r="D636">
        <v>152</v>
      </c>
      <c r="E636">
        <v>51</v>
      </c>
      <c r="F636" t="s">
        <v>589</v>
      </c>
      <c r="G636" t="s">
        <v>600</v>
      </c>
      <c r="H636">
        <f t="shared" si="36"/>
        <v>9</v>
      </c>
      <c r="I636">
        <f t="shared" si="37"/>
        <v>9</v>
      </c>
      <c r="J636">
        <f t="shared" si="38"/>
        <v>0</v>
      </c>
      <c r="K636">
        <f t="shared" si="39"/>
        <v>2015</v>
      </c>
    </row>
    <row r="637" spans="1:11" hidden="1" x14ac:dyDescent="0.25">
      <c r="A637">
        <v>5</v>
      </c>
      <c r="B637" s="11">
        <v>42262</v>
      </c>
      <c r="C637" s="11">
        <v>42265</v>
      </c>
      <c r="D637">
        <v>1738</v>
      </c>
      <c r="E637">
        <v>608</v>
      </c>
      <c r="F637" t="s">
        <v>593</v>
      </c>
      <c r="G637" t="s">
        <v>600</v>
      </c>
      <c r="H637">
        <f t="shared" si="36"/>
        <v>9</v>
      </c>
      <c r="I637">
        <f t="shared" si="37"/>
        <v>9</v>
      </c>
      <c r="J637">
        <f t="shared" si="38"/>
        <v>0</v>
      </c>
      <c r="K637">
        <f t="shared" si="39"/>
        <v>2015</v>
      </c>
    </row>
    <row r="638" spans="1:11" hidden="1" x14ac:dyDescent="0.25">
      <c r="A638">
        <v>11</v>
      </c>
      <c r="B638" s="11">
        <v>42268</v>
      </c>
      <c r="C638" s="11">
        <v>42274</v>
      </c>
      <c r="D638">
        <v>184</v>
      </c>
      <c r="E638">
        <v>136</v>
      </c>
      <c r="F638" t="s">
        <v>589</v>
      </c>
      <c r="G638" t="s">
        <v>600</v>
      </c>
      <c r="H638">
        <f t="shared" si="36"/>
        <v>9</v>
      </c>
      <c r="I638">
        <f t="shared" si="37"/>
        <v>9</v>
      </c>
      <c r="J638">
        <f t="shared" si="38"/>
        <v>0</v>
      </c>
      <c r="K638">
        <f t="shared" si="39"/>
        <v>2015</v>
      </c>
    </row>
    <row r="639" spans="1:11" hidden="1" x14ac:dyDescent="0.25">
      <c r="A639">
        <v>5</v>
      </c>
      <c r="B639" s="11">
        <v>42269</v>
      </c>
      <c r="C639" s="11">
        <v>42272</v>
      </c>
      <c r="D639">
        <v>1042</v>
      </c>
      <c r="E639">
        <v>274</v>
      </c>
      <c r="F639" t="s">
        <v>593</v>
      </c>
      <c r="G639" t="s">
        <v>600</v>
      </c>
      <c r="H639">
        <f t="shared" si="36"/>
        <v>9</v>
      </c>
      <c r="I639">
        <f t="shared" si="37"/>
        <v>9</v>
      </c>
      <c r="J639">
        <f t="shared" si="38"/>
        <v>0</v>
      </c>
      <c r="K639">
        <f t="shared" si="39"/>
        <v>2015</v>
      </c>
    </row>
    <row r="640" spans="1:11" hidden="1" x14ac:dyDescent="0.25">
      <c r="A640">
        <v>5</v>
      </c>
      <c r="B640" s="11">
        <v>42275</v>
      </c>
      <c r="C640" s="11">
        <v>42277</v>
      </c>
      <c r="D640">
        <v>125</v>
      </c>
      <c r="E640">
        <v>24</v>
      </c>
      <c r="F640" t="s">
        <v>593</v>
      </c>
      <c r="G640" t="s">
        <v>600</v>
      </c>
      <c r="H640">
        <f t="shared" si="36"/>
        <v>9</v>
      </c>
      <c r="I640">
        <f t="shared" si="37"/>
        <v>9</v>
      </c>
      <c r="J640">
        <f t="shared" si="38"/>
        <v>0</v>
      </c>
      <c r="K640">
        <f t="shared" si="39"/>
        <v>2015</v>
      </c>
    </row>
    <row r="641" spans="1:11" hidden="1" x14ac:dyDescent="0.25">
      <c r="A641">
        <v>11</v>
      </c>
      <c r="B641" s="11">
        <v>42275</v>
      </c>
      <c r="C641" s="11">
        <v>42277</v>
      </c>
      <c r="D641">
        <v>61</v>
      </c>
      <c r="E641">
        <v>83</v>
      </c>
      <c r="F641" t="s">
        <v>589</v>
      </c>
      <c r="G641" t="s">
        <v>600</v>
      </c>
      <c r="H641">
        <f t="shared" si="36"/>
        <v>9</v>
      </c>
      <c r="I641">
        <f t="shared" si="37"/>
        <v>9</v>
      </c>
      <c r="J641">
        <f t="shared" si="38"/>
        <v>0</v>
      </c>
      <c r="K641">
        <f t="shared" si="39"/>
        <v>2015</v>
      </c>
    </row>
    <row r="642" spans="1:11" hidden="1" x14ac:dyDescent="0.25">
      <c r="A642">
        <v>11</v>
      </c>
      <c r="B642" s="11">
        <v>42982</v>
      </c>
      <c r="C642" s="11">
        <v>42988</v>
      </c>
      <c r="D642">
        <v>234</v>
      </c>
      <c r="E642">
        <v>48</v>
      </c>
      <c r="F642" t="s">
        <v>591</v>
      </c>
      <c r="G642" t="s">
        <v>600</v>
      </c>
      <c r="H642">
        <f t="shared" ref="H642:H705" si="40">MONTH(B642)</f>
        <v>9</v>
      </c>
      <c r="I642">
        <f t="shared" ref="I642:I705" si="41">MONTH(C642)</f>
        <v>9</v>
      </c>
      <c r="J642">
        <f t="shared" ref="J642:J705" si="42">H642-I642</f>
        <v>0</v>
      </c>
      <c r="K642">
        <f t="shared" ref="K642:K705" si="43">YEAR(B642)</f>
        <v>2017</v>
      </c>
    </row>
    <row r="643" spans="1:11" hidden="1" x14ac:dyDescent="0.25">
      <c r="A643">
        <v>11</v>
      </c>
      <c r="B643" s="11">
        <v>42989</v>
      </c>
      <c r="C643" s="11">
        <v>42995</v>
      </c>
      <c r="D643">
        <v>360</v>
      </c>
      <c r="E643">
        <v>196</v>
      </c>
      <c r="F643" t="s">
        <v>591</v>
      </c>
      <c r="G643" t="s">
        <v>600</v>
      </c>
      <c r="H643">
        <f t="shared" si="40"/>
        <v>9</v>
      </c>
      <c r="I643">
        <f t="shared" si="41"/>
        <v>9</v>
      </c>
      <c r="J643">
        <f t="shared" si="42"/>
        <v>0</v>
      </c>
      <c r="K643">
        <f t="shared" si="43"/>
        <v>2017</v>
      </c>
    </row>
    <row r="644" spans="1:11" hidden="1" x14ac:dyDescent="0.25">
      <c r="A644">
        <v>11</v>
      </c>
      <c r="B644" s="11">
        <v>42996</v>
      </c>
      <c r="C644" s="11">
        <v>43002</v>
      </c>
      <c r="D644">
        <v>579</v>
      </c>
      <c r="E644">
        <v>195</v>
      </c>
      <c r="F644" t="s">
        <v>591</v>
      </c>
      <c r="G644" t="s">
        <v>600</v>
      </c>
      <c r="H644">
        <f t="shared" si="40"/>
        <v>9</v>
      </c>
      <c r="I644">
        <f t="shared" si="41"/>
        <v>9</v>
      </c>
      <c r="J644">
        <f t="shared" si="42"/>
        <v>0</v>
      </c>
      <c r="K644">
        <f t="shared" si="43"/>
        <v>2017</v>
      </c>
    </row>
    <row r="645" spans="1:11" hidden="1" x14ac:dyDescent="0.25">
      <c r="A645">
        <v>11</v>
      </c>
      <c r="B645" s="11">
        <v>43003</v>
      </c>
      <c r="C645" s="11">
        <v>43008</v>
      </c>
      <c r="D645">
        <v>255</v>
      </c>
      <c r="E645">
        <v>66</v>
      </c>
      <c r="F645" t="s">
        <v>591</v>
      </c>
      <c r="G645" t="s">
        <v>600</v>
      </c>
      <c r="H645">
        <f t="shared" si="40"/>
        <v>9</v>
      </c>
      <c r="I645">
        <f t="shared" si="41"/>
        <v>9</v>
      </c>
      <c r="J645">
        <f t="shared" si="42"/>
        <v>0</v>
      </c>
      <c r="K645">
        <f t="shared" si="43"/>
        <v>2017</v>
      </c>
    </row>
    <row r="646" spans="1:11" hidden="1" x14ac:dyDescent="0.25">
      <c r="A646">
        <v>5</v>
      </c>
      <c r="B646" s="11">
        <v>43346</v>
      </c>
      <c r="C646" s="11">
        <v>43352</v>
      </c>
      <c r="D646">
        <v>2714</v>
      </c>
      <c r="E646">
        <v>771</v>
      </c>
      <c r="F646" t="s">
        <v>593</v>
      </c>
      <c r="G646" t="s">
        <v>600</v>
      </c>
      <c r="H646">
        <f t="shared" si="40"/>
        <v>9</v>
      </c>
      <c r="I646">
        <f t="shared" si="41"/>
        <v>9</v>
      </c>
      <c r="J646">
        <f t="shared" si="42"/>
        <v>0</v>
      </c>
      <c r="K646">
        <f t="shared" si="43"/>
        <v>2018</v>
      </c>
    </row>
    <row r="647" spans="1:11" hidden="1" x14ac:dyDescent="0.25">
      <c r="A647">
        <v>5</v>
      </c>
      <c r="B647" s="11">
        <v>43353</v>
      </c>
      <c r="C647" s="11">
        <v>43359</v>
      </c>
      <c r="D647">
        <v>2270</v>
      </c>
      <c r="E647">
        <v>735</v>
      </c>
      <c r="F647" t="s">
        <v>593</v>
      </c>
      <c r="G647" t="s">
        <v>600</v>
      </c>
      <c r="H647">
        <f t="shared" si="40"/>
        <v>9</v>
      </c>
      <c r="I647">
        <f t="shared" si="41"/>
        <v>9</v>
      </c>
      <c r="J647">
        <f t="shared" si="42"/>
        <v>0</v>
      </c>
      <c r="K647">
        <f t="shared" si="43"/>
        <v>2018</v>
      </c>
    </row>
    <row r="648" spans="1:11" hidden="1" x14ac:dyDescent="0.25">
      <c r="A648">
        <v>5</v>
      </c>
      <c r="B648" s="11">
        <v>43360</v>
      </c>
      <c r="C648" s="11">
        <v>43366</v>
      </c>
      <c r="D648">
        <v>1601</v>
      </c>
      <c r="E648">
        <v>631</v>
      </c>
      <c r="F648" t="s">
        <v>593</v>
      </c>
      <c r="G648" t="s">
        <v>600</v>
      </c>
      <c r="H648">
        <f t="shared" si="40"/>
        <v>9</v>
      </c>
      <c r="I648">
        <f t="shared" si="41"/>
        <v>9</v>
      </c>
      <c r="J648">
        <f t="shared" si="42"/>
        <v>0</v>
      </c>
      <c r="K648">
        <f t="shared" si="43"/>
        <v>2018</v>
      </c>
    </row>
    <row r="649" spans="1:11" hidden="1" x14ac:dyDescent="0.25">
      <c r="A649">
        <v>5</v>
      </c>
      <c r="B649" s="11">
        <v>43367</v>
      </c>
      <c r="C649" s="11">
        <v>43373</v>
      </c>
      <c r="D649">
        <v>900</v>
      </c>
      <c r="E649">
        <v>50</v>
      </c>
      <c r="F649" t="s">
        <v>593</v>
      </c>
      <c r="G649" t="s">
        <v>600</v>
      </c>
      <c r="H649">
        <f t="shared" si="40"/>
        <v>9</v>
      </c>
      <c r="I649">
        <f t="shared" si="41"/>
        <v>9</v>
      </c>
      <c r="J649">
        <f t="shared" si="42"/>
        <v>0</v>
      </c>
      <c r="K649">
        <f t="shared" si="43"/>
        <v>2018</v>
      </c>
    </row>
    <row r="650" spans="1:11" hidden="1" x14ac:dyDescent="0.25">
      <c r="A650" s="12">
        <v>11</v>
      </c>
      <c r="B650" s="13">
        <v>42979</v>
      </c>
      <c r="C650" s="13">
        <v>42981</v>
      </c>
      <c r="D650" s="12">
        <f>221/7*3</f>
        <v>94.714285714285722</v>
      </c>
      <c r="E650" s="12">
        <f>91/7*3</f>
        <v>39</v>
      </c>
      <c r="F650" s="12" t="s">
        <v>591</v>
      </c>
      <c r="G650" t="s">
        <v>600</v>
      </c>
      <c r="H650" s="12">
        <f t="shared" si="40"/>
        <v>9</v>
      </c>
      <c r="I650" s="12">
        <f t="shared" si="41"/>
        <v>9</v>
      </c>
      <c r="J650" s="12">
        <f t="shared" si="42"/>
        <v>0</v>
      </c>
      <c r="K650">
        <f t="shared" si="43"/>
        <v>2017</v>
      </c>
    </row>
    <row r="651" spans="1:11" hidden="1" x14ac:dyDescent="0.25">
      <c r="A651" s="12">
        <v>11</v>
      </c>
      <c r="B651" s="13">
        <v>42248</v>
      </c>
      <c r="C651" s="13">
        <v>42253</v>
      </c>
      <c r="D651" s="12">
        <f>260/7*6</f>
        <v>222.85714285714289</v>
      </c>
      <c r="E651" s="12">
        <f>62/7*6</f>
        <v>53.142857142857146</v>
      </c>
      <c r="F651" s="12" t="s">
        <v>589</v>
      </c>
      <c r="G651" t="s">
        <v>600</v>
      </c>
      <c r="H651" s="12">
        <f t="shared" si="40"/>
        <v>9</v>
      </c>
      <c r="I651" s="12">
        <f t="shared" si="41"/>
        <v>9</v>
      </c>
      <c r="J651" s="12">
        <f t="shared" si="42"/>
        <v>0</v>
      </c>
      <c r="K651">
        <f t="shared" si="43"/>
        <v>2015</v>
      </c>
    </row>
    <row r="652" spans="1:11" hidden="1" x14ac:dyDescent="0.25">
      <c r="A652" s="12">
        <v>5</v>
      </c>
      <c r="B652" s="13">
        <v>43710</v>
      </c>
      <c r="C652" s="13">
        <v>43716</v>
      </c>
      <c r="D652" s="12">
        <v>1674</v>
      </c>
      <c r="E652" s="12">
        <v>685</v>
      </c>
      <c r="F652" s="12" t="s">
        <v>593</v>
      </c>
      <c r="G652" t="s">
        <v>600</v>
      </c>
      <c r="H652" s="12">
        <f t="shared" si="40"/>
        <v>9</v>
      </c>
      <c r="I652" s="12">
        <f t="shared" si="41"/>
        <v>9</v>
      </c>
      <c r="J652" s="12">
        <f t="shared" si="42"/>
        <v>0</v>
      </c>
      <c r="K652">
        <f t="shared" si="43"/>
        <v>2019</v>
      </c>
    </row>
    <row r="653" spans="1:11" hidden="1" x14ac:dyDescent="0.25">
      <c r="A653">
        <v>5</v>
      </c>
      <c r="B653" s="11">
        <v>43717</v>
      </c>
      <c r="C653" s="11">
        <v>43723</v>
      </c>
      <c r="D653">
        <v>3999</v>
      </c>
      <c r="E653">
        <v>1132</v>
      </c>
      <c r="F653" t="s">
        <v>593</v>
      </c>
      <c r="G653" t="s">
        <v>600</v>
      </c>
      <c r="H653">
        <f t="shared" si="40"/>
        <v>9</v>
      </c>
      <c r="I653">
        <f t="shared" si="41"/>
        <v>9</v>
      </c>
      <c r="J653">
        <f t="shared" si="42"/>
        <v>0</v>
      </c>
      <c r="K653">
        <f t="shared" si="43"/>
        <v>2019</v>
      </c>
    </row>
    <row r="654" spans="1:11" hidden="1" x14ac:dyDescent="0.25">
      <c r="A654" s="12">
        <v>5</v>
      </c>
      <c r="B654" s="13">
        <v>43724</v>
      </c>
      <c r="C654" s="13">
        <v>43730</v>
      </c>
      <c r="D654" s="12">
        <v>854</v>
      </c>
      <c r="E654" s="12">
        <v>413</v>
      </c>
      <c r="F654" s="12" t="s">
        <v>593</v>
      </c>
      <c r="G654" t="s">
        <v>600</v>
      </c>
      <c r="H654" s="12">
        <f t="shared" si="40"/>
        <v>9</v>
      </c>
      <c r="I654" s="12">
        <f t="shared" si="41"/>
        <v>9</v>
      </c>
      <c r="J654" s="12">
        <f t="shared" si="42"/>
        <v>0</v>
      </c>
      <c r="K654">
        <f t="shared" si="43"/>
        <v>2019</v>
      </c>
    </row>
    <row r="655" spans="1:11" hidden="1" x14ac:dyDescent="0.25">
      <c r="A655">
        <v>5</v>
      </c>
      <c r="B655" s="11">
        <v>43731</v>
      </c>
      <c r="C655" s="11">
        <v>43738</v>
      </c>
      <c r="D655">
        <v>434</v>
      </c>
      <c r="E655">
        <v>79</v>
      </c>
      <c r="F655" t="s">
        <v>593</v>
      </c>
      <c r="G655" t="s">
        <v>600</v>
      </c>
      <c r="H655">
        <f t="shared" si="40"/>
        <v>9</v>
      </c>
      <c r="I655">
        <f t="shared" si="41"/>
        <v>9</v>
      </c>
      <c r="J655">
        <f t="shared" si="42"/>
        <v>0</v>
      </c>
      <c r="K655">
        <f t="shared" si="43"/>
        <v>2019</v>
      </c>
    </row>
    <row r="656" spans="1:11" hidden="1" x14ac:dyDescent="0.25">
      <c r="A656" s="12">
        <v>11</v>
      </c>
      <c r="B656" s="13">
        <v>44075</v>
      </c>
      <c r="C656" s="13">
        <v>44080</v>
      </c>
      <c r="D656" s="12">
        <f>553/7*6</f>
        <v>474</v>
      </c>
      <c r="E656" s="12">
        <f>74/7*6</f>
        <v>63.428571428571431</v>
      </c>
      <c r="F656" s="12" t="s">
        <v>597</v>
      </c>
      <c r="G656" t="s">
        <v>600</v>
      </c>
      <c r="H656" s="12">
        <f t="shared" si="40"/>
        <v>9</v>
      </c>
      <c r="I656" s="12">
        <f t="shared" si="41"/>
        <v>9</v>
      </c>
      <c r="J656" s="12">
        <f t="shared" si="42"/>
        <v>0</v>
      </c>
      <c r="K656">
        <f t="shared" si="43"/>
        <v>2020</v>
      </c>
    </row>
    <row r="657" spans="1:11" hidden="1" x14ac:dyDescent="0.25">
      <c r="A657" s="12">
        <v>5</v>
      </c>
      <c r="B657" s="13">
        <v>42248</v>
      </c>
      <c r="C657" s="13">
        <v>42253</v>
      </c>
      <c r="D657" s="12">
        <f>1715/7*6</f>
        <v>1470</v>
      </c>
      <c r="E657" s="12">
        <f>490/7*6</f>
        <v>420</v>
      </c>
      <c r="F657" s="12" t="s">
        <v>593</v>
      </c>
      <c r="G657" t="s">
        <v>600</v>
      </c>
      <c r="H657" s="12">
        <f t="shared" si="40"/>
        <v>9</v>
      </c>
      <c r="I657" s="12">
        <f t="shared" si="41"/>
        <v>9</v>
      </c>
      <c r="J657" s="12">
        <f t="shared" si="42"/>
        <v>0</v>
      </c>
      <c r="K657">
        <f t="shared" si="43"/>
        <v>2015</v>
      </c>
    </row>
    <row r="658" spans="1:11" hidden="1" x14ac:dyDescent="0.25">
      <c r="A658" s="12">
        <v>5</v>
      </c>
      <c r="B658" s="13">
        <v>43709</v>
      </c>
      <c r="C658" s="13">
        <v>43709</v>
      </c>
      <c r="D658" s="12">
        <f>2310/7</f>
        <v>330</v>
      </c>
      <c r="E658" s="12">
        <f>608/7</f>
        <v>86.857142857142861</v>
      </c>
      <c r="F658" s="12" t="s">
        <v>593</v>
      </c>
      <c r="G658" t="s">
        <v>600</v>
      </c>
      <c r="H658" s="12">
        <f t="shared" si="40"/>
        <v>9</v>
      </c>
      <c r="I658" s="12">
        <f t="shared" si="41"/>
        <v>9</v>
      </c>
      <c r="J658" s="12">
        <f t="shared" si="42"/>
        <v>0</v>
      </c>
      <c r="K658">
        <f t="shared" si="43"/>
        <v>2019</v>
      </c>
    </row>
    <row r="659" spans="1:11" hidden="1" x14ac:dyDescent="0.25">
      <c r="A659">
        <v>5</v>
      </c>
      <c r="B659" s="11">
        <v>44081</v>
      </c>
      <c r="C659" s="11">
        <v>44087</v>
      </c>
      <c r="D659">
        <v>1215</v>
      </c>
      <c r="E659">
        <v>500</v>
      </c>
      <c r="F659" t="s">
        <v>593</v>
      </c>
      <c r="G659" t="s">
        <v>600</v>
      </c>
      <c r="H659">
        <f t="shared" si="40"/>
        <v>9</v>
      </c>
      <c r="I659">
        <f t="shared" si="41"/>
        <v>9</v>
      </c>
      <c r="J659">
        <f t="shared" si="42"/>
        <v>0</v>
      </c>
      <c r="K659">
        <f t="shared" si="43"/>
        <v>2020</v>
      </c>
    </row>
    <row r="660" spans="1:11" hidden="1" x14ac:dyDescent="0.25">
      <c r="A660">
        <v>11</v>
      </c>
      <c r="B660" s="11">
        <v>44081</v>
      </c>
      <c r="C660" s="11">
        <v>44087</v>
      </c>
      <c r="D660">
        <v>103</v>
      </c>
      <c r="E660">
        <v>79</v>
      </c>
      <c r="F660" t="s">
        <v>597</v>
      </c>
      <c r="G660" t="s">
        <v>600</v>
      </c>
      <c r="H660">
        <f t="shared" si="40"/>
        <v>9</v>
      </c>
      <c r="I660">
        <f t="shared" si="41"/>
        <v>9</v>
      </c>
      <c r="J660">
        <f t="shared" si="42"/>
        <v>0</v>
      </c>
      <c r="K660">
        <f t="shared" si="43"/>
        <v>2020</v>
      </c>
    </row>
    <row r="661" spans="1:11" hidden="1" x14ac:dyDescent="0.25">
      <c r="A661">
        <v>5</v>
      </c>
      <c r="B661" s="11">
        <v>44088</v>
      </c>
      <c r="C661" s="11">
        <v>44094</v>
      </c>
      <c r="D661">
        <v>2456</v>
      </c>
      <c r="E661">
        <v>1070</v>
      </c>
      <c r="F661" t="s">
        <v>593</v>
      </c>
      <c r="G661" t="s">
        <v>600</v>
      </c>
      <c r="H661">
        <f t="shared" si="40"/>
        <v>9</v>
      </c>
      <c r="I661">
        <f t="shared" si="41"/>
        <v>9</v>
      </c>
      <c r="J661">
        <f t="shared" si="42"/>
        <v>0</v>
      </c>
      <c r="K661">
        <f t="shared" si="43"/>
        <v>2020</v>
      </c>
    </row>
    <row r="662" spans="1:11" hidden="1" x14ac:dyDescent="0.25">
      <c r="A662">
        <v>11</v>
      </c>
      <c r="B662" s="11">
        <v>44088</v>
      </c>
      <c r="C662" s="11">
        <v>44094</v>
      </c>
      <c r="D662">
        <v>211</v>
      </c>
      <c r="E662">
        <v>48</v>
      </c>
      <c r="F662" t="s">
        <v>597</v>
      </c>
      <c r="G662" t="s">
        <v>600</v>
      </c>
      <c r="H662">
        <f t="shared" si="40"/>
        <v>9</v>
      </c>
      <c r="I662">
        <f t="shared" si="41"/>
        <v>9</v>
      </c>
      <c r="J662">
        <f t="shared" si="42"/>
        <v>0</v>
      </c>
      <c r="K662">
        <f t="shared" si="43"/>
        <v>2020</v>
      </c>
    </row>
    <row r="663" spans="1:11" hidden="1" x14ac:dyDescent="0.25">
      <c r="A663">
        <v>5</v>
      </c>
      <c r="B663" s="11">
        <v>44095</v>
      </c>
      <c r="C663" s="11">
        <v>44101</v>
      </c>
      <c r="D663">
        <v>1877</v>
      </c>
      <c r="E663">
        <v>414</v>
      </c>
      <c r="F663" t="s">
        <v>593</v>
      </c>
      <c r="G663" t="s">
        <v>600</v>
      </c>
      <c r="H663">
        <f t="shared" si="40"/>
        <v>9</v>
      </c>
      <c r="I663">
        <f t="shared" si="41"/>
        <v>9</v>
      </c>
      <c r="J663">
        <f t="shared" si="42"/>
        <v>0</v>
      </c>
      <c r="K663">
        <f t="shared" si="43"/>
        <v>2020</v>
      </c>
    </row>
    <row r="664" spans="1:11" hidden="1" x14ac:dyDescent="0.25">
      <c r="A664">
        <v>11</v>
      </c>
      <c r="B664" s="11">
        <v>44095</v>
      </c>
      <c r="C664" s="11">
        <v>44101</v>
      </c>
      <c r="D664">
        <v>335</v>
      </c>
      <c r="E664">
        <v>61</v>
      </c>
      <c r="F664" t="s">
        <v>597</v>
      </c>
      <c r="G664" t="s">
        <v>600</v>
      </c>
      <c r="H664">
        <f t="shared" si="40"/>
        <v>9</v>
      </c>
      <c r="I664">
        <f t="shared" si="41"/>
        <v>9</v>
      </c>
      <c r="J664">
        <f t="shared" si="42"/>
        <v>0</v>
      </c>
      <c r="K664">
        <f t="shared" si="43"/>
        <v>2020</v>
      </c>
    </row>
    <row r="665" spans="1:11" hidden="1" x14ac:dyDescent="0.25">
      <c r="A665">
        <v>5</v>
      </c>
      <c r="B665" s="11">
        <v>44102</v>
      </c>
      <c r="C665" s="11">
        <v>44104</v>
      </c>
      <c r="D665">
        <v>228</v>
      </c>
      <c r="E665">
        <v>81</v>
      </c>
      <c r="F665" t="s">
        <v>593</v>
      </c>
      <c r="G665" t="s">
        <v>600</v>
      </c>
      <c r="H665">
        <f t="shared" si="40"/>
        <v>9</v>
      </c>
      <c r="I665">
        <f t="shared" si="41"/>
        <v>9</v>
      </c>
      <c r="J665">
        <f t="shared" si="42"/>
        <v>0</v>
      </c>
      <c r="K665">
        <f t="shared" si="43"/>
        <v>2020</v>
      </c>
    </row>
    <row r="666" spans="1:11" hidden="1" x14ac:dyDescent="0.25">
      <c r="A666">
        <v>11</v>
      </c>
      <c r="B666" s="11">
        <v>44102</v>
      </c>
      <c r="C666" s="11">
        <v>44104</v>
      </c>
      <c r="D666">
        <v>164</v>
      </c>
      <c r="E666">
        <v>37</v>
      </c>
      <c r="F666" t="s">
        <v>597</v>
      </c>
      <c r="G666" t="s">
        <v>600</v>
      </c>
      <c r="H666">
        <f t="shared" si="40"/>
        <v>9</v>
      </c>
      <c r="I666">
        <f t="shared" si="41"/>
        <v>9</v>
      </c>
      <c r="J666">
        <f t="shared" si="42"/>
        <v>0</v>
      </c>
      <c r="K666">
        <f t="shared" si="43"/>
        <v>2020</v>
      </c>
    </row>
    <row r="667" spans="1:11" hidden="1" x14ac:dyDescent="0.25">
      <c r="A667" s="12">
        <v>5</v>
      </c>
      <c r="B667" s="13">
        <v>44440</v>
      </c>
      <c r="C667" s="13">
        <v>44444</v>
      </c>
      <c r="D667" s="12">
        <f>3298/7*5</f>
        <v>2355.7142857142858</v>
      </c>
      <c r="E667" s="12">
        <f>740/7*5</f>
        <v>528.57142857142856</v>
      </c>
      <c r="F667" s="12" t="s">
        <v>593</v>
      </c>
      <c r="G667" t="s">
        <v>600</v>
      </c>
      <c r="H667" s="12">
        <f t="shared" si="40"/>
        <v>9</v>
      </c>
      <c r="I667" s="12">
        <f t="shared" si="41"/>
        <v>9</v>
      </c>
      <c r="J667" s="12">
        <f t="shared" si="42"/>
        <v>0</v>
      </c>
      <c r="K667">
        <f t="shared" si="43"/>
        <v>2021</v>
      </c>
    </row>
    <row r="668" spans="1:11" hidden="1" x14ac:dyDescent="0.25">
      <c r="A668" s="12">
        <v>5</v>
      </c>
      <c r="B668" s="13">
        <v>44075</v>
      </c>
      <c r="C668" s="13">
        <v>44080</v>
      </c>
      <c r="D668" s="12">
        <f>4279/7*6</f>
        <v>3667.7142857142862</v>
      </c>
      <c r="E668" s="12">
        <f>495/7*6</f>
        <v>424.28571428571422</v>
      </c>
      <c r="F668" s="12" t="s">
        <v>593</v>
      </c>
      <c r="G668" t="s">
        <v>600</v>
      </c>
      <c r="H668" s="12">
        <f t="shared" si="40"/>
        <v>9</v>
      </c>
      <c r="I668" s="12">
        <f t="shared" si="41"/>
        <v>9</v>
      </c>
      <c r="J668" s="12">
        <f t="shared" si="42"/>
        <v>0</v>
      </c>
      <c r="K668">
        <f t="shared" si="43"/>
        <v>2020</v>
      </c>
    </row>
    <row r="669" spans="1:11" hidden="1" x14ac:dyDescent="0.25">
      <c r="A669">
        <v>5</v>
      </c>
      <c r="B669" s="11">
        <v>44445</v>
      </c>
      <c r="C669" s="11">
        <v>44451</v>
      </c>
      <c r="D669">
        <v>6476</v>
      </c>
      <c r="E669">
        <v>1042</v>
      </c>
      <c r="F669" t="s">
        <v>593</v>
      </c>
      <c r="G669" t="s">
        <v>600</v>
      </c>
      <c r="H669">
        <f t="shared" si="40"/>
        <v>9</v>
      </c>
      <c r="I669">
        <f t="shared" si="41"/>
        <v>9</v>
      </c>
      <c r="J669">
        <f t="shared" si="42"/>
        <v>0</v>
      </c>
      <c r="K669">
        <f t="shared" si="43"/>
        <v>2021</v>
      </c>
    </row>
    <row r="670" spans="1:11" hidden="1" x14ac:dyDescent="0.25">
      <c r="A670">
        <v>5</v>
      </c>
      <c r="B670" s="11">
        <v>44452</v>
      </c>
      <c r="C670" s="11">
        <v>44458</v>
      </c>
      <c r="D670">
        <v>4198</v>
      </c>
      <c r="E670">
        <v>828</v>
      </c>
      <c r="F670" t="s">
        <v>593</v>
      </c>
      <c r="G670" t="s">
        <v>600</v>
      </c>
      <c r="H670">
        <f t="shared" si="40"/>
        <v>9</v>
      </c>
      <c r="I670">
        <f t="shared" si="41"/>
        <v>9</v>
      </c>
      <c r="J670">
        <f t="shared" si="42"/>
        <v>0</v>
      </c>
      <c r="K670">
        <f t="shared" si="43"/>
        <v>2021</v>
      </c>
    </row>
    <row r="671" spans="1:11" hidden="1" x14ac:dyDescent="0.25">
      <c r="A671">
        <v>5</v>
      </c>
      <c r="B671" s="11">
        <v>44459</v>
      </c>
      <c r="C671" s="11">
        <v>44465</v>
      </c>
      <c r="D671">
        <v>1773</v>
      </c>
      <c r="E671">
        <v>496</v>
      </c>
      <c r="F671" t="s">
        <v>593</v>
      </c>
      <c r="G671" t="s">
        <v>600</v>
      </c>
      <c r="H671">
        <f t="shared" si="40"/>
        <v>9</v>
      </c>
      <c r="I671">
        <f t="shared" si="41"/>
        <v>9</v>
      </c>
      <c r="J671">
        <f t="shared" si="42"/>
        <v>0</v>
      </c>
      <c r="K671">
        <f t="shared" si="43"/>
        <v>2021</v>
      </c>
    </row>
    <row r="672" spans="1:11" hidden="1" x14ac:dyDescent="0.25">
      <c r="A672">
        <v>5</v>
      </c>
      <c r="B672" s="11">
        <v>44466</v>
      </c>
      <c r="C672" s="11">
        <v>44469</v>
      </c>
      <c r="D672">
        <v>661</v>
      </c>
      <c r="E672">
        <v>143</v>
      </c>
      <c r="F672" t="s">
        <v>593</v>
      </c>
      <c r="G672" t="s">
        <v>600</v>
      </c>
      <c r="H672">
        <f t="shared" si="40"/>
        <v>9</v>
      </c>
      <c r="I672">
        <f t="shared" si="41"/>
        <v>9</v>
      </c>
      <c r="J672">
        <f t="shared" si="42"/>
        <v>0</v>
      </c>
      <c r="K672">
        <f t="shared" si="43"/>
        <v>2021</v>
      </c>
    </row>
    <row r="673" spans="1:11" hidden="1" x14ac:dyDescent="0.25">
      <c r="A673" s="12">
        <v>5</v>
      </c>
      <c r="B673" s="13">
        <v>43344</v>
      </c>
      <c r="C673" s="13">
        <v>43345</v>
      </c>
      <c r="D673" s="12">
        <f>4621/7*2</f>
        <v>1320.2857142857142</v>
      </c>
      <c r="E673" s="12">
        <f>1238/7*2</f>
        <v>353.71428571428572</v>
      </c>
      <c r="F673" s="12" t="s">
        <v>593</v>
      </c>
      <c r="G673" t="s">
        <v>600</v>
      </c>
      <c r="H673" s="12">
        <f t="shared" si="40"/>
        <v>9</v>
      </c>
      <c r="I673" s="12">
        <f t="shared" si="41"/>
        <v>9</v>
      </c>
      <c r="J673" s="12">
        <f t="shared" si="42"/>
        <v>0</v>
      </c>
      <c r="K673">
        <f t="shared" si="43"/>
        <v>2018</v>
      </c>
    </row>
    <row r="674" spans="1:11" hidden="1" x14ac:dyDescent="0.25">
      <c r="A674">
        <v>6</v>
      </c>
      <c r="B674" s="11">
        <v>42278</v>
      </c>
      <c r="C674" s="11">
        <v>42281</v>
      </c>
      <c r="D674">
        <v>2426</v>
      </c>
      <c r="E674">
        <v>975</v>
      </c>
      <c r="F674" t="s">
        <v>578</v>
      </c>
      <c r="G674" t="s">
        <v>601</v>
      </c>
      <c r="H674">
        <f t="shared" si="40"/>
        <v>10</v>
      </c>
      <c r="I674">
        <f t="shared" si="41"/>
        <v>10</v>
      </c>
      <c r="J674">
        <f t="shared" si="42"/>
        <v>0</v>
      </c>
      <c r="K674">
        <f t="shared" si="43"/>
        <v>2015</v>
      </c>
    </row>
    <row r="675" spans="1:11" hidden="1" x14ac:dyDescent="0.25">
      <c r="A675">
        <v>7</v>
      </c>
      <c r="B675" s="11">
        <v>42278</v>
      </c>
      <c r="C675" s="11">
        <v>42281</v>
      </c>
      <c r="D675">
        <v>541</v>
      </c>
      <c r="E675">
        <v>132</v>
      </c>
      <c r="F675" t="s">
        <v>578</v>
      </c>
      <c r="G675" t="s">
        <v>601</v>
      </c>
      <c r="H675">
        <f t="shared" si="40"/>
        <v>10</v>
      </c>
      <c r="I675">
        <f t="shared" si="41"/>
        <v>10</v>
      </c>
      <c r="J675">
        <f t="shared" si="42"/>
        <v>0</v>
      </c>
      <c r="K675">
        <f t="shared" si="43"/>
        <v>2015</v>
      </c>
    </row>
    <row r="676" spans="1:11" hidden="1" x14ac:dyDescent="0.25">
      <c r="A676">
        <v>10</v>
      </c>
      <c r="B676" s="11">
        <v>42278</v>
      </c>
      <c r="C676" s="11">
        <v>42281</v>
      </c>
      <c r="D676">
        <v>618</v>
      </c>
      <c r="E676">
        <v>253</v>
      </c>
      <c r="F676" t="s">
        <v>578</v>
      </c>
      <c r="G676" t="s">
        <v>601</v>
      </c>
      <c r="H676">
        <f t="shared" si="40"/>
        <v>10</v>
      </c>
      <c r="I676">
        <f t="shared" si="41"/>
        <v>10</v>
      </c>
      <c r="J676">
        <f t="shared" si="42"/>
        <v>0</v>
      </c>
      <c r="K676">
        <f t="shared" si="43"/>
        <v>2015</v>
      </c>
    </row>
    <row r="677" spans="1:11" hidden="1" x14ac:dyDescent="0.25">
      <c r="A677">
        <v>6</v>
      </c>
      <c r="B677" s="11">
        <v>42282</v>
      </c>
      <c r="C677" s="11">
        <v>42288</v>
      </c>
      <c r="D677">
        <v>1982</v>
      </c>
      <c r="E677">
        <v>364</v>
      </c>
      <c r="F677" t="s">
        <v>578</v>
      </c>
      <c r="G677" t="s">
        <v>601</v>
      </c>
      <c r="H677">
        <f t="shared" si="40"/>
        <v>10</v>
      </c>
      <c r="I677">
        <f t="shared" si="41"/>
        <v>10</v>
      </c>
      <c r="J677">
        <f t="shared" si="42"/>
        <v>0</v>
      </c>
      <c r="K677">
        <f t="shared" si="43"/>
        <v>2015</v>
      </c>
    </row>
    <row r="678" spans="1:11" hidden="1" x14ac:dyDescent="0.25">
      <c r="A678">
        <v>7</v>
      </c>
      <c r="B678" s="11">
        <v>42282</v>
      </c>
      <c r="C678" s="11">
        <v>42288</v>
      </c>
      <c r="D678">
        <v>349</v>
      </c>
      <c r="E678">
        <v>53</v>
      </c>
      <c r="F678" t="s">
        <v>578</v>
      </c>
      <c r="G678" t="s">
        <v>601</v>
      </c>
      <c r="H678">
        <f t="shared" si="40"/>
        <v>10</v>
      </c>
      <c r="I678">
        <f t="shared" si="41"/>
        <v>10</v>
      </c>
      <c r="J678">
        <f t="shared" si="42"/>
        <v>0</v>
      </c>
      <c r="K678">
        <f t="shared" si="43"/>
        <v>2015</v>
      </c>
    </row>
    <row r="679" spans="1:11" hidden="1" x14ac:dyDescent="0.25">
      <c r="A679">
        <v>10</v>
      </c>
      <c r="B679" s="11">
        <v>42282</v>
      </c>
      <c r="C679" s="11">
        <v>42288</v>
      </c>
      <c r="D679">
        <v>748</v>
      </c>
      <c r="E679">
        <v>91</v>
      </c>
      <c r="F679" t="s">
        <v>578</v>
      </c>
      <c r="G679" t="s">
        <v>601</v>
      </c>
      <c r="H679">
        <f t="shared" si="40"/>
        <v>10</v>
      </c>
      <c r="I679">
        <f t="shared" si="41"/>
        <v>10</v>
      </c>
      <c r="J679">
        <f t="shared" si="42"/>
        <v>0</v>
      </c>
      <c r="K679">
        <f t="shared" si="43"/>
        <v>2015</v>
      </c>
    </row>
    <row r="680" spans="1:11" hidden="1" x14ac:dyDescent="0.25">
      <c r="A680">
        <v>6</v>
      </c>
      <c r="B680" s="11">
        <v>42289</v>
      </c>
      <c r="C680" s="11">
        <v>42295</v>
      </c>
      <c r="D680">
        <v>1285</v>
      </c>
      <c r="E680">
        <v>466</v>
      </c>
      <c r="F680" t="s">
        <v>578</v>
      </c>
      <c r="G680" t="s">
        <v>601</v>
      </c>
      <c r="H680">
        <f t="shared" si="40"/>
        <v>10</v>
      </c>
      <c r="I680">
        <f t="shared" si="41"/>
        <v>10</v>
      </c>
      <c r="J680">
        <f t="shared" si="42"/>
        <v>0</v>
      </c>
      <c r="K680">
        <f t="shared" si="43"/>
        <v>2015</v>
      </c>
    </row>
    <row r="681" spans="1:11" hidden="1" x14ac:dyDescent="0.25">
      <c r="A681">
        <v>7</v>
      </c>
      <c r="B681" s="11">
        <v>42289</v>
      </c>
      <c r="C681" s="11">
        <v>42295</v>
      </c>
      <c r="D681">
        <v>533</v>
      </c>
      <c r="E681">
        <v>108</v>
      </c>
      <c r="F681" t="s">
        <v>578</v>
      </c>
      <c r="G681" t="s">
        <v>601</v>
      </c>
      <c r="H681">
        <f t="shared" si="40"/>
        <v>10</v>
      </c>
      <c r="I681">
        <f t="shared" si="41"/>
        <v>10</v>
      </c>
      <c r="J681">
        <f t="shared" si="42"/>
        <v>0</v>
      </c>
      <c r="K681">
        <f t="shared" si="43"/>
        <v>2015</v>
      </c>
    </row>
    <row r="682" spans="1:11" hidden="1" x14ac:dyDescent="0.25">
      <c r="A682">
        <v>10</v>
      </c>
      <c r="B682" s="11">
        <v>42289</v>
      </c>
      <c r="C682" s="11">
        <v>42295</v>
      </c>
      <c r="D682">
        <v>255</v>
      </c>
      <c r="E682">
        <v>56</v>
      </c>
      <c r="F682" t="s">
        <v>578</v>
      </c>
      <c r="G682" t="s">
        <v>601</v>
      </c>
      <c r="H682">
        <f t="shared" si="40"/>
        <v>10</v>
      </c>
      <c r="I682">
        <f t="shared" si="41"/>
        <v>10</v>
      </c>
      <c r="J682">
        <f t="shared" si="42"/>
        <v>0</v>
      </c>
      <c r="K682">
        <f t="shared" si="43"/>
        <v>2015</v>
      </c>
    </row>
    <row r="683" spans="1:11" hidden="1" x14ac:dyDescent="0.25">
      <c r="A683">
        <v>6</v>
      </c>
      <c r="B683" s="11">
        <v>42296</v>
      </c>
      <c r="C683" s="11">
        <v>42302</v>
      </c>
      <c r="D683">
        <v>928</v>
      </c>
      <c r="E683">
        <v>193</v>
      </c>
      <c r="F683" t="s">
        <v>578</v>
      </c>
      <c r="G683" t="s">
        <v>601</v>
      </c>
      <c r="H683">
        <f t="shared" si="40"/>
        <v>10</v>
      </c>
      <c r="I683">
        <f t="shared" si="41"/>
        <v>10</v>
      </c>
      <c r="J683">
        <f t="shared" si="42"/>
        <v>0</v>
      </c>
      <c r="K683">
        <f t="shared" si="43"/>
        <v>2015</v>
      </c>
    </row>
    <row r="684" spans="1:11" hidden="1" x14ac:dyDescent="0.25">
      <c r="A684">
        <v>7</v>
      </c>
      <c r="B684" s="11">
        <v>42296</v>
      </c>
      <c r="C684" s="11">
        <v>42302</v>
      </c>
      <c r="D684">
        <v>316</v>
      </c>
      <c r="E684">
        <v>70</v>
      </c>
      <c r="F684" t="s">
        <v>578</v>
      </c>
      <c r="G684" t="s">
        <v>601</v>
      </c>
      <c r="H684">
        <f t="shared" si="40"/>
        <v>10</v>
      </c>
      <c r="I684">
        <f t="shared" si="41"/>
        <v>10</v>
      </c>
      <c r="J684">
        <f t="shared" si="42"/>
        <v>0</v>
      </c>
      <c r="K684">
        <f t="shared" si="43"/>
        <v>2015</v>
      </c>
    </row>
    <row r="685" spans="1:11" hidden="1" x14ac:dyDescent="0.25">
      <c r="A685">
        <v>6</v>
      </c>
      <c r="B685" s="11">
        <v>42303</v>
      </c>
      <c r="C685" s="11">
        <v>42308</v>
      </c>
      <c r="D685">
        <v>139</v>
      </c>
      <c r="E685">
        <v>30</v>
      </c>
      <c r="F685" t="s">
        <v>578</v>
      </c>
      <c r="G685" t="s">
        <v>601</v>
      </c>
      <c r="H685">
        <f t="shared" si="40"/>
        <v>10</v>
      </c>
      <c r="I685">
        <f t="shared" si="41"/>
        <v>10</v>
      </c>
      <c r="J685">
        <f t="shared" si="42"/>
        <v>0</v>
      </c>
      <c r="K685">
        <f t="shared" si="43"/>
        <v>2015</v>
      </c>
    </row>
    <row r="686" spans="1:11" hidden="1" x14ac:dyDescent="0.25">
      <c r="A686">
        <v>7</v>
      </c>
      <c r="B686" s="11">
        <v>42303</v>
      </c>
      <c r="C686" s="11">
        <v>42308</v>
      </c>
      <c r="D686">
        <v>26</v>
      </c>
      <c r="E686">
        <v>2</v>
      </c>
      <c r="F686" t="s">
        <v>578</v>
      </c>
      <c r="G686" t="s">
        <v>601</v>
      </c>
      <c r="H686">
        <f t="shared" si="40"/>
        <v>10</v>
      </c>
      <c r="I686">
        <f t="shared" si="41"/>
        <v>10</v>
      </c>
      <c r="J686">
        <f t="shared" si="42"/>
        <v>0</v>
      </c>
      <c r="K686">
        <f t="shared" si="43"/>
        <v>2015</v>
      </c>
    </row>
    <row r="687" spans="1:11" hidden="1" x14ac:dyDescent="0.25">
      <c r="A687">
        <v>7</v>
      </c>
      <c r="B687" s="11">
        <v>42644</v>
      </c>
      <c r="C687" s="11">
        <v>42645</v>
      </c>
      <c r="D687">
        <v>0</v>
      </c>
      <c r="E687">
        <v>0</v>
      </c>
      <c r="F687" t="s">
        <v>580</v>
      </c>
      <c r="G687" t="s">
        <v>601</v>
      </c>
      <c r="H687">
        <f t="shared" si="40"/>
        <v>10</v>
      </c>
      <c r="I687">
        <f t="shared" si="41"/>
        <v>10</v>
      </c>
      <c r="J687">
        <f t="shared" si="42"/>
        <v>0</v>
      </c>
      <c r="K687">
        <f t="shared" si="43"/>
        <v>2016</v>
      </c>
    </row>
    <row r="688" spans="1:11" hidden="1" x14ac:dyDescent="0.25">
      <c r="A688">
        <v>7</v>
      </c>
      <c r="B688" s="11">
        <v>42646</v>
      </c>
      <c r="C688" s="11">
        <v>42652</v>
      </c>
      <c r="D688">
        <v>0</v>
      </c>
      <c r="E688">
        <v>1</v>
      </c>
      <c r="F688" t="s">
        <v>580</v>
      </c>
      <c r="G688" t="s">
        <v>601</v>
      </c>
      <c r="H688">
        <f t="shared" si="40"/>
        <v>10</v>
      </c>
      <c r="I688">
        <f t="shared" si="41"/>
        <v>10</v>
      </c>
      <c r="J688">
        <f t="shared" si="42"/>
        <v>0</v>
      </c>
      <c r="K688">
        <f t="shared" si="43"/>
        <v>2016</v>
      </c>
    </row>
    <row r="689" spans="1:11" hidden="1" x14ac:dyDescent="0.25">
      <c r="A689">
        <v>7</v>
      </c>
      <c r="B689" s="11">
        <v>42653</v>
      </c>
      <c r="C689" s="11">
        <v>42659</v>
      </c>
      <c r="D689">
        <v>0</v>
      </c>
      <c r="E689">
        <v>0</v>
      </c>
      <c r="F689" t="s">
        <v>580</v>
      </c>
      <c r="G689" t="s">
        <v>601</v>
      </c>
      <c r="H689">
        <f t="shared" si="40"/>
        <v>10</v>
      </c>
      <c r="I689">
        <f t="shared" si="41"/>
        <v>10</v>
      </c>
      <c r="J689">
        <f t="shared" si="42"/>
        <v>0</v>
      </c>
      <c r="K689">
        <f t="shared" si="43"/>
        <v>2016</v>
      </c>
    </row>
    <row r="690" spans="1:11" hidden="1" x14ac:dyDescent="0.25">
      <c r="A690">
        <v>7</v>
      </c>
      <c r="B690" s="11">
        <v>42660</v>
      </c>
      <c r="C690" s="11">
        <v>42666</v>
      </c>
      <c r="D690">
        <v>0</v>
      </c>
      <c r="E690">
        <v>0</v>
      </c>
      <c r="F690" t="s">
        <v>580</v>
      </c>
      <c r="G690" t="s">
        <v>601</v>
      </c>
      <c r="H690">
        <f t="shared" si="40"/>
        <v>10</v>
      </c>
      <c r="I690">
        <f t="shared" si="41"/>
        <v>10</v>
      </c>
      <c r="J690">
        <f t="shared" si="42"/>
        <v>0</v>
      </c>
      <c r="K690">
        <f t="shared" si="43"/>
        <v>2016</v>
      </c>
    </row>
    <row r="691" spans="1:11" hidden="1" x14ac:dyDescent="0.25">
      <c r="A691">
        <v>7</v>
      </c>
      <c r="B691" s="11">
        <v>42667</v>
      </c>
      <c r="C691" s="11">
        <v>42673</v>
      </c>
      <c r="D691">
        <v>0</v>
      </c>
      <c r="E691">
        <v>0</v>
      </c>
      <c r="F691" t="s">
        <v>580</v>
      </c>
      <c r="G691" t="s">
        <v>601</v>
      </c>
      <c r="H691">
        <f t="shared" si="40"/>
        <v>10</v>
      </c>
      <c r="I691">
        <f t="shared" si="41"/>
        <v>10</v>
      </c>
      <c r="J691">
        <f t="shared" si="42"/>
        <v>0</v>
      </c>
      <c r="K691">
        <f t="shared" si="43"/>
        <v>2016</v>
      </c>
    </row>
    <row r="692" spans="1:11" hidden="1" x14ac:dyDescent="0.25">
      <c r="A692">
        <v>7</v>
      </c>
      <c r="B692" s="11">
        <v>42674</v>
      </c>
      <c r="C692" s="11">
        <v>42674</v>
      </c>
      <c r="D692">
        <v>0</v>
      </c>
      <c r="E692">
        <v>0</v>
      </c>
      <c r="F692" t="s">
        <v>580</v>
      </c>
      <c r="G692" t="s">
        <v>601</v>
      </c>
      <c r="H692">
        <f t="shared" si="40"/>
        <v>10</v>
      </c>
      <c r="I692">
        <f t="shared" si="41"/>
        <v>10</v>
      </c>
      <c r="J692">
        <f t="shared" si="42"/>
        <v>0</v>
      </c>
      <c r="K692">
        <f t="shared" si="43"/>
        <v>2016</v>
      </c>
    </row>
    <row r="693" spans="1:11" hidden="1" x14ac:dyDescent="0.25">
      <c r="A693">
        <v>81</v>
      </c>
      <c r="B693" s="11">
        <v>42310</v>
      </c>
      <c r="C693" s="11">
        <v>42316</v>
      </c>
      <c r="D693">
        <v>0</v>
      </c>
      <c r="E693">
        <v>0</v>
      </c>
      <c r="F693" t="s">
        <v>579</v>
      </c>
      <c r="G693" t="s">
        <v>601</v>
      </c>
      <c r="H693">
        <f t="shared" si="40"/>
        <v>11</v>
      </c>
      <c r="I693">
        <f t="shared" si="41"/>
        <v>11</v>
      </c>
      <c r="J693">
        <f t="shared" si="42"/>
        <v>0</v>
      </c>
      <c r="K693">
        <f t="shared" si="43"/>
        <v>2015</v>
      </c>
    </row>
    <row r="694" spans="1:11" hidden="1" x14ac:dyDescent="0.25">
      <c r="A694">
        <v>82</v>
      </c>
      <c r="B694" s="11">
        <v>42310</v>
      </c>
      <c r="C694" s="11">
        <v>42316</v>
      </c>
      <c r="D694">
        <v>6</v>
      </c>
      <c r="E694">
        <v>1</v>
      </c>
      <c r="F694" t="s">
        <v>579</v>
      </c>
      <c r="G694" t="s">
        <v>601</v>
      </c>
      <c r="H694">
        <f t="shared" si="40"/>
        <v>11</v>
      </c>
      <c r="I694">
        <f t="shared" si="41"/>
        <v>11</v>
      </c>
      <c r="J694">
        <f t="shared" si="42"/>
        <v>0</v>
      </c>
      <c r="K694">
        <f t="shared" si="43"/>
        <v>2015</v>
      </c>
    </row>
    <row r="695" spans="1:11" hidden="1" x14ac:dyDescent="0.25">
      <c r="A695">
        <v>81</v>
      </c>
      <c r="B695" s="11">
        <v>42317</v>
      </c>
      <c r="C695" s="11">
        <v>42323</v>
      </c>
      <c r="D695">
        <v>0</v>
      </c>
      <c r="E695">
        <v>0</v>
      </c>
      <c r="F695" t="s">
        <v>579</v>
      </c>
      <c r="G695" t="s">
        <v>601</v>
      </c>
      <c r="H695">
        <f t="shared" si="40"/>
        <v>11</v>
      </c>
      <c r="I695">
        <f t="shared" si="41"/>
        <v>11</v>
      </c>
      <c r="J695">
        <f t="shared" si="42"/>
        <v>0</v>
      </c>
      <c r="K695">
        <f t="shared" si="43"/>
        <v>2015</v>
      </c>
    </row>
    <row r="696" spans="1:11" hidden="1" x14ac:dyDescent="0.25">
      <c r="A696">
        <v>82</v>
      </c>
      <c r="B696" s="11">
        <v>42317</v>
      </c>
      <c r="C696" s="11">
        <v>42323</v>
      </c>
      <c r="D696">
        <v>0</v>
      </c>
      <c r="E696">
        <v>0</v>
      </c>
      <c r="F696" t="s">
        <v>579</v>
      </c>
      <c r="G696" t="s">
        <v>601</v>
      </c>
      <c r="H696">
        <f t="shared" si="40"/>
        <v>11</v>
      </c>
      <c r="I696">
        <f t="shared" si="41"/>
        <v>11</v>
      </c>
      <c r="J696">
        <f t="shared" si="42"/>
        <v>0</v>
      </c>
      <c r="K696">
        <f t="shared" si="43"/>
        <v>2015</v>
      </c>
    </row>
    <row r="697" spans="1:11" hidden="1" x14ac:dyDescent="0.25">
      <c r="A697">
        <v>81</v>
      </c>
      <c r="B697" s="11">
        <v>42324</v>
      </c>
      <c r="C697" s="11">
        <v>42330</v>
      </c>
      <c r="D697">
        <v>0</v>
      </c>
      <c r="E697">
        <v>0</v>
      </c>
      <c r="F697" t="s">
        <v>579</v>
      </c>
      <c r="G697" t="s">
        <v>601</v>
      </c>
      <c r="H697">
        <f t="shared" si="40"/>
        <v>11</v>
      </c>
      <c r="I697">
        <f t="shared" si="41"/>
        <v>11</v>
      </c>
      <c r="J697">
        <f t="shared" si="42"/>
        <v>0</v>
      </c>
      <c r="K697">
        <f t="shared" si="43"/>
        <v>2015</v>
      </c>
    </row>
    <row r="698" spans="1:11" hidden="1" x14ac:dyDescent="0.25">
      <c r="A698">
        <v>82</v>
      </c>
      <c r="B698" s="11">
        <v>42324</v>
      </c>
      <c r="C698" s="11">
        <v>42330</v>
      </c>
      <c r="D698">
        <v>0</v>
      </c>
      <c r="E698">
        <v>0</v>
      </c>
      <c r="F698" t="s">
        <v>579</v>
      </c>
      <c r="G698" t="s">
        <v>601</v>
      </c>
      <c r="H698">
        <f t="shared" si="40"/>
        <v>11</v>
      </c>
      <c r="I698">
        <f t="shared" si="41"/>
        <v>11</v>
      </c>
      <c r="J698">
        <f t="shared" si="42"/>
        <v>0</v>
      </c>
      <c r="K698">
        <f t="shared" si="43"/>
        <v>2015</v>
      </c>
    </row>
    <row r="699" spans="1:11" hidden="1" x14ac:dyDescent="0.25">
      <c r="A699">
        <v>81</v>
      </c>
      <c r="B699" s="11">
        <v>42331</v>
      </c>
      <c r="C699" s="11">
        <v>42337</v>
      </c>
      <c r="D699">
        <v>0</v>
      </c>
      <c r="E699">
        <v>0</v>
      </c>
      <c r="F699" t="s">
        <v>579</v>
      </c>
      <c r="G699" t="s">
        <v>601</v>
      </c>
      <c r="H699">
        <f t="shared" si="40"/>
        <v>11</v>
      </c>
      <c r="I699">
        <f t="shared" si="41"/>
        <v>11</v>
      </c>
      <c r="J699">
        <f t="shared" si="42"/>
        <v>0</v>
      </c>
      <c r="K699">
        <f t="shared" si="43"/>
        <v>2015</v>
      </c>
    </row>
    <row r="700" spans="1:11" hidden="1" x14ac:dyDescent="0.25">
      <c r="A700">
        <v>82</v>
      </c>
      <c r="B700" s="11">
        <v>42331</v>
      </c>
      <c r="C700" s="11">
        <v>42337</v>
      </c>
      <c r="D700">
        <v>0</v>
      </c>
      <c r="E700">
        <v>0</v>
      </c>
      <c r="F700" t="s">
        <v>579</v>
      </c>
      <c r="G700" t="s">
        <v>601</v>
      </c>
      <c r="H700">
        <f t="shared" si="40"/>
        <v>11</v>
      </c>
      <c r="I700">
        <f t="shared" si="41"/>
        <v>11</v>
      </c>
      <c r="J700">
        <f t="shared" si="42"/>
        <v>0</v>
      </c>
      <c r="K700">
        <f t="shared" si="43"/>
        <v>2015</v>
      </c>
    </row>
    <row r="701" spans="1:11" hidden="1" x14ac:dyDescent="0.25">
      <c r="A701">
        <v>81</v>
      </c>
      <c r="B701" s="11">
        <v>42338</v>
      </c>
      <c r="C701" s="11">
        <v>42344</v>
      </c>
      <c r="D701">
        <v>0</v>
      </c>
      <c r="E701">
        <v>0</v>
      </c>
      <c r="F701" t="s">
        <v>579</v>
      </c>
      <c r="G701" t="s">
        <v>601</v>
      </c>
      <c r="H701">
        <f t="shared" si="40"/>
        <v>11</v>
      </c>
      <c r="I701">
        <f t="shared" si="41"/>
        <v>12</v>
      </c>
      <c r="J701">
        <f t="shared" si="42"/>
        <v>-1</v>
      </c>
      <c r="K701">
        <f t="shared" si="43"/>
        <v>2015</v>
      </c>
    </row>
    <row r="702" spans="1:11" hidden="1" x14ac:dyDescent="0.25">
      <c r="A702">
        <v>82</v>
      </c>
      <c r="B702" s="11">
        <v>42338</v>
      </c>
      <c r="C702" s="11">
        <v>42344</v>
      </c>
      <c r="D702">
        <v>0</v>
      </c>
      <c r="E702">
        <v>0</v>
      </c>
      <c r="F702" t="s">
        <v>579</v>
      </c>
      <c r="G702" t="s">
        <v>601</v>
      </c>
      <c r="H702">
        <f t="shared" si="40"/>
        <v>11</v>
      </c>
      <c r="I702">
        <f t="shared" si="41"/>
        <v>12</v>
      </c>
      <c r="J702">
        <f t="shared" si="42"/>
        <v>-1</v>
      </c>
      <c r="K702">
        <f t="shared" si="43"/>
        <v>2015</v>
      </c>
    </row>
    <row r="703" spans="1:11" hidden="1" x14ac:dyDescent="0.25">
      <c r="A703">
        <v>9</v>
      </c>
      <c r="B703" s="11">
        <v>42675</v>
      </c>
      <c r="C703" s="11">
        <v>42680</v>
      </c>
      <c r="D703">
        <v>0</v>
      </c>
      <c r="E703">
        <v>0</v>
      </c>
      <c r="F703" t="s">
        <v>580</v>
      </c>
      <c r="G703" t="s">
        <v>601</v>
      </c>
      <c r="H703">
        <f t="shared" si="40"/>
        <v>11</v>
      </c>
      <c r="I703">
        <f t="shared" si="41"/>
        <v>11</v>
      </c>
      <c r="J703">
        <f t="shared" si="42"/>
        <v>0</v>
      </c>
      <c r="K703">
        <f t="shared" si="43"/>
        <v>2016</v>
      </c>
    </row>
    <row r="704" spans="1:11" hidden="1" x14ac:dyDescent="0.25">
      <c r="A704">
        <v>10</v>
      </c>
      <c r="B704" s="11">
        <v>42675</v>
      </c>
      <c r="C704" s="11">
        <v>42680</v>
      </c>
      <c r="D704">
        <v>172</v>
      </c>
      <c r="E704">
        <v>0</v>
      </c>
      <c r="F704" t="s">
        <v>580</v>
      </c>
      <c r="G704" t="s">
        <v>601</v>
      </c>
      <c r="H704">
        <f t="shared" si="40"/>
        <v>11</v>
      </c>
      <c r="I704">
        <f t="shared" si="41"/>
        <v>11</v>
      </c>
      <c r="J704">
        <f t="shared" si="42"/>
        <v>0</v>
      </c>
      <c r="K704">
        <f t="shared" si="43"/>
        <v>2016</v>
      </c>
    </row>
    <row r="705" spans="1:11" hidden="1" x14ac:dyDescent="0.25">
      <c r="A705">
        <v>81</v>
      </c>
      <c r="B705" s="11">
        <v>42675</v>
      </c>
      <c r="C705" s="11">
        <v>42680</v>
      </c>
      <c r="D705">
        <v>0</v>
      </c>
      <c r="E705">
        <v>0</v>
      </c>
      <c r="F705" t="s">
        <v>581</v>
      </c>
      <c r="G705" t="s">
        <v>601</v>
      </c>
      <c r="H705">
        <f t="shared" si="40"/>
        <v>11</v>
      </c>
      <c r="I705">
        <f t="shared" si="41"/>
        <v>11</v>
      </c>
      <c r="J705">
        <f t="shared" si="42"/>
        <v>0</v>
      </c>
      <c r="K705">
        <f t="shared" si="43"/>
        <v>2016</v>
      </c>
    </row>
    <row r="706" spans="1:11" hidden="1" x14ac:dyDescent="0.25">
      <c r="A706">
        <v>82</v>
      </c>
      <c r="B706" s="11">
        <v>42675</v>
      </c>
      <c r="C706" s="11">
        <v>42680</v>
      </c>
      <c r="D706">
        <v>0</v>
      </c>
      <c r="E706">
        <v>0</v>
      </c>
      <c r="F706" t="s">
        <v>581</v>
      </c>
      <c r="G706" t="s">
        <v>601</v>
      </c>
      <c r="H706">
        <f t="shared" ref="H706:H769" si="44">MONTH(B706)</f>
        <v>11</v>
      </c>
      <c r="I706">
        <f t="shared" ref="I706:I769" si="45">MONTH(C706)</f>
        <v>11</v>
      </c>
      <c r="J706">
        <f t="shared" ref="J706:J769" si="46">H706-I706</f>
        <v>0</v>
      </c>
      <c r="K706">
        <f t="shared" ref="K706:K769" si="47">YEAR(B706)</f>
        <v>2016</v>
      </c>
    </row>
    <row r="707" spans="1:11" hidden="1" x14ac:dyDescent="0.25">
      <c r="A707">
        <v>9</v>
      </c>
      <c r="B707" s="11">
        <v>42681</v>
      </c>
      <c r="C707" s="11">
        <v>42687</v>
      </c>
      <c r="D707">
        <v>0</v>
      </c>
      <c r="E707">
        <v>0</v>
      </c>
      <c r="F707" t="s">
        <v>580</v>
      </c>
      <c r="G707" t="s">
        <v>601</v>
      </c>
      <c r="H707">
        <f t="shared" si="44"/>
        <v>11</v>
      </c>
      <c r="I707">
        <f t="shared" si="45"/>
        <v>11</v>
      </c>
      <c r="J707">
        <f t="shared" si="46"/>
        <v>0</v>
      </c>
      <c r="K707">
        <f t="shared" si="47"/>
        <v>2016</v>
      </c>
    </row>
    <row r="708" spans="1:11" hidden="1" x14ac:dyDescent="0.25">
      <c r="A708">
        <v>10</v>
      </c>
      <c r="B708" s="11">
        <v>42681</v>
      </c>
      <c r="C708" s="11">
        <v>42687</v>
      </c>
      <c r="D708">
        <v>0</v>
      </c>
      <c r="E708">
        <v>0</v>
      </c>
      <c r="F708" t="s">
        <v>580</v>
      </c>
      <c r="G708" t="s">
        <v>601</v>
      </c>
      <c r="H708">
        <f t="shared" si="44"/>
        <v>11</v>
      </c>
      <c r="I708">
        <f t="shared" si="45"/>
        <v>11</v>
      </c>
      <c r="J708">
        <f t="shared" si="46"/>
        <v>0</v>
      </c>
      <c r="K708">
        <f t="shared" si="47"/>
        <v>2016</v>
      </c>
    </row>
    <row r="709" spans="1:11" hidden="1" x14ac:dyDescent="0.25">
      <c r="A709">
        <v>81</v>
      </c>
      <c r="B709" s="11">
        <v>42681</v>
      </c>
      <c r="C709" s="11">
        <v>42687</v>
      </c>
      <c r="D709">
        <v>0</v>
      </c>
      <c r="E709">
        <v>0</v>
      </c>
      <c r="F709" t="s">
        <v>581</v>
      </c>
      <c r="G709" t="s">
        <v>601</v>
      </c>
      <c r="H709">
        <f t="shared" si="44"/>
        <v>11</v>
      </c>
      <c r="I709">
        <f t="shared" si="45"/>
        <v>11</v>
      </c>
      <c r="J709">
        <f t="shared" si="46"/>
        <v>0</v>
      </c>
      <c r="K709">
        <f t="shared" si="47"/>
        <v>2016</v>
      </c>
    </row>
    <row r="710" spans="1:11" hidden="1" x14ac:dyDescent="0.25">
      <c r="A710">
        <v>82</v>
      </c>
      <c r="B710" s="11">
        <v>42681</v>
      </c>
      <c r="C710" s="11">
        <v>42687</v>
      </c>
      <c r="D710">
        <v>0</v>
      </c>
      <c r="E710">
        <v>0</v>
      </c>
      <c r="F710" t="s">
        <v>581</v>
      </c>
      <c r="G710" t="s">
        <v>601</v>
      </c>
      <c r="H710">
        <f t="shared" si="44"/>
        <v>11</v>
      </c>
      <c r="I710">
        <f t="shared" si="45"/>
        <v>11</v>
      </c>
      <c r="J710">
        <f t="shared" si="46"/>
        <v>0</v>
      </c>
      <c r="K710">
        <f t="shared" si="47"/>
        <v>2016</v>
      </c>
    </row>
    <row r="711" spans="1:11" hidden="1" x14ac:dyDescent="0.25">
      <c r="A711">
        <v>9</v>
      </c>
      <c r="B711" s="11">
        <v>42688</v>
      </c>
      <c r="C711" s="11">
        <v>42694</v>
      </c>
      <c r="D711">
        <v>0</v>
      </c>
      <c r="E711">
        <v>0</v>
      </c>
      <c r="F711" t="s">
        <v>580</v>
      </c>
      <c r="G711" t="s">
        <v>601</v>
      </c>
      <c r="H711">
        <f t="shared" si="44"/>
        <v>11</v>
      </c>
      <c r="I711">
        <f t="shared" si="45"/>
        <v>11</v>
      </c>
      <c r="J711">
        <f t="shared" si="46"/>
        <v>0</v>
      </c>
      <c r="K711">
        <f t="shared" si="47"/>
        <v>2016</v>
      </c>
    </row>
    <row r="712" spans="1:11" hidden="1" x14ac:dyDescent="0.25">
      <c r="A712">
        <v>10</v>
      </c>
      <c r="B712" s="11">
        <v>42688</v>
      </c>
      <c r="C712" s="11">
        <v>42694</v>
      </c>
      <c r="D712">
        <v>0</v>
      </c>
      <c r="E712">
        <v>0</v>
      </c>
      <c r="F712" t="s">
        <v>580</v>
      </c>
      <c r="G712" t="s">
        <v>601</v>
      </c>
      <c r="H712">
        <f t="shared" si="44"/>
        <v>11</v>
      </c>
      <c r="I712">
        <f t="shared" si="45"/>
        <v>11</v>
      </c>
      <c r="J712">
        <f t="shared" si="46"/>
        <v>0</v>
      </c>
      <c r="K712">
        <f t="shared" si="47"/>
        <v>2016</v>
      </c>
    </row>
    <row r="713" spans="1:11" hidden="1" x14ac:dyDescent="0.25">
      <c r="A713">
        <v>81</v>
      </c>
      <c r="B713" s="11">
        <v>42688</v>
      </c>
      <c r="C713" s="11">
        <v>42694</v>
      </c>
      <c r="D713">
        <v>0</v>
      </c>
      <c r="E713">
        <v>0</v>
      </c>
      <c r="F713" t="s">
        <v>581</v>
      </c>
      <c r="G713" t="s">
        <v>601</v>
      </c>
      <c r="H713">
        <f t="shared" si="44"/>
        <v>11</v>
      </c>
      <c r="I713">
        <f t="shared" si="45"/>
        <v>11</v>
      </c>
      <c r="J713">
        <f t="shared" si="46"/>
        <v>0</v>
      </c>
      <c r="K713">
        <f t="shared" si="47"/>
        <v>2016</v>
      </c>
    </row>
    <row r="714" spans="1:11" hidden="1" x14ac:dyDescent="0.25">
      <c r="A714">
        <v>82</v>
      </c>
      <c r="B714" s="11">
        <v>42688</v>
      </c>
      <c r="C714" s="11">
        <v>42694</v>
      </c>
      <c r="D714">
        <v>0</v>
      </c>
      <c r="E714">
        <v>0</v>
      </c>
      <c r="F714" t="s">
        <v>581</v>
      </c>
      <c r="G714" t="s">
        <v>601</v>
      </c>
      <c r="H714">
        <f t="shared" si="44"/>
        <v>11</v>
      </c>
      <c r="I714">
        <f t="shared" si="45"/>
        <v>11</v>
      </c>
      <c r="J714">
        <f t="shared" si="46"/>
        <v>0</v>
      </c>
      <c r="K714">
        <f t="shared" si="47"/>
        <v>2016</v>
      </c>
    </row>
    <row r="715" spans="1:11" hidden="1" x14ac:dyDescent="0.25">
      <c r="A715">
        <v>9</v>
      </c>
      <c r="B715" s="11">
        <v>42695</v>
      </c>
      <c r="C715" s="11">
        <v>42701</v>
      </c>
      <c r="D715">
        <v>0</v>
      </c>
      <c r="E715">
        <v>0</v>
      </c>
      <c r="F715" t="s">
        <v>580</v>
      </c>
      <c r="G715" t="s">
        <v>601</v>
      </c>
      <c r="H715">
        <f t="shared" si="44"/>
        <v>11</v>
      </c>
      <c r="I715">
        <f t="shared" si="45"/>
        <v>11</v>
      </c>
      <c r="J715">
        <f t="shared" si="46"/>
        <v>0</v>
      </c>
      <c r="K715">
        <f t="shared" si="47"/>
        <v>2016</v>
      </c>
    </row>
    <row r="716" spans="1:11" hidden="1" x14ac:dyDescent="0.25">
      <c r="A716">
        <v>10</v>
      </c>
      <c r="B716" s="11">
        <v>42695</v>
      </c>
      <c r="C716" s="11">
        <v>42701</v>
      </c>
      <c r="D716">
        <v>0</v>
      </c>
      <c r="E716">
        <v>0</v>
      </c>
      <c r="F716" t="s">
        <v>580</v>
      </c>
      <c r="G716" t="s">
        <v>601</v>
      </c>
      <c r="H716">
        <f t="shared" si="44"/>
        <v>11</v>
      </c>
      <c r="I716">
        <f t="shared" si="45"/>
        <v>11</v>
      </c>
      <c r="J716">
        <f t="shared" si="46"/>
        <v>0</v>
      </c>
      <c r="K716">
        <f t="shared" si="47"/>
        <v>2016</v>
      </c>
    </row>
    <row r="717" spans="1:11" hidden="1" x14ac:dyDescent="0.25">
      <c r="A717">
        <v>81</v>
      </c>
      <c r="B717" s="11">
        <v>42695</v>
      </c>
      <c r="C717" s="11">
        <v>42701</v>
      </c>
      <c r="D717">
        <v>0</v>
      </c>
      <c r="E717">
        <v>0</v>
      </c>
      <c r="F717" t="s">
        <v>581</v>
      </c>
      <c r="G717" t="s">
        <v>601</v>
      </c>
      <c r="H717">
        <f t="shared" si="44"/>
        <v>11</v>
      </c>
      <c r="I717">
        <f t="shared" si="45"/>
        <v>11</v>
      </c>
      <c r="J717">
        <f t="shared" si="46"/>
        <v>0</v>
      </c>
      <c r="K717">
        <f t="shared" si="47"/>
        <v>2016</v>
      </c>
    </row>
    <row r="718" spans="1:11" hidden="1" x14ac:dyDescent="0.25">
      <c r="A718">
        <v>82</v>
      </c>
      <c r="B718" s="11">
        <v>42695</v>
      </c>
      <c r="C718" s="11">
        <v>42701</v>
      </c>
      <c r="D718">
        <v>0</v>
      </c>
      <c r="E718">
        <v>0</v>
      </c>
      <c r="F718" t="s">
        <v>581</v>
      </c>
      <c r="G718" t="s">
        <v>601</v>
      </c>
      <c r="H718">
        <f t="shared" si="44"/>
        <v>11</v>
      </c>
      <c r="I718">
        <f t="shared" si="45"/>
        <v>11</v>
      </c>
      <c r="J718">
        <f t="shared" si="46"/>
        <v>0</v>
      </c>
      <c r="K718">
        <f t="shared" si="47"/>
        <v>2016</v>
      </c>
    </row>
    <row r="719" spans="1:11" hidden="1" x14ac:dyDescent="0.25">
      <c r="A719">
        <v>10</v>
      </c>
      <c r="B719" s="11">
        <v>42702</v>
      </c>
      <c r="C719" s="11">
        <v>42708</v>
      </c>
      <c r="D719">
        <v>7</v>
      </c>
      <c r="E719">
        <v>0</v>
      </c>
      <c r="F719" t="s">
        <v>580</v>
      </c>
      <c r="G719" t="s">
        <v>601</v>
      </c>
      <c r="H719">
        <f t="shared" si="44"/>
        <v>11</v>
      </c>
      <c r="I719">
        <f t="shared" si="45"/>
        <v>12</v>
      </c>
      <c r="J719">
        <f t="shared" si="46"/>
        <v>-1</v>
      </c>
      <c r="K719">
        <f t="shared" si="47"/>
        <v>2016</v>
      </c>
    </row>
    <row r="720" spans="1:11" hidden="1" x14ac:dyDescent="0.25">
      <c r="A720">
        <v>81</v>
      </c>
      <c r="B720" s="11">
        <v>42702</v>
      </c>
      <c r="C720" s="11">
        <v>42708</v>
      </c>
      <c r="D720">
        <v>0</v>
      </c>
      <c r="E720">
        <v>0</v>
      </c>
      <c r="F720" t="s">
        <v>581</v>
      </c>
      <c r="G720" t="s">
        <v>601</v>
      </c>
      <c r="H720">
        <f t="shared" si="44"/>
        <v>11</v>
      </c>
      <c r="I720">
        <f t="shared" si="45"/>
        <v>12</v>
      </c>
      <c r="J720">
        <f t="shared" si="46"/>
        <v>-1</v>
      </c>
      <c r="K720">
        <f t="shared" si="47"/>
        <v>2016</v>
      </c>
    </row>
    <row r="721" spans="1:11" hidden="1" x14ac:dyDescent="0.25">
      <c r="A721">
        <v>82</v>
      </c>
      <c r="B721" s="11">
        <v>42702</v>
      </c>
      <c r="C721" s="11">
        <v>42708</v>
      </c>
      <c r="D721">
        <v>0</v>
      </c>
      <c r="E721">
        <v>0</v>
      </c>
      <c r="F721" t="s">
        <v>581</v>
      </c>
      <c r="G721" t="s">
        <v>601</v>
      </c>
      <c r="H721">
        <f t="shared" si="44"/>
        <v>11</v>
      </c>
      <c r="I721">
        <f t="shared" si="45"/>
        <v>12</v>
      </c>
      <c r="J721">
        <f t="shared" si="46"/>
        <v>-1</v>
      </c>
      <c r="K721">
        <f t="shared" si="47"/>
        <v>2016</v>
      </c>
    </row>
    <row r="722" spans="1:11" hidden="1" x14ac:dyDescent="0.25">
      <c r="A722">
        <v>9</v>
      </c>
      <c r="B722" s="11">
        <v>43040</v>
      </c>
      <c r="C722" s="11">
        <v>43044</v>
      </c>
      <c r="D722">
        <v>0</v>
      </c>
      <c r="E722">
        <v>0</v>
      </c>
      <c r="F722" t="s">
        <v>582</v>
      </c>
      <c r="G722" t="s">
        <v>601</v>
      </c>
      <c r="H722">
        <f t="shared" si="44"/>
        <v>11</v>
      </c>
      <c r="I722">
        <f t="shared" si="45"/>
        <v>11</v>
      </c>
      <c r="J722">
        <f t="shared" si="46"/>
        <v>0</v>
      </c>
      <c r="K722">
        <f t="shared" si="47"/>
        <v>2017</v>
      </c>
    </row>
    <row r="723" spans="1:11" hidden="1" x14ac:dyDescent="0.25">
      <c r="A723">
        <v>10</v>
      </c>
      <c r="B723" s="11">
        <v>43040</v>
      </c>
      <c r="C723" s="11">
        <v>43044</v>
      </c>
      <c r="D723">
        <v>0</v>
      </c>
      <c r="E723">
        <v>0</v>
      </c>
      <c r="F723" t="s">
        <v>582</v>
      </c>
      <c r="G723" t="s">
        <v>601</v>
      </c>
      <c r="H723">
        <f t="shared" si="44"/>
        <v>11</v>
      </c>
      <c r="I723">
        <f t="shared" si="45"/>
        <v>11</v>
      </c>
      <c r="J723">
        <f t="shared" si="46"/>
        <v>0</v>
      </c>
      <c r="K723">
        <f t="shared" si="47"/>
        <v>2017</v>
      </c>
    </row>
    <row r="724" spans="1:11" hidden="1" x14ac:dyDescent="0.25">
      <c r="A724">
        <v>81</v>
      </c>
      <c r="B724" s="11">
        <v>43040</v>
      </c>
      <c r="C724" s="11">
        <v>43044</v>
      </c>
      <c r="D724">
        <v>0</v>
      </c>
      <c r="E724">
        <v>0</v>
      </c>
      <c r="F724" t="s">
        <v>587</v>
      </c>
      <c r="G724" t="s">
        <v>601</v>
      </c>
      <c r="H724">
        <f t="shared" si="44"/>
        <v>11</v>
      </c>
      <c r="I724">
        <f t="shared" si="45"/>
        <v>11</v>
      </c>
      <c r="J724">
        <f t="shared" si="46"/>
        <v>0</v>
      </c>
      <c r="K724">
        <f t="shared" si="47"/>
        <v>2017</v>
      </c>
    </row>
    <row r="725" spans="1:11" hidden="1" x14ac:dyDescent="0.25">
      <c r="A725">
        <v>82</v>
      </c>
      <c r="B725" s="11">
        <v>43040</v>
      </c>
      <c r="C725" s="11">
        <v>43044</v>
      </c>
      <c r="D725">
        <v>0</v>
      </c>
      <c r="E725">
        <v>0</v>
      </c>
      <c r="F725" t="s">
        <v>587</v>
      </c>
      <c r="G725" t="s">
        <v>601</v>
      </c>
      <c r="H725">
        <f t="shared" si="44"/>
        <v>11</v>
      </c>
      <c r="I725">
        <f t="shared" si="45"/>
        <v>11</v>
      </c>
      <c r="J725">
        <f t="shared" si="46"/>
        <v>0</v>
      </c>
      <c r="K725">
        <f t="shared" si="47"/>
        <v>2017</v>
      </c>
    </row>
    <row r="726" spans="1:11" hidden="1" x14ac:dyDescent="0.25">
      <c r="A726">
        <v>9</v>
      </c>
      <c r="B726" s="11">
        <v>43045</v>
      </c>
      <c r="C726" s="11">
        <v>43051</v>
      </c>
      <c r="D726">
        <v>0</v>
      </c>
      <c r="E726">
        <v>0</v>
      </c>
      <c r="F726" t="s">
        <v>582</v>
      </c>
      <c r="G726" t="s">
        <v>601</v>
      </c>
      <c r="H726">
        <f t="shared" si="44"/>
        <v>11</v>
      </c>
      <c r="I726">
        <f t="shared" si="45"/>
        <v>11</v>
      </c>
      <c r="J726">
        <f t="shared" si="46"/>
        <v>0</v>
      </c>
      <c r="K726">
        <f t="shared" si="47"/>
        <v>2017</v>
      </c>
    </row>
    <row r="727" spans="1:11" hidden="1" x14ac:dyDescent="0.25">
      <c r="A727">
        <v>10</v>
      </c>
      <c r="B727" s="11">
        <v>43045</v>
      </c>
      <c r="C727" s="11">
        <v>43051</v>
      </c>
      <c r="D727">
        <v>0</v>
      </c>
      <c r="E727">
        <v>0</v>
      </c>
      <c r="F727" t="s">
        <v>582</v>
      </c>
      <c r="G727" t="s">
        <v>601</v>
      </c>
      <c r="H727">
        <f t="shared" si="44"/>
        <v>11</v>
      </c>
      <c r="I727">
        <f t="shared" si="45"/>
        <v>11</v>
      </c>
      <c r="J727">
        <f t="shared" si="46"/>
        <v>0</v>
      </c>
      <c r="K727">
        <f t="shared" si="47"/>
        <v>2017</v>
      </c>
    </row>
    <row r="728" spans="1:11" hidden="1" x14ac:dyDescent="0.25">
      <c r="A728">
        <v>81</v>
      </c>
      <c r="B728" s="11">
        <v>43045</v>
      </c>
      <c r="C728" s="11">
        <v>43051</v>
      </c>
      <c r="D728">
        <v>0</v>
      </c>
      <c r="E728">
        <v>0</v>
      </c>
      <c r="F728" t="s">
        <v>587</v>
      </c>
      <c r="G728" t="s">
        <v>601</v>
      </c>
      <c r="H728">
        <f t="shared" si="44"/>
        <v>11</v>
      </c>
      <c r="I728">
        <f t="shared" si="45"/>
        <v>11</v>
      </c>
      <c r="J728">
        <f t="shared" si="46"/>
        <v>0</v>
      </c>
      <c r="K728">
        <f t="shared" si="47"/>
        <v>2017</v>
      </c>
    </row>
    <row r="729" spans="1:11" hidden="1" x14ac:dyDescent="0.25">
      <c r="A729">
        <v>82</v>
      </c>
      <c r="B729" s="11">
        <v>43045</v>
      </c>
      <c r="C729" s="11">
        <v>43051</v>
      </c>
      <c r="D729">
        <v>0</v>
      </c>
      <c r="E729">
        <v>0</v>
      </c>
      <c r="F729" t="s">
        <v>587</v>
      </c>
      <c r="G729" t="s">
        <v>601</v>
      </c>
      <c r="H729">
        <f t="shared" si="44"/>
        <v>11</v>
      </c>
      <c r="I729">
        <f t="shared" si="45"/>
        <v>11</v>
      </c>
      <c r="J729">
        <f t="shared" si="46"/>
        <v>0</v>
      </c>
      <c r="K729">
        <f t="shared" si="47"/>
        <v>2017</v>
      </c>
    </row>
    <row r="730" spans="1:11" hidden="1" x14ac:dyDescent="0.25">
      <c r="A730">
        <v>10</v>
      </c>
      <c r="B730" s="11">
        <v>43052</v>
      </c>
      <c r="C730" s="11">
        <v>43058</v>
      </c>
      <c r="D730">
        <v>0</v>
      </c>
      <c r="E730">
        <v>0</v>
      </c>
      <c r="F730" t="s">
        <v>582</v>
      </c>
      <c r="G730" t="s">
        <v>601</v>
      </c>
      <c r="H730">
        <f t="shared" si="44"/>
        <v>11</v>
      </c>
      <c r="I730">
        <f t="shared" si="45"/>
        <v>11</v>
      </c>
      <c r="J730">
        <f t="shared" si="46"/>
        <v>0</v>
      </c>
      <c r="K730">
        <f t="shared" si="47"/>
        <v>2017</v>
      </c>
    </row>
    <row r="731" spans="1:11" hidden="1" x14ac:dyDescent="0.25">
      <c r="A731">
        <v>10</v>
      </c>
      <c r="B731" s="11">
        <v>43059</v>
      </c>
      <c r="C731" s="11">
        <v>43065</v>
      </c>
      <c r="D731">
        <v>0</v>
      </c>
      <c r="E731">
        <v>0</v>
      </c>
      <c r="F731" t="s">
        <v>582</v>
      </c>
      <c r="G731" t="s">
        <v>601</v>
      </c>
      <c r="H731">
        <f t="shared" si="44"/>
        <v>11</v>
      </c>
      <c r="I731">
        <f t="shared" si="45"/>
        <v>11</v>
      </c>
      <c r="J731">
        <f t="shared" si="46"/>
        <v>0</v>
      </c>
      <c r="K731">
        <f t="shared" si="47"/>
        <v>2017</v>
      </c>
    </row>
    <row r="732" spans="1:11" hidden="1" x14ac:dyDescent="0.25">
      <c r="A732">
        <v>10</v>
      </c>
      <c r="B732" s="11">
        <v>43066</v>
      </c>
      <c r="C732" s="11">
        <v>43072</v>
      </c>
      <c r="D732">
        <v>0</v>
      </c>
      <c r="E732">
        <v>0</v>
      </c>
      <c r="F732" t="s">
        <v>582</v>
      </c>
      <c r="G732" t="s">
        <v>601</v>
      </c>
      <c r="H732">
        <f t="shared" si="44"/>
        <v>11</v>
      </c>
      <c r="I732">
        <f t="shared" si="45"/>
        <v>12</v>
      </c>
      <c r="J732">
        <f t="shared" si="46"/>
        <v>-1</v>
      </c>
      <c r="K732">
        <f t="shared" si="47"/>
        <v>2017</v>
      </c>
    </row>
    <row r="733" spans="1:11" hidden="1" x14ac:dyDescent="0.25">
      <c r="A733">
        <v>6</v>
      </c>
      <c r="B733" s="11">
        <v>42339</v>
      </c>
      <c r="C733" s="11">
        <v>42344</v>
      </c>
      <c r="D733">
        <v>0</v>
      </c>
      <c r="E733">
        <v>0</v>
      </c>
      <c r="F733" t="s">
        <v>578</v>
      </c>
      <c r="G733" t="s">
        <v>601</v>
      </c>
      <c r="H733">
        <f t="shared" si="44"/>
        <v>12</v>
      </c>
      <c r="I733">
        <f t="shared" si="45"/>
        <v>12</v>
      </c>
      <c r="J733">
        <f t="shared" si="46"/>
        <v>0</v>
      </c>
      <c r="K733">
        <f t="shared" si="47"/>
        <v>2015</v>
      </c>
    </row>
    <row r="734" spans="1:11" hidden="1" x14ac:dyDescent="0.25">
      <c r="A734">
        <v>7</v>
      </c>
      <c r="B734" s="11">
        <v>42339</v>
      </c>
      <c r="C734" s="11">
        <v>42344</v>
      </c>
      <c r="D734">
        <v>0</v>
      </c>
      <c r="E734">
        <v>0</v>
      </c>
      <c r="F734" t="s">
        <v>578</v>
      </c>
      <c r="G734" t="s">
        <v>601</v>
      </c>
      <c r="H734">
        <f t="shared" si="44"/>
        <v>12</v>
      </c>
      <c r="I734">
        <f t="shared" si="45"/>
        <v>12</v>
      </c>
      <c r="J734">
        <f t="shared" si="46"/>
        <v>0</v>
      </c>
      <c r="K734">
        <f t="shared" si="47"/>
        <v>2015</v>
      </c>
    </row>
    <row r="735" spans="1:11" hidden="1" x14ac:dyDescent="0.25">
      <c r="A735">
        <v>6</v>
      </c>
      <c r="B735" s="11">
        <v>42345</v>
      </c>
      <c r="C735" s="11">
        <v>42351</v>
      </c>
      <c r="D735">
        <v>0</v>
      </c>
      <c r="E735">
        <v>0</v>
      </c>
      <c r="F735" t="s">
        <v>578</v>
      </c>
      <c r="G735" t="s">
        <v>601</v>
      </c>
      <c r="H735">
        <f t="shared" si="44"/>
        <v>12</v>
      </c>
      <c r="I735">
        <f t="shared" si="45"/>
        <v>12</v>
      </c>
      <c r="J735">
        <f t="shared" si="46"/>
        <v>0</v>
      </c>
      <c r="K735">
        <f t="shared" si="47"/>
        <v>2015</v>
      </c>
    </row>
    <row r="736" spans="1:11" hidden="1" x14ac:dyDescent="0.25">
      <c r="A736">
        <v>7</v>
      </c>
      <c r="B736" s="11">
        <v>42345</v>
      </c>
      <c r="C736" s="11">
        <v>42351</v>
      </c>
      <c r="D736">
        <v>0</v>
      </c>
      <c r="E736">
        <v>0</v>
      </c>
      <c r="F736" t="s">
        <v>578</v>
      </c>
      <c r="G736" t="s">
        <v>601</v>
      </c>
      <c r="H736">
        <f t="shared" si="44"/>
        <v>12</v>
      </c>
      <c r="I736">
        <f t="shared" si="45"/>
        <v>12</v>
      </c>
      <c r="J736">
        <f t="shared" si="46"/>
        <v>0</v>
      </c>
      <c r="K736">
        <f t="shared" si="47"/>
        <v>2015</v>
      </c>
    </row>
    <row r="737" spans="1:11" hidden="1" x14ac:dyDescent="0.25">
      <c r="A737">
        <v>81</v>
      </c>
      <c r="B737" s="11">
        <v>42345</v>
      </c>
      <c r="C737" s="11">
        <v>42351</v>
      </c>
      <c r="D737">
        <v>0</v>
      </c>
      <c r="E737">
        <v>0</v>
      </c>
      <c r="F737" t="s">
        <v>579</v>
      </c>
      <c r="G737" t="s">
        <v>601</v>
      </c>
      <c r="H737">
        <f t="shared" si="44"/>
        <v>12</v>
      </c>
      <c r="I737">
        <f t="shared" si="45"/>
        <v>12</v>
      </c>
      <c r="J737">
        <f t="shared" si="46"/>
        <v>0</v>
      </c>
      <c r="K737">
        <f t="shared" si="47"/>
        <v>2015</v>
      </c>
    </row>
    <row r="738" spans="1:11" hidden="1" x14ac:dyDescent="0.25">
      <c r="A738">
        <v>82</v>
      </c>
      <c r="B738" s="11">
        <v>42345</v>
      </c>
      <c r="C738" s="11">
        <v>42351</v>
      </c>
      <c r="D738">
        <v>0</v>
      </c>
      <c r="E738">
        <v>0</v>
      </c>
      <c r="F738" t="s">
        <v>579</v>
      </c>
      <c r="G738" t="s">
        <v>601</v>
      </c>
      <c r="H738">
        <f t="shared" si="44"/>
        <v>12</v>
      </c>
      <c r="I738">
        <f t="shared" si="45"/>
        <v>12</v>
      </c>
      <c r="J738">
        <f t="shared" si="46"/>
        <v>0</v>
      </c>
      <c r="K738">
        <f t="shared" si="47"/>
        <v>2015</v>
      </c>
    </row>
    <row r="739" spans="1:11" hidden="1" x14ac:dyDescent="0.25">
      <c r="A739">
        <v>6</v>
      </c>
      <c r="B739" s="11">
        <v>42352</v>
      </c>
      <c r="C739" s="11">
        <v>42358</v>
      </c>
      <c r="D739">
        <v>0</v>
      </c>
      <c r="E739">
        <v>0</v>
      </c>
      <c r="F739" t="s">
        <v>578</v>
      </c>
      <c r="G739" t="s">
        <v>601</v>
      </c>
      <c r="H739">
        <f t="shared" si="44"/>
        <v>12</v>
      </c>
      <c r="I739">
        <f t="shared" si="45"/>
        <v>12</v>
      </c>
      <c r="J739">
        <f t="shared" si="46"/>
        <v>0</v>
      </c>
      <c r="K739">
        <f t="shared" si="47"/>
        <v>2015</v>
      </c>
    </row>
    <row r="740" spans="1:11" hidden="1" x14ac:dyDescent="0.25">
      <c r="A740">
        <v>7</v>
      </c>
      <c r="B740" s="11">
        <v>42352</v>
      </c>
      <c r="C740" s="11">
        <v>42358</v>
      </c>
      <c r="D740">
        <v>0</v>
      </c>
      <c r="E740">
        <v>0</v>
      </c>
      <c r="F740" t="s">
        <v>578</v>
      </c>
      <c r="G740" t="s">
        <v>601</v>
      </c>
      <c r="H740">
        <f t="shared" si="44"/>
        <v>12</v>
      </c>
      <c r="I740">
        <f t="shared" si="45"/>
        <v>12</v>
      </c>
      <c r="J740">
        <f t="shared" si="46"/>
        <v>0</v>
      </c>
      <c r="K740">
        <f t="shared" si="47"/>
        <v>2015</v>
      </c>
    </row>
    <row r="741" spans="1:11" hidden="1" x14ac:dyDescent="0.25">
      <c r="A741">
        <v>81</v>
      </c>
      <c r="B741" s="11">
        <v>42352</v>
      </c>
      <c r="C741" s="11">
        <v>42358</v>
      </c>
      <c r="D741">
        <v>0</v>
      </c>
      <c r="E741">
        <v>0</v>
      </c>
      <c r="F741" t="s">
        <v>579</v>
      </c>
      <c r="G741" t="s">
        <v>601</v>
      </c>
      <c r="H741">
        <f t="shared" si="44"/>
        <v>12</v>
      </c>
      <c r="I741">
        <f t="shared" si="45"/>
        <v>12</v>
      </c>
      <c r="J741">
        <f t="shared" si="46"/>
        <v>0</v>
      </c>
      <c r="K741">
        <f t="shared" si="47"/>
        <v>2015</v>
      </c>
    </row>
    <row r="742" spans="1:11" hidden="1" x14ac:dyDescent="0.25">
      <c r="A742">
        <v>82</v>
      </c>
      <c r="B742" s="11">
        <v>42352</v>
      </c>
      <c r="C742" s="11">
        <v>42358</v>
      </c>
      <c r="D742">
        <v>0</v>
      </c>
      <c r="E742">
        <v>0</v>
      </c>
      <c r="F742" t="s">
        <v>579</v>
      </c>
      <c r="G742" t="s">
        <v>601</v>
      </c>
      <c r="H742">
        <f t="shared" si="44"/>
        <v>12</v>
      </c>
      <c r="I742">
        <f t="shared" si="45"/>
        <v>12</v>
      </c>
      <c r="J742">
        <f t="shared" si="46"/>
        <v>0</v>
      </c>
      <c r="K742">
        <f t="shared" si="47"/>
        <v>2015</v>
      </c>
    </row>
    <row r="743" spans="1:11" hidden="1" x14ac:dyDescent="0.25">
      <c r="A743">
        <v>6</v>
      </c>
      <c r="B743" s="11">
        <v>42359</v>
      </c>
      <c r="C743" s="11">
        <v>42365</v>
      </c>
      <c r="D743">
        <v>0</v>
      </c>
      <c r="E743">
        <v>0</v>
      </c>
      <c r="F743" t="s">
        <v>578</v>
      </c>
      <c r="G743" t="s">
        <v>601</v>
      </c>
      <c r="H743">
        <f t="shared" si="44"/>
        <v>12</v>
      </c>
      <c r="I743">
        <f t="shared" si="45"/>
        <v>12</v>
      </c>
      <c r="J743">
        <f t="shared" si="46"/>
        <v>0</v>
      </c>
      <c r="K743">
        <f t="shared" si="47"/>
        <v>2015</v>
      </c>
    </row>
    <row r="744" spans="1:11" hidden="1" x14ac:dyDescent="0.25">
      <c r="A744">
        <v>7</v>
      </c>
      <c r="B744" s="11">
        <v>42359</v>
      </c>
      <c r="C744" s="11">
        <v>42365</v>
      </c>
      <c r="D744">
        <v>0</v>
      </c>
      <c r="E744">
        <v>0</v>
      </c>
      <c r="F744" t="s">
        <v>578</v>
      </c>
      <c r="G744" t="s">
        <v>601</v>
      </c>
      <c r="H744">
        <f t="shared" si="44"/>
        <v>12</v>
      </c>
      <c r="I744">
        <f t="shared" si="45"/>
        <v>12</v>
      </c>
      <c r="J744">
        <f t="shared" si="46"/>
        <v>0</v>
      </c>
      <c r="K744">
        <f t="shared" si="47"/>
        <v>2015</v>
      </c>
    </row>
    <row r="745" spans="1:11" hidden="1" x14ac:dyDescent="0.25">
      <c r="A745">
        <v>81</v>
      </c>
      <c r="B745" s="11">
        <v>42359</v>
      </c>
      <c r="C745" s="11">
        <v>42365</v>
      </c>
      <c r="D745">
        <v>0</v>
      </c>
      <c r="E745">
        <v>0</v>
      </c>
      <c r="F745" t="s">
        <v>579</v>
      </c>
      <c r="G745" t="s">
        <v>601</v>
      </c>
      <c r="H745">
        <f t="shared" si="44"/>
        <v>12</v>
      </c>
      <c r="I745">
        <f t="shared" si="45"/>
        <v>12</v>
      </c>
      <c r="J745">
        <f t="shared" si="46"/>
        <v>0</v>
      </c>
      <c r="K745">
        <f t="shared" si="47"/>
        <v>2015</v>
      </c>
    </row>
    <row r="746" spans="1:11" hidden="1" x14ac:dyDescent="0.25">
      <c r="A746">
        <v>82</v>
      </c>
      <c r="B746" s="11">
        <v>42359</v>
      </c>
      <c r="C746" s="11">
        <v>42365</v>
      </c>
      <c r="D746">
        <v>0</v>
      </c>
      <c r="E746">
        <v>0</v>
      </c>
      <c r="F746" t="s">
        <v>579</v>
      </c>
      <c r="G746" t="s">
        <v>601</v>
      </c>
      <c r="H746">
        <f t="shared" si="44"/>
        <v>12</v>
      </c>
      <c r="I746">
        <f t="shared" si="45"/>
        <v>12</v>
      </c>
      <c r="J746">
        <f t="shared" si="46"/>
        <v>0</v>
      </c>
      <c r="K746">
        <f t="shared" si="47"/>
        <v>2015</v>
      </c>
    </row>
    <row r="747" spans="1:11" hidden="1" x14ac:dyDescent="0.25">
      <c r="A747">
        <v>6</v>
      </c>
      <c r="B747" s="11">
        <v>42366</v>
      </c>
      <c r="C747" s="11">
        <v>42369</v>
      </c>
      <c r="D747">
        <v>0</v>
      </c>
      <c r="E747">
        <v>0</v>
      </c>
      <c r="F747" t="s">
        <v>578</v>
      </c>
      <c r="G747" t="s">
        <v>601</v>
      </c>
      <c r="H747">
        <f t="shared" si="44"/>
        <v>12</v>
      </c>
      <c r="I747">
        <f t="shared" si="45"/>
        <v>12</v>
      </c>
      <c r="J747">
        <f t="shared" si="46"/>
        <v>0</v>
      </c>
      <c r="K747">
        <f t="shared" si="47"/>
        <v>2015</v>
      </c>
    </row>
    <row r="748" spans="1:11" hidden="1" x14ac:dyDescent="0.25">
      <c r="A748">
        <v>7</v>
      </c>
      <c r="B748" s="11">
        <v>42366</v>
      </c>
      <c r="C748" s="11">
        <v>42369</v>
      </c>
      <c r="D748">
        <v>0</v>
      </c>
      <c r="E748">
        <v>0</v>
      </c>
      <c r="F748" t="s">
        <v>578</v>
      </c>
      <c r="G748" t="s">
        <v>601</v>
      </c>
      <c r="H748">
        <f t="shared" si="44"/>
        <v>12</v>
      </c>
      <c r="I748">
        <f t="shared" si="45"/>
        <v>12</v>
      </c>
      <c r="J748">
        <f t="shared" si="46"/>
        <v>0</v>
      </c>
      <c r="K748">
        <f t="shared" si="47"/>
        <v>2015</v>
      </c>
    </row>
    <row r="749" spans="1:11" hidden="1" x14ac:dyDescent="0.25">
      <c r="A749">
        <v>81</v>
      </c>
      <c r="B749" s="11">
        <v>42366</v>
      </c>
      <c r="C749" s="11">
        <v>42369</v>
      </c>
      <c r="D749">
        <v>0</v>
      </c>
      <c r="E749">
        <v>0</v>
      </c>
      <c r="F749" t="s">
        <v>579</v>
      </c>
      <c r="G749" t="s">
        <v>601</v>
      </c>
      <c r="H749">
        <f t="shared" si="44"/>
        <v>12</v>
      </c>
      <c r="I749">
        <f t="shared" si="45"/>
        <v>12</v>
      </c>
      <c r="J749">
        <f t="shared" si="46"/>
        <v>0</v>
      </c>
      <c r="K749">
        <f t="shared" si="47"/>
        <v>2015</v>
      </c>
    </row>
    <row r="750" spans="1:11" hidden="1" x14ac:dyDescent="0.25">
      <c r="A750">
        <v>82</v>
      </c>
      <c r="B750" s="11">
        <v>42366</v>
      </c>
      <c r="C750" s="11">
        <v>42369</v>
      </c>
      <c r="D750">
        <v>0</v>
      </c>
      <c r="E750">
        <v>0</v>
      </c>
      <c r="F750" t="s">
        <v>579</v>
      </c>
      <c r="G750" t="s">
        <v>601</v>
      </c>
      <c r="H750">
        <f t="shared" si="44"/>
        <v>12</v>
      </c>
      <c r="I750">
        <f t="shared" si="45"/>
        <v>12</v>
      </c>
      <c r="J750">
        <f t="shared" si="46"/>
        <v>0</v>
      </c>
      <c r="K750">
        <f t="shared" si="47"/>
        <v>2015</v>
      </c>
    </row>
    <row r="751" spans="1:11" hidden="1" x14ac:dyDescent="0.25">
      <c r="A751">
        <v>7</v>
      </c>
      <c r="B751" s="11">
        <v>42705</v>
      </c>
      <c r="C751" s="11">
        <v>42708</v>
      </c>
      <c r="D751">
        <v>0</v>
      </c>
      <c r="E751">
        <v>0</v>
      </c>
      <c r="F751" t="s">
        <v>580</v>
      </c>
      <c r="G751" t="s">
        <v>601</v>
      </c>
      <c r="H751">
        <f t="shared" si="44"/>
        <v>12</v>
      </c>
      <c r="I751">
        <f t="shared" si="45"/>
        <v>12</v>
      </c>
      <c r="J751">
        <f t="shared" si="46"/>
        <v>0</v>
      </c>
      <c r="K751">
        <f t="shared" si="47"/>
        <v>2016</v>
      </c>
    </row>
    <row r="752" spans="1:11" hidden="1" x14ac:dyDescent="0.25">
      <c r="A752">
        <v>7</v>
      </c>
      <c r="B752" s="11">
        <v>42709</v>
      </c>
      <c r="C752" s="11">
        <v>42715</v>
      </c>
      <c r="D752">
        <v>0</v>
      </c>
      <c r="E752">
        <v>0</v>
      </c>
      <c r="F752" t="s">
        <v>580</v>
      </c>
      <c r="G752" t="s">
        <v>601</v>
      </c>
      <c r="H752">
        <f t="shared" si="44"/>
        <v>12</v>
      </c>
      <c r="I752">
        <f t="shared" si="45"/>
        <v>12</v>
      </c>
      <c r="J752">
        <f t="shared" si="46"/>
        <v>0</v>
      </c>
      <c r="K752">
        <f t="shared" si="47"/>
        <v>2016</v>
      </c>
    </row>
    <row r="753" spans="1:11" hidden="1" x14ac:dyDescent="0.25">
      <c r="A753">
        <v>10</v>
      </c>
      <c r="B753" s="11">
        <v>42709</v>
      </c>
      <c r="C753" s="11">
        <v>42715</v>
      </c>
      <c r="D753">
        <v>7</v>
      </c>
      <c r="E753">
        <v>0</v>
      </c>
      <c r="F753" t="s">
        <v>580</v>
      </c>
      <c r="G753" t="s">
        <v>601</v>
      </c>
      <c r="H753">
        <f t="shared" si="44"/>
        <v>12</v>
      </c>
      <c r="I753">
        <f t="shared" si="45"/>
        <v>12</v>
      </c>
      <c r="J753">
        <f t="shared" si="46"/>
        <v>0</v>
      </c>
      <c r="K753">
        <f t="shared" si="47"/>
        <v>2016</v>
      </c>
    </row>
    <row r="754" spans="1:11" hidden="1" x14ac:dyDescent="0.25">
      <c r="A754">
        <v>81</v>
      </c>
      <c r="B754" s="11">
        <v>42709</v>
      </c>
      <c r="C754" s="11">
        <v>42715</v>
      </c>
      <c r="D754">
        <v>0</v>
      </c>
      <c r="E754">
        <v>0</v>
      </c>
      <c r="F754" t="s">
        <v>581</v>
      </c>
      <c r="G754" t="s">
        <v>601</v>
      </c>
      <c r="H754">
        <f t="shared" si="44"/>
        <v>12</v>
      </c>
      <c r="I754">
        <f t="shared" si="45"/>
        <v>12</v>
      </c>
      <c r="J754">
        <f t="shared" si="46"/>
        <v>0</v>
      </c>
      <c r="K754">
        <f t="shared" si="47"/>
        <v>2016</v>
      </c>
    </row>
    <row r="755" spans="1:11" hidden="1" x14ac:dyDescent="0.25">
      <c r="A755">
        <v>82</v>
      </c>
      <c r="B755" s="11">
        <v>42709</v>
      </c>
      <c r="C755" s="11">
        <v>42715</v>
      </c>
      <c r="D755">
        <v>0</v>
      </c>
      <c r="E755">
        <v>0</v>
      </c>
      <c r="F755" t="s">
        <v>581</v>
      </c>
      <c r="G755" t="s">
        <v>601</v>
      </c>
      <c r="H755">
        <f t="shared" si="44"/>
        <v>12</v>
      </c>
      <c r="I755">
        <f t="shared" si="45"/>
        <v>12</v>
      </c>
      <c r="J755">
        <f t="shared" si="46"/>
        <v>0</v>
      </c>
      <c r="K755">
        <f t="shared" si="47"/>
        <v>2016</v>
      </c>
    </row>
    <row r="756" spans="1:11" hidden="1" x14ac:dyDescent="0.25">
      <c r="A756">
        <v>7</v>
      </c>
      <c r="B756" s="11">
        <v>42716</v>
      </c>
      <c r="C756" s="11">
        <v>42722</v>
      </c>
      <c r="D756">
        <v>0</v>
      </c>
      <c r="E756">
        <v>0</v>
      </c>
      <c r="F756" t="s">
        <v>580</v>
      </c>
      <c r="G756" t="s">
        <v>601</v>
      </c>
      <c r="H756">
        <f t="shared" si="44"/>
        <v>12</v>
      </c>
      <c r="I756">
        <f t="shared" si="45"/>
        <v>12</v>
      </c>
      <c r="J756">
        <f t="shared" si="46"/>
        <v>0</v>
      </c>
      <c r="K756">
        <f t="shared" si="47"/>
        <v>2016</v>
      </c>
    </row>
    <row r="757" spans="1:11" hidden="1" x14ac:dyDescent="0.25">
      <c r="A757">
        <v>10</v>
      </c>
      <c r="B757" s="11">
        <v>42716</v>
      </c>
      <c r="C757" s="11">
        <v>42722</v>
      </c>
      <c r="D757">
        <v>0</v>
      </c>
      <c r="E757">
        <v>0</v>
      </c>
      <c r="F757" t="s">
        <v>580</v>
      </c>
      <c r="G757" t="s">
        <v>601</v>
      </c>
      <c r="H757">
        <f t="shared" si="44"/>
        <v>12</v>
      </c>
      <c r="I757">
        <f t="shared" si="45"/>
        <v>12</v>
      </c>
      <c r="J757">
        <f t="shared" si="46"/>
        <v>0</v>
      </c>
      <c r="K757">
        <f t="shared" si="47"/>
        <v>2016</v>
      </c>
    </row>
    <row r="758" spans="1:11" hidden="1" x14ac:dyDescent="0.25">
      <c r="A758">
        <v>81</v>
      </c>
      <c r="B758" s="11">
        <v>42716</v>
      </c>
      <c r="C758" s="11">
        <v>42722</v>
      </c>
      <c r="D758">
        <v>0</v>
      </c>
      <c r="E758">
        <v>0</v>
      </c>
      <c r="F758" t="s">
        <v>581</v>
      </c>
      <c r="G758" t="s">
        <v>601</v>
      </c>
      <c r="H758">
        <f t="shared" si="44"/>
        <v>12</v>
      </c>
      <c r="I758">
        <f t="shared" si="45"/>
        <v>12</v>
      </c>
      <c r="J758">
        <f t="shared" si="46"/>
        <v>0</v>
      </c>
      <c r="K758">
        <f t="shared" si="47"/>
        <v>2016</v>
      </c>
    </row>
    <row r="759" spans="1:11" hidden="1" x14ac:dyDescent="0.25">
      <c r="A759">
        <v>82</v>
      </c>
      <c r="B759" s="11">
        <v>42716</v>
      </c>
      <c r="C759" s="11">
        <v>42722</v>
      </c>
      <c r="D759">
        <v>0</v>
      </c>
      <c r="E759">
        <v>0</v>
      </c>
      <c r="F759" t="s">
        <v>581</v>
      </c>
      <c r="G759" t="s">
        <v>601</v>
      </c>
      <c r="H759">
        <f t="shared" si="44"/>
        <v>12</v>
      </c>
      <c r="I759">
        <f t="shared" si="45"/>
        <v>12</v>
      </c>
      <c r="J759">
        <f t="shared" si="46"/>
        <v>0</v>
      </c>
      <c r="K759">
        <f t="shared" si="47"/>
        <v>2016</v>
      </c>
    </row>
    <row r="760" spans="1:11" hidden="1" x14ac:dyDescent="0.25">
      <c r="A760">
        <v>7</v>
      </c>
      <c r="B760" s="11">
        <v>42723</v>
      </c>
      <c r="C760" s="11">
        <v>42729</v>
      </c>
      <c r="D760">
        <v>0</v>
      </c>
      <c r="E760">
        <v>0</v>
      </c>
      <c r="F760" t="s">
        <v>580</v>
      </c>
      <c r="G760" t="s">
        <v>601</v>
      </c>
      <c r="H760">
        <f t="shared" si="44"/>
        <v>12</v>
      </c>
      <c r="I760">
        <f t="shared" si="45"/>
        <v>12</v>
      </c>
      <c r="J760">
        <f t="shared" si="46"/>
        <v>0</v>
      </c>
      <c r="K760">
        <f t="shared" si="47"/>
        <v>2016</v>
      </c>
    </row>
    <row r="761" spans="1:11" hidden="1" x14ac:dyDescent="0.25">
      <c r="A761">
        <v>10</v>
      </c>
      <c r="B761" s="11">
        <v>42723</v>
      </c>
      <c r="C761" s="11">
        <v>42729</v>
      </c>
      <c r="D761">
        <v>0</v>
      </c>
      <c r="E761">
        <v>0</v>
      </c>
      <c r="F761" t="s">
        <v>580</v>
      </c>
      <c r="G761" t="s">
        <v>601</v>
      </c>
      <c r="H761">
        <f t="shared" si="44"/>
        <v>12</v>
      </c>
      <c r="I761">
        <f t="shared" si="45"/>
        <v>12</v>
      </c>
      <c r="J761">
        <f t="shared" si="46"/>
        <v>0</v>
      </c>
      <c r="K761">
        <f t="shared" si="47"/>
        <v>2016</v>
      </c>
    </row>
    <row r="762" spans="1:11" hidden="1" x14ac:dyDescent="0.25">
      <c r="A762">
        <v>81</v>
      </c>
      <c r="B762" s="11">
        <v>42723</v>
      </c>
      <c r="C762" s="11">
        <v>42729</v>
      </c>
      <c r="D762">
        <v>0</v>
      </c>
      <c r="E762">
        <v>0</v>
      </c>
      <c r="F762" t="s">
        <v>581</v>
      </c>
      <c r="G762" t="s">
        <v>601</v>
      </c>
      <c r="H762">
        <f t="shared" si="44"/>
        <v>12</v>
      </c>
      <c r="I762">
        <f t="shared" si="45"/>
        <v>12</v>
      </c>
      <c r="J762">
        <f t="shared" si="46"/>
        <v>0</v>
      </c>
      <c r="K762">
        <f t="shared" si="47"/>
        <v>2016</v>
      </c>
    </row>
    <row r="763" spans="1:11" hidden="1" x14ac:dyDescent="0.25">
      <c r="A763">
        <v>82</v>
      </c>
      <c r="B763" s="11">
        <v>42723</v>
      </c>
      <c r="C763" s="11">
        <v>42729</v>
      </c>
      <c r="D763">
        <v>0</v>
      </c>
      <c r="E763">
        <v>0</v>
      </c>
      <c r="F763" t="s">
        <v>581</v>
      </c>
      <c r="G763" t="s">
        <v>601</v>
      </c>
      <c r="H763">
        <f t="shared" si="44"/>
        <v>12</v>
      </c>
      <c r="I763">
        <f t="shared" si="45"/>
        <v>12</v>
      </c>
      <c r="J763">
        <f t="shared" si="46"/>
        <v>0</v>
      </c>
      <c r="K763">
        <f t="shared" si="47"/>
        <v>2016</v>
      </c>
    </row>
    <row r="764" spans="1:11" hidden="1" x14ac:dyDescent="0.25">
      <c r="A764">
        <v>7</v>
      </c>
      <c r="B764" s="11">
        <v>42730</v>
      </c>
      <c r="C764" s="11">
        <v>42735</v>
      </c>
      <c r="D764">
        <v>0</v>
      </c>
      <c r="E764">
        <v>0</v>
      </c>
      <c r="F764" t="s">
        <v>580</v>
      </c>
      <c r="G764" t="s">
        <v>601</v>
      </c>
      <c r="H764">
        <f t="shared" si="44"/>
        <v>12</v>
      </c>
      <c r="I764">
        <f t="shared" si="45"/>
        <v>12</v>
      </c>
      <c r="J764">
        <f t="shared" si="46"/>
        <v>0</v>
      </c>
      <c r="K764">
        <f t="shared" si="47"/>
        <v>2016</v>
      </c>
    </row>
    <row r="765" spans="1:11" hidden="1" x14ac:dyDescent="0.25">
      <c r="A765">
        <v>10</v>
      </c>
      <c r="B765" s="11">
        <v>42730</v>
      </c>
      <c r="C765" s="11">
        <v>42735</v>
      </c>
      <c r="D765">
        <v>0</v>
      </c>
      <c r="E765">
        <v>0</v>
      </c>
      <c r="F765" t="s">
        <v>580</v>
      </c>
      <c r="G765" t="s">
        <v>601</v>
      </c>
      <c r="H765">
        <f t="shared" si="44"/>
        <v>12</v>
      </c>
      <c r="I765">
        <f t="shared" si="45"/>
        <v>12</v>
      </c>
      <c r="J765">
        <f t="shared" si="46"/>
        <v>0</v>
      </c>
      <c r="K765">
        <f t="shared" si="47"/>
        <v>2016</v>
      </c>
    </row>
    <row r="766" spans="1:11" hidden="1" x14ac:dyDescent="0.25">
      <c r="A766">
        <v>81</v>
      </c>
      <c r="B766" s="11">
        <v>42730</v>
      </c>
      <c r="C766" s="11">
        <v>42735</v>
      </c>
      <c r="D766">
        <v>0</v>
      </c>
      <c r="E766">
        <v>0</v>
      </c>
      <c r="F766" t="s">
        <v>581</v>
      </c>
      <c r="G766" t="s">
        <v>601</v>
      </c>
      <c r="H766">
        <f t="shared" si="44"/>
        <v>12</v>
      </c>
      <c r="I766">
        <f t="shared" si="45"/>
        <v>12</v>
      </c>
      <c r="J766">
        <f t="shared" si="46"/>
        <v>0</v>
      </c>
      <c r="K766">
        <f t="shared" si="47"/>
        <v>2016</v>
      </c>
    </row>
    <row r="767" spans="1:11" hidden="1" x14ac:dyDescent="0.25">
      <c r="A767">
        <v>82</v>
      </c>
      <c r="B767" s="11">
        <v>42730</v>
      </c>
      <c r="C767" s="11">
        <v>42735</v>
      </c>
      <c r="D767">
        <v>0</v>
      </c>
      <c r="E767">
        <v>0</v>
      </c>
      <c r="F767" t="s">
        <v>581</v>
      </c>
      <c r="G767" t="s">
        <v>601</v>
      </c>
      <c r="H767">
        <f t="shared" si="44"/>
        <v>12</v>
      </c>
      <c r="I767">
        <f t="shared" si="45"/>
        <v>12</v>
      </c>
      <c r="J767">
        <f t="shared" si="46"/>
        <v>0</v>
      </c>
      <c r="K767">
        <f t="shared" si="47"/>
        <v>2016</v>
      </c>
    </row>
    <row r="768" spans="1:11" hidden="1" x14ac:dyDescent="0.25">
      <c r="A768">
        <v>10</v>
      </c>
      <c r="B768" s="11">
        <v>43073</v>
      </c>
      <c r="C768" s="11">
        <v>43079</v>
      </c>
      <c r="D768">
        <v>0</v>
      </c>
      <c r="E768">
        <v>0</v>
      </c>
      <c r="F768" t="s">
        <v>582</v>
      </c>
      <c r="G768" t="s">
        <v>601</v>
      </c>
      <c r="H768">
        <f t="shared" si="44"/>
        <v>12</v>
      </c>
      <c r="I768">
        <f t="shared" si="45"/>
        <v>12</v>
      </c>
      <c r="J768">
        <f t="shared" si="46"/>
        <v>0</v>
      </c>
      <c r="K768">
        <f t="shared" si="47"/>
        <v>2017</v>
      </c>
    </row>
    <row r="769" spans="1:11" hidden="1" x14ac:dyDescent="0.25">
      <c r="A769">
        <v>10</v>
      </c>
      <c r="B769" s="11">
        <v>43080</v>
      </c>
      <c r="C769" s="11">
        <v>43086</v>
      </c>
      <c r="D769">
        <v>0</v>
      </c>
      <c r="E769">
        <v>0</v>
      </c>
      <c r="F769" t="s">
        <v>582</v>
      </c>
      <c r="G769" t="s">
        <v>601</v>
      </c>
      <c r="H769">
        <f t="shared" si="44"/>
        <v>12</v>
      </c>
      <c r="I769">
        <f t="shared" si="45"/>
        <v>12</v>
      </c>
      <c r="J769">
        <f t="shared" si="46"/>
        <v>0</v>
      </c>
      <c r="K769">
        <f t="shared" si="47"/>
        <v>2017</v>
      </c>
    </row>
    <row r="770" spans="1:11" hidden="1" x14ac:dyDescent="0.25">
      <c r="A770">
        <v>10</v>
      </c>
      <c r="B770" s="11">
        <v>43087</v>
      </c>
      <c r="C770" s="11">
        <v>43093</v>
      </c>
      <c r="D770">
        <v>0</v>
      </c>
      <c r="E770">
        <v>0</v>
      </c>
      <c r="F770" t="s">
        <v>582</v>
      </c>
      <c r="G770" t="s">
        <v>601</v>
      </c>
      <c r="H770">
        <f t="shared" ref="H770:H781" si="48">MONTH(B770)</f>
        <v>12</v>
      </c>
      <c r="I770">
        <f t="shared" ref="I770:I781" si="49">MONTH(C770)</f>
        <v>12</v>
      </c>
      <c r="J770">
        <f t="shared" ref="J770:J781" si="50">H770-I770</f>
        <v>0</v>
      </c>
      <c r="K770">
        <f t="shared" ref="K770:K781" si="51">YEAR(B770)</f>
        <v>2017</v>
      </c>
    </row>
    <row r="771" spans="1:11" hidden="1" x14ac:dyDescent="0.25">
      <c r="A771">
        <v>10</v>
      </c>
      <c r="B771" s="11">
        <v>43094</v>
      </c>
      <c r="C771" s="11">
        <v>43100</v>
      </c>
      <c r="D771">
        <v>0</v>
      </c>
      <c r="E771">
        <v>0</v>
      </c>
      <c r="F771" t="s">
        <v>582</v>
      </c>
      <c r="G771" t="s">
        <v>601</v>
      </c>
      <c r="H771">
        <f t="shared" si="48"/>
        <v>12</v>
      </c>
      <c r="I771">
        <f t="shared" si="49"/>
        <v>12</v>
      </c>
      <c r="J771">
        <f t="shared" si="50"/>
        <v>0</v>
      </c>
      <c r="K771">
        <f t="shared" si="51"/>
        <v>2017</v>
      </c>
    </row>
    <row r="772" spans="1:11" hidden="1" x14ac:dyDescent="0.25">
      <c r="A772">
        <v>81</v>
      </c>
      <c r="B772" s="11">
        <v>43435</v>
      </c>
      <c r="C772" s="11">
        <v>43436</v>
      </c>
      <c r="D772">
        <v>0</v>
      </c>
      <c r="E772">
        <v>0</v>
      </c>
      <c r="F772" t="s">
        <v>584</v>
      </c>
      <c r="G772" t="s">
        <v>601</v>
      </c>
      <c r="H772">
        <f t="shared" si="48"/>
        <v>12</v>
      </c>
      <c r="I772">
        <f t="shared" si="49"/>
        <v>12</v>
      </c>
      <c r="J772">
        <f t="shared" si="50"/>
        <v>0</v>
      </c>
      <c r="K772">
        <f t="shared" si="51"/>
        <v>2018</v>
      </c>
    </row>
    <row r="773" spans="1:11" hidden="1" x14ac:dyDescent="0.25">
      <c r="A773">
        <v>82</v>
      </c>
      <c r="B773" s="11">
        <v>43435</v>
      </c>
      <c r="C773" s="11">
        <v>43436</v>
      </c>
      <c r="D773">
        <v>0</v>
      </c>
      <c r="E773">
        <v>0</v>
      </c>
      <c r="F773" t="s">
        <v>584</v>
      </c>
      <c r="G773" t="s">
        <v>601</v>
      </c>
      <c r="H773">
        <f t="shared" si="48"/>
        <v>12</v>
      </c>
      <c r="I773">
        <f t="shared" si="49"/>
        <v>12</v>
      </c>
      <c r="J773">
        <f t="shared" si="50"/>
        <v>0</v>
      </c>
      <c r="K773">
        <f t="shared" si="51"/>
        <v>2018</v>
      </c>
    </row>
    <row r="774" spans="1:11" hidden="1" x14ac:dyDescent="0.25">
      <c r="A774">
        <v>81</v>
      </c>
      <c r="B774" s="11">
        <v>43437</v>
      </c>
      <c r="C774" s="11">
        <v>43443</v>
      </c>
      <c r="D774">
        <v>0</v>
      </c>
      <c r="E774">
        <v>0</v>
      </c>
      <c r="F774" t="s">
        <v>584</v>
      </c>
      <c r="G774" t="s">
        <v>601</v>
      </c>
      <c r="H774">
        <f t="shared" si="48"/>
        <v>12</v>
      </c>
      <c r="I774">
        <f t="shared" si="49"/>
        <v>12</v>
      </c>
      <c r="J774">
        <f t="shared" si="50"/>
        <v>0</v>
      </c>
      <c r="K774">
        <f t="shared" si="51"/>
        <v>2018</v>
      </c>
    </row>
    <row r="775" spans="1:11" hidden="1" x14ac:dyDescent="0.25">
      <c r="A775">
        <v>82</v>
      </c>
      <c r="B775" s="11">
        <v>43437</v>
      </c>
      <c r="C775" s="11">
        <v>43443</v>
      </c>
      <c r="D775">
        <v>0</v>
      </c>
      <c r="E775">
        <v>0</v>
      </c>
      <c r="F775" t="s">
        <v>584</v>
      </c>
      <c r="G775" t="s">
        <v>601</v>
      </c>
      <c r="H775">
        <f t="shared" si="48"/>
        <v>12</v>
      </c>
      <c r="I775">
        <f t="shared" si="49"/>
        <v>12</v>
      </c>
      <c r="J775">
        <f t="shared" si="50"/>
        <v>0</v>
      </c>
      <c r="K775">
        <f t="shared" si="51"/>
        <v>2018</v>
      </c>
    </row>
    <row r="776" spans="1:11" hidden="1" x14ac:dyDescent="0.25">
      <c r="A776">
        <v>81</v>
      </c>
      <c r="B776" s="11">
        <v>43444</v>
      </c>
      <c r="C776" s="11">
        <v>43450</v>
      </c>
      <c r="D776">
        <v>0</v>
      </c>
      <c r="E776">
        <v>0</v>
      </c>
      <c r="F776" t="s">
        <v>584</v>
      </c>
      <c r="G776" t="s">
        <v>601</v>
      </c>
      <c r="H776">
        <f t="shared" si="48"/>
        <v>12</v>
      </c>
      <c r="I776">
        <f t="shared" si="49"/>
        <v>12</v>
      </c>
      <c r="J776">
        <f t="shared" si="50"/>
        <v>0</v>
      </c>
      <c r="K776">
        <f t="shared" si="51"/>
        <v>2018</v>
      </c>
    </row>
    <row r="777" spans="1:11" hidden="1" x14ac:dyDescent="0.25">
      <c r="A777">
        <v>82</v>
      </c>
      <c r="B777" s="11">
        <v>43444</v>
      </c>
      <c r="C777" s="11">
        <v>43450</v>
      </c>
      <c r="D777">
        <v>0</v>
      </c>
      <c r="E777">
        <v>0</v>
      </c>
      <c r="F777" t="s">
        <v>584</v>
      </c>
      <c r="G777" t="s">
        <v>601</v>
      </c>
      <c r="H777">
        <f t="shared" si="48"/>
        <v>12</v>
      </c>
      <c r="I777">
        <f t="shared" si="49"/>
        <v>12</v>
      </c>
      <c r="J777">
        <f t="shared" si="50"/>
        <v>0</v>
      </c>
      <c r="K777">
        <f t="shared" si="51"/>
        <v>2018</v>
      </c>
    </row>
    <row r="778" spans="1:11" hidden="1" x14ac:dyDescent="0.25">
      <c r="A778">
        <v>81</v>
      </c>
      <c r="B778" s="11">
        <v>43451</v>
      </c>
      <c r="C778" s="11">
        <v>43457</v>
      </c>
      <c r="D778">
        <v>0</v>
      </c>
      <c r="E778">
        <v>0</v>
      </c>
      <c r="F778" t="s">
        <v>584</v>
      </c>
      <c r="G778" t="s">
        <v>601</v>
      </c>
      <c r="H778">
        <f t="shared" si="48"/>
        <v>12</v>
      </c>
      <c r="I778">
        <f t="shared" si="49"/>
        <v>12</v>
      </c>
      <c r="J778">
        <f t="shared" si="50"/>
        <v>0</v>
      </c>
      <c r="K778">
        <f t="shared" si="51"/>
        <v>2018</v>
      </c>
    </row>
    <row r="779" spans="1:11" hidden="1" x14ac:dyDescent="0.25">
      <c r="A779">
        <v>82</v>
      </c>
      <c r="B779" s="11">
        <v>43451</v>
      </c>
      <c r="C779" s="11">
        <v>43457</v>
      </c>
      <c r="D779">
        <v>0</v>
      </c>
      <c r="E779">
        <v>0</v>
      </c>
      <c r="F779" t="s">
        <v>584</v>
      </c>
      <c r="G779" t="s">
        <v>601</v>
      </c>
      <c r="H779">
        <f t="shared" si="48"/>
        <v>12</v>
      </c>
      <c r="I779">
        <f t="shared" si="49"/>
        <v>12</v>
      </c>
      <c r="J779">
        <f t="shared" si="50"/>
        <v>0</v>
      </c>
      <c r="K779">
        <f t="shared" si="51"/>
        <v>2018</v>
      </c>
    </row>
    <row r="780" spans="1:11" hidden="1" x14ac:dyDescent="0.25">
      <c r="A780">
        <v>81</v>
      </c>
      <c r="B780" s="11">
        <v>43458</v>
      </c>
      <c r="C780" s="11">
        <v>43464</v>
      </c>
      <c r="D780">
        <v>0</v>
      </c>
      <c r="E780">
        <v>0</v>
      </c>
      <c r="F780" t="s">
        <v>584</v>
      </c>
      <c r="G780" t="s">
        <v>601</v>
      </c>
      <c r="H780">
        <f t="shared" si="48"/>
        <v>12</v>
      </c>
      <c r="I780">
        <f t="shared" si="49"/>
        <v>12</v>
      </c>
      <c r="J780">
        <f t="shared" si="50"/>
        <v>0</v>
      </c>
      <c r="K780">
        <f t="shared" si="51"/>
        <v>2018</v>
      </c>
    </row>
    <row r="781" spans="1:11" hidden="1" x14ac:dyDescent="0.25">
      <c r="A781">
        <v>82</v>
      </c>
      <c r="B781" s="11">
        <v>43458</v>
      </c>
      <c r="C781" s="11">
        <v>43464</v>
      </c>
      <c r="D781">
        <v>0</v>
      </c>
      <c r="E781">
        <v>0</v>
      </c>
      <c r="F781" t="s">
        <v>584</v>
      </c>
      <c r="G781" t="s">
        <v>601</v>
      </c>
      <c r="H781">
        <f t="shared" si="48"/>
        <v>12</v>
      </c>
      <c r="I781">
        <f t="shared" si="49"/>
        <v>12</v>
      </c>
      <c r="J781">
        <f t="shared" si="50"/>
        <v>0</v>
      </c>
      <c r="K781">
        <f t="shared" si="51"/>
        <v>2018</v>
      </c>
    </row>
  </sheetData>
  <autoFilter ref="A1:K781" xr:uid="{C04F88B9-B923-4B72-A3AE-88342586A61E}">
    <filterColumn colId="0">
      <filters>
        <filter val="6"/>
      </filters>
    </filterColumn>
    <filterColumn colId="10">
      <filters>
        <filter val="2018"/>
        <filter val="2019"/>
        <filter val="2020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71c5c8a-d1dd-40a7-bcfd-3ed591bedb5d" xsi:nil="true"/>
    <lcf76f155ced4ddcb4097134ff3c332f xmlns="62120a19-a38a-4c78-8e86-03b65bdcf4f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C65DEC-4D07-4476-A1A4-DD112FEE067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71c5c8a-d1dd-40a7-bcfd-3ed591bedb5d"/>
    <ds:schemaRef ds:uri="62120a19-a38a-4c78-8e86-03b65bdcf4fa"/>
  </ds:schemaRefs>
</ds:datastoreItem>
</file>

<file path=customXml/itemProps2.xml><?xml version="1.0" encoding="utf-8"?>
<ds:datastoreItem xmlns:ds="http://schemas.openxmlformats.org/officeDocument/2006/customXml" ds:itemID="{5E92D785-4E36-480F-B8F5-D35F05EE5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2120a19-a38a-4c78-8e86-03b65bdcf4fa"/>
    <ds:schemaRef ds:uri="671c5c8a-d1dd-40a7-bcfd-3ed591bedb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B47796-C255-4BF9-A6BD-A16BE21B8E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</vt:lpstr>
      <vt:lpstr>Summary</vt:lpstr>
      <vt:lpstr>catchsampledata</vt:lpstr>
      <vt:lpstr>Sheet3</vt:lpstr>
      <vt:lpstr>creel_est_subs</vt:lpstr>
      <vt:lpstr>area_year_ts_sum_kept</vt:lpstr>
      <vt:lpstr>vw_ests_latest</vt:lpstr>
      <vt:lpstr>pivot</vt:lpstr>
      <vt:lpstr>CohoCreelSampleRates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Angelika</dc:creator>
  <cp:keywords/>
  <dc:description/>
  <cp:lastModifiedBy>Garber, Tyler J (DFW)</cp:lastModifiedBy>
  <cp:revision/>
  <dcterms:created xsi:type="dcterms:W3CDTF">2022-03-02T22:00:51Z</dcterms:created>
  <dcterms:modified xsi:type="dcterms:W3CDTF">2022-12-08T19:11:38Z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2022-03-02T22:00:51Z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79ddd5fc-0e42-43ff-a424-03429724f520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0x010100DE9114A9D0DECB469CD3434F7556ACE4</vt:lpwstr>
  </property>
  <property fmtid="{D5CDD505-2E9C-101B-9397-08002B2CF9AE}" pid="10" name="MediaServiceImageTags">
    <vt:lpwstr/>
  </property>
</Properties>
</file>