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3.xml" ContentType="application/vnd.openxmlformats-officedocument.drawing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4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drawings/drawing5.xml" ContentType="application/vnd.openxmlformats-officedocument.drawing+xml"/>
  <Override PartName="/xl/worksheets/sheet21.xml" ContentType="application/vnd.openxmlformats-officedocument.spreadsheetml.worksheet+xml"/>
  <Override PartName="/xl/drawings/drawing6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Raw Data" sheetId="1" state="visible" r:id="rId1"/>
    <sheet name="Newmarket" sheetId="2" state="visible" r:id="rId2"/>
    <sheet name="Centen" sheetId="3" state="visible" r:id="rId3"/>
    <sheet name="Waterloo" sheetId="4" state="visible" r:id="rId4"/>
    <sheet name="COmbined" sheetId="5" state="visible" r:id="rId5"/>
    <sheet name="Newmarket Game Data" sheetId="6" state="visible" r:id="rId6"/>
    <sheet name="CenTen Game Data" sheetId="7" state="visible" r:id="rId7"/>
    <sheet name="Sheet6" sheetId="8" state="visible" r:id="rId8"/>
    <sheet name="Blue Alliance cOPRS" sheetId="9" state="visible" r:id="rId9"/>
    <sheet name="Blue Alliance cOPRS isr2" sheetId="10" state="visible" r:id="rId10"/>
    <sheet name="Blue Alliance cOPRS miket" sheetId="11" state="visible" r:id="rId11"/>
    <sheet name="kettering" sheetId="12" state="visible" r:id="rId12"/>
    <sheet name="HeumeePort" sheetId="13" state="visible" r:id="rId13"/>
    <sheet name="smokey mountians" sheetId="14" state="visible" r:id="rId14"/>
    <sheet name="smokey Game Data" sheetId="15" state="visible" r:id="rId15"/>
    <sheet name="Sheet2" sheetId="16" state="visible" r:id="rId16"/>
    <sheet name="ISR1 Normalized" sheetId="17" state="visible" r:id="rId17"/>
    <sheet name="ISR2 Normalized" sheetId="18" state="visible" r:id="rId18"/>
    <sheet name="Where RPs Came From" sheetId="19" state="visible" r:id="rId19"/>
    <sheet name="2024 Game Data" sheetId="20" state="visible" r:id="rId20"/>
    <sheet name="2024 Game Data ISr2" sheetId="21" state="visible" r:id="rId21"/>
    <sheet name="Sheet1" sheetId="22" state="visible" r:id="rId22"/>
  </sheets>
  <definedNames>
    <definedName name="_xlnm._FilterDatabase" localSheetId="1" hidden="1">'Newmarket'!$A$1:$AC$35</definedName>
    <definedName name="_xlnm._FilterDatabase" localSheetId="2" hidden="1">'Centen'!$A$1:$AE$1</definedName>
    <definedName name="_xlnm._FilterDatabase" localSheetId="3" hidden="1">'Waterloo'!$A$1:$AE$1</definedName>
    <definedName name="_xlnm._FilterDatabase" localSheetId="4" hidden="1">'COmbined'!$A$1:$AE$1</definedName>
    <definedName name="_xlnm._FilterDatabase" localSheetId="8" hidden="1">'Blue Alliance cOPRS'!$A$1:$Q$32</definedName>
    <definedName name="_xlnm._FilterDatabase" localSheetId="9" hidden="1">'Blue Alliance cOPRS isr2'!$A$1:$Q$32</definedName>
    <definedName name="_xlnm._FilterDatabase" localSheetId="10" hidden="1">'Blue Alliance cOPRS miket'!$A$1:$P$32</definedName>
    <definedName name="_xlnm._FilterDatabase" localSheetId="11" hidden="1">'kettering'!$A$1:$Z$1</definedName>
    <definedName name="_xlnm._FilterDatabase" localSheetId="12" hidden="1">'HeumeePort'!$A$1:$Z$51</definedName>
    <definedName name="_xlnm._FilterDatabase" localSheetId="16" hidden="1">'ISR1 Normalized'!$A$1:$U$32</definedName>
    <definedName name="_xlnm._FilterDatabase" localSheetId="17" hidden="1">'ISR2 Normalized'!$A$1:$U$32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Arial"/>
      <family val="2"/>
      <color theme="1"/>
      <sz val="10"/>
    </font>
    <font>
      <name val="Google Sans Mono"/>
      <color theme="1"/>
      <sz val="9"/>
    </font>
  </fonts>
  <fills count="4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0499893185216834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 wrapText="1"/>
    </xf>
    <xf numFmtId="1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2" pivotButton="0" quotePrefix="0" xfId="0"/>
    <xf numFmtId="164" fontId="0" fillId="0" borderId="2" pivotButton="0" quotePrefix="0" xfId="0"/>
    <xf numFmtId="164" fontId="0" fillId="0" borderId="3" pivotButton="0" quotePrefix="0" xfId="0"/>
    <xf numFmtId="0" fontId="0" fillId="0" borderId="8" pivotButton="0" quotePrefix="0" xfId="0"/>
    <xf numFmtId="164" fontId="0" fillId="0" borderId="9" pivotButton="0" quotePrefix="0" xfId="0"/>
    <xf numFmtId="164" fontId="0" fillId="0" borderId="0" pivotButton="0" quotePrefix="0" xfId="0"/>
    <xf numFmtId="164" fontId="0" fillId="0" borderId="10" pivotButton="0" quotePrefix="0" xfId="0"/>
    <xf numFmtId="0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4" applyAlignment="1" pivotButton="0" quotePrefix="0" xfId="0">
      <alignment horizontal="center" wrapText="1"/>
    </xf>
    <xf numFmtId="164" fontId="0" fillId="0" borderId="5" applyAlignment="1" pivotButton="0" quotePrefix="0" xfId="0">
      <alignment horizontal="center" wrapText="1"/>
    </xf>
    <xf numFmtId="164" fontId="0" fillId="0" borderId="15" applyAlignment="1" pivotButton="0" quotePrefix="0" xfId="0">
      <alignment horizontal="center" wrapText="1"/>
    </xf>
    <xf numFmtId="164" fontId="0" fillId="0" borderId="6" applyAlignment="1" pivotButton="0" quotePrefix="0" xfId="0">
      <alignment horizontal="center" wrapText="1"/>
    </xf>
    <xf numFmtId="164" fontId="0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" applyAlignment="1" pivotButton="0" quotePrefix="0" xfId="0">
      <alignment horizontal="center" wrapText="1"/>
    </xf>
    <xf numFmtId="0" fontId="0" fillId="0" borderId="8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164" fontId="0" fillId="0" borderId="19" applyAlignment="1" pivotButton="0" quotePrefix="0" xfId="0">
      <alignment horizontal="center"/>
    </xf>
    <xf numFmtId="164" fontId="0" fillId="0" borderId="2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164" fontId="1" fillId="0" borderId="21" pivotButton="0" quotePrefix="0" xfId="0"/>
    <xf numFmtId="164" fontId="1" fillId="0" borderId="22" pivotButton="0" quotePrefix="0" xfId="0"/>
    <xf numFmtId="164" fontId="1" fillId="0" borderId="23" pivotButton="0" quotePrefix="0" xfId="0"/>
    <xf numFmtId="164" fontId="1" fillId="0" borderId="24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17" pivotButton="0" quotePrefix="0" xfId="0"/>
    <xf numFmtId="164" fontId="0" fillId="0" borderId="1" pivotButton="0" quotePrefix="0" xfId="0"/>
    <xf numFmtId="164" fontId="0" fillId="0" borderId="8" pivotButton="0" quotePrefix="0" xfId="0"/>
    <xf numFmtId="164" fontId="0" fillId="0" borderId="20" pivotButton="0" quotePrefix="0" xfId="0"/>
    <xf numFmtId="0" fontId="0" fillId="0" borderId="26" pivotButton="0" quotePrefix="0" xfId="0"/>
    <xf numFmtId="0" fontId="0" fillId="0" borderId="18" pivotButton="0" quotePrefix="0" xfId="0"/>
    <xf numFmtId="0" fontId="0" fillId="0" borderId="27" pivotButton="0" quotePrefix="0" xfId="0"/>
    <xf numFmtId="164" fontId="0" fillId="0" borderId="0" applyAlignment="1" pivotButton="0" quotePrefix="0" xfId="0">
      <alignment horizontal="center" wrapText="1"/>
    </xf>
    <xf numFmtId="164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wrapText="1"/>
    </xf>
    <xf numFmtId="0" fontId="2" fillId="0" borderId="28" applyAlignment="1" pivotButton="0" quotePrefix="0" xfId="0">
      <alignment wrapText="1"/>
    </xf>
    <xf numFmtId="164" fontId="2" fillId="0" borderId="28" applyAlignment="1" pivotButton="0" quotePrefix="0" xfId="0">
      <alignment wrapText="1"/>
    </xf>
    <xf numFmtId="164" fontId="2" fillId="0" borderId="28" applyAlignment="1" pivotButton="0" quotePrefix="0" xfId="0">
      <alignment vertical="center"/>
    </xf>
    <xf numFmtId="0" fontId="3" fillId="2" borderId="28" applyAlignment="1" pivotButton="0" quotePrefix="0" xfId="0">
      <alignment wrapText="1"/>
    </xf>
    <xf numFmtId="164" fontId="2" fillId="0" borderId="28" applyAlignment="1" pivotButton="0" quotePrefix="0" xfId="0">
      <alignment horizontal="center" wrapText="1"/>
    </xf>
    <xf numFmtId="2" fontId="0" fillId="0" borderId="0" applyAlignment="1" pivotButton="0" quotePrefix="0" xfId="0">
      <alignment wrapText="1"/>
    </xf>
    <xf numFmtId="2" fontId="0" fillId="0" borderId="0" pivotButton="0" quotePrefix="0" xfId="0"/>
    <xf numFmtId="0" fontId="2" fillId="0" borderId="0" applyAlignment="1" pivotButton="0" quotePrefix="0" xfId="0">
      <alignment wrapText="1"/>
    </xf>
    <xf numFmtId="164" fontId="3" fillId="2" borderId="28" applyAlignment="1" pivotButton="0" quotePrefix="0" xfId="0">
      <alignment wrapText="1"/>
    </xf>
    <xf numFmtId="0" fontId="0" fillId="0" borderId="28" pivotButton="0" quotePrefix="0" xfId="0"/>
    <xf numFmtId="164" fontId="0" fillId="0" borderId="30" applyAlignment="1" pivotButton="0" quotePrefix="0" xfId="0">
      <alignment horizontal="center"/>
    </xf>
    <xf numFmtId="164" fontId="0" fillId="0" borderId="29" applyAlignment="1" pivotButton="0" quotePrefix="0" xfId="0">
      <alignment horizontal="center"/>
    </xf>
    <xf numFmtId="164" fontId="0" fillId="0" borderId="31" applyAlignment="1" pivotButton="0" quotePrefix="0" xfId="0">
      <alignment horizontal="center" wrapText="1"/>
    </xf>
    <xf numFmtId="164" fontId="1" fillId="0" borderId="32" pivotButton="0" quotePrefix="0" xfId="0"/>
    <xf numFmtId="164" fontId="0" fillId="0" borderId="18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0" fillId="0" borderId="24" pivotButton="0" quotePrefix="0" xfId="0"/>
    <xf numFmtId="0" fontId="0" fillId="0" borderId="30" applyAlignment="1" pivotButton="0" quotePrefix="0" xfId="0">
      <alignment horizontal="center" wrapText="1"/>
    </xf>
    <xf numFmtId="0" fontId="0" fillId="0" borderId="30" applyAlignment="1" pivotButton="0" quotePrefix="0" xfId="0">
      <alignment horizontal="center"/>
    </xf>
    <xf numFmtId="0" fontId="0" fillId="0" borderId="32" pivotButton="0" quotePrefix="0" xfId="0"/>
    <xf numFmtId="164" fontId="0" fillId="0" borderId="7" applyAlignment="1" pivotButton="0" quotePrefix="0" xfId="0">
      <alignment horizontal="center" wrapText="1"/>
    </xf>
    <xf numFmtId="164" fontId="0" fillId="0" borderId="17" applyAlignment="1" pivotButton="0" quotePrefix="0" xfId="0">
      <alignment horizontal="center"/>
    </xf>
    <xf numFmtId="164" fontId="1" fillId="0" borderId="25" pivotButton="0" quotePrefix="0" xfId="0"/>
    <xf numFmtId="164" fontId="0" fillId="0" borderId="18" pivotButton="0" quotePrefix="0" xfId="0"/>
    <xf numFmtId="0" fontId="0" fillId="3" borderId="30" applyAlignment="1" pivotButton="0" quotePrefix="0" xfId="0">
      <alignment horizontal="center"/>
    </xf>
    <xf numFmtId="0" fontId="0" fillId="3" borderId="8" applyAlignment="1" pivotButton="0" quotePrefix="0" xfId="0">
      <alignment horizontal="center"/>
    </xf>
    <xf numFmtId="0" fontId="0" fillId="3" borderId="18" applyAlignment="1" pivotButton="0" quotePrefix="0" xfId="0">
      <alignment horizontal="center"/>
    </xf>
    <xf numFmtId="9" fontId="2" fillId="0" borderId="28" applyAlignment="1" pivotButton="0" quotePrefix="0" xfId="0">
      <alignment horizontal="center" wrapText="1"/>
    </xf>
    <xf numFmtId="0" fontId="0" fillId="0" borderId="16" applyAlignment="1" pivotButton="0" quotePrefix="0" xfId="0">
      <alignment horizontal="center"/>
    </xf>
    <xf numFmtId="0" fontId="0" fillId="0" borderId="15" pivotButton="0" quotePrefix="0" xfId="0"/>
    <xf numFmtId="0" fontId="0" fillId="0" borderId="34" pivotButton="0" quotePrefix="0" xfId="0"/>
    <xf numFmtId="0" fontId="0" fillId="0" borderId="33" applyAlignment="1" pivotButton="0" quotePrefix="0" xfId="0">
      <alignment horizontal="center"/>
    </xf>
    <xf numFmtId="0" fontId="0" fillId="0" borderId="35" pivotButton="0" quotePrefix="0" xfId="0"/>
    <xf numFmtId="0" fontId="0" fillId="0" borderId="36" pivotButton="0" quotePrefix="0" xfId="0"/>
    <xf numFmtId="0" fontId="0" fillId="0" borderId="4" applyAlignment="1" pivotButton="0" quotePrefix="0" xfId="0">
      <alignment horizontal="center"/>
    </xf>
    <xf numFmtId="0" fontId="0" fillId="0" borderId="37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 lang="en-CA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577928676346649"/>
          <y val="0.1100185519657073"/>
          <w val="0.7443478051482096"/>
          <h val="0.821169374098298"/>
        </manualLayout>
      </layout>
      <barChart>
        <barDir val="col"/>
        <grouping val="clustered"/>
        <varyColors val="0"/>
        <ser>
          <idx val="0"/>
          <order val="0"/>
          <tx>
            <strRef>
              <f>'Newmarket Game Data'!$F$3</f>
              <strCache>
                <ptCount val="1"/>
                <pt idx="0">
                  <v>Total Points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('Newmarket Game Data'!$A$4,'Newmarket Game Data'!$A$12)</f>
              <strCache>
                <ptCount val="2"/>
                <pt idx="0">
                  <v>Our Alliance</v>
                </pt>
                <pt idx="1">
                  <v>Their Alliance</v>
                </pt>
              </strCache>
            </strRef>
          </cat>
          <val>
            <numRef>
              <f>('Newmarket Game Data'!$F$8,'Newmarket Game Data'!$F$16)</f>
              <numCache>
                <formatCode>0.0</formatCode>
                <ptCount val="2"/>
                <pt idx="0">
                  <v>42.47719777992377</v>
                </pt>
                <pt idx="1">
                  <v>60.37468404962932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32801631"/>
        <axId val="832796223"/>
      </barChart>
      <catAx>
        <axId val="832801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796223"/>
        <crosses val="autoZero"/>
        <auto val="1"/>
        <lblAlgn val="ctr"/>
        <lblOffset val="100"/>
        <noMultiLvlLbl val="0"/>
      </catAx>
      <valAx>
        <axId val="832796223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80163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1"/>
          <order val="0"/>
          <tx>
            <strRef>
              <f>'smokey Game Data'!$G$3</f>
              <strCache>
                <ptCount val="1"/>
                <pt idx="0">
                  <v>Total Pieces</v>
                </pt>
              </strCache>
            </strRef>
          </tx>
          <spPr>
            <a:solidFill>
              <a:schemeClr val="accent6">
                <a:shade val="76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('smokey Game Data'!$A$4,'smokey Game Data'!$A$12)</f>
              <strCache>
                <ptCount val="2"/>
                <pt idx="0">
                  <v>Our Alliance</v>
                </pt>
                <pt idx="1">
                  <v>Their Alliance</v>
                </pt>
              </strCache>
            </strRef>
          </cat>
          <val>
            <numRef>
              <f>('smokey Game Data'!$G$8,'smokey Game Data'!$G$16)</f>
              <numCache>
                <formatCode>0.0</formatCode>
                <ptCount val="2"/>
                <pt idx="0">
                  <v>7.558875726338236</v>
                </pt>
                <pt idx="1">
                  <v>14.79684841881626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32801631"/>
        <axId val="832796223"/>
      </barChart>
      <catAx>
        <axId val="832801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796223"/>
        <crosses val="autoZero"/>
        <auto val="1"/>
        <lblAlgn val="ctr"/>
        <lblOffset val="100"/>
        <noMultiLvlLbl val="0"/>
      </catAx>
      <valAx>
        <axId val="832796223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80163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1"/>
          <order val="0"/>
          <tx>
            <strRef>
              <f>'smokey Game Data'!$H$3</f>
              <strCache>
                <ptCount val="1"/>
                <pt idx="0">
                  <v>Calculated OPR (from TBA)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('smokey Game Data'!$A$4,'smokey Game Data'!$A$12)</f>
              <strCache>
                <ptCount val="2"/>
                <pt idx="0">
                  <v>Our Alliance</v>
                </pt>
                <pt idx="1">
                  <v>Their Alliance</v>
                </pt>
              </strCache>
            </strRef>
          </cat>
          <val>
            <numRef>
              <f>('smokey Game Data'!$H$8,'smokey Game Data'!$H$16)</f>
              <numCache>
                <formatCode>0.0</formatCode>
                <ptCount val="2"/>
                <pt idx="0">
                  <v>22.93329932747627</v>
                </pt>
                <pt idx="1">
                  <v>50.7838861727364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32801631"/>
        <axId val="832796223"/>
      </barChart>
      <catAx>
        <axId val="832801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796223"/>
        <crosses val="autoZero"/>
        <auto val="1"/>
        <lblAlgn val="ctr"/>
        <lblOffset val="100"/>
        <noMultiLvlLbl val="0"/>
      </catAx>
      <valAx>
        <axId val="832796223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80163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577928676346649"/>
          <y val="0.1100185519657073"/>
          <w val="0.7443478051482096"/>
          <h val="0.821169374098298"/>
        </manualLayout>
      </layout>
      <barChart>
        <barDir val="col"/>
        <grouping val="clustered"/>
        <varyColors val="0"/>
        <ser>
          <idx val="0"/>
          <order val="0"/>
          <tx>
            <strRef>
              <f>'2024 Game Data'!$F$3</f>
              <strCache>
                <ptCount val="1"/>
                <pt idx="0">
                  <v>Total Points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('2024 Game Data'!$A$4,'2024 Game Data'!$A$12)</f>
              <strCache>
                <ptCount val="2"/>
                <pt idx="0">
                  <v>Our Alliance</v>
                </pt>
                <pt idx="1">
                  <v>Their Alliance</v>
                </pt>
              </strCache>
            </strRef>
          </cat>
          <val>
            <numRef>
              <f>('2024 Game Data'!$F$8,'2024 Game Data'!$F$16)</f>
              <numCache>
                <formatCode>0.0</formatCode>
                <ptCount val="2"/>
                <pt idx="0">
                  <v>48.778</v>
                </pt>
                <pt idx="1">
                  <v>16.824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32801631"/>
        <axId val="832796223"/>
      </barChart>
      <catAx>
        <axId val="832801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796223"/>
        <crosses val="autoZero"/>
        <auto val="1"/>
        <lblAlgn val="ctr"/>
        <lblOffset val="100"/>
        <noMultiLvlLbl val="0"/>
      </catAx>
      <valAx>
        <axId val="832796223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80163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1"/>
          <order val="0"/>
          <tx>
            <strRef>
              <f>'2024 Game Data'!$G$3</f>
              <strCache>
                <ptCount val="1"/>
                <pt idx="0">
                  <v>Total Pieces</v>
                </pt>
              </strCache>
            </strRef>
          </tx>
          <spPr>
            <a:solidFill>
              <a:schemeClr val="accent6">
                <a:shade val="76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('2024 Game Data'!$A$4,'2024 Game Data'!$A$12)</f>
              <strCache>
                <ptCount val="2"/>
                <pt idx="0">
                  <v>Our Alliance</v>
                </pt>
                <pt idx="1">
                  <v>Their Alliance</v>
                </pt>
              </strCache>
            </strRef>
          </cat>
          <val>
            <numRef>
              <f>('2024 Game Data'!$G$8,'2024 Game Data'!$G$16)</f>
              <numCache>
                <formatCode>0.0</formatCode>
                <ptCount val="2"/>
                <pt idx="0">
                  <v>17.282</v>
                </pt>
                <pt idx="1">
                  <v>6.292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32801631"/>
        <axId val="832796223"/>
      </barChart>
      <catAx>
        <axId val="832801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796223"/>
        <crosses val="autoZero"/>
        <auto val="1"/>
        <lblAlgn val="ctr"/>
        <lblOffset val="100"/>
        <noMultiLvlLbl val="0"/>
      </catAx>
      <valAx>
        <axId val="832796223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80163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1"/>
          <order val="0"/>
          <tx>
            <strRef>
              <f>'2024 Game Data'!$H$3</f>
              <strCache>
                <ptCount val="1"/>
                <pt idx="0">
                  <v>Calculated OPR (from TBA)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('2024 Game Data'!$A$4,'2024 Game Data'!$A$12)</f>
              <strCache>
                <ptCount val="2"/>
                <pt idx="0">
                  <v>Our Alliance</v>
                </pt>
                <pt idx="1">
                  <v>Their Alliance</v>
                </pt>
              </strCache>
            </strRef>
          </cat>
          <val>
            <numRef>
              <f>('2024 Game Data'!$H$8,'2024 Game Data'!$H$16)</f>
              <numCache>
                <formatCode>0.0</formatCode>
                <ptCount val="2"/>
                <pt idx="0">
                  <v>72</v>
                </pt>
                <pt idx="1">
                  <v>30.72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32801631"/>
        <axId val="832796223"/>
      </barChart>
      <catAx>
        <axId val="832801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796223"/>
        <crosses val="autoZero"/>
        <auto val="1"/>
        <lblAlgn val="ctr"/>
        <lblOffset val="100"/>
        <noMultiLvlLbl val="0"/>
      </catAx>
      <valAx>
        <axId val="832796223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80163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577928676346649"/>
          <y val="0.1100185519657073"/>
          <w val="0.7443478051482096"/>
          <h val="0.821169374098298"/>
        </manualLayout>
      </layout>
      <barChart>
        <barDir val="col"/>
        <grouping val="clustered"/>
        <varyColors val="0"/>
        <ser>
          <idx val="0"/>
          <order val="0"/>
          <tx>
            <strRef>
              <f>'2024 Game Data ISr2'!$F$3</f>
              <strCache>
                <ptCount val="1"/>
                <pt idx="0">
                  <v>Total Points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('2024 Game Data ISr2'!$A$4,'2024 Game Data ISr2'!$A$12)</f>
              <strCache>
                <ptCount val="2"/>
                <pt idx="0">
                  <v>Our Alliance</v>
                </pt>
                <pt idx="1">
                  <v>Their Alliance</v>
                </pt>
              </strCache>
            </strRef>
          </cat>
          <val>
            <numRef>
              <f>('2024 Game Data ISr2'!$F$8,'2024 Game Data ISr2'!$F$16)</f>
              <numCache>
                <formatCode>0.0</formatCode>
                <ptCount val="2"/>
                <pt idx="0">
                  <v>48.778</v>
                </pt>
                <pt idx="1">
                  <v>16.824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32801631"/>
        <axId val="832796223"/>
      </barChart>
      <catAx>
        <axId val="832801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796223"/>
        <crosses val="autoZero"/>
        <auto val="1"/>
        <lblAlgn val="ctr"/>
        <lblOffset val="100"/>
        <noMultiLvlLbl val="0"/>
      </catAx>
      <valAx>
        <axId val="832796223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80163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1"/>
          <order val="0"/>
          <tx>
            <strRef>
              <f>'2024 Game Data ISr2'!$G$3</f>
              <strCache>
                <ptCount val="1"/>
                <pt idx="0">
                  <v>Total Pieces</v>
                </pt>
              </strCache>
            </strRef>
          </tx>
          <spPr>
            <a:solidFill>
              <a:schemeClr val="accent6">
                <a:shade val="76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('2024 Game Data ISr2'!$A$4,'2024 Game Data ISr2'!$A$12)</f>
              <strCache>
                <ptCount val="2"/>
                <pt idx="0">
                  <v>Our Alliance</v>
                </pt>
                <pt idx="1">
                  <v>Their Alliance</v>
                </pt>
              </strCache>
            </strRef>
          </cat>
          <val>
            <numRef>
              <f>('2024 Game Data ISr2'!$G$8,'2024 Game Data ISr2'!$G$16)</f>
              <numCache>
                <formatCode>0.0</formatCode>
                <ptCount val="2"/>
                <pt idx="0">
                  <v>17.282</v>
                </pt>
                <pt idx="1">
                  <v>6.292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32801631"/>
        <axId val="832796223"/>
      </barChart>
      <catAx>
        <axId val="832801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796223"/>
        <crosses val="autoZero"/>
        <auto val="1"/>
        <lblAlgn val="ctr"/>
        <lblOffset val="100"/>
        <noMultiLvlLbl val="0"/>
      </catAx>
      <valAx>
        <axId val="832796223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80163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1"/>
          <order val="0"/>
          <tx>
            <strRef>
              <f>'2024 Game Data ISr2'!$H$3</f>
              <strCache>
                <ptCount val="1"/>
                <pt idx="0">
                  <v>Calculated OPR (from TBA)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('2024 Game Data ISr2'!$A$4,'2024 Game Data ISr2'!$A$12)</f>
              <strCache>
                <ptCount val="2"/>
                <pt idx="0">
                  <v>Our Alliance</v>
                </pt>
                <pt idx="1">
                  <v>Their Alliance</v>
                </pt>
              </strCache>
            </strRef>
          </cat>
          <val>
            <numRef>
              <f>('2024 Game Data ISr2'!$H$8,'2024 Game Data ISr2'!$H$16)</f>
              <numCache>
                <formatCode>0.0</formatCode>
                <ptCount val="2"/>
                <pt idx="0">
                  <v>72</v>
                </pt>
                <pt idx="1">
                  <v>30.72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32801631"/>
        <axId val="832796223"/>
      </barChart>
      <catAx>
        <axId val="832801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796223"/>
        <crosses val="autoZero"/>
        <auto val="1"/>
        <lblAlgn val="ctr"/>
        <lblOffset val="100"/>
        <noMultiLvlLbl val="0"/>
      </catAx>
      <valAx>
        <axId val="832796223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80163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 lang="en-CA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1"/>
          <order val="0"/>
          <tx>
            <strRef>
              <f>'Newmarket Game Data'!$G$3</f>
              <strCache>
                <ptCount val="1"/>
                <pt idx="0">
                  <v>Total Pieces</v>
                </pt>
              </strCache>
            </strRef>
          </tx>
          <spPr>
            <a:solidFill>
              <a:schemeClr val="accent6">
                <a:shade val="76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('Newmarket Game Data'!$A$4,'Newmarket Game Data'!$A$12)</f>
              <strCache>
                <ptCount val="2"/>
                <pt idx="0">
                  <v>Our Alliance</v>
                </pt>
                <pt idx="1">
                  <v>Their Alliance</v>
                </pt>
              </strCache>
            </strRef>
          </cat>
          <val>
            <numRef>
              <f>('Newmarket Game Data'!$G$8,'Newmarket Game Data'!$G$16)</f>
              <numCache>
                <formatCode>0.0</formatCode>
                <ptCount val="2"/>
                <pt idx="0">
                  <v>11.69143207473727</v>
                </pt>
                <pt idx="1">
                  <v>19.24453864036326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32801631"/>
        <axId val="832796223"/>
      </barChart>
      <catAx>
        <axId val="832801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796223"/>
        <crosses val="autoZero"/>
        <auto val="1"/>
        <lblAlgn val="ctr"/>
        <lblOffset val="100"/>
        <noMultiLvlLbl val="0"/>
      </catAx>
      <valAx>
        <axId val="832796223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80163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 lang="en-CA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1"/>
          <order val="0"/>
          <tx>
            <strRef>
              <f>'Newmarket Game Data'!$H$3</f>
              <strCache>
                <ptCount val="1"/>
                <pt idx="0">
                  <v>Calculated OPR (from TBA)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('Newmarket Game Data'!$A$4,'Newmarket Game Data'!$A$12)</f>
              <strCache>
                <ptCount val="2"/>
                <pt idx="0">
                  <v>Our Alliance</v>
                </pt>
                <pt idx="1">
                  <v>Their Alliance</v>
                </pt>
              </strCache>
            </strRef>
          </cat>
          <val>
            <numRef>
              <f>('Newmarket Game Data'!$H$8,'Newmarket Game Data'!$H$16)</f>
              <numCache>
                <formatCode>0.0</formatCode>
                <ptCount val="2"/>
                <pt idx="0">
                  <v>37.43694609833784</v>
                </pt>
                <pt idx="1">
                  <v>65.12909282379921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32801631"/>
        <axId val="832796223"/>
      </barChart>
      <catAx>
        <axId val="832801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796223"/>
        <crosses val="autoZero"/>
        <auto val="1"/>
        <lblAlgn val="ctr"/>
        <lblOffset val="100"/>
        <noMultiLvlLbl val="0"/>
      </catAx>
      <valAx>
        <axId val="832796223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80163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577928676346649"/>
          <y val="0.1100185519657073"/>
          <w val="0.7443478051482096"/>
          <h val="0.821169374098298"/>
        </manualLayout>
      </layout>
      <barChart>
        <barDir val="col"/>
        <grouping val="clustered"/>
        <varyColors val="0"/>
        <ser>
          <idx val="0"/>
          <order val="0"/>
          <tx>
            <strRef>
              <f>'CenTen Game Data'!$F$3</f>
              <strCache>
                <ptCount val="1"/>
                <pt idx="0">
                  <v>Total Points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('CenTen Game Data'!$A$4,'CenTen Game Data'!$A$12)</f>
              <strCache>
                <ptCount val="2"/>
                <pt idx="0">
                  <v>Our Alliance</v>
                </pt>
                <pt idx="1">
                  <v>Their Alliance</v>
                </pt>
              </strCache>
            </strRef>
          </cat>
          <val>
            <numRef>
              <f>('CenTen Game Data'!$F$8,'CenTen Game Data'!$F$16)</f>
              <numCache>
                <formatCode>0.0</formatCode>
                <ptCount val="2"/>
                <pt idx="0">
                  <v>29.51351002931903</v>
                </pt>
                <pt idx="1">
                  <v>10.60550513825777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32801631"/>
        <axId val="832796223"/>
      </barChart>
      <catAx>
        <axId val="832801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796223"/>
        <crosses val="autoZero"/>
        <auto val="1"/>
        <lblAlgn val="ctr"/>
        <lblOffset val="100"/>
        <noMultiLvlLbl val="0"/>
      </catAx>
      <valAx>
        <axId val="832796223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80163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1"/>
          <order val="0"/>
          <tx>
            <strRef>
              <f>'CenTen Game Data'!$G$3</f>
              <strCache>
                <ptCount val="1"/>
                <pt idx="0">
                  <v>Total Pieces</v>
                </pt>
              </strCache>
            </strRef>
          </tx>
          <spPr>
            <a:solidFill>
              <a:schemeClr val="accent6">
                <a:shade val="76000"/>
              </a:schemeClr>
            </a:solidFill>
            <a:ln>
              <a:noFill/>
              <a:prstDash val="solid"/>
            </a:ln>
          </spPr>
          <invertIfNegative val="0"/>
          <cat>
            <strRef>
              <f>('CenTen Game Data'!$A$4,'CenTen Game Data'!$A$12)</f>
              <strCache>
                <ptCount val="2"/>
                <pt idx="0">
                  <v>Our Alliance</v>
                </pt>
                <pt idx="1">
                  <v>Their Alliance</v>
                </pt>
              </strCache>
            </strRef>
          </cat>
          <val>
            <numRef>
              <f>('CenTen Game Data'!$G$8,'CenTen Game Data'!$G$16)</f>
              <numCache>
                <formatCode>0.0</formatCode>
                <ptCount val="2"/>
                <pt idx="0">
                  <v>8.810970812155517</v>
                </pt>
                <pt idx="1">
                  <v>1.810071115111662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32801631"/>
        <axId val="832796223"/>
      </barChart>
      <catAx>
        <axId val="832801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796223"/>
        <crosses val="autoZero"/>
        <auto val="1"/>
        <lblAlgn val="ctr"/>
        <lblOffset val="100"/>
        <noMultiLvlLbl val="0"/>
      </catAx>
      <valAx>
        <axId val="832796223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80163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1"/>
          <order val="0"/>
          <tx>
            <strRef>
              <f>'CenTen Game Data'!$H$3</f>
              <strCache>
                <ptCount val="1"/>
                <pt idx="0">
                  <v>Calculated OPR (from TBA)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('CenTen Game Data'!$A$4,'CenTen Game Data'!$A$12)</f>
              <strCache>
                <ptCount val="2"/>
                <pt idx="0">
                  <v>Our Alliance</v>
                </pt>
                <pt idx="1">
                  <v>Their Alliance</v>
                </pt>
              </strCache>
            </strRef>
          </cat>
          <val>
            <numRef>
              <f>('CenTen Game Data'!$H$8,'CenTen Game Data'!$H$16)</f>
              <numCache>
                <formatCode>0.0</formatCode>
                <ptCount val="2"/>
                <pt idx="0">
                  <v>33.0308255352237</v>
                </pt>
                <pt idx="1">
                  <v>10.51637075781038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32801631"/>
        <axId val="832796223"/>
      </barChart>
      <catAx>
        <axId val="832801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796223"/>
        <crosses val="autoZero"/>
        <auto val="1"/>
        <lblAlgn val="ctr"/>
        <lblOffset val="100"/>
        <noMultiLvlLbl val="0"/>
      </catAx>
      <valAx>
        <axId val="832796223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80163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HeumeePort!$Y$1</f>
              <strCache>
                <ptCount val="1"/>
                <pt idx="0">
                  <v>TeleOp Notes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HeumeePort!$A$2:$A$51</f>
              <numCache>
                <formatCode>General</formatCode>
                <ptCount val="50"/>
                <pt idx="0">
                  <v>973</v>
                </pt>
                <pt idx="1">
                  <v>6036</v>
                </pt>
                <pt idx="2">
                  <v>3647</v>
                </pt>
                <pt idx="3">
                  <v>2102</v>
                </pt>
                <pt idx="4">
                  <v>5419</v>
                </pt>
                <pt idx="5">
                  <v>3128</v>
                </pt>
                <pt idx="6">
                  <v>4415</v>
                </pt>
                <pt idx="7">
                  <v>4481</v>
                </pt>
                <pt idx="8">
                  <v>4414</v>
                </pt>
                <pt idx="9">
                  <v>9408</v>
                </pt>
                <pt idx="10">
                  <v>3255</v>
                </pt>
                <pt idx="11">
                  <v>1148</v>
                </pt>
                <pt idx="12">
                  <v>498</v>
                </pt>
                <pt idx="13">
                  <v>696</v>
                </pt>
                <pt idx="14">
                  <v>9452</v>
                </pt>
                <pt idx="15">
                  <v>4</v>
                </pt>
                <pt idx="16">
                  <v>2485</v>
                </pt>
                <pt idx="17">
                  <v>2543</v>
                </pt>
                <pt idx="18">
                  <v>7157</v>
                </pt>
                <pt idx="19">
                  <v>5199</v>
                </pt>
                <pt idx="20">
                  <v>4201</v>
                </pt>
                <pt idx="21">
                  <v>8119</v>
                </pt>
                <pt idx="22">
                  <v>1572</v>
                </pt>
                <pt idx="23">
                  <v>2710</v>
                </pt>
                <pt idx="24">
                  <v>1197</v>
                </pt>
                <pt idx="25">
                  <v>9505</v>
                </pt>
                <pt idx="26">
                  <v>5124</v>
                </pt>
                <pt idx="27">
                  <v>9635</v>
                </pt>
                <pt idx="28">
                  <v>5137</v>
                </pt>
                <pt idx="29">
                  <v>2839</v>
                </pt>
                <pt idx="30">
                  <v>3512</v>
                </pt>
                <pt idx="31">
                  <v>2658</v>
                </pt>
                <pt idx="32">
                  <v>2429</v>
                </pt>
                <pt idx="33">
                  <v>7777</v>
                </pt>
                <pt idx="34">
                  <v>4322</v>
                </pt>
                <pt idx="35">
                  <v>6658</v>
                </pt>
                <pt idx="36">
                  <v>9538</v>
                </pt>
                <pt idx="37">
                  <v>3473</v>
                </pt>
                <pt idx="38">
                  <v>8006</v>
                </pt>
                <pt idx="39">
                  <v>3328</v>
                </pt>
                <pt idx="40">
                  <v>3759</v>
                </pt>
                <pt idx="41">
                  <v>8020</v>
                </pt>
                <pt idx="42">
                  <v>980</v>
                </pt>
                <pt idx="43">
                  <v>9520</v>
                </pt>
                <pt idx="44">
                  <v>1159</v>
                </pt>
                <pt idx="45">
                  <v>8891</v>
                </pt>
                <pt idx="46">
                  <v>4501</v>
                </pt>
                <pt idx="47">
                  <v>3863</v>
                </pt>
                <pt idx="48">
                  <v>1165</v>
                </pt>
                <pt idx="49">
                  <v>6764</v>
                </pt>
              </numCache>
            </numRef>
          </cat>
          <val>
            <numRef>
              <f>HeumeePort!$Y$2:$Y$51</f>
              <numCache>
                <formatCode>0.0</formatCode>
                <ptCount val="50"/>
                <pt idx="0">
                  <v>9.602400484320439</v>
                </pt>
                <pt idx="1">
                  <v>8.71534213072251</v>
                </pt>
                <pt idx="2">
                  <v>7.135583473646036</v>
                </pt>
                <pt idx="3">
                  <v>6.999990093709821</v>
                </pt>
                <pt idx="4">
                  <v>6.8726596102992</v>
                </pt>
                <pt idx="5">
                  <v>6.474787934831602</v>
                </pt>
                <pt idx="6">
                  <v>6.396250431352678</v>
                </pt>
                <pt idx="7">
                  <v>6.312141157709578</v>
                </pt>
                <pt idx="8">
                  <v>6.30061723975013</v>
                </pt>
                <pt idx="9">
                  <v>6.07143842189541</v>
                </pt>
                <pt idx="10">
                  <v>5.752386525951109</v>
                </pt>
                <pt idx="11">
                  <v>5.39901882533765</v>
                </pt>
                <pt idx="12">
                  <v>5.315052282270496</v>
                </pt>
                <pt idx="13">
                  <v>5.175303925034131</v>
                </pt>
                <pt idx="14">
                  <v>5.156798102756333</v>
                </pt>
                <pt idx="15">
                  <v>4.87813899972824</v>
                </pt>
                <pt idx="16">
                  <v>4.57625681933812</v>
                </pt>
                <pt idx="17">
                  <v>4.293695298302782</v>
                </pt>
                <pt idx="18">
                  <v>4.076627962092694</v>
                </pt>
                <pt idx="19">
                  <v>3.752899332343119</v>
                </pt>
                <pt idx="20">
                  <v>3.569251173091844</v>
                </pt>
                <pt idx="21">
                  <v>3.532781174690615</v>
                </pt>
                <pt idx="22">
                  <v>3.371837909430341</v>
                </pt>
                <pt idx="23">
                  <v>3.307148938210553</v>
                </pt>
                <pt idx="24">
                  <v>3.201825402780581</v>
                </pt>
                <pt idx="25">
                  <v>3.138715254695197</v>
                </pt>
                <pt idx="26">
                  <v>3.130048035449444</v>
                </pt>
                <pt idx="27">
                  <v>2.493270898293763</v>
                </pt>
                <pt idx="28">
                  <v>2.342905958661787</v>
                </pt>
                <pt idx="29">
                  <v>2.232629310926127</v>
                </pt>
                <pt idx="30">
                  <v>2.118263931835917</v>
                </pt>
                <pt idx="31">
                  <v>2.076282462028619</v>
                </pt>
                <pt idx="32">
                  <v>1.764816077047601</v>
                </pt>
                <pt idx="33">
                  <v>1.59041821345049</v>
                </pt>
                <pt idx="34">
                  <v>1.427406791911499</v>
                </pt>
                <pt idx="35">
                  <v>1.277121900307646</v>
                </pt>
                <pt idx="36">
                  <v>1.004152082252472</v>
                </pt>
                <pt idx="37">
                  <v>0.9378557718522591</v>
                </pt>
                <pt idx="38">
                  <v>0.8680014857461971</v>
                </pt>
                <pt idx="39">
                  <v>0.8663128265399589</v>
                </pt>
                <pt idx="40">
                  <v>0.8431306243622589</v>
                </pt>
                <pt idx="41">
                  <v>0.8021034413455685</v>
                </pt>
                <pt idx="42">
                  <v>0.3500554500483001</v>
                </pt>
                <pt idx="43">
                  <v>0.226670547368589</v>
                </pt>
                <pt idx="44">
                  <v>-0.2523032304120585</v>
                </pt>
                <pt idx="45">
                  <v>-0.3938312933288606</v>
                </pt>
                <pt idx="46">
                  <v>-0.4515992150020817</v>
                </pt>
                <pt idx="47">
                  <v>-0.5747563367006179</v>
                </pt>
                <pt idx="48">
                  <v>-0.935899532470903</v>
                </pt>
                <pt idx="49">
                  <v>-1.455338439138607</v>
                </pt>
              </numCache>
            </numRef>
          </val>
        </ser>
        <ser>
          <idx val="1"/>
          <order val="1"/>
          <tx>
            <strRef>
              <f>HeumeePort!$Y$1</f>
              <strCache>
                <ptCount val="1"/>
                <pt idx="0">
                  <v>TeleOp Notes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HeumeePort!$A$2:$A$51</f>
              <numCache>
                <formatCode>General</formatCode>
                <ptCount val="50"/>
                <pt idx="0">
                  <v>973</v>
                </pt>
                <pt idx="1">
                  <v>6036</v>
                </pt>
                <pt idx="2">
                  <v>3647</v>
                </pt>
                <pt idx="3">
                  <v>2102</v>
                </pt>
                <pt idx="4">
                  <v>5419</v>
                </pt>
                <pt idx="5">
                  <v>3128</v>
                </pt>
                <pt idx="6">
                  <v>4415</v>
                </pt>
                <pt idx="7">
                  <v>4481</v>
                </pt>
                <pt idx="8">
                  <v>4414</v>
                </pt>
                <pt idx="9">
                  <v>9408</v>
                </pt>
                <pt idx="10">
                  <v>3255</v>
                </pt>
                <pt idx="11">
                  <v>1148</v>
                </pt>
                <pt idx="12">
                  <v>498</v>
                </pt>
                <pt idx="13">
                  <v>696</v>
                </pt>
                <pt idx="14">
                  <v>9452</v>
                </pt>
                <pt idx="15">
                  <v>4</v>
                </pt>
                <pt idx="16">
                  <v>2485</v>
                </pt>
                <pt idx="17">
                  <v>2543</v>
                </pt>
                <pt idx="18">
                  <v>7157</v>
                </pt>
                <pt idx="19">
                  <v>5199</v>
                </pt>
                <pt idx="20">
                  <v>4201</v>
                </pt>
                <pt idx="21">
                  <v>8119</v>
                </pt>
                <pt idx="22">
                  <v>1572</v>
                </pt>
                <pt idx="23">
                  <v>2710</v>
                </pt>
                <pt idx="24">
                  <v>1197</v>
                </pt>
                <pt idx="25">
                  <v>9505</v>
                </pt>
                <pt idx="26">
                  <v>5124</v>
                </pt>
                <pt idx="27">
                  <v>9635</v>
                </pt>
                <pt idx="28">
                  <v>5137</v>
                </pt>
                <pt idx="29">
                  <v>2839</v>
                </pt>
                <pt idx="30">
                  <v>3512</v>
                </pt>
                <pt idx="31">
                  <v>2658</v>
                </pt>
                <pt idx="32">
                  <v>2429</v>
                </pt>
                <pt idx="33">
                  <v>7777</v>
                </pt>
                <pt idx="34">
                  <v>4322</v>
                </pt>
                <pt idx="35">
                  <v>6658</v>
                </pt>
                <pt idx="36">
                  <v>9538</v>
                </pt>
                <pt idx="37">
                  <v>3473</v>
                </pt>
                <pt idx="38">
                  <v>8006</v>
                </pt>
                <pt idx="39">
                  <v>3328</v>
                </pt>
                <pt idx="40">
                  <v>3759</v>
                </pt>
                <pt idx="41">
                  <v>8020</v>
                </pt>
                <pt idx="42">
                  <v>980</v>
                </pt>
                <pt idx="43">
                  <v>9520</v>
                </pt>
                <pt idx="44">
                  <v>1159</v>
                </pt>
                <pt idx="45">
                  <v>8891</v>
                </pt>
                <pt idx="46">
                  <v>4501</v>
                </pt>
                <pt idx="47">
                  <v>3863</v>
                </pt>
                <pt idx="48">
                  <v>1165</v>
                </pt>
                <pt idx="49">
                  <v>6764</v>
                </pt>
              </numCache>
            </numRef>
          </cat>
          <val>
            <numRef>
              <f>HeumeePort!$Y$2:$Y$51</f>
              <numCache>
                <formatCode>0.0</formatCode>
                <ptCount val="50"/>
                <pt idx="0">
                  <v>9.602400484320439</v>
                </pt>
                <pt idx="1">
                  <v>8.71534213072251</v>
                </pt>
                <pt idx="2">
                  <v>7.135583473646036</v>
                </pt>
                <pt idx="3">
                  <v>6.999990093709821</v>
                </pt>
                <pt idx="4">
                  <v>6.8726596102992</v>
                </pt>
                <pt idx="5">
                  <v>6.474787934831602</v>
                </pt>
                <pt idx="6">
                  <v>6.396250431352678</v>
                </pt>
                <pt idx="7">
                  <v>6.312141157709578</v>
                </pt>
                <pt idx="8">
                  <v>6.30061723975013</v>
                </pt>
                <pt idx="9">
                  <v>6.07143842189541</v>
                </pt>
                <pt idx="10">
                  <v>5.752386525951109</v>
                </pt>
                <pt idx="11">
                  <v>5.39901882533765</v>
                </pt>
                <pt idx="12">
                  <v>5.315052282270496</v>
                </pt>
                <pt idx="13">
                  <v>5.175303925034131</v>
                </pt>
                <pt idx="14">
                  <v>5.156798102756333</v>
                </pt>
                <pt idx="15">
                  <v>4.87813899972824</v>
                </pt>
                <pt idx="16">
                  <v>4.57625681933812</v>
                </pt>
                <pt idx="17">
                  <v>4.293695298302782</v>
                </pt>
                <pt idx="18">
                  <v>4.076627962092694</v>
                </pt>
                <pt idx="19">
                  <v>3.752899332343119</v>
                </pt>
                <pt idx="20">
                  <v>3.569251173091844</v>
                </pt>
                <pt idx="21">
                  <v>3.532781174690615</v>
                </pt>
                <pt idx="22">
                  <v>3.371837909430341</v>
                </pt>
                <pt idx="23">
                  <v>3.307148938210553</v>
                </pt>
                <pt idx="24">
                  <v>3.201825402780581</v>
                </pt>
                <pt idx="25">
                  <v>3.138715254695197</v>
                </pt>
                <pt idx="26">
                  <v>3.130048035449444</v>
                </pt>
                <pt idx="27">
                  <v>2.493270898293763</v>
                </pt>
                <pt idx="28">
                  <v>2.342905958661787</v>
                </pt>
                <pt idx="29">
                  <v>2.232629310926127</v>
                </pt>
                <pt idx="30">
                  <v>2.118263931835917</v>
                </pt>
                <pt idx="31">
                  <v>2.076282462028619</v>
                </pt>
                <pt idx="32">
                  <v>1.764816077047601</v>
                </pt>
                <pt idx="33">
                  <v>1.59041821345049</v>
                </pt>
                <pt idx="34">
                  <v>1.427406791911499</v>
                </pt>
                <pt idx="35">
                  <v>1.277121900307646</v>
                </pt>
                <pt idx="36">
                  <v>1.004152082252472</v>
                </pt>
                <pt idx="37">
                  <v>0.9378557718522591</v>
                </pt>
                <pt idx="38">
                  <v>0.8680014857461971</v>
                </pt>
                <pt idx="39">
                  <v>0.8663128265399589</v>
                </pt>
                <pt idx="40">
                  <v>0.8431306243622589</v>
                </pt>
                <pt idx="41">
                  <v>0.8021034413455685</v>
                </pt>
                <pt idx="42">
                  <v>0.3500554500483001</v>
                </pt>
                <pt idx="43">
                  <v>0.226670547368589</v>
                </pt>
                <pt idx="44">
                  <v>-0.2523032304120585</v>
                </pt>
                <pt idx="45">
                  <v>-0.3938312933288606</v>
                </pt>
                <pt idx="46">
                  <v>-0.4515992150020817</v>
                </pt>
                <pt idx="47">
                  <v>-0.5747563367006179</v>
                </pt>
                <pt idx="48">
                  <v>-0.935899532470903</v>
                </pt>
                <pt idx="49">
                  <v>-1.455338439138607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21109855"/>
        <axId val="1987846735"/>
      </barChart>
      <catAx>
        <axId val="19211098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87846735"/>
        <crosses val="autoZero"/>
        <auto val="1"/>
        <lblAlgn val="ctr"/>
        <lblOffset val="100"/>
        <noMultiLvlLbl val="0"/>
      </catAx>
      <valAx>
        <axId val="198784673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21109855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1"/>
          <order val="0"/>
          <tx>
            <strRef>
              <f>HeumeePort!$J$1</f>
              <strCache>
                <ptCount val="1"/>
                <pt idx="0">
                  <v>Auto Speaker Note Count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HeumeePort!$A$2:$A$51</f>
              <numCache>
                <formatCode>General</formatCode>
                <ptCount val="50"/>
                <pt idx="0">
                  <v>973</v>
                </pt>
                <pt idx="1">
                  <v>6036</v>
                </pt>
                <pt idx="2">
                  <v>3647</v>
                </pt>
                <pt idx="3">
                  <v>2102</v>
                </pt>
                <pt idx="4">
                  <v>5419</v>
                </pt>
                <pt idx="5">
                  <v>3128</v>
                </pt>
                <pt idx="6">
                  <v>4415</v>
                </pt>
                <pt idx="7">
                  <v>4481</v>
                </pt>
                <pt idx="8">
                  <v>4414</v>
                </pt>
                <pt idx="9">
                  <v>9408</v>
                </pt>
                <pt idx="10">
                  <v>3255</v>
                </pt>
                <pt idx="11">
                  <v>1148</v>
                </pt>
                <pt idx="12">
                  <v>498</v>
                </pt>
                <pt idx="13">
                  <v>696</v>
                </pt>
                <pt idx="14">
                  <v>9452</v>
                </pt>
                <pt idx="15">
                  <v>4</v>
                </pt>
                <pt idx="16">
                  <v>2485</v>
                </pt>
                <pt idx="17">
                  <v>2543</v>
                </pt>
                <pt idx="18">
                  <v>7157</v>
                </pt>
                <pt idx="19">
                  <v>5199</v>
                </pt>
                <pt idx="20">
                  <v>4201</v>
                </pt>
                <pt idx="21">
                  <v>8119</v>
                </pt>
                <pt idx="22">
                  <v>1572</v>
                </pt>
                <pt idx="23">
                  <v>2710</v>
                </pt>
                <pt idx="24">
                  <v>1197</v>
                </pt>
                <pt idx="25">
                  <v>9505</v>
                </pt>
                <pt idx="26">
                  <v>5124</v>
                </pt>
                <pt idx="27">
                  <v>9635</v>
                </pt>
                <pt idx="28">
                  <v>5137</v>
                </pt>
                <pt idx="29">
                  <v>2839</v>
                </pt>
                <pt idx="30">
                  <v>3512</v>
                </pt>
                <pt idx="31">
                  <v>2658</v>
                </pt>
                <pt idx="32">
                  <v>2429</v>
                </pt>
                <pt idx="33">
                  <v>7777</v>
                </pt>
                <pt idx="34">
                  <v>4322</v>
                </pt>
                <pt idx="35">
                  <v>6658</v>
                </pt>
                <pt idx="36">
                  <v>9538</v>
                </pt>
                <pt idx="37">
                  <v>3473</v>
                </pt>
                <pt idx="38">
                  <v>8006</v>
                </pt>
                <pt idx="39">
                  <v>3328</v>
                </pt>
                <pt idx="40">
                  <v>3759</v>
                </pt>
                <pt idx="41">
                  <v>8020</v>
                </pt>
                <pt idx="42">
                  <v>980</v>
                </pt>
                <pt idx="43">
                  <v>9520</v>
                </pt>
                <pt idx="44">
                  <v>1159</v>
                </pt>
                <pt idx="45">
                  <v>8891</v>
                </pt>
                <pt idx="46">
                  <v>4501</v>
                </pt>
                <pt idx="47">
                  <v>3863</v>
                </pt>
                <pt idx="48">
                  <v>1165</v>
                </pt>
                <pt idx="49">
                  <v>6764</v>
                </pt>
              </numCache>
            </numRef>
          </cat>
          <val>
            <numRef>
              <f>HeumeePort!$J$2:$J$51</f>
              <numCache>
                <formatCode>0.0</formatCode>
                <ptCount val="50"/>
                <pt idx="0">
                  <v>0.461654027255678</v>
                </pt>
                <pt idx="1">
                  <v>2.34653845842305</v>
                </pt>
                <pt idx="2">
                  <v>2.2935542647718</v>
                </pt>
                <pt idx="3">
                  <v>0.9935197340333179</v>
                </pt>
                <pt idx="4">
                  <v>1.2889834265025</v>
                </pt>
                <pt idx="5">
                  <v>1.45705624149131</v>
                </pt>
                <pt idx="6">
                  <v>0.866831727758382</v>
                </pt>
                <pt idx="7">
                  <v>2.70486850810087</v>
                </pt>
                <pt idx="8">
                  <v>1.0368778386956</v>
                </pt>
                <pt idx="9">
                  <v>1.57565622803717</v>
                </pt>
                <pt idx="10">
                  <v>-0.208962800319457</v>
                </pt>
                <pt idx="11">
                  <v>-0.236136760455608</v>
                </pt>
                <pt idx="12">
                  <v>0.170601341840786</v>
                </pt>
                <pt idx="13">
                  <v>1.28852988268338</v>
                </pt>
                <pt idx="14">
                  <v>0.145398798268781</v>
                </pt>
                <pt idx="15">
                  <v>1.0008388245093</v>
                </pt>
                <pt idx="16">
                  <v>2.9639373335724</v>
                </pt>
                <pt idx="17">
                  <v>0.120943720873729</v>
                </pt>
                <pt idx="18">
                  <v>0.829423655377728</v>
                </pt>
                <pt idx="19">
                  <v>1.32268187178568</v>
                </pt>
                <pt idx="20">
                  <v>0.761465810779361</v>
                </pt>
                <pt idx="21">
                  <v>0.0826565794694588</v>
                </pt>
                <pt idx="22">
                  <v>0.0351613395440345</v>
                </pt>
                <pt idx="23">
                  <v>0.658353687372868</v>
                </pt>
                <pt idx="24">
                  <v>1.07333031653544</v>
                </pt>
                <pt idx="25">
                  <v>0.229617196462657</v>
                </pt>
                <pt idx="26">
                  <v>0.347869347769056</v>
                </pt>
                <pt idx="27">
                  <v>0.7143004510907131</v>
                </pt>
                <pt idx="28">
                  <v>0.730949372064324</v>
                </pt>
                <pt idx="29">
                  <v>-0.277301678798901</v>
                </pt>
                <pt idx="30">
                  <v>1.65110226324912</v>
                </pt>
                <pt idx="31">
                  <v>0.589170361732649</v>
                </pt>
                <pt idx="32">
                  <v>0.736405493508277</v>
                </pt>
                <pt idx="33">
                  <v>0.20681095777338</v>
                </pt>
                <pt idx="34">
                  <v>0.167991167028522</v>
                </pt>
                <pt idx="35">
                  <v>-0.0129043294728954</v>
                </pt>
                <pt idx="36">
                  <v>0.108085722936086</v>
                </pt>
                <pt idx="37">
                  <v>1.18282486661841</v>
                </pt>
                <pt idx="38">
                  <v>0.335032666470372</v>
                </pt>
                <pt idx="39">
                  <v>-0.275776407187475</v>
                </pt>
                <pt idx="40">
                  <v>0.465714682948907</v>
                </pt>
                <pt idx="41">
                  <v>0.417284496136469</v>
                </pt>
                <pt idx="42">
                  <v>0.543901848969061</v>
                </pt>
                <pt idx="43">
                  <v>0.26544322421467</v>
                </pt>
                <pt idx="44">
                  <v>0.06994412631327079</v>
                </pt>
                <pt idx="45">
                  <v>-0.28790494008597</v>
                </pt>
                <pt idx="46">
                  <v>0.670686020124956</v>
                </pt>
                <pt idx="47">
                  <v>0.247055230533287</v>
                </pt>
                <pt idx="48">
                  <v>-0.292402536185223</v>
                </pt>
                <pt idx="49">
                  <v>0.321225227767553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21109855"/>
        <axId val="1987846735"/>
      </barChart>
      <catAx>
        <axId val="19211098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87846735"/>
        <crosses val="autoZero"/>
        <auto val="1"/>
        <lblAlgn val="ctr"/>
        <lblOffset val="100"/>
        <noMultiLvlLbl val="0"/>
      </catAx>
      <valAx>
        <axId val="198784673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21109855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  <a:endParaRPr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577928676346649"/>
          <y val="0.1100185519657073"/>
          <w val="0.7443478051482096"/>
          <h val="0.821169374098298"/>
        </manualLayout>
      </layout>
      <barChart>
        <barDir val="col"/>
        <grouping val="clustered"/>
        <varyColors val="0"/>
        <ser>
          <idx val="0"/>
          <order val="0"/>
          <tx>
            <strRef>
              <f>'smokey Game Data'!$F$3</f>
              <strCache>
                <ptCount val="1"/>
                <pt idx="0">
                  <v>Total Points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('smokey Game Data'!$A$4,'smokey Game Data'!$A$12)</f>
              <strCache>
                <ptCount val="2"/>
                <pt idx="0">
                  <v>Our Alliance</v>
                </pt>
                <pt idx="1">
                  <v>Their Alliance</v>
                </pt>
              </strCache>
            </strRef>
          </cat>
          <val>
            <numRef>
              <f>('smokey Game Data'!$F$8,'smokey Game Data'!$F$16)</f>
              <numCache>
                <formatCode>0.0</formatCode>
                <ptCount val="2"/>
                <pt idx="0">
                  <v>26.99541704197048</v>
                </pt>
                <pt idx="1">
                  <v>56.3568095686102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32801631"/>
        <axId val="832796223"/>
      </barChart>
      <catAx>
        <axId val="832801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796223"/>
        <crosses val="autoZero"/>
        <auto val="1"/>
        <lblAlgn val="ctr"/>
        <lblOffset val="100"/>
        <noMultiLvlLbl val="0"/>
      </catAx>
      <valAx>
        <axId val="832796223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32801631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chart" Target="/xl/charts/chart13.xml" Id="rId2" /><Relationship Type="http://schemas.openxmlformats.org/officeDocument/2006/relationships/chart" Target="/xl/charts/chart14.xml" Id="rId3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18</col>
      <colOff>323851</colOff>
      <row>0</row>
      <rowOff>114301</rowOff>
    </from>
    <to>
      <col>21</col>
      <colOff>571501</colOff>
      <row>16</row>
      <rowOff>28576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38100</colOff>
      <row>0</row>
      <rowOff>123825</rowOff>
    </from>
    <to>
      <col>25</col>
      <colOff>190500</colOff>
      <row>16</row>
      <rowOff>19050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25</col>
      <colOff>238125</colOff>
      <row>0</row>
      <rowOff>123825</rowOff>
    </from>
    <to>
      <col>28</col>
      <colOff>390525</colOff>
      <row>16</row>
      <rowOff>19050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18</col>
      <colOff>323851</colOff>
      <row>0</row>
      <rowOff>114301</rowOff>
    </from>
    <to>
      <col>21</col>
      <colOff>571501</colOff>
      <row>16</row>
      <rowOff>28576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38100</colOff>
      <row>0</row>
      <rowOff>123825</rowOff>
    </from>
    <to>
      <col>25</col>
      <colOff>190500</colOff>
      <row>16</row>
      <rowOff>19050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25</col>
      <colOff>238125</colOff>
      <row>0</row>
      <rowOff>123825</rowOff>
    </from>
    <to>
      <col>28</col>
      <colOff>390525</colOff>
      <row>16</row>
      <rowOff>19050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133350</colOff>
      <row>6</row>
      <rowOff>176211</rowOff>
    </from>
    <to>
      <col>22</col>
      <colOff>209550</colOff>
      <row>25</row>
      <rowOff>171449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10</col>
      <colOff>0</colOff>
      <row>14</row>
      <rowOff>0</rowOff>
    </from>
    <to>
      <col>21</col>
      <colOff>19050</colOff>
      <row>32</row>
      <rowOff>195263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18</col>
      <colOff>323851</colOff>
      <row>0</row>
      <rowOff>114301</rowOff>
    </from>
    <to>
      <col>21</col>
      <colOff>571501</colOff>
      <row>16</row>
      <rowOff>28576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38100</colOff>
      <row>0</row>
      <rowOff>123825</rowOff>
    </from>
    <to>
      <col>25</col>
      <colOff>190500</colOff>
      <row>16</row>
      <rowOff>19050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25</col>
      <colOff>238125</colOff>
      <row>0</row>
      <rowOff>123825</rowOff>
    </from>
    <to>
      <col>28</col>
      <colOff>390525</colOff>
      <row>16</row>
      <rowOff>19050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323851</colOff>
      <row>0</row>
      <rowOff>114301</rowOff>
    </from>
    <to>
      <col>19</col>
      <colOff>571501</colOff>
      <row>16</row>
      <rowOff>28576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20</col>
      <colOff>38100</colOff>
      <row>0</row>
      <rowOff>123825</rowOff>
    </from>
    <to>
      <col>23</col>
      <colOff>190500</colOff>
      <row>16</row>
      <rowOff>19050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23</col>
      <colOff>238125</colOff>
      <row>0</row>
      <rowOff>123825</rowOff>
    </from>
    <to>
      <col>26</col>
      <colOff>390525</colOff>
      <row>16</row>
      <rowOff>19050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323851</colOff>
      <row>0</row>
      <rowOff>114301</rowOff>
    </from>
    <to>
      <col>19</col>
      <colOff>571501</colOff>
      <row>16</row>
      <rowOff>28576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20</col>
      <colOff>38100</colOff>
      <row>0</row>
      <rowOff>123825</rowOff>
    </from>
    <to>
      <col>23</col>
      <colOff>190500</colOff>
      <row>16</row>
      <rowOff>19050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23</col>
      <colOff>238125</colOff>
      <row>0</row>
      <rowOff>123825</rowOff>
    </from>
    <to>
      <col>26</col>
      <colOff>390525</colOff>
      <row>16</row>
      <rowOff>19050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6978</t>
        </is>
      </c>
      <c r="B1" t="inlineStr">
        <is>
          <t>gabadoo</t>
        </is>
      </c>
      <c r="C1" t="inlineStr">
        <is>
          <t>20</t>
        </is>
      </c>
      <c r="D1" t="inlineStr">
        <is>
          <t>true</t>
        </is>
      </c>
      <c r="E1" t="inlineStr">
        <is>
          <t>true</t>
        </is>
      </c>
      <c r="F1" t="inlineStr">
        <is>
          <t>0</t>
        </is>
      </c>
      <c r="G1" t="inlineStr">
        <is>
          <t>0</t>
        </is>
      </c>
      <c r="H1" t="inlineStr">
        <is>
          <t>2</t>
        </is>
      </c>
      <c r="I1" t="inlineStr">
        <is>
          <t>true</t>
        </is>
      </c>
      <c r="J1" t="inlineStr">
        <is>
          <t>0</t>
        </is>
      </c>
      <c r="K1" t="inlineStr">
        <is>
          <t>0</t>
        </is>
      </c>
      <c r="L1" t="inlineStr">
        <is>
          <t>3</t>
        </is>
      </c>
      <c r="M1" t="inlineStr">
        <is>
          <t>6</t>
        </is>
      </c>
      <c r="N1" t="inlineStr">
        <is>
          <t>false</t>
        </is>
      </c>
      <c r="O1" t="inlineStr">
        <is>
          <t>2.0</t>
        </is>
      </c>
      <c r="P1" t="inlineStr">
        <is>
          <t>false</t>
        </is>
      </c>
      <c r="Q1" t="inlineStr">
        <is>
          <t>true</t>
        </is>
      </c>
      <c r="R1" t="inlineStr">
        <is>
          <t>false</t>
        </is>
      </c>
      <c r="S1" t="inlineStr">
        <is>
          <t>5</t>
        </is>
      </c>
      <c r="T1" t="inlineStr">
        <is>
          <t>4</t>
        </is>
      </c>
      <c r="U1" t="inlineStr">
        <is>
          <t>9</t>
        </is>
      </c>
      <c r="V1" t="inlineStr">
        <is>
          <t>5</t>
        </is>
      </c>
      <c r="W1" t="inlineStr">
        <is>
          <t>4</t>
        </is>
      </c>
      <c r="X1" t="inlineStr">
        <is>
          <t>false</t>
        </is>
      </c>
      <c r="Y1" t="inlineStr">
        <is>
          <t>false</t>
        </is>
      </c>
      <c r="Z1" t="inlineStr">
        <is>
          <t>true</t>
        </is>
      </c>
      <c r="AA1" t="inlineStr">
        <is>
          <t>false</t>
        </is>
      </c>
      <c r="AB1" t="inlineStr">
        <is>
          <t>true</t>
        </is>
      </c>
      <c r="AC1" t="inlineStr">
        <is>
          <t>3</t>
        </is>
      </c>
      <c r="AD1" t="inlineStr">
        <is>
          <t>false</t>
        </is>
      </c>
      <c r="AE1" t="inlineStr">
        <is>
          <t>false</t>
        </is>
      </c>
      <c r="AF1" t="inlineStr">
        <is>
          <t>true</t>
        </is>
      </c>
      <c r="AG1" t="inlineStr">
        <is>
          <t>2</t>
        </is>
      </c>
      <c r="AH1" t="inlineStr">
        <is>
          <t>true</t>
        </is>
      </c>
      <c r="AI1" t="inlineStr">
        <is>
          <t>false</t>
        </is>
      </c>
      <c r="AJ1" t="inlineStr">
        <is>
          <t>true</t>
        </is>
      </c>
      <c r="AK1" t="inlineStr">
        <is>
          <t>true</t>
        </is>
      </c>
      <c r="AL1" t="inlineStr">
        <is>
          <t>false</t>
        </is>
      </c>
      <c r="AM1" t="inlineStr">
        <is>
          <t>true</t>
        </is>
      </c>
      <c r="AN1" t="inlineStr">
        <is>
          <t>false</t>
        </is>
      </c>
      <c r="AO1" t="inlineStr">
        <is>
          <t>true</t>
        </is>
      </c>
      <c r="AQ1" t="inlineStr">
        <is>
          <t>identifying</t>
        </is>
      </c>
    </row>
    <row r="2">
      <c r="A2" t="inlineStr">
        <is>
          <t>256</t>
        </is>
      </c>
      <c r="B2" t="inlineStr">
        <is>
          <t>a ou</t>
        </is>
      </c>
      <c r="C2" t="inlineStr">
        <is>
          <t>00</t>
        </is>
      </c>
      <c r="D2" t="inlineStr">
        <is>
          <t>false</t>
        </is>
      </c>
      <c r="E2" t="inlineStr">
        <is>
          <t>true</t>
        </is>
      </c>
      <c r="F2" t="inlineStr">
        <is>
          <t>3</t>
        </is>
      </c>
      <c r="G2" t="inlineStr">
        <is>
          <t>true</t>
        </is>
      </c>
      <c r="H2" t="inlineStr">
        <is>
          <t>0</t>
        </is>
      </c>
      <c r="I2" t="inlineStr">
        <is>
          <t>0</t>
        </is>
      </c>
      <c r="J2" t="inlineStr">
        <is>
          <t>4</t>
        </is>
      </c>
      <c r="K2" t="inlineStr">
        <is>
          <t>3</t>
        </is>
      </c>
      <c r="L2" t="inlineStr">
        <is>
          <t>false</t>
        </is>
      </c>
      <c r="M2" t="inlineStr">
        <is>
          <t>false</t>
        </is>
      </c>
      <c r="N2" t="inlineStr">
        <is>
          <t>false</t>
        </is>
      </c>
      <c r="O2" t="inlineStr">
        <is>
          <t>false</t>
        </is>
      </c>
      <c r="P2" t="inlineStr">
        <is>
          <t>0</t>
        </is>
      </c>
      <c r="Q2" t="inlineStr">
        <is>
          <t>0</t>
        </is>
      </c>
      <c r="R2" t="inlineStr">
        <is>
          <t>false</t>
        </is>
      </c>
      <c r="S2" t="inlineStr">
        <is>
          <t>0</t>
        </is>
      </c>
      <c r="T2" t="inlineStr">
        <is>
          <t>0</t>
        </is>
      </c>
      <c r="U2" t="inlineStr">
        <is>
          <t>0</t>
        </is>
      </c>
      <c r="V2" t="inlineStr">
        <is>
          <t>false</t>
        </is>
      </c>
      <c r="W2" t="inlineStr">
        <is>
          <t>false</t>
        </is>
      </c>
      <c r="X2" t="inlineStr">
        <is>
          <t>false</t>
        </is>
      </c>
      <c r="Y2" t="inlineStr">
        <is>
          <t>false</t>
        </is>
      </c>
      <c r="Z2" t="inlineStr">
        <is>
          <t>true</t>
        </is>
      </c>
      <c r="AA2" t="inlineStr">
        <is>
          <t>4</t>
        </is>
      </c>
      <c r="AB2" t="inlineStr">
        <is>
          <t>false</t>
        </is>
      </c>
      <c r="AC2" t="inlineStr">
        <is>
          <t>false</t>
        </is>
      </c>
      <c r="AD2" t="inlineStr">
        <is>
          <t>true</t>
        </is>
      </c>
      <c r="AE2" t="inlineStr">
        <is>
          <t>0</t>
        </is>
      </c>
      <c r="AF2" t="inlineStr">
        <is>
          <t>0</t>
        </is>
      </c>
      <c r="AG2" t="inlineStr">
        <is>
          <t>0</t>
        </is>
      </c>
      <c r="AH2" t="inlineStr">
        <is>
          <t>true</t>
        </is>
      </c>
      <c r="AI2" t="inlineStr">
        <is>
          <t>false</t>
        </is>
      </c>
      <c r="AJ2" t="inlineStr">
        <is>
          <t>true</t>
        </is>
      </c>
      <c r="AK2" t="inlineStr">
        <is>
          <t>true</t>
        </is>
      </c>
      <c r="AL2" t="inlineStr">
        <is>
          <t>true</t>
        </is>
      </c>
      <c r="AM2" t="inlineStr">
        <is>
          <t>true</t>
        </is>
      </c>
      <c r="AN2" t="inlineStr">
        <is>
          <t>false</t>
        </is>
      </c>
      <c r="AO2" t="inlineStr">
        <is>
          <t>true</t>
        </is>
      </c>
      <c r="AP2" t="inlineStr">
        <is>
          <t>false</t>
        </is>
      </c>
    </row>
    <row r="3">
      <c r="A3" t="inlineStr">
        <is>
          <t>256</t>
        </is>
      </c>
      <c r="B3" t="inlineStr">
        <is>
          <t>a ou</t>
        </is>
      </c>
      <c r="C3" t="inlineStr">
        <is>
          <t>00</t>
        </is>
      </c>
      <c r="D3" t="inlineStr">
        <is>
          <t>false</t>
        </is>
      </c>
      <c r="E3" t="inlineStr">
        <is>
          <t>true</t>
        </is>
      </c>
      <c r="F3" t="inlineStr">
        <is>
          <t>3</t>
        </is>
      </c>
      <c r="G3" t="inlineStr">
        <is>
          <t>true</t>
        </is>
      </c>
      <c r="H3" t="inlineStr">
        <is>
          <t>0</t>
        </is>
      </c>
      <c r="I3" t="inlineStr">
        <is>
          <t>0</t>
        </is>
      </c>
      <c r="J3" t="inlineStr">
        <is>
          <t>4</t>
        </is>
      </c>
      <c r="K3" t="inlineStr">
        <is>
          <t>3</t>
        </is>
      </c>
      <c r="L3" t="inlineStr">
        <is>
          <t>false</t>
        </is>
      </c>
      <c r="M3" t="inlineStr">
        <is>
          <t>false</t>
        </is>
      </c>
      <c r="N3" t="inlineStr">
        <is>
          <t>false</t>
        </is>
      </c>
      <c r="O3" t="inlineStr">
        <is>
          <t>false</t>
        </is>
      </c>
      <c r="P3" t="inlineStr">
        <is>
          <t>0</t>
        </is>
      </c>
      <c r="Q3" t="inlineStr">
        <is>
          <t>0</t>
        </is>
      </c>
      <c r="R3" t="inlineStr">
        <is>
          <t>false</t>
        </is>
      </c>
      <c r="S3" t="inlineStr">
        <is>
          <t>0</t>
        </is>
      </c>
      <c r="T3" t="inlineStr">
        <is>
          <t>0</t>
        </is>
      </c>
      <c r="U3" t="inlineStr">
        <is>
          <t>0</t>
        </is>
      </c>
      <c r="V3" t="inlineStr">
        <is>
          <t>false</t>
        </is>
      </c>
      <c r="W3" t="inlineStr">
        <is>
          <t>false</t>
        </is>
      </c>
      <c r="X3" t="inlineStr">
        <is>
          <t>false</t>
        </is>
      </c>
      <c r="Y3" t="inlineStr">
        <is>
          <t>false</t>
        </is>
      </c>
      <c r="Z3" t="inlineStr">
        <is>
          <t>true</t>
        </is>
      </c>
      <c r="AA3" t="inlineStr">
        <is>
          <t>4</t>
        </is>
      </c>
      <c r="AB3" t="inlineStr">
        <is>
          <t>false</t>
        </is>
      </c>
      <c r="AC3" t="inlineStr">
        <is>
          <t>false</t>
        </is>
      </c>
      <c r="AD3" t="inlineStr">
        <is>
          <t>true</t>
        </is>
      </c>
      <c r="AE3" t="inlineStr">
        <is>
          <t>0</t>
        </is>
      </c>
      <c r="AF3" t="inlineStr">
        <is>
          <t>0</t>
        </is>
      </c>
      <c r="AG3" t="inlineStr">
        <is>
          <t>0</t>
        </is>
      </c>
      <c r="AH3" t="inlineStr">
        <is>
          <t>true</t>
        </is>
      </c>
      <c r="AI3" t="inlineStr">
        <is>
          <t>false</t>
        </is>
      </c>
      <c r="AJ3" t="inlineStr">
        <is>
          <t>true</t>
        </is>
      </c>
      <c r="AK3" t="inlineStr">
        <is>
          <t>true</t>
        </is>
      </c>
      <c r="AL3" t="inlineStr">
        <is>
          <t>true</t>
        </is>
      </c>
      <c r="AM3" t="inlineStr">
        <is>
          <t>true</t>
        </is>
      </c>
      <c r="AN3" t="inlineStr">
        <is>
          <t>false</t>
        </is>
      </c>
      <c r="AO3" t="inlineStr">
        <is>
          <t>true</t>
        </is>
      </c>
      <c r="AP3" t="inlineStr">
        <is>
          <t>false</t>
        </is>
      </c>
      <c r="AQ3" t="inlineStr"/>
      <c r="AR3" t="inlineStr"/>
      <c r="AS3" t="inlineStr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31"/>
  <sheetViews>
    <sheetView zoomScale="85" zoomScaleNormal="85" workbookViewId="0">
      <selection activeCell="F35" sqref="F35"/>
    </sheetView>
  </sheetViews>
  <sheetFormatPr baseColWidth="8" defaultRowHeight="14.4"/>
  <cols>
    <col width="9.109375" customWidth="1" style="3" min="1" max="5"/>
    <col width="32.109375" bestFit="1" customWidth="1" style="3" min="6" max="6"/>
    <col width="9.109375" customWidth="1" style="50" min="7" max="17"/>
    <col width="9.109375" customWidth="1" style="12" min="19" max="19"/>
  </cols>
  <sheetData>
    <row r="1" ht="72" customFormat="1" customHeight="1" s="1">
      <c r="A1" s="2" t="inlineStr">
        <is>
          <t>Team</t>
        </is>
      </c>
      <c r="B1" s="2" t="inlineStr">
        <is>
          <t>Rank</t>
        </is>
      </c>
      <c r="C1" s="2" t="inlineStr">
        <is>
          <t>Alliance</t>
        </is>
      </c>
      <c r="D1" s="2" t="inlineStr">
        <is>
          <t>Spot</t>
        </is>
      </c>
      <c r="E1" s="2" t="inlineStr">
        <is>
          <t>Result</t>
        </is>
      </c>
      <c r="F1" s="2" t="inlineStr">
        <is>
          <t>Why Picked?</t>
        </is>
      </c>
      <c r="G1" s="49" t="inlineStr">
        <is>
          <t>Opr</t>
        </is>
      </c>
      <c r="H1" s="49" t="inlineStr">
        <is>
          <t>Auto Points</t>
        </is>
      </c>
      <c r="I1" s="49" t="inlineStr">
        <is>
          <t>Auto Speaker Note Points</t>
        </is>
      </c>
      <c r="J1" s="49" t="inlineStr">
        <is>
          <t>Total Teleop Cycles</t>
        </is>
      </c>
      <c r="K1" s="49" t="inlineStr">
        <is>
          <t>Teleop Amp Note Count</t>
        </is>
      </c>
      <c r="L1" s="49" t="inlineStr">
        <is>
          <t>Teleop Speaker Note Count</t>
        </is>
      </c>
      <c r="M1" s="49" t="inlineStr">
        <is>
          <t>Teleop Speaker Note Amplified Count</t>
        </is>
      </c>
      <c r="N1" s="49" t="inlineStr">
        <is>
          <t>Leave Points</t>
        </is>
      </c>
      <c r="O1" s="49" t="inlineStr">
        <is>
          <t>Park Points</t>
        </is>
      </c>
      <c r="P1" s="49" t="inlineStr">
        <is>
          <t>Trap Points</t>
        </is>
      </c>
      <c r="Q1" s="49" t="inlineStr">
        <is>
          <t>On Stage Points</t>
        </is>
      </c>
      <c r="R1" s="1" t="inlineStr">
        <is>
          <t>Auto Preload</t>
        </is>
      </c>
      <c r="S1" s="51" t="inlineStr">
        <is>
          <t>Auto Extra notes</t>
        </is>
      </c>
    </row>
    <row r="2">
      <c r="A2" t="n">
        <v>2231</v>
      </c>
      <c r="B2" s="3" t="n">
        <v>1</v>
      </c>
      <c r="C2" s="3" t="n">
        <v>1</v>
      </c>
      <c r="D2" s="3" t="inlineStr">
        <is>
          <t>Captain</t>
        </is>
      </c>
      <c r="G2" s="50" t="n">
        <v>36.4270992369282</v>
      </c>
      <c r="H2" s="50" t="n">
        <v>13.4985742525108</v>
      </c>
      <c r="I2" s="50" t="n">
        <v>11.2693870972938</v>
      </c>
      <c r="J2" s="50" t="n">
        <v>3.06558749680627</v>
      </c>
      <c r="K2" s="50" t="n">
        <v>1.10503071661332</v>
      </c>
      <c r="L2" s="50" t="n">
        <v>1.89329464695706</v>
      </c>
      <c r="M2" s="50" t="n">
        <v>2.22918715521699</v>
      </c>
      <c r="N2" s="50" t="n">
        <v>0.182480900434863</v>
      </c>
      <c r="O2" s="50" t="n">
        <v>1.64148196046215</v>
      </c>
      <c r="P2" s="50" t="n">
        <v>3.70220687085943</v>
      </c>
      <c r="Q2" s="50" t="n">
        <v>1.66</v>
      </c>
      <c r="R2">
        <f>IF(I1&gt;5,1,0)</f>
        <v/>
      </c>
      <c r="S2" s="12">
        <f>(I2-5)/5</f>
        <v/>
      </c>
    </row>
    <row r="3">
      <c r="A3" t="n">
        <v>7039</v>
      </c>
      <c r="B3" s="3" t="n">
        <v>6</v>
      </c>
      <c r="C3" s="3" t="n">
        <v>1</v>
      </c>
      <c r="D3" s="3" t="inlineStr">
        <is>
          <t>Partner</t>
        </is>
      </c>
      <c r="G3" s="50" t="n">
        <v>24.6398765154287</v>
      </c>
      <c r="H3" s="50" t="n">
        <v>7.08653360681333</v>
      </c>
      <c r="I3" s="50" t="n">
        <v>6.09514695752996</v>
      </c>
      <c r="J3" s="50" t="n">
        <v>0.652982510713112</v>
      </c>
      <c r="K3" s="50" t="n">
        <v>5.34935951255776</v>
      </c>
      <c r="L3" s="50" t="n">
        <v>0.260859239345902</v>
      </c>
      <c r="M3" s="50" t="n">
        <v>0.991386649283362</v>
      </c>
      <c r="N3" s="50" t="n">
        <v>-0.0677562749576219</v>
      </c>
      <c r="O3" s="50" t="n">
        <v>0.0491291054780691</v>
      </c>
      <c r="P3" s="50" t="n">
        <v>1.47979745690118</v>
      </c>
      <c r="Q3" s="50" t="n">
        <v>1.37</v>
      </c>
      <c r="R3">
        <f>IF(I2&gt;5,1,0)</f>
        <v/>
      </c>
      <c r="S3" s="12">
        <f>(I3-5)/5</f>
        <v/>
      </c>
    </row>
    <row r="4">
      <c r="A4" t="n">
        <v>9739</v>
      </c>
      <c r="B4" s="3" t="n">
        <v>17</v>
      </c>
      <c r="C4" s="3" t="n">
        <v>1</v>
      </c>
      <c r="D4" s="3" t="inlineStr">
        <is>
          <t>Third</t>
        </is>
      </c>
      <c r="G4" s="50" t="n">
        <v>10.6494636897514</v>
      </c>
      <c r="H4" s="50" t="n">
        <v>6.67994502451214</v>
      </c>
      <c r="I4" s="50" t="n">
        <v>5.15389769064827</v>
      </c>
      <c r="J4" s="50" t="n">
        <v>-0.16256399068702</v>
      </c>
      <c r="K4" s="50" t="n">
        <v>2.02734804040192</v>
      </c>
      <c r="L4" s="50" t="n">
        <v>-0.34812146284261</v>
      </c>
      <c r="M4" s="50" t="n">
        <v>1.52604733386386</v>
      </c>
      <c r="N4" s="50" t="n">
        <v>0.796743748115332</v>
      </c>
      <c r="O4" s="50" t="n">
        <v>0.260971721102756</v>
      </c>
      <c r="P4" s="50" t="n">
        <v>1.41154319410985</v>
      </c>
      <c r="Q4" s="50" t="n">
        <v>0.7</v>
      </c>
      <c r="R4">
        <f>IF(I3&gt;5,1,0)</f>
        <v/>
      </c>
      <c r="S4" s="12">
        <f>(I4-5)/5</f>
        <v/>
      </c>
    </row>
    <row r="5">
      <c r="A5" t="n">
        <v>5951</v>
      </c>
      <c r="B5" s="3" t="n">
        <v>2</v>
      </c>
      <c r="C5" s="3" t="n">
        <v>2</v>
      </c>
      <c r="D5" s="3" t="inlineStr">
        <is>
          <t>Captain</t>
        </is>
      </c>
      <c r="G5" s="50" t="n">
        <v>32.2605790171531</v>
      </c>
      <c r="H5" s="50" t="n">
        <v>10.9685187476218</v>
      </c>
      <c r="I5" s="50" t="n">
        <v>9.076530967238501</v>
      </c>
      <c r="J5" s="50" t="n">
        <v>4.02807691287828</v>
      </c>
      <c r="K5" s="50" t="n">
        <v>1.51757307098245</v>
      </c>
      <c r="L5" s="50" t="n">
        <v>1.84144605223504</v>
      </c>
      <c r="M5" s="50" t="n">
        <v>1.89198778038336</v>
      </c>
      <c r="N5" s="50" t="n">
        <v>0.461553943948748</v>
      </c>
      <c r="O5" s="50" t="n">
        <v>-0.216483837953647</v>
      </c>
      <c r="P5" s="50" t="n">
        <v>0.523917059669625</v>
      </c>
      <c r="Q5" s="50" t="n">
        <v>-0.78</v>
      </c>
      <c r="R5">
        <f>IF(I4&gt;5,1,0)</f>
        <v/>
      </c>
      <c r="S5" s="12">
        <f>(I5-5)/5</f>
        <v/>
      </c>
    </row>
    <row r="6">
      <c r="A6" t="n">
        <v>1657</v>
      </c>
      <c r="B6" s="3" t="n">
        <v>4</v>
      </c>
      <c r="C6" s="3" t="n">
        <v>2</v>
      </c>
      <c r="D6" s="3" t="inlineStr">
        <is>
          <t>Partner</t>
        </is>
      </c>
      <c r="G6" s="50" t="n">
        <v>31.0100580413598</v>
      </c>
      <c r="H6" s="50" t="n">
        <v>6.56952711717969</v>
      </c>
      <c r="I6" s="50" t="n">
        <v>5.40262336423406</v>
      </c>
      <c r="J6" s="50" t="n">
        <v>3.08822206643242</v>
      </c>
      <c r="K6" s="50" t="n">
        <v>3.18049973772839</v>
      </c>
      <c r="L6" s="50" t="n">
        <v>2.23220643472121</v>
      </c>
      <c r="M6" s="50" t="n">
        <v>1.16690375294563</v>
      </c>
      <c r="N6" s="50" t="n">
        <v>0.600330410773301</v>
      </c>
      <c r="O6" s="50" t="n">
        <v>-0.111525715397579</v>
      </c>
      <c r="P6" s="50" t="n">
        <v>1.46920855295359</v>
      </c>
      <c r="Q6" s="50" t="n">
        <v>5.08</v>
      </c>
      <c r="R6">
        <f>IF(I5&gt;5,1,0)</f>
        <v/>
      </c>
      <c r="S6" s="12">
        <f>(I6-5)/5</f>
        <v/>
      </c>
    </row>
    <row r="7">
      <c r="A7" t="n">
        <v>5928</v>
      </c>
      <c r="B7" s="3" t="n">
        <v>28</v>
      </c>
      <c r="C7" s="3" t="n">
        <v>2</v>
      </c>
      <c r="D7" s="3" t="inlineStr">
        <is>
          <t>third</t>
        </is>
      </c>
      <c r="G7" s="50" t="n">
        <v>4.984042300525</v>
      </c>
      <c r="H7" s="50" t="n">
        <v>3.52081074553644</v>
      </c>
      <c r="I7" s="50" t="n">
        <v>2.58306870738276</v>
      </c>
      <c r="J7" s="50" t="n">
        <v>0.0877071464450663</v>
      </c>
      <c r="K7" s="50" t="n">
        <v>-0.255428488091921</v>
      </c>
      <c r="L7" s="50" t="n">
        <v>-0.0117043906520891</v>
      </c>
      <c r="M7" s="50" t="n">
        <v>0.93774203815368</v>
      </c>
      <c r="N7" s="50" t="n">
        <v>0.498892669113452</v>
      </c>
      <c r="O7" s="50" t="n">
        <v>-0.055642442215126</v>
      </c>
      <c r="P7" s="50" t="n">
        <v>0.215691914169867</v>
      </c>
      <c r="Q7" s="50" t="n">
        <v>1.35</v>
      </c>
      <c r="R7">
        <f>IF(I6&gt;5,1,0)</f>
        <v/>
      </c>
      <c r="S7" s="12">
        <f>(I7-5)/5</f>
        <v/>
      </c>
    </row>
    <row r="8">
      <c r="A8" t="n">
        <v>3075</v>
      </c>
      <c r="B8" s="3" t="n">
        <v>3</v>
      </c>
      <c r="C8" s="3" t="n">
        <v>3</v>
      </c>
      <c r="D8" s="3" t="inlineStr">
        <is>
          <t>Captain</t>
        </is>
      </c>
      <c r="G8" s="50" t="n">
        <v>27.2287039219812</v>
      </c>
      <c r="H8" s="50" t="n">
        <v>6.94217472061919</v>
      </c>
      <c r="I8" s="50" t="n">
        <v>5.51559654026142</v>
      </c>
      <c r="J8" s="50" t="n">
        <v>3.32522507725203</v>
      </c>
      <c r="K8" s="50" t="n">
        <v>2.33859085538328</v>
      </c>
      <c r="L8" s="50" t="n">
        <v>0.804821467002005</v>
      </c>
      <c r="M8" s="50" t="n">
        <v>1.42657818035776</v>
      </c>
      <c r="N8" s="50" t="n">
        <v>0.673518468993521</v>
      </c>
      <c r="O8" s="50" t="n">
        <v>0.709644140572111</v>
      </c>
      <c r="P8" s="50" t="n">
        <v>3.60714550093621</v>
      </c>
      <c r="Q8" s="50" t="n">
        <v>1.12</v>
      </c>
      <c r="R8">
        <f>IF(I7&gt;5,1,0)</f>
        <v/>
      </c>
      <c r="S8" s="12">
        <f>(I8-5)/5</f>
        <v/>
      </c>
    </row>
    <row r="9">
      <c r="A9" t="n">
        <v>5614</v>
      </c>
      <c r="B9" s="3" t="n">
        <v>5</v>
      </c>
      <c r="C9" s="3" t="n">
        <v>3</v>
      </c>
      <c r="D9" s="3" t="inlineStr">
        <is>
          <t>Partner</t>
        </is>
      </c>
      <c r="G9" s="50" t="n">
        <v>25.3483743385248</v>
      </c>
      <c r="H9" s="50" t="n">
        <v>10.870960008445</v>
      </c>
      <c r="I9" s="50" t="n">
        <v>9.663614948754089</v>
      </c>
      <c r="J9" s="50" t="n">
        <v>0.868409515390291</v>
      </c>
      <c r="K9" s="50" t="n">
        <v>4.5775950973081</v>
      </c>
      <c r="L9" s="50" t="n">
        <v>0.0879941447953605</v>
      </c>
      <c r="M9" s="50" t="n">
        <v>1.20734505969093</v>
      </c>
      <c r="N9" s="50" t="n">
        <v>0.127840951184592</v>
      </c>
      <c r="O9" s="50" t="n">
        <v>-0.228256977197991</v>
      </c>
      <c r="P9" s="50" t="n">
        <v>0.931104448410197</v>
      </c>
      <c r="Q9" s="50" t="n">
        <v>3.22</v>
      </c>
      <c r="R9">
        <f>IF(I8&gt;5,1,0)</f>
        <v/>
      </c>
      <c r="S9" s="12">
        <f>(I9-5)/5</f>
        <v/>
      </c>
    </row>
    <row r="10">
      <c r="A10" t="n">
        <v>8223</v>
      </c>
      <c r="B10" s="3" t="n">
        <v>24</v>
      </c>
      <c r="C10" s="3" t="n">
        <v>3</v>
      </c>
      <c r="D10" s="3" t="inlineStr">
        <is>
          <t>Third</t>
        </is>
      </c>
      <c r="G10" s="50" t="n">
        <v>2.54972893270447</v>
      </c>
      <c r="H10" s="50" t="n">
        <v>0.398086669507408</v>
      </c>
      <c r="I10" s="50" t="n">
        <v>0.5269494388575851</v>
      </c>
      <c r="J10" s="50" t="n">
        <v>0.37340291523571</v>
      </c>
      <c r="K10" s="50" t="n">
        <v>1.35350221451461</v>
      </c>
      <c r="L10" s="50" t="n">
        <v>0.06480355152570499</v>
      </c>
      <c r="M10" s="50" t="n">
        <v>-0.12886276935018</v>
      </c>
      <c r="N10" s="50" t="n">
        <v>0.405769477829389</v>
      </c>
      <c r="O10" s="50" t="n">
        <v>-0.151964109399076</v>
      </c>
      <c r="P10" s="50" t="n">
        <v>0.362974110134841</v>
      </c>
      <c r="Q10" s="50" t="n">
        <v>0.8100000000000001</v>
      </c>
      <c r="R10">
        <f>IF(I9&gt;5,1,0)</f>
        <v/>
      </c>
      <c r="S10" s="12">
        <f>(I10-5)/5</f>
        <v/>
      </c>
    </row>
    <row r="11">
      <c r="A11" t="n">
        <v>4586</v>
      </c>
      <c r="B11" s="3" t="n">
        <v>7</v>
      </c>
      <c r="C11" s="3" t="n">
        <v>4</v>
      </c>
      <c r="D11" s="3" t="inlineStr">
        <is>
          <t>Captain</t>
        </is>
      </c>
      <c r="G11" s="50" t="n">
        <v>11.5532411568629</v>
      </c>
      <c r="H11" s="50" t="n">
        <v>3.17487568197289</v>
      </c>
      <c r="I11" s="50" t="n">
        <v>2.12980163060751</v>
      </c>
      <c r="J11" s="50" t="n">
        <v>0.6125628902752051</v>
      </c>
      <c r="K11" s="50" t="n">
        <v>0.714008416620831</v>
      </c>
      <c r="L11" s="50" t="n">
        <v>0.142494708172249</v>
      </c>
      <c r="M11" s="50" t="n">
        <v>1.04507405136538</v>
      </c>
      <c r="N11" s="50" t="n">
        <v>0.981831034714665</v>
      </c>
      <c r="O11" s="50" t="n">
        <v>-0.175298088281691</v>
      </c>
      <c r="P11" s="50" t="n">
        <v>0.903029045005332</v>
      </c>
      <c r="Q11" s="50" t="n">
        <v>1.58</v>
      </c>
      <c r="R11">
        <f>IF(I10&gt;5,1,0)</f>
        <v/>
      </c>
      <c r="S11" s="12">
        <f>(I11-5)/5</f>
        <v/>
      </c>
    </row>
    <row r="12">
      <c r="A12" t="n">
        <v>2096</v>
      </c>
      <c r="B12" s="3" t="n">
        <v>15</v>
      </c>
      <c r="C12" s="3" t="n">
        <v>4</v>
      </c>
      <c r="D12" s="3" t="inlineStr">
        <is>
          <t>Partner</t>
        </is>
      </c>
      <c r="G12" s="50" t="n">
        <v>18.4362056422208</v>
      </c>
      <c r="H12" s="50" t="n">
        <v>9.335594426447461</v>
      </c>
      <c r="I12" s="50" t="n">
        <v>7.67842529064981</v>
      </c>
      <c r="J12" s="50" t="n">
        <v>0.327697133339342</v>
      </c>
      <c r="K12" s="50" t="n">
        <v>3.91501526357601</v>
      </c>
      <c r="L12" s="50" t="n">
        <v>0.072160570114601</v>
      </c>
      <c r="M12" s="50" t="n">
        <v>1.65716913579765</v>
      </c>
      <c r="N12" s="50" t="n">
        <v>0.659142797147741</v>
      </c>
      <c r="O12" s="50" t="n">
        <v>-0.318285730820422</v>
      </c>
      <c r="P12" s="50" t="n">
        <v>1.27943873770069</v>
      </c>
      <c r="Q12" s="50" t="n">
        <v>3.37</v>
      </c>
      <c r="R12">
        <f>IF(I11&gt;5,1,0)</f>
        <v/>
      </c>
      <c r="S12" s="12">
        <f>(I12-5)/5</f>
        <v/>
      </c>
    </row>
    <row r="13">
      <c r="A13" t="n">
        <v>3388</v>
      </c>
      <c r="B13" s="3" t="n">
        <v>21</v>
      </c>
      <c r="C13" s="3" t="n">
        <v>4</v>
      </c>
      <c r="D13" s="3" t="inlineStr">
        <is>
          <t>Third</t>
        </is>
      </c>
      <c r="G13" s="50" t="n">
        <v>9.952592082920679</v>
      </c>
      <c r="H13" s="50" t="n">
        <v>6.73605311421941</v>
      </c>
      <c r="I13" s="50" t="n">
        <v>5.00601107712425</v>
      </c>
      <c r="J13" s="50" t="n">
        <v>0.540879878768499</v>
      </c>
      <c r="K13" s="50" t="n">
        <v>1.0263195552186</v>
      </c>
      <c r="L13" s="50" t="n">
        <v>-0.197690742061056</v>
      </c>
      <c r="M13" s="50" t="n">
        <v>1.73004203709515</v>
      </c>
      <c r="N13" s="50" t="n">
        <v>0.32049382318811</v>
      </c>
      <c r="O13" s="50" t="n">
        <v>-0.107842360924782</v>
      </c>
      <c r="P13" s="50" t="n">
        <v>1.13775910089295</v>
      </c>
      <c r="Q13" s="50" t="n">
        <v>1.09</v>
      </c>
      <c r="R13">
        <f>IF(I12&gt;5,1,0)</f>
        <v/>
      </c>
      <c r="S13" s="12">
        <f>(I13-5)/5</f>
        <v/>
      </c>
    </row>
    <row r="14">
      <c r="A14" t="n">
        <v>6168</v>
      </c>
      <c r="B14" s="3" t="n">
        <v>8</v>
      </c>
      <c r="C14" s="3" t="n">
        <v>5</v>
      </c>
      <c r="D14" s="3" t="inlineStr">
        <is>
          <t>Captain</t>
        </is>
      </c>
      <c r="G14" s="50" t="n">
        <v>20.9215995383305</v>
      </c>
      <c r="H14" s="50" t="n">
        <v>8.1091154082656</v>
      </c>
      <c r="I14" s="50" t="n">
        <v>7.02656563332961</v>
      </c>
      <c r="J14" s="50" t="n">
        <v>-0.0411378530670888</v>
      </c>
      <c r="K14" s="50" t="n">
        <v>4.47227230232297</v>
      </c>
      <c r="L14" s="50" t="n">
        <v>0.417350350142159</v>
      </c>
      <c r="M14" s="50" t="n">
        <v>1.08254977493599</v>
      </c>
      <c r="N14" s="50" t="n">
        <v>0.359833851840203</v>
      </c>
      <c r="O14" s="50" t="n">
        <v>0.27096704555266</v>
      </c>
      <c r="P14" s="50" t="n">
        <v>2.33317301773705</v>
      </c>
      <c r="Q14" s="50" t="n">
        <v>1.89</v>
      </c>
      <c r="R14">
        <f>IF(I13&gt;5,1,0)</f>
        <v/>
      </c>
      <c r="S14" s="12">
        <f>(I14-5)/5</f>
        <v/>
      </c>
    </row>
    <row r="15">
      <c r="A15" t="n">
        <v>7845</v>
      </c>
      <c r="B15" s="3" t="n">
        <v>12</v>
      </c>
      <c r="C15" s="3" t="n">
        <v>5</v>
      </c>
      <c r="D15" s="3" t="inlineStr">
        <is>
          <t>Partner</t>
        </is>
      </c>
      <c r="G15" s="50" t="n">
        <v>19.3689870807131</v>
      </c>
      <c r="H15" s="50" t="n">
        <v>9.969662201024811</v>
      </c>
      <c r="I15" s="50" t="n">
        <v>9.134785354135969</v>
      </c>
      <c r="J15" s="50" t="n">
        <v>0.452996045483943</v>
      </c>
      <c r="K15" s="50" t="n">
        <v>1.45505901334895</v>
      </c>
      <c r="L15" s="50" t="n">
        <v>0.425588846603791</v>
      </c>
      <c r="M15" s="50" t="n">
        <v>0.834876846888843</v>
      </c>
      <c r="N15" s="50" t="n">
        <v>0.259347111102162</v>
      </c>
      <c r="O15" s="50" t="n">
        <v>-0.210358904453778</v>
      </c>
      <c r="P15" s="50" t="n">
        <v>1.62544008830282</v>
      </c>
      <c r="Q15" s="50" t="n">
        <v>1.21</v>
      </c>
      <c r="R15">
        <f>IF(I14&gt;5,1,0)</f>
        <v/>
      </c>
      <c r="S15" s="12">
        <f>(I15-5)/5</f>
        <v/>
      </c>
    </row>
    <row r="16">
      <c r="A16" t="n">
        <v>4744</v>
      </c>
      <c r="B16" s="3" t="n">
        <v>19</v>
      </c>
      <c r="C16" s="3" t="n">
        <v>5</v>
      </c>
      <c r="D16" s="3" t="inlineStr">
        <is>
          <t>Third</t>
        </is>
      </c>
      <c r="G16" s="50" t="n">
        <v>3.53297701447446</v>
      </c>
      <c r="H16" s="50" t="n">
        <v>-0.468012177782563</v>
      </c>
      <c r="I16" s="50" t="n">
        <v>-0.86049777105994</v>
      </c>
      <c r="J16" s="50" t="n">
        <v>1.22536023961433</v>
      </c>
      <c r="K16" s="50" t="n">
        <v>-1.77637916907122</v>
      </c>
      <c r="L16" s="50" t="n">
        <v>-0.0956278703006529</v>
      </c>
      <c r="M16" s="50" t="n">
        <v>0.392485593277378</v>
      </c>
      <c r="N16" s="50" t="n">
        <v>0.370056353734439</v>
      </c>
      <c r="O16" s="50" t="n">
        <v>-0.0730546433303563</v>
      </c>
      <c r="P16" s="50" t="n">
        <v>2.15251933959396</v>
      </c>
      <c r="Q16" s="50" t="n">
        <v>-0.85</v>
      </c>
      <c r="R16">
        <f>IF(I15&gt;5,1,0)</f>
        <v/>
      </c>
      <c r="S16" s="12">
        <f>(I16-5)/5</f>
        <v/>
      </c>
    </row>
    <row r="17">
      <c r="A17" t="n">
        <v>1937</v>
      </c>
      <c r="B17" s="3" t="n">
        <v>9</v>
      </c>
      <c r="C17" s="3" t="n">
        <v>6</v>
      </c>
      <c r="D17" s="3" t="inlineStr">
        <is>
          <t>Captain</t>
        </is>
      </c>
      <c r="G17" s="50" t="n">
        <v>23.0934390224372</v>
      </c>
      <c r="H17" s="50" t="n">
        <v>8.2612003755948</v>
      </c>
      <c r="I17" s="50" t="n">
        <v>6.38708227032754</v>
      </c>
      <c r="J17" s="50" t="n">
        <v>0.152575552413795</v>
      </c>
      <c r="K17" s="50" t="n">
        <v>6.34307741534335</v>
      </c>
      <c r="L17" s="50" t="n">
        <v>-0.0096571402797954</v>
      </c>
      <c r="M17" s="50" t="n">
        <v>1.87411810526726</v>
      </c>
      <c r="N17" s="50" t="n">
        <v>0.805058991469191</v>
      </c>
      <c r="O17" s="50" t="n">
        <v>-0.200993801372543</v>
      </c>
      <c r="P17" s="50" t="n">
        <v>0.134193755044876</v>
      </c>
      <c r="Q17" s="50" t="n">
        <v>2.98</v>
      </c>
      <c r="R17">
        <f>IF(I16&gt;5,1,0)</f>
        <v/>
      </c>
      <c r="S17" s="12">
        <f>(I17-5)/5</f>
        <v/>
      </c>
    </row>
    <row r="18">
      <c r="A18" t="n">
        <v>6104</v>
      </c>
      <c r="B18" s="3" t="n">
        <v>13</v>
      </c>
      <c r="C18" s="3" t="n">
        <v>6</v>
      </c>
      <c r="D18" s="3" t="inlineStr">
        <is>
          <t>Partner</t>
        </is>
      </c>
      <c r="G18" s="50" t="n">
        <v>8.660958554928561</v>
      </c>
      <c r="H18" s="50" t="n">
        <v>0.559415856861443</v>
      </c>
      <c r="I18" s="50" t="n">
        <v>-0.347977949877511</v>
      </c>
      <c r="J18" s="50" t="n">
        <v>2.23368286399363</v>
      </c>
      <c r="K18" s="50" t="n">
        <v>1.55065967866924</v>
      </c>
      <c r="L18" s="50" t="n">
        <v>0.15811190495708</v>
      </c>
      <c r="M18" s="50" t="n">
        <v>0.907393806738954</v>
      </c>
      <c r="N18" s="50" t="n">
        <v>0.907141000445685</v>
      </c>
      <c r="O18" s="50" t="n">
        <v>0.537795644079108</v>
      </c>
      <c r="P18" s="50" t="n">
        <v>1.3109675814706</v>
      </c>
      <c r="Q18" s="50" t="n">
        <v>-1.13</v>
      </c>
      <c r="R18">
        <f>IF(I17&gt;5,1,0)</f>
        <v/>
      </c>
      <c r="S18" s="12">
        <f>(I18-5)/5</f>
        <v/>
      </c>
    </row>
    <row r="19">
      <c r="A19" t="n">
        <v>5635</v>
      </c>
      <c r="B19" s="3" t="n">
        <v>20</v>
      </c>
      <c r="C19" s="3" t="n">
        <v>6</v>
      </c>
      <c r="D19" s="3" t="inlineStr">
        <is>
          <t>Third</t>
        </is>
      </c>
      <c r="G19" s="50" t="n">
        <v>5.50066879293917</v>
      </c>
      <c r="H19" s="50" t="n">
        <v>0.347259255072005</v>
      </c>
      <c r="I19" s="50" t="n">
        <v>-0.346538546363944</v>
      </c>
      <c r="J19" s="50" t="n">
        <v>1.25493753579535</v>
      </c>
      <c r="K19" s="50" t="n">
        <v>1.32611031239478</v>
      </c>
      <c r="L19" s="50" t="n">
        <v>0.416303293351891</v>
      </c>
      <c r="M19" s="50" t="n">
        <v>0.693797801435949</v>
      </c>
      <c r="N19" s="50" t="n">
        <v>0.907974279023765</v>
      </c>
      <c r="O19" s="50" t="n">
        <v>-0.0077200752771722</v>
      </c>
      <c r="P19" s="50" t="n">
        <v>0.0586843965778618</v>
      </c>
      <c r="Q19" s="50" t="n">
        <v>5.05</v>
      </c>
      <c r="R19">
        <f>IF(I18&gt;5,1,0)</f>
        <v/>
      </c>
      <c r="S19" s="12">
        <f>(I19-5)/5</f>
        <v/>
      </c>
    </row>
    <row r="20">
      <c r="A20" t="n">
        <v>5554</v>
      </c>
      <c r="B20" s="3" t="n">
        <v>10</v>
      </c>
      <c r="C20" s="3" t="n">
        <v>7</v>
      </c>
      <c r="D20" s="3" t="inlineStr">
        <is>
          <t>Captain</t>
        </is>
      </c>
      <c r="G20" s="50" t="n">
        <v>25.9808144073334</v>
      </c>
      <c r="H20" s="50" t="n">
        <v>10.246138423552</v>
      </c>
      <c r="I20" s="50" t="n">
        <v>8.655807415856311</v>
      </c>
      <c r="J20" s="50" t="n">
        <v>1.11667587306583</v>
      </c>
      <c r="K20" s="50" t="n">
        <v>2.47202809512761</v>
      </c>
      <c r="L20" s="50" t="n">
        <v>0.682138896132063</v>
      </c>
      <c r="M20" s="50" t="n">
        <v>1.5903310076957</v>
      </c>
      <c r="N20" s="50" t="n">
        <v>0.147626212268505</v>
      </c>
      <c r="O20" s="50" t="n">
        <v>-0.11327045570203</v>
      </c>
      <c r="P20" s="50" t="n">
        <v>1.30911688334264</v>
      </c>
      <c r="Q20" s="50" t="n">
        <v>-1.61</v>
      </c>
      <c r="R20">
        <f>IF(I19&gt;5,1,0)</f>
        <v/>
      </c>
      <c r="S20" s="12">
        <f>(I20-5)/5</f>
        <v/>
      </c>
    </row>
    <row r="21">
      <c r="A21" t="n">
        <v>2212</v>
      </c>
      <c r="B21" s="3" t="n">
        <v>16</v>
      </c>
      <c r="C21" s="3" t="n">
        <v>7</v>
      </c>
      <c r="D21" s="3" t="inlineStr">
        <is>
          <t>Third</t>
        </is>
      </c>
      <c r="G21" s="50" t="n">
        <v>6.88156292482521</v>
      </c>
      <c r="H21" s="50" t="n">
        <v>1.76287778404075</v>
      </c>
      <c r="I21" s="50" t="n">
        <v>1.60864259348343</v>
      </c>
      <c r="J21" s="50" t="n">
        <v>0.08203975332365181</v>
      </c>
      <c r="K21" s="50" t="n">
        <v>2.41707935136637</v>
      </c>
      <c r="L21" s="50" t="n">
        <v>-0.00394610281645932</v>
      </c>
      <c r="M21" s="50" t="n">
        <v>0.154235190557323</v>
      </c>
      <c r="N21" s="50" t="n">
        <v>0.147812419735829</v>
      </c>
      <c r="O21" s="50" t="n">
        <v>0.265848807714528</v>
      </c>
      <c r="P21" s="50" t="n">
        <v>0.572262106938821</v>
      </c>
      <c r="Q21" s="50" t="n">
        <v>0.45</v>
      </c>
      <c r="R21">
        <f>IF(I20&gt;5,1,0)</f>
        <v/>
      </c>
      <c r="S21" s="12">
        <f>(I21-5)/5</f>
        <v/>
      </c>
    </row>
    <row r="22">
      <c r="A22" t="n">
        <v>4590</v>
      </c>
      <c r="B22" s="3" t="n">
        <v>22</v>
      </c>
      <c r="C22" s="3" t="n">
        <v>7</v>
      </c>
      <c r="D22" s="3" t="inlineStr">
        <is>
          <t>Partner</t>
        </is>
      </c>
      <c r="G22" s="50" t="n">
        <v>14.3279420986699</v>
      </c>
      <c r="H22" s="50" t="n">
        <v>4.77104351995582</v>
      </c>
      <c r="I22" s="50" t="n">
        <v>4.01392576061983</v>
      </c>
      <c r="J22" s="50" t="n">
        <v>0.659116799620694</v>
      </c>
      <c r="K22" s="50" t="n">
        <v>2.31121579122842</v>
      </c>
      <c r="L22" s="50" t="n">
        <v>0.473721084193609</v>
      </c>
      <c r="M22" s="50" t="n">
        <v>0.757117759335985</v>
      </c>
      <c r="N22" s="50" t="n">
        <v>1.05900372538524</v>
      </c>
      <c r="O22" s="50" t="n">
        <v>-0.248979272883512</v>
      </c>
      <c r="P22" s="50" t="n">
        <v>0.47444620364383</v>
      </c>
      <c r="Q22" s="50" t="n">
        <v>1.92</v>
      </c>
      <c r="R22">
        <f>IF(I21&gt;5,1,0)</f>
        <v/>
      </c>
      <c r="S22" s="12">
        <f>(I22-5)/5</f>
        <v/>
      </c>
    </row>
    <row r="23">
      <c r="A23" t="n">
        <v>5987</v>
      </c>
      <c r="B23" s="3" t="n">
        <v>11</v>
      </c>
      <c r="C23" s="3" t="n">
        <v>8</v>
      </c>
      <c r="D23" s="3" t="inlineStr">
        <is>
          <t>Captain</t>
        </is>
      </c>
      <c r="G23" s="50" t="n">
        <v>16.1982738972186</v>
      </c>
      <c r="H23" s="50" t="n">
        <v>3.31813580181253</v>
      </c>
      <c r="I23" s="50" t="n">
        <v>2.26025706246646</v>
      </c>
      <c r="J23" s="50" t="n">
        <v>0.780909467681007</v>
      </c>
      <c r="K23" s="50" t="n">
        <v>1.87518165082416</v>
      </c>
      <c r="L23" s="50" t="n">
        <v>0.0521652291178683</v>
      </c>
      <c r="M23" s="50" t="n">
        <v>1.05787873934606</v>
      </c>
      <c r="N23" s="50" t="n">
        <v>0.605677808549851</v>
      </c>
      <c r="O23" s="50" t="n">
        <v>0.380912191771522</v>
      </c>
      <c r="P23" s="50" t="n">
        <v>0.691409741948422</v>
      </c>
      <c r="Q23" s="50" t="n">
        <v>1.7</v>
      </c>
      <c r="R23">
        <f>IF(I22&gt;5,1,0)</f>
        <v/>
      </c>
      <c r="S23" s="12">
        <f>(I23-5)/5</f>
        <v/>
      </c>
    </row>
    <row r="24">
      <c r="A24" t="n">
        <v>3835</v>
      </c>
      <c r="B24" s="3" t="n">
        <v>14</v>
      </c>
      <c r="C24" s="3" t="n">
        <v>8</v>
      </c>
      <c r="D24" s="3" t="inlineStr">
        <is>
          <t>Third</t>
        </is>
      </c>
      <c r="G24" s="50" t="n">
        <v>15.2471561717509</v>
      </c>
      <c r="H24" s="50" t="n">
        <v>1.88707806160606</v>
      </c>
      <c r="I24" s="50" t="n">
        <v>1.7002807437243</v>
      </c>
      <c r="J24" s="50" t="n">
        <v>0.306668450865056</v>
      </c>
      <c r="K24" s="50" t="n">
        <v>1.97175841505084</v>
      </c>
      <c r="L24" s="50" t="n">
        <v>0.575049152530107</v>
      </c>
      <c r="M24" s="50" t="n">
        <v>0.18679731788176</v>
      </c>
      <c r="N24" s="50" t="n">
        <v>0.215053739962187</v>
      </c>
      <c r="O24" s="50" t="n">
        <v>0.320595866285479</v>
      </c>
      <c r="P24" s="50" t="n">
        <v>2.49106486621553</v>
      </c>
      <c r="Q24" s="50" t="n">
        <v>1.07</v>
      </c>
      <c r="R24">
        <f>IF(I23&gt;5,1,0)</f>
        <v/>
      </c>
      <c r="S24" s="12">
        <f>(I24-5)/5</f>
        <v/>
      </c>
    </row>
    <row r="25">
      <c r="A25" t="n">
        <v>7112</v>
      </c>
      <c r="B25" s="3" t="n">
        <v>18</v>
      </c>
      <c r="C25" s="3" t="n">
        <v>8</v>
      </c>
      <c r="D25" s="3" t="inlineStr">
        <is>
          <t>Partner</t>
        </is>
      </c>
      <c r="G25" s="50" t="n">
        <v>10.0085533881409</v>
      </c>
      <c r="H25" s="50" t="n">
        <v>1.96736120870287</v>
      </c>
      <c r="I25" s="50" t="n">
        <v>0.480976611478299</v>
      </c>
      <c r="J25" s="50" t="n">
        <v>0.335033905431974</v>
      </c>
      <c r="K25" s="50" t="n">
        <v>3.11370658816158</v>
      </c>
      <c r="L25" s="50" t="n">
        <v>0.389375189364624</v>
      </c>
      <c r="M25" s="50" t="n">
        <v>1.48638459722457</v>
      </c>
      <c r="N25" s="50" t="n">
        <v>0.700300306954731</v>
      </c>
      <c r="O25" s="50" t="n">
        <v>-0.173498827483144</v>
      </c>
      <c r="P25" s="50" t="n">
        <v>-0.07817556712246319</v>
      </c>
      <c r="Q25" s="50" t="n">
        <v>1.33</v>
      </c>
      <c r="R25">
        <f>IF(I24&gt;5,1,0)</f>
        <v/>
      </c>
      <c r="S25" s="12">
        <f>(I25-5)/5</f>
        <v/>
      </c>
    </row>
    <row r="26">
      <c r="A26" t="n">
        <v>4416</v>
      </c>
      <c r="B26" s="3" t="n">
        <v>23</v>
      </c>
      <c r="G26" s="50" t="n">
        <v>5.13112802270685</v>
      </c>
      <c r="H26" s="50" t="n">
        <v>2.24497823494905</v>
      </c>
      <c r="I26" s="50" t="n">
        <v>1.83910510651463</v>
      </c>
      <c r="J26" s="50" t="n">
        <v>-0.147396764388298</v>
      </c>
      <c r="K26" s="50" t="n">
        <v>0.751510734243453</v>
      </c>
      <c r="L26" s="50" t="n">
        <v>-0.0285409187010952</v>
      </c>
      <c r="M26" s="50" t="n">
        <v>0.405873128434419</v>
      </c>
      <c r="N26" s="50" t="n">
        <v>0.232157891271972</v>
      </c>
      <c r="O26" s="50" t="n">
        <v>0.270222836303943</v>
      </c>
      <c r="P26" s="50" t="n">
        <v>0.432752160285994</v>
      </c>
      <c r="Q26" s="50" t="n">
        <v>-0.16</v>
      </c>
      <c r="R26">
        <f>IF(I25&gt;5,1,0)</f>
        <v/>
      </c>
      <c r="S26" s="12">
        <f>(I26-5)/5</f>
        <v/>
      </c>
    </row>
    <row r="27">
      <c r="A27" t="n">
        <v>1943</v>
      </c>
      <c r="B27" s="3" t="n">
        <v>25</v>
      </c>
      <c r="G27" s="50" t="n">
        <v>9.866391201611499</v>
      </c>
      <c r="H27" s="50" t="n">
        <v>5.60165403544839</v>
      </c>
      <c r="I27" s="50" t="n">
        <v>4.54517039842317</v>
      </c>
      <c r="J27" s="50" t="n">
        <v>-0.105963717087175</v>
      </c>
      <c r="K27" s="50" t="n">
        <v>0.799944869009482</v>
      </c>
      <c r="L27" s="50" t="n">
        <v>-0.338699037488555</v>
      </c>
      <c r="M27" s="50" t="n">
        <v>1.05648363702522</v>
      </c>
      <c r="N27" s="50" t="n">
        <v>1.01479859759155</v>
      </c>
      <c r="O27" s="50" t="n">
        <v>-0.186266271484102</v>
      </c>
      <c r="P27" s="50" t="n">
        <v>0.28205150977069</v>
      </c>
      <c r="Q27" s="50" t="n">
        <v>0.22</v>
      </c>
      <c r="R27">
        <f>IF(I26&gt;5,1,0)</f>
        <v/>
      </c>
      <c r="S27" s="12">
        <f>(I27-5)/5</f>
        <v/>
      </c>
    </row>
    <row r="28">
      <c r="A28" t="n">
        <v>1954</v>
      </c>
      <c r="B28" s="3" t="n">
        <v>26</v>
      </c>
      <c r="G28" s="50" t="n">
        <v>8.722206535188709</v>
      </c>
      <c r="H28" s="50" t="n">
        <v>0.512631739557256</v>
      </c>
      <c r="I28" s="50" t="n">
        <v>-1.09796484721786</v>
      </c>
      <c r="J28" s="50" t="n">
        <v>0.217754023960889</v>
      </c>
      <c r="K28" s="50" t="n">
        <v>1.02600221302817</v>
      </c>
      <c r="L28" s="50" t="n">
        <v>0.24838551628827</v>
      </c>
      <c r="M28" s="50" t="n">
        <v>1.61059658677512</v>
      </c>
      <c r="N28" s="50" t="n">
        <v>0.550292570008874</v>
      </c>
      <c r="O28" s="50" t="n">
        <v>-0.119528334587421</v>
      </c>
      <c r="P28" s="50" t="n">
        <v>-0.4569415138318</v>
      </c>
      <c r="Q28" s="50" t="n">
        <v>3.36</v>
      </c>
      <c r="R28">
        <f>IF(I27&gt;5,1,0)</f>
        <v/>
      </c>
      <c r="S28" s="12">
        <f>(I28-5)/5</f>
        <v/>
      </c>
    </row>
    <row r="29">
      <c r="A29" t="n">
        <v>6741</v>
      </c>
      <c r="B29" s="3" t="n">
        <v>27</v>
      </c>
      <c r="G29" s="50" t="n">
        <v>4.04705951525758</v>
      </c>
      <c r="H29" s="50" t="n">
        <v>3.1430606985795</v>
      </c>
      <c r="I29" s="50" t="n">
        <v>2.48470513430869</v>
      </c>
      <c r="J29" s="50" t="n">
        <v>-0.575569539946156</v>
      </c>
      <c r="K29" s="50" t="n">
        <v>1.44349251651491</v>
      </c>
      <c r="L29" s="50" t="n">
        <v>-0.218238814730212</v>
      </c>
      <c r="M29" s="50" t="n">
        <v>0.658355564270814</v>
      </c>
      <c r="N29" s="50" t="n">
        <v>0.573164461456894</v>
      </c>
      <c r="O29" s="50" t="n">
        <v>0.0549506559332564</v>
      </c>
      <c r="P29" s="50" t="n">
        <v>0.725906228992369</v>
      </c>
      <c r="Q29" s="50" t="n">
        <v>0.71</v>
      </c>
      <c r="R29">
        <f>IF(I28&gt;5,1,0)</f>
        <v/>
      </c>
      <c r="S29" s="12">
        <f>(I29-5)/5</f>
        <v/>
      </c>
    </row>
    <row r="30">
      <c r="A30" t="n">
        <v>9304</v>
      </c>
      <c r="B30" s="3" t="n">
        <v>29</v>
      </c>
      <c r="G30" s="50" t="n">
        <v>12.9285740855903</v>
      </c>
      <c r="H30" s="50" t="n">
        <v>7.38180932073941</v>
      </c>
      <c r="I30" s="50" t="n">
        <v>6.32682346327422</v>
      </c>
      <c r="J30" s="50" t="n">
        <v>0.608910765273566</v>
      </c>
      <c r="K30" s="50" t="n">
        <v>1.44882245019328</v>
      </c>
      <c r="L30" s="50" t="n">
        <v>0.0448382285503431</v>
      </c>
      <c r="M30" s="50" t="n">
        <v>1.05498585746519</v>
      </c>
      <c r="N30" s="50" t="n">
        <v>0.163242495980571</v>
      </c>
      <c r="O30" s="50" t="n">
        <v>0.128591601224289</v>
      </c>
      <c r="P30" s="50" t="n">
        <v>0.571375778249598</v>
      </c>
      <c r="Q30" s="50" t="n">
        <v>-0.02</v>
      </c>
      <c r="R30">
        <f>IF(I29&gt;5,1,0)</f>
        <v/>
      </c>
      <c r="S30" s="12">
        <f>(I30-5)/5</f>
        <v/>
      </c>
    </row>
    <row r="31">
      <c r="A31" t="n">
        <v>4661</v>
      </c>
      <c r="B31" s="3" t="n">
        <v>30</v>
      </c>
      <c r="G31" s="50" t="n">
        <v>4.54174287152152</v>
      </c>
      <c r="H31" s="50" t="n">
        <v>1.18626946996785</v>
      </c>
      <c r="I31" s="50" t="n">
        <v>0.671131189328015</v>
      </c>
      <c r="J31" s="50" t="n">
        <v>-0.364782954884221</v>
      </c>
      <c r="K31" s="50" t="n">
        <v>2.1490437794302</v>
      </c>
      <c r="L31" s="50" t="n">
        <v>-0.447548692895088</v>
      </c>
      <c r="M31" s="50" t="n">
        <v>0.515138280639844</v>
      </c>
      <c r="N31" s="50" t="n">
        <v>0.507282899398908</v>
      </c>
      <c r="O31" s="50" t="n">
        <v>-0.10880839438217</v>
      </c>
      <c r="P31" s="50" t="n">
        <v>0.42927076442873</v>
      </c>
      <c r="Q31" s="50" t="n">
        <v>2.17</v>
      </c>
      <c r="R31">
        <f>IF(I30&gt;5,1,0)</f>
        <v/>
      </c>
      <c r="S31" s="12">
        <f>(I31-5)/5</f>
        <v/>
      </c>
    </row>
  </sheetData>
  <autoFilter ref="A1:Q32">
    <sortState ref="A2:Q31">
      <sortCondition ref="C1:C32"/>
    </sortState>
  </autoFilter>
  <conditionalFormatting sqref="G2:G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41"/>
  <sheetViews>
    <sheetView zoomScale="85" zoomScaleNormal="85" workbookViewId="0">
      <selection activeCell="L6" sqref="L6"/>
    </sheetView>
  </sheetViews>
  <sheetFormatPr baseColWidth="8" defaultRowHeight="14.4"/>
  <cols>
    <col width="9.109375" customWidth="1" style="3" min="1" max="5"/>
    <col width="32.109375" bestFit="1" customWidth="1" style="3" min="6" max="6"/>
    <col width="9.109375" customWidth="1" style="50" min="7" max="16"/>
  </cols>
  <sheetData>
    <row r="1" ht="72.59999999999999" customFormat="1" customHeight="1" s="1" thickBot="1">
      <c r="A1" s="2" t="inlineStr">
        <is>
          <t>Team</t>
        </is>
      </c>
      <c r="B1" s="2" t="inlineStr">
        <is>
          <t>Rank</t>
        </is>
      </c>
      <c r="C1" s="2" t="inlineStr">
        <is>
          <t>Alliance</t>
        </is>
      </c>
      <c r="D1" s="2" t="inlineStr">
        <is>
          <t>Spot</t>
        </is>
      </c>
      <c r="E1" s="2" t="inlineStr">
        <is>
          <t>Result</t>
        </is>
      </c>
      <c r="F1" s="2" t="inlineStr">
        <is>
          <t>Why Picked?</t>
        </is>
      </c>
      <c r="G1" s="49" t="inlineStr">
        <is>
          <t>Opr</t>
        </is>
      </c>
      <c r="H1" s="49" t="inlineStr">
        <is>
          <t>Auto Points</t>
        </is>
      </c>
      <c r="I1" s="49" t="inlineStr">
        <is>
          <t>Auto Speaker Note Points</t>
        </is>
      </c>
      <c r="J1" s="49" t="inlineStr">
        <is>
          <t>Total Teleop Cycles</t>
        </is>
      </c>
      <c r="K1" s="49" t="inlineStr">
        <is>
          <t>Teleop Amp Note Count</t>
        </is>
      </c>
      <c r="L1" s="49" t="inlineStr">
        <is>
          <t>Teleop Speaker Note Count</t>
        </is>
      </c>
      <c r="M1" s="49" t="inlineStr">
        <is>
          <t>Teleop Speaker Note Amplified Count</t>
        </is>
      </c>
      <c r="N1" s="49" t="inlineStr">
        <is>
          <t>Leave Points</t>
        </is>
      </c>
      <c r="O1" s="49" t="inlineStr">
        <is>
          <t>Park Points</t>
        </is>
      </c>
      <c r="P1" s="49" t="inlineStr">
        <is>
          <t>Trap Points</t>
        </is>
      </c>
    </row>
    <row r="2" ht="15" customHeight="1" thickBot="1">
      <c r="A2" s="52" t="n">
        <v>27</v>
      </c>
      <c r="F2" s="52" t="n"/>
      <c r="G2" s="53" t="n">
        <v>37.8556331836646</v>
      </c>
      <c r="H2" s="53" t="n">
        <v>10.7052433194114</v>
      </c>
      <c r="I2" s="53" t="n">
        <v>9.0824032571948</v>
      </c>
      <c r="J2" s="50">
        <f>K2+L2+M2</f>
        <v/>
      </c>
      <c r="K2" s="53" t="n">
        <v>3.2577139646381</v>
      </c>
      <c r="L2" s="53" t="n">
        <v>2.24653844427962</v>
      </c>
      <c r="M2" s="53" t="n">
        <v>2.97795672191924</v>
      </c>
      <c r="N2" s="53" t="n">
        <v>1.62284006221663</v>
      </c>
      <c r="O2" s="53" t="n">
        <v>0.117068087197207</v>
      </c>
      <c r="P2" s="54" t="n">
        <v>1.51804234283566</v>
      </c>
    </row>
    <row r="3" ht="15" customHeight="1" thickBot="1">
      <c r="A3" s="52" t="n">
        <v>5084</v>
      </c>
      <c r="F3" s="52" t="n"/>
      <c r="G3" s="53" t="n">
        <v>29.1630066563141</v>
      </c>
      <c r="H3" s="53" t="n">
        <v>11.5808054932421</v>
      </c>
      <c r="I3" s="53" t="n">
        <v>10.177287689887</v>
      </c>
      <c r="J3" s="50">
        <f>K3+L3+M3</f>
        <v/>
      </c>
      <c r="K3" s="53" t="n">
        <v>1.36171280630827</v>
      </c>
      <c r="L3" s="53" t="n">
        <v>1.94398319599738</v>
      </c>
      <c r="M3" s="53" t="n">
        <v>-0.127291790934587</v>
      </c>
      <c r="N3" s="53" t="n">
        <v>1.40351780335505</v>
      </c>
      <c r="O3" s="53" t="n">
        <v>0.943283602830889</v>
      </c>
      <c r="P3" s="54" t="n">
        <v>1.92419117141169</v>
      </c>
    </row>
    <row r="4" ht="15" customHeight="1" thickBot="1">
      <c r="A4" s="52" t="n">
        <v>33</v>
      </c>
      <c r="F4" s="52" t="n"/>
      <c r="G4" s="53" t="n">
        <v>27.1791165844944</v>
      </c>
      <c r="H4" s="53" t="n">
        <v>12.1929799977988</v>
      </c>
      <c r="I4" s="53" t="n">
        <v>10.4274537268924</v>
      </c>
      <c r="J4" s="50">
        <f>K4+L4+M4</f>
        <v/>
      </c>
      <c r="K4" s="53" t="n">
        <v>3.36294163117271</v>
      </c>
      <c r="L4" s="53" t="n">
        <v>1.99038611320075</v>
      </c>
      <c r="M4" s="53" t="n">
        <v>1.53285603330167</v>
      </c>
      <c r="N4" s="53" t="n">
        <v>1.76552627090637</v>
      </c>
      <c r="O4" s="53" t="n">
        <v>0.327166745333569</v>
      </c>
      <c r="P4" s="54" t="n">
        <v>-0.431121756537127</v>
      </c>
    </row>
    <row r="5" ht="15" customHeight="1" thickBot="1">
      <c r="A5" s="52" t="n">
        <v>1506</v>
      </c>
      <c r="F5" s="52" t="n"/>
      <c r="G5" s="53" t="n">
        <v>26.1190558976466</v>
      </c>
      <c r="H5" s="53" t="n">
        <v>7.96644561281092</v>
      </c>
      <c r="I5" s="53" t="n">
        <v>5.47933816322044</v>
      </c>
      <c r="J5" s="50">
        <f>K5+L5+M5</f>
        <v/>
      </c>
      <c r="K5" s="53" t="n">
        <v>0.975010760182792</v>
      </c>
      <c r="L5" s="53" t="n">
        <v>3.60560519311701</v>
      </c>
      <c r="M5" s="53" t="n">
        <v>0.685619883267784</v>
      </c>
      <c r="N5" s="53" t="n">
        <v>2.48710744959048</v>
      </c>
      <c r="O5" s="53" t="n">
        <v>-0.0216965572543267</v>
      </c>
      <c r="P5" s="54" t="n">
        <v>2.94384264708202</v>
      </c>
    </row>
    <row r="6" ht="15" customHeight="1" thickBot="1">
      <c r="A6" s="52" t="n">
        <v>70</v>
      </c>
      <c r="F6" s="52" t="n"/>
      <c r="G6" s="53" t="n">
        <v>23.6412801001898</v>
      </c>
      <c r="H6" s="53" t="n">
        <v>7.07856032997428</v>
      </c>
      <c r="I6" s="53" t="n">
        <v>6.27935348044786</v>
      </c>
      <c r="J6" s="50">
        <f>K6+L6+M6</f>
        <v/>
      </c>
      <c r="K6" s="53" t="n">
        <v>1.92600874150169</v>
      </c>
      <c r="L6" s="53" t="n">
        <v>3.24218731915223</v>
      </c>
      <c r="M6" s="53" t="n">
        <v>1.01450849505583</v>
      </c>
      <c r="N6" s="53" t="n">
        <v>0.799206849526419</v>
      </c>
      <c r="O6" s="53" t="n">
        <v>0.124462498103978</v>
      </c>
      <c r="P6" s="54" t="n">
        <v>2.34827785458784</v>
      </c>
    </row>
    <row r="7" ht="15" customHeight="1" thickBot="1">
      <c r="A7" s="52" t="n">
        <v>4998</v>
      </c>
      <c r="F7" s="52" t="n"/>
      <c r="G7" s="53" t="n">
        <v>23.5625410267676</v>
      </c>
      <c r="H7" s="53" t="n">
        <v>7.336485394066</v>
      </c>
      <c r="I7" s="53" t="n">
        <v>6.03838643720585</v>
      </c>
      <c r="J7" s="50">
        <f>K7+L7+M7</f>
        <v/>
      </c>
      <c r="K7" s="53" t="n">
        <v>0.838155018282401</v>
      </c>
      <c r="L7" s="53" t="n">
        <v>4.33887386792573</v>
      </c>
      <c r="M7" s="53" t="n">
        <v>0.17900575726004</v>
      </c>
      <c r="N7" s="53" t="n">
        <v>1.29809895686014</v>
      </c>
      <c r="O7" s="53" t="n">
        <v>0.454869286090398</v>
      </c>
      <c r="P7" s="54" t="n">
        <v>2.95307297690796</v>
      </c>
    </row>
    <row r="8" ht="15" customHeight="1" thickBot="1">
      <c r="A8" s="52" t="n">
        <v>5460</v>
      </c>
      <c r="F8" s="52" t="n"/>
      <c r="G8" s="53" t="n">
        <v>21.8107247919344</v>
      </c>
      <c r="H8" s="53" t="n">
        <v>11.2501596340425</v>
      </c>
      <c r="I8" s="53" t="n">
        <v>9.45719471187453</v>
      </c>
      <c r="J8" s="50">
        <f>K8+L8+M8</f>
        <v/>
      </c>
      <c r="K8" s="53" t="n">
        <v>3.08065801886941</v>
      </c>
      <c r="L8" s="53" t="n">
        <v>0.235887442884981</v>
      </c>
      <c r="M8" s="53" t="n">
        <v>1.04737419292377</v>
      </c>
      <c r="N8" s="53" t="n">
        <v>1.79296492216801</v>
      </c>
      <c r="O8" s="53" t="n">
        <v>0.13661734161045</v>
      </c>
      <c r="P8" s="54" t="n">
        <v>1.92304838951156</v>
      </c>
    </row>
    <row r="9" ht="15" customHeight="1" thickBot="1">
      <c r="A9" s="52" t="n">
        <v>4779</v>
      </c>
      <c r="F9" s="52" t="n"/>
      <c r="G9" s="53" t="n">
        <v>21.1438265021276</v>
      </c>
      <c r="H9" s="53" t="n">
        <v>7.50533485158111</v>
      </c>
      <c r="I9" s="53" t="n">
        <v>6.07107262652313</v>
      </c>
      <c r="J9" s="50">
        <f>K9+L9+M9</f>
        <v/>
      </c>
      <c r="K9" s="53" t="n">
        <v>1.92053284747166</v>
      </c>
      <c r="L9" s="53" t="n">
        <v>2.52815674753776</v>
      </c>
      <c r="M9" s="53" t="n">
        <v>1.2421896011998</v>
      </c>
      <c r="N9" s="53" t="n">
        <v>1.43426222505798</v>
      </c>
      <c r="O9" s="53" t="n">
        <v>0.717717914994901</v>
      </c>
      <c r="P9" s="54" t="n">
        <v>0.108089348788399</v>
      </c>
    </row>
    <row r="10" ht="15" customHeight="1" thickBot="1">
      <c r="A10" s="52" t="n">
        <v>5660</v>
      </c>
      <c r="F10" s="52" t="n"/>
      <c r="G10" s="53" t="n">
        <v>19.1825689835445</v>
      </c>
      <c r="H10" s="53" t="n">
        <v>4.5454757657697</v>
      </c>
      <c r="I10" s="53" t="n">
        <v>4.24134302183706</v>
      </c>
      <c r="J10" s="50">
        <f>K10+L10+M10</f>
        <v/>
      </c>
      <c r="K10" s="53" t="n">
        <v>1.61868047888267</v>
      </c>
      <c r="L10" s="53" t="n">
        <v>3.73773442501382</v>
      </c>
      <c r="M10" s="53" t="n">
        <v>1.15641815079801</v>
      </c>
      <c r="N10" s="53" t="n">
        <v>0.304132743932639</v>
      </c>
      <c r="O10" s="53" t="n">
        <v>0.07713347701991539</v>
      </c>
      <c r="P10" s="54" t="n">
        <v>1.67904003891454</v>
      </c>
    </row>
    <row r="11" ht="15" customHeight="1" thickBot="1">
      <c r="A11" s="52" t="n">
        <v>894</v>
      </c>
      <c r="F11" s="52" t="n"/>
      <c r="G11" s="53" t="n">
        <v>18.7933364172235</v>
      </c>
      <c r="H11" s="53" t="n">
        <v>2.19262013961549</v>
      </c>
      <c r="I11" s="53" t="n">
        <v>0.213727386981374</v>
      </c>
      <c r="J11" s="50">
        <f>K11+L11+M11</f>
        <v/>
      </c>
      <c r="K11" s="53" t="n">
        <v>-0.193558669007924</v>
      </c>
      <c r="L11" s="53" t="n">
        <v>7.44927911095898</v>
      </c>
      <c r="M11" s="53" t="n">
        <v>-0.104278992387715</v>
      </c>
      <c r="N11" s="53" t="n">
        <v>1.97889275263412</v>
      </c>
      <c r="O11" s="53" t="n">
        <v>0.189510854043021</v>
      </c>
      <c r="P11" s="54" t="n">
        <v>0.493732056301147</v>
      </c>
    </row>
    <row r="12" ht="15" customHeight="1" thickBot="1">
      <c r="A12" s="52" t="n">
        <v>5282</v>
      </c>
      <c r="F12" s="52" t="n"/>
      <c r="G12" s="53" t="n">
        <v>18.6144123268204</v>
      </c>
      <c r="H12" s="53" t="n">
        <v>2.06995709078714</v>
      </c>
      <c r="I12" s="53" t="n">
        <v>-0.122690744966024</v>
      </c>
      <c r="J12" s="50">
        <f>K12+L12+M12</f>
        <v/>
      </c>
      <c r="K12" s="53" t="n">
        <v>0.751677522801272</v>
      </c>
      <c r="L12" s="53" t="n">
        <v>4.41232798231996</v>
      </c>
      <c r="M12" s="53" t="n">
        <v>0.6838159723523271</v>
      </c>
      <c r="N12" s="53" t="n">
        <v>2.19264783575316</v>
      </c>
      <c r="O12" s="53" t="n">
        <v>0.880895004325094</v>
      </c>
      <c r="P12" s="54" t="n">
        <v>0.839562654299898</v>
      </c>
    </row>
    <row r="13" ht="15" customHeight="1" thickBot="1">
      <c r="A13" s="52" t="n">
        <v>7166</v>
      </c>
      <c r="F13" s="52" t="n"/>
      <c r="G13" s="53" t="n">
        <v>18.3797926421401</v>
      </c>
      <c r="H13" s="53" t="n">
        <v>9.26618550822104</v>
      </c>
      <c r="I13" s="53" t="n">
        <v>7.48118505470221</v>
      </c>
      <c r="J13" s="50">
        <f>K13+L13+M13</f>
        <v/>
      </c>
      <c r="K13" s="53" t="n">
        <v>0.297631255267851</v>
      </c>
      <c r="L13" s="53" t="n">
        <v>3.73976513266283</v>
      </c>
      <c r="M13" s="53" t="n">
        <v>-0.349293277598851</v>
      </c>
      <c r="N13" s="53" t="n">
        <v>1.78500045351883</v>
      </c>
      <c r="O13" s="53" t="n">
        <v>0.934199487834014</v>
      </c>
      <c r="P13" s="54" t="n">
        <v>2.39316226768625</v>
      </c>
    </row>
    <row r="14" ht="15" customHeight="1" thickBot="1">
      <c r="A14" s="52" t="n">
        <v>2145</v>
      </c>
      <c r="F14" s="52" t="n"/>
      <c r="G14" s="53" t="n">
        <v>17.268298440926</v>
      </c>
      <c r="H14" s="53" t="n">
        <v>8.04687905649881</v>
      </c>
      <c r="I14" s="53" t="n">
        <v>6.10462021246969</v>
      </c>
      <c r="J14" s="50">
        <f>K14+L14+M14</f>
        <v/>
      </c>
      <c r="K14" s="53" t="n">
        <v>2.63678642506006</v>
      </c>
      <c r="L14" s="53" t="n">
        <v>1.25111360798084</v>
      </c>
      <c r="M14" s="53" t="n">
        <v>0.91219693982462</v>
      </c>
      <c r="N14" s="53" t="n">
        <v>1.94225884402911</v>
      </c>
      <c r="O14" s="53" t="n">
        <v>1.4601102627721</v>
      </c>
      <c r="P14" s="54" t="n">
        <v>1.08092487553187</v>
      </c>
    </row>
    <row r="15" ht="15" customHeight="1" thickBot="1">
      <c r="A15" s="52" t="n">
        <v>9245</v>
      </c>
      <c r="F15" s="52" t="n"/>
      <c r="G15" s="53" t="n">
        <v>16.012274477751</v>
      </c>
      <c r="H15" s="53" t="n">
        <v>2.04230972802252</v>
      </c>
      <c r="I15" s="53" t="n">
        <v>2.35429012340177</v>
      </c>
      <c r="J15" s="50">
        <f>K15+L15+M15</f>
        <v/>
      </c>
      <c r="K15" s="53" t="n">
        <v>-0.440126293477282</v>
      </c>
      <c r="L15" s="53" t="n">
        <v>7.49220404591032</v>
      </c>
      <c r="M15" s="53" t="n">
        <v>-0.538840115956256</v>
      </c>
      <c r="N15" s="53" t="n">
        <v>-0.31198039537925</v>
      </c>
      <c r="O15" s="53" t="n">
        <v>0.323170237039938</v>
      </c>
      <c r="P15" s="54" t="n">
        <v>0.345853657124675</v>
      </c>
    </row>
    <row r="16" ht="15" customHeight="1" thickBot="1">
      <c r="A16" s="52" t="n">
        <v>7784</v>
      </c>
      <c r="F16" s="52" t="n"/>
      <c r="G16" s="53" t="n">
        <v>15.50678848217</v>
      </c>
      <c r="H16" s="53" t="n">
        <v>1.50062495840943</v>
      </c>
      <c r="I16" s="53" t="n">
        <v>1.4758399024737</v>
      </c>
      <c r="J16" s="50">
        <f>K16+L16+M16</f>
        <v/>
      </c>
      <c r="K16" s="53" t="n">
        <v>0.009128016097351029</v>
      </c>
      <c r="L16" s="53" t="n">
        <v>2.12321525780886</v>
      </c>
      <c r="M16" s="53" t="n">
        <v>0.219474796943744</v>
      </c>
      <c r="N16" s="53" t="n">
        <v>0.0247850559357294</v>
      </c>
      <c r="O16" s="53" t="n">
        <v>0.288965035590449</v>
      </c>
      <c r="P16" s="54" t="n">
        <v>2.65794534567144</v>
      </c>
    </row>
    <row r="17" ht="15" customHeight="1" thickBot="1">
      <c r="A17" s="52" t="n">
        <v>3668</v>
      </c>
      <c r="F17" s="52" t="n"/>
      <c r="G17" s="53" t="n">
        <v>13.9713406386172</v>
      </c>
      <c r="H17" s="53" t="n">
        <v>4.69587949088629</v>
      </c>
      <c r="I17" s="53" t="n">
        <v>3.21167906964695</v>
      </c>
      <c r="J17" s="50">
        <f>K17+L17+M17</f>
        <v/>
      </c>
      <c r="K17" s="53" t="n">
        <v>2.14643202303849</v>
      </c>
      <c r="L17" s="53" t="n">
        <v>0.220243884612683</v>
      </c>
      <c r="M17" s="53" t="n">
        <v>1.04770619830619</v>
      </c>
      <c r="N17" s="53" t="n">
        <v>1.48420042123933</v>
      </c>
      <c r="O17" s="53" t="n">
        <v>0.685262609050979</v>
      </c>
      <c r="P17" s="54" t="n">
        <v>2.58701685994935</v>
      </c>
    </row>
    <row r="18" ht="15" customHeight="1" thickBot="1">
      <c r="A18" s="52" t="n">
        <v>245</v>
      </c>
      <c r="F18" s="52" t="n"/>
      <c r="G18" s="53" t="n">
        <v>13.9357438919964</v>
      </c>
      <c r="H18" s="53" t="n">
        <v>6.49301186969677</v>
      </c>
      <c r="I18" s="53" t="n">
        <v>4.3157967973531</v>
      </c>
      <c r="J18" s="50">
        <f>K18+L18+M18</f>
        <v/>
      </c>
      <c r="K18" s="53" t="n">
        <v>3.22722721551579</v>
      </c>
      <c r="L18" s="53" t="n">
        <v>0.636725006734346</v>
      </c>
      <c r="M18" s="53" t="n">
        <v>0.564426662663288</v>
      </c>
      <c r="N18" s="53" t="n">
        <v>2.17721507234367</v>
      </c>
      <c r="O18" s="53" t="n">
        <v>0.176799832755813</v>
      </c>
      <c r="P18" s="54" t="n">
        <v>2.83528921143584</v>
      </c>
    </row>
    <row r="19" ht="15" customHeight="1" thickBot="1">
      <c r="A19" s="52" t="n">
        <v>7247</v>
      </c>
      <c r="F19" s="52" t="n"/>
      <c r="G19" s="53" t="n">
        <v>13.5693723946447</v>
      </c>
      <c r="H19" s="53" t="n">
        <v>7.01425818145362</v>
      </c>
      <c r="I19" s="53" t="n">
        <v>5.89302576395841</v>
      </c>
      <c r="J19" s="50">
        <f>K19+L19+M19</f>
        <v/>
      </c>
      <c r="K19" s="53" t="n">
        <v>0.672827860155342</v>
      </c>
      <c r="L19" s="53" t="n">
        <v>-0.0202388334203398</v>
      </c>
      <c r="M19" s="53" t="n">
        <v>1.04143171712637</v>
      </c>
      <c r="N19" s="53" t="n">
        <v>1.1212324174952</v>
      </c>
      <c r="O19" s="53" t="n">
        <v>0.62692633066514</v>
      </c>
      <c r="P19" s="54" t="n">
        <v>-0.0495463795289952</v>
      </c>
    </row>
    <row r="20" ht="15" customHeight="1" thickBot="1">
      <c r="A20" s="52" t="n">
        <v>1</v>
      </c>
      <c r="F20" s="52" t="n"/>
      <c r="G20" s="53" t="n">
        <v>12.9626918118205</v>
      </c>
      <c r="H20" s="53" t="n">
        <v>4.91270994790481</v>
      </c>
      <c r="I20" s="53" t="n">
        <v>4.17636378528979</v>
      </c>
      <c r="J20" s="50">
        <f>K20+L20+M20</f>
        <v/>
      </c>
      <c r="K20" s="53" t="n">
        <v>0.301148833769774</v>
      </c>
      <c r="L20" s="53" t="n">
        <v>4.42713884757755</v>
      </c>
      <c r="M20" s="53" t="n">
        <v>-0.179941013975471</v>
      </c>
      <c r="N20" s="53" t="n">
        <v>0.7363461626150219</v>
      </c>
      <c r="O20" s="53" t="n">
        <v>0.289635620223757</v>
      </c>
      <c r="P20" s="54" t="n">
        <v>0.5420453917033869</v>
      </c>
    </row>
    <row r="21" ht="15" customHeight="1" thickBot="1">
      <c r="A21" s="52" t="n">
        <v>9242</v>
      </c>
      <c r="F21" s="52" t="n"/>
      <c r="G21" s="53" t="n">
        <v>11.7124962136448</v>
      </c>
      <c r="H21" s="53" t="n">
        <v>6.08124804301275</v>
      </c>
      <c r="I21" s="53" t="n">
        <v>4.81783715163361</v>
      </c>
      <c r="J21" s="50">
        <f>K21+L21+M21</f>
        <v/>
      </c>
      <c r="K21" s="53" t="n">
        <v>0.548103734184041</v>
      </c>
      <c r="L21" s="53" t="n">
        <v>1.69408041369003</v>
      </c>
      <c r="M21" s="53" t="n">
        <v>-0.116291041017829</v>
      </c>
      <c r="N21" s="53" t="n">
        <v>1.26341089137914</v>
      </c>
      <c r="O21" s="53" t="n">
        <v>0.466617937814094</v>
      </c>
      <c r="P21" s="54" t="n">
        <v>0.708462598267579</v>
      </c>
    </row>
    <row r="22" ht="15" customHeight="1" thickBot="1">
      <c r="A22" s="52" t="n">
        <v>1504</v>
      </c>
      <c r="F22" s="52" t="n"/>
      <c r="G22" s="53" t="n">
        <v>11.4401894234452</v>
      </c>
      <c r="H22" s="53" t="n">
        <v>8.63533053757633</v>
      </c>
      <c r="I22" s="53" t="n">
        <v>6.311386840333</v>
      </c>
      <c r="J22" s="50">
        <f>K22+L22+M22</f>
        <v/>
      </c>
      <c r="K22" s="53" t="n">
        <v>-0.134607775855852</v>
      </c>
      <c r="L22" s="53" t="n">
        <v>1.73786055590458</v>
      </c>
      <c r="M22" s="53" t="n">
        <v>0.0361132286406604</v>
      </c>
      <c r="N22" s="53" t="n">
        <v>2.32394369724333</v>
      </c>
      <c r="O22" s="53" t="n">
        <v>0.466359133781527</v>
      </c>
      <c r="P22" s="54" t="n">
        <v>1.1513163655554</v>
      </c>
    </row>
    <row r="23" ht="15" customHeight="1" thickBot="1">
      <c r="A23" s="52" t="n">
        <v>9673</v>
      </c>
      <c r="F23" s="52" t="n"/>
      <c r="G23" s="53" t="n">
        <v>9.82263861275402</v>
      </c>
      <c r="H23" s="53" t="n">
        <v>3.21707474560612</v>
      </c>
      <c r="I23" s="53" t="n">
        <v>2.19118216338821</v>
      </c>
      <c r="J23" s="50">
        <f>K23+L23+M23</f>
        <v/>
      </c>
      <c r="K23" s="53" t="n">
        <v>0.169617984026815</v>
      </c>
      <c r="L23" s="53" t="n">
        <v>2.47431393086284</v>
      </c>
      <c r="M23" s="53" t="n">
        <v>-0.444547253796993</v>
      </c>
      <c r="N23" s="53" t="n">
        <v>1.0258925822179</v>
      </c>
      <c r="O23" s="53" t="n">
        <v>0.292087014199934</v>
      </c>
      <c r="P23" s="54" t="n">
        <v>1.40049209989297</v>
      </c>
    </row>
    <row r="24" ht="15" customHeight="1" thickBot="1">
      <c r="A24" s="52" t="n">
        <v>6631</v>
      </c>
      <c r="F24" s="52" t="n"/>
      <c r="G24" s="53" t="n">
        <v>9.76163504766329</v>
      </c>
      <c r="H24" s="53" t="n">
        <v>2.48365749896103</v>
      </c>
      <c r="I24" s="53" t="n">
        <v>0.479569829051778</v>
      </c>
      <c r="J24" s="50">
        <f>K24+L24+M24</f>
        <v/>
      </c>
      <c r="K24" s="53" t="n">
        <v>0.09955313965669969</v>
      </c>
      <c r="L24" s="53" t="n">
        <v>1.11731428694599</v>
      </c>
      <c r="M24" s="53" t="n">
        <v>0.013475708677044</v>
      </c>
      <c r="N24" s="53" t="n">
        <v>2.00408766990925</v>
      </c>
      <c r="O24" s="53" t="n">
        <v>0.989234681120438</v>
      </c>
      <c r="P24" s="54" t="n">
        <v>-0.182352538145351</v>
      </c>
    </row>
    <row r="25" ht="15" customHeight="1" thickBot="1">
      <c r="A25" s="52" t="n">
        <v>7491</v>
      </c>
      <c r="F25" s="52" t="n"/>
      <c r="G25" s="53" t="n">
        <v>9.67415847143519</v>
      </c>
      <c r="H25" s="53" t="n">
        <v>1.0865796793997</v>
      </c>
      <c r="I25" s="53" t="n">
        <v>-0.517775908118811</v>
      </c>
      <c r="J25" s="50">
        <f>K25+L25+M25</f>
        <v/>
      </c>
      <c r="K25" s="53" t="n">
        <v>1.24538779972063</v>
      </c>
      <c r="L25" s="53" t="n">
        <v>1.6124027820177</v>
      </c>
      <c r="M25" s="53" t="n">
        <v>0.45554034520853</v>
      </c>
      <c r="N25" s="53" t="n">
        <v>1.60435558751851</v>
      </c>
      <c r="O25" s="53" t="n">
        <v>0.889075080457262</v>
      </c>
      <c r="P25" s="54" t="n">
        <v>1.44531336102414</v>
      </c>
    </row>
    <row r="26" ht="15" customHeight="1" thickBot="1">
      <c r="A26" s="52" t="n">
        <v>9648</v>
      </c>
      <c r="F26" s="52" t="n"/>
      <c r="G26" s="53" t="n">
        <v>9.5692468046468</v>
      </c>
      <c r="H26" s="53" t="n">
        <v>0.817459021568502</v>
      </c>
      <c r="I26" s="53" t="n">
        <v>-0.579271908920826</v>
      </c>
      <c r="J26" s="50">
        <f>K26+L26+M26</f>
        <v/>
      </c>
      <c r="K26" s="53" t="n">
        <v>-0.172646329603297</v>
      </c>
      <c r="L26" s="53" t="n">
        <v>2.42611347193296</v>
      </c>
      <c r="M26" s="53" t="n">
        <v>0.361543891327376</v>
      </c>
      <c r="N26" s="53" t="n">
        <v>1.39673093048932</v>
      </c>
      <c r="O26" s="53" t="n">
        <v>0.593655145858743</v>
      </c>
      <c r="P26" s="54" t="n">
        <v>0.0727994615456421</v>
      </c>
    </row>
    <row r="27" ht="15" customHeight="1" thickBot="1">
      <c r="A27" s="52" t="n">
        <v>9662</v>
      </c>
      <c r="F27" s="52" t="n"/>
      <c r="G27" s="53" t="n">
        <v>9.552804810627361</v>
      </c>
      <c r="H27" s="53" t="n">
        <v>4.78327170803664</v>
      </c>
      <c r="I27" s="53" t="n">
        <v>3.57871090259785</v>
      </c>
      <c r="J27" s="50">
        <f>K27+L27+M27</f>
        <v/>
      </c>
      <c r="K27" s="53" t="n">
        <v>-0.7673541758154681</v>
      </c>
      <c r="L27" s="53" t="n">
        <v>2.96802427895287</v>
      </c>
      <c r="M27" s="53" t="n">
        <v>-0.568120496171329</v>
      </c>
      <c r="N27" s="53" t="n">
        <v>1.20456080543878</v>
      </c>
      <c r="O27" s="53" t="n">
        <v>0.733356581294298</v>
      </c>
      <c r="P27" s="54" t="n">
        <v>-0.220848794245106</v>
      </c>
    </row>
    <row r="28" ht="15" customHeight="1" thickBot="1">
      <c r="A28" s="52" t="n">
        <v>6067</v>
      </c>
      <c r="F28" s="52" t="n"/>
      <c r="G28" s="53" t="n">
        <v>8.97309362457289</v>
      </c>
      <c r="H28" s="53" t="n">
        <v>3.13352468492273</v>
      </c>
      <c r="I28" s="53" t="n">
        <v>0.808138691020285</v>
      </c>
      <c r="J28" s="50">
        <f>K28+L28+M28</f>
        <v/>
      </c>
      <c r="K28" s="53" t="n">
        <v>-0.676651416203784</v>
      </c>
      <c r="L28" s="53" t="n">
        <v>5.28430779908384</v>
      </c>
      <c r="M28" s="53" t="n">
        <v>-0.37345201654881</v>
      </c>
      <c r="N28" s="53" t="n">
        <v>2.32538599390245</v>
      </c>
      <c r="O28" s="53" t="n">
        <v>0.478300434456724</v>
      </c>
      <c r="P28" s="54" t="n">
        <v>1.51068803717868</v>
      </c>
    </row>
    <row r="29" ht="15" customHeight="1" thickBot="1">
      <c r="A29" s="52" t="n">
        <v>5538</v>
      </c>
      <c r="F29" s="52" t="n"/>
      <c r="G29" s="53" t="n">
        <v>8.111087715679281</v>
      </c>
      <c r="H29" s="53" t="n">
        <v>2.3557717836667</v>
      </c>
      <c r="I29" s="53" t="n">
        <v>2.11887608893491</v>
      </c>
      <c r="J29" s="50">
        <f>K29+L29+M29</f>
        <v/>
      </c>
      <c r="K29" s="53" t="n">
        <v>0.659428547886337</v>
      </c>
      <c r="L29" s="53" t="n">
        <v>0.825207513580037</v>
      </c>
      <c r="M29" s="53" t="n">
        <v>0.0540626061862811</v>
      </c>
      <c r="N29" s="53" t="n">
        <v>0.236895694731789</v>
      </c>
      <c r="O29" s="53" t="n">
        <v>0.513766247825293</v>
      </c>
      <c r="P29" s="54" t="n">
        <v>0.6635393628201069</v>
      </c>
    </row>
    <row r="30" ht="15" customHeight="1" thickBot="1">
      <c r="A30" s="52" t="n">
        <v>5260</v>
      </c>
      <c r="F30" s="52" t="n"/>
      <c r="G30" s="53" t="n">
        <v>7.9193562385571</v>
      </c>
      <c r="H30" s="53" t="n">
        <v>3.50701870117471</v>
      </c>
      <c r="I30" s="53" t="n">
        <v>1.30655000512095</v>
      </c>
      <c r="J30" s="50">
        <f>K30+L30+M30</f>
        <v/>
      </c>
      <c r="K30" s="53" t="n">
        <v>0.937010946764488</v>
      </c>
      <c r="L30" s="53" t="n">
        <v>-0.864078832424244</v>
      </c>
      <c r="M30" s="53" t="n">
        <v>0.586145813028248</v>
      </c>
      <c r="N30" s="53" t="n">
        <v>2.20046869605375</v>
      </c>
      <c r="O30" s="53" t="n">
        <v>0.5607001273642021</v>
      </c>
      <c r="P30" s="54" t="n">
        <v>1.27731127985931</v>
      </c>
    </row>
    <row r="31" ht="15" customHeight="1" thickBot="1">
      <c r="A31" s="52" t="n">
        <v>5213</v>
      </c>
      <c r="F31" s="52" t="n"/>
      <c r="G31" s="53" t="n">
        <v>7.82720321538132</v>
      </c>
      <c r="H31" s="53" t="n">
        <v>2.75450328430274</v>
      </c>
      <c r="I31" s="53" t="n">
        <v>2.47876907931607</v>
      </c>
      <c r="J31" s="50">
        <f>K31+L31+M31</f>
        <v/>
      </c>
      <c r="K31" s="53" t="n">
        <v>0.838090980642501</v>
      </c>
      <c r="L31" s="53" t="n">
        <v>1.03925491526058</v>
      </c>
      <c r="M31" s="53" t="n">
        <v>0.274018030314711</v>
      </c>
      <c r="N31" s="53" t="n">
        <v>0.275734204986676</v>
      </c>
      <c r="O31" s="53" t="n">
        <v>-0.0364711102456274</v>
      </c>
      <c r="P31" s="54" t="n">
        <v>2.11069837361509</v>
      </c>
    </row>
    <row r="32" ht="15" customHeight="1" thickBot="1">
      <c r="A32" s="52" t="n">
        <v>9757</v>
      </c>
      <c r="F32" s="52" t="n"/>
      <c r="G32" s="53" t="n">
        <v>7.67260122034811</v>
      </c>
      <c r="H32" s="53" t="n">
        <v>3.02589052441934</v>
      </c>
      <c r="I32" s="53" t="n">
        <v>2.78330652139962</v>
      </c>
      <c r="J32" s="50">
        <f>K32+L32+M32</f>
        <v/>
      </c>
      <c r="K32" s="53" t="n">
        <v>-0.195199582608101</v>
      </c>
      <c r="L32" s="53" t="n">
        <v>1.33903032655233</v>
      </c>
      <c r="M32" s="53" t="n">
        <v>-0.265018962872993</v>
      </c>
      <c r="N32" s="53" t="n">
        <v>0.242584003019724</v>
      </c>
      <c r="O32" s="53" t="n">
        <v>0.744471547462394</v>
      </c>
      <c r="P32" s="54" t="n">
        <v>0.354691610497424</v>
      </c>
    </row>
    <row r="33" ht="15" customHeight="1" thickBot="1">
      <c r="A33" s="52" t="n">
        <v>3618</v>
      </c>
      <c r="F33" s="52" t="n"/>
      <c r="G33" s="53" t="n">
        <v>7.50734531698372</v>
      </c>
      <c r="H33" s="53" t="n">
        <v>3.52619024199013</v>
      </c>
      <c r="I33" s="53" t="n">
        <v>2.32461700146025</v>
      </c>
      <c r="J33" s="50">
        <f>K33+L33+M33</f>
        <v/>
      </c>
      <c r="K33" s="53" t="n">
        <v>-0.424303754333759</v>
      </c>
      <c r="L33" s="53" t="n">
        <v>2.82397927624272</v>
      </c>
      <c r="M33" s="53" t="n">
        <v>-0.755973366866237</v>
      </c>
      <c r="N33" s="53" t="n">
        <v>1.20157324052988</v>
      </c>
      <c r="O33" s="53" t="n">
        <v>0.305270460066784</v>
      </c>
      <c r="P33" s="54" t="n">
        <v>2.68457160490964</v>
      </c>
    </row>
    <row r="34" ht="15" customHeight="1" thickBot="1">
      <c r="A34" s="52" t="n">
        <v>7818</v>
      </c>
      <c r="F34" s="52" t="n"/>
      <c r="G34" s="53" t="n">
        <v>7.47645878303024</v>
      </c>
      <c r="H34" s="53" t="n">
        <v>3.29226240695047</v>
      </c>
      <c r="I34" s="53" t="n">
        <v>2.43300632562138</v>
      </c>
      <c r="J34" s="50">
        <f>K34+L34+M34</f>
        <v/>
      </c>
      <c r="K34" s="53" t="n">
        <v>0.362193797804735</v>
      </c>
      <c r="L34" s="53" t="n">
        <v>0.0482059753266979</v>
      </c>
      <c r="M34" s="53" t="n">
        <v>0.420165997753465</v>
      </c>
      <c r="N34" s="53" t="n">
        <v>0.859256081329096</v>
      </c>
      <c r="O34" s="53" t="n">
        <v>0.192130850780795</v>
      </c>
      <c r="P34" s="54" t="n">
        <v>1.13982392987945</v>
      </c>
    </row>
    <row r="35" ht="15" customHeight="1" thickBot="1">
      <c r="A35" s="52" t="n">
        <v>7202</v>
      </c>
      <c r="F35" s="52" t="n"/>
      <c r="G35" s="53" t="n">
        <v>5.95094387412425</v>
      </c>
      <c r="H35" s="53" t="n">
        <v>2.2727183783907</v>
      </c>
      <c r="I35" s="53" t="n">
        <v>1.22306486917712</v>
      </c>
      <c r="J35" s="50">
        <f>K35+L35+M35</f>
        <v/>
      </c>
      <c r="K35" s="53" t="n">
        <v>-0.648571076963286</v>
      </c>
      <c r="L35" s="53" t="n">
        <v>1.57786977596869</v>
      </c>
      <c r="M35" s="53" t="n">
        <v>-0.253853423826713</v>
      </c>
      <c r="N35" s="53" t="n">
        <v>1.04965350921358</v>
      </c>
      <c r="O35" s="53" t="n">
        <v>0.904413685790378</v>
      </c>
      <c r="P35" s="54" t="n">
        <v>1.02268444387382</v>
      </c>
    </row>
    <row r="36" ht="15" customHeight="1" thickBot="1">
      <c r="A36" s="52" t="n">
        <v>4994</v>
      </c>
      <c r="F36" s="52" t="n"/>
      <c r="G36" s="53" t="n">
        <v>4.95063573655249</v>
      </c>
      <c r="H36" s="53" t="n">
        <v>2.67686525285332</v>
      </c>
      <c r="I36" s="53" t="n">
        <v>1.90801231788617</v>
      </c>
      <c r="J36" s="50">
        <f>K36+L36+M36</f>
        <v/>
      </c>
      <c r="K36" s="53" t="n">
        <v>0.874040292293173</v>
      </c>
      <c r="L36" s="53" t="n">
        <v>-0.239713463512582</v>
      </c>
      <c r="M36" s="53" t="n">
        <v>-0.113705285210072</v>
      </c>
      <c r="N36" s="53" t="n">
        <v>0.768852934967137</v>
      </c>
      <c r="O36" s="53" t="n">
        <v>0.267005606342761</v>
      </c>
      <c r="P36" s="54" t="n">
        <v>0.893267949397381</v>
      </c>
    </row>
    <row r="37" ht="15" customHeight="1" thickBot="1">
      <c r="A37" s="52" t="n">
        <v>6610</v>
      </c>
      <c r="F37" s="52" t="n"/>
      <c r="G37" s="53" t="n">
        <v>3.85304335902913</v>
      </c>
      <c r="H37" s="53" t="n">
        <v>1.07363655218385</v>
      </c>
      <c r="I37" s="53" t="n">
        <v>-1.05124155777529</v>
      </c>
      <c r="J37" s="50">
        <f>K37+L37+M37</f>
        <v/>
      </c>
      <c r="K37" s="53" t="n">
        <v>0.678670398587808</v>
      </c>
      <c r="L37" s="53" t="n">
        <v>-0.346272460242191</v>
      </c>
      <c r="M37" s="53" t="n">
        <v>0.22514571701641</v>
      </c>
      <c r="N37" s="53" t="n">
        <v>2.12487810995914</v>
      </c>
      <c r="O37" s="53" t="n">
        <v>0.30707844131455</v>
      </c>
      <c r="P37" s="54" t="n">
        <v>1.95547433361043</v>
      </c>
    </row>
    <row r="38" ht="15" customHeight="1" thickBot="1">
      <c r="A38" s="52" t="n">
        <v>9697</v>
      </c>
      <c r="F38" s="52" t="n"/>
      <c r="G38" s="53" t="n">
        <v>3.18727894796658</v>
      </c>
      <c r="H38" s="53" t="n">
        <v>1.93190887926314</v>
      </c>
      <c r="I38" s="53" t="n">
        <v>1.76683946844462</v>
      </c>
      <c r="J38" s="50">
        <f>K38+L38+M38</f>
        <v/>
      </c>
      <c r="K38" s="53" t="n">
        <v>-0.0798870607063393</v>
      </c>
      <c r="L38" s="53" t="n">
        <v>1.59971163279565</v>
      </c>
      <c r="M38" s="53" t="n">
        <v>-0.476920998515185</v>
      </c>
      <c r="N38" s="53" t="n">
        <v>0.165069410818509</v>
      </c>
      <c r="O38" s="53" t="n">
        <v>0.614617882794282</v>
      </c>
      <c r="P38" s="54" t="n">
        <v>0.888453431948472</v>
      </c>
    </row>
    <row r="39" ht="15" customHeight="1" thickBot="1">
      <c r="A39" s="52" t="n">
        <v>5697</v>
      </c>
      <c r="F39" s="52" t="n"/>
      <c r="G39" s="53" t="n">
        <v>3.17810509895732</v>
      </c>
      <c r="H39" s="53" t="n">
        <v>1.55729941018034</v>
      </c>
      <c r="I39" s="53" t="n">
        <v>0.839785446142556</v>
      </c>
      <c r="J39" s="50">
        <f>K39+L39+M39</f>
        <v/>
      </c>
      <c r="K39" s="53" t="n">
        <v>0.376264380660448</v>
      </c>
      <c r="L39" s="53" t="n">
        <v>1.47685329461011</v>
      </c>
      <c r="M39" s="53" t="n">
        <v>-0.358617260314005</v>
      </c>
      <c r="N39" s="53" t="n">
        <v>0.717513964037782</v>
      </c>
      <c r="O39" s="53" t="n">
        <v>0.835633435531528</v>
      </c>
      <c r="P39" s="54" t="n">
        <v>0.947748497917815</v>
      </c>
    </row>
    <row r="40" ht="15" customHeight="1" thickBot="1">
      <c r="A40" s="52" t="n">
        <v>8767</v>
      </c>
      <c r="F40" s="52" t="n"/>
      <c r="G40" s="53" t="n">
        <v>2.52518901758519</v>
      </c>
      <c r="H40" s="53" t="n">
        <v>-3.94416394131735</v>
      </c>
      <c r="I40" s="53" t="n">
        <v>-3.27794362411891</v>
      </c>
      <c r="J40" s="50">
        <f>K40+L40+M40</f>
        <v/>
      </c>
      <c r="K40" s="53" t="n">
        <v>-0.41078451519193</v>
      </c>
      <c r="L40" s="53" t="n">
        <v>1.88215757684478</v>
      </c>
      <c r="M40" s="53" t="n">
        <v>-0.288005173278687</v>
      </c>
      <c r="N40" s="53" t="n">
        <v>-0.66622031719845</v>
      </c>
      <c r="O40" s="53" t="n">
        <v>0.469458686000481</v>
      </c>
      <c r="P40" s="54" t="n">
        <v>0.921589780471173</v>
      </c>
    </row>
    <row r="41" ht="15" customHeight="1" thickBot="1">
      <c r="A41" s="52" t="n">
        <v>9650</v>
      </c>
      <c r="F41" s="52" t="n"/>
      <c r="G41" s="53" t="n">
        <v>2.20244438139616</v>
      </c>
      <c r="H41" s="53" t="n">
        <v>0.262732070049569</v>
      </c>
      <c r="I41" s="53" t="n">
        <v>-0.147653913530649</v>
      </c>
      <c r="J41" s="50">
        <f>K41+L41+M41</f>
        <v/>
      </c>
      <c r="K41" s="53" t="n">
        <v>-0.438308586925489</v>
      </c>
      <c r="L41" s="53" t="n">
        <v>2.8437831578619</v>
      </c>
      <c r="M41" s="53" t="n">
        <v>-0.0831230765435176</v>
      </c>
      <c r="N41" s="53" t="n">
        <v>0.410385983580214</v>
      </c>
      <c r="O41" s="53" t="n">
        <v>0.843478632571636</v>
      </c>
      <c r="P41" s="54" t="n">
        <v>0.65953771234789</v>
      </c>
    </row>
  </sheetData>
  <autoFilter ref="A1:P32">
    <sortState ref="A2:P41">
      <sortCondition descending="1" ref="G1:G32"/>
    </sortState>
  </autoFilter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41"/>
  <sheetViews>
    <sheetView topLeftCell="B1" workbookViewId="0">
      <selection activeCell="Z1" sqref="X1:Z2"/>
    </sheetView>
  </sheetViews>
  <sheetFormatPr baseColWidth="8" defaultRowHeight="14.4"/>
  <cols>
    <col width="9.109375" customWidth="1" style="50" min="6" max="6"/>
    <col width="10.6640625" customWidth="1" style="50" min="7" max="8"/>
    <col width="10.5546875" customWidth="1" style="50" min="9" max="9"/>
    <col width="11.44140625" customWidth="1" style="50" min="10" max="10"/>
    <col width="10.88671875" customWidth="1" style="50" min="11" max="11"/>
    <col width="10.5546875" customWidth="1" style="50" min="12" max="12"/>
    <col width="9.88671875" customWidth="1" style="50" min="13" max="13"/>
    <col width="9.109375" customWidth="1" style="50" min="14" max="14"/>
    <col width="11.5546875" customWidth="1" style="50" min="15" max="15"/>
    <col width="12.5546875" customWidth="1" style="50" min="16" max="16"/>
    <col width="11.33203125" customWidth="1" style="50" min="17" max="17"/>
    <col width="9.88671875" customWidth="1" style="50" min="18" max="18"/>
    <col width="10.88671875" customWidth="1" style="50" min="19" max="19"/>
    <col width="10.44140625" customWidth="1" style="50" min="20" max="20"/>
    <col width="10.6640625" customWidth="1" style="50" min="21" max="21"/>
    <col width="9.109375" customWidth="1" style="50" min="22" max="23"/>
    <col width="9.109375" customWidth="1" style="3" min="24" max="24"/>
    <col width="9.109375" customWidth="1" style="58" min="26" max="26"/>
  </cols>
  <sheetData>
    <row r="1" ht="67.2" customFormat="1" customHeight="1" s="1" thickBot="1">
      <c r="A1" s="55" t="inlineStr">
        <is>
          <t>Team Number</t>
        </is>
      </c>
      <c r="B1" s="55" t="inlineStr">
        <is>
          <t>Rank</t>
        </is>
      </c>
      <c r="C1" s="55" t="inlineStr">
        <is>
          <t>Alliance</t>
        </is>
      </c>
      <c r="D1" s="55" t="inlineStr">
        <is>
          <t>Pick</t>
        </is>
      </c>
      <c r="E1" s="55" t="inlineStr">
        <is>
          <t>Result</t>
        </is>
      </c>
      <c r="F1" s="56" t="inlineStr">
        <is>
          <t>Total Points (Opr)</t>
        </is>
      </c>
      <c r="G1" s="56" t="inlineStr">
        <is>
          <t>Auto Points</t>
        </is>
      </c>
      <c r="H1" s="56" t="inlineStr">
        <is>
          <t>Auto Speaker Note Points</t>
        </is>
      </c>
      <c r="I1" s="56" t="inlineStr">
        <is>
          <t>Auto Amp Note Count</t>
        </is>
      </c>
      <c r="J1" s="56" t="inlineStr">
        <is>
          <t>Auto Speaker Note Count</t>
        </is>
      </c>
      <c r="K1" s="56" t="inlineStr">
        <is>
          <t>Teleop Amp Note Count</t>
        </is>
      </c>
      <c r="L1" s="56" t="inlineStr">
        <is>
          <t>Teleop Speaker Note Count</t>
        </is>
      </c>
      <c r="M1" s="56" t="inlineStr">
        <is>
          <t>Teleop Speaker Note Amplified Count</t>
        </is>
      </c>
      <c r="N1" s="56" t="inlineStr">
        <is>
          <t>Leave Points</t>
        </is>
      </c>
      <c r="O1" s="56" t="inlineStr">
        <is>
          <t>Park Points</t>
        </is>
      </c>
      <c r="P1" s="56" t="inlineStr">
        <is>
          <t>Trap Points</t>
        </is>
      </c>
      <c r="Q1" s="56" t="inlineStr">
        <is>
          <t>Total Stage Points</t>
        </is>
      </c>
      <c r="R1" s="56" t="inlineStr">
        <is>
          <t>Tele Total Note Points</t>
        </is>
      </c>
      <c r="S1" s="56" t="inlineStr">
        <is>
          <t>G424 Penalty Against</t>
        </is>
      </c>
      <c r="T1" s="56" t="inlineStr">
        <is>
          <t>Foul Points Drawn</t>
        </is>
      </c>
      <c r="U1" s="56" t="inlineStr">
        <is>
          <t>Coop Note Played</t>
        </is>
      </c>
      <c r="V1" s="49" t="inlineStr">
        <is>
          <t>Melody Rank Point</t>
        </is>
      </c>
      <c r="W1" s="49" t="inlineStr">
        <is>
          <t>Ensemble Rank Point</t>
        </is>
      </c>
      <c r="X1" s="2" t="inlineStr">
        <is>
          <t>Total Notes</t>
        </is>
      </c>
      <c r="Y1" s="1" t="inlineStr">
        <is>
          <t>TeleOp Notes</t>
        </is>
      </c>
      <c r="Z1" s="57" t="inlineStr">
        <is>
          <t>Points Per TeleOp Note</t>
        </is>
      </c>
    </row>
    <row r="2" ht="15" customHeight="1" thickBot="1">
      <c r="A2" s="52" t="n">
        <v>27</v>
      </c>
      <c r="B2" t="n">
        <v>1</v>
      </c>
      <c r="C2" t="n">
        <v>1</v>
      </c>
      <c r="D2" t="inlineStr">
        <is>
          <t>Captain</t>
        </is>
      </c>
      <c r="E2" t="n">
        <v>5</v>
      </c>
      <c r="F2" s="56" t="n">
        <v>38.4097655164755</v>
      </c>
      <c r="G2" s="56" t="n">
        <v>11.2688044231434</v>
      </c>
      <c r="H2" s="56" t="n">
        <v>9.44245334948117</v>
      </c>
      <c r="I2" s="56" t="n"/>
      <c r="J2" s="56" t="n">
        <v>1.88849066989623</v>
      </c>
      <c r="K2" s="56" t="n">
        <v>2.84255270525967</v>
      </c>
      <c r="L2" s="56" t="n">
        <v>2.54610111523016</v>
      </c>
      <c r="M2" s="56" t="n">
        <v>2.87908793934574</v>
      </c>
      <c r="N2" s="56" t="n">
        <v>1.82635107366226</v>
      </c>
      <c r="O2" s="56" t="n">
        <v>-0.035541305983811</v>
      </c>
      <c r="P2" s="56" t="n"/>
      <c r="Q2" s="56" t="n">
        <v>1.92523519573171</v>
      </c>
      <c r="R2" s="56" t="n">
        <v>22.3301946324487</v>
      </c>
      <c r="S2" s="56" t="n">
        <v>0.122094238275683</v>
      </c>
      <c r="T2" s="56" t="n">
        <v>2.8855312651517</v>
      </c>
      <c r="U2" s="56" t="n">
        <v>0.256539035154067</v>
      </c>
      <c r="V2" s="56" t="n">
        <v>0.358888990749193</v>
      </c>
      <c r="W2" s="56" t="n">
        <v>0.0888165269620467</v>
      </c>
      <c r="X2" s="56">
        <f>I2+J2+K2+L2+M2</f>
        <v/>
      </c>
      <c r="Y2" s="12">
        <f>M2+L2+K2</f>
        <v/>
      </c>
      <c r="Z2" s="58">
        <f>R2/Y2</f>
        <v/>
      </c>
    </row>
    <row r="3" ht="15" customHeight="1" thickBot="1">
      <c r="A3" s="52" t="n">
        <v>33</v>
      </c>
      <c r="B3" t="n">
        <v>3</v>
      </c>
      <c r="C3" t="n">
        <v>1</v>
      </c>
      <c r="D3" t="inlineStr">
        <is>
          <t>Partner</t>
        </is>
      </c>
      <c r="E3" t="n">
        <v>5</v>
      </c>
      <c r="F3" s="56" t="n">
        <v>29.4731062562619</v>
      </c>
      <c r="G3" s="56" t="n">
        <v>12.4314491349586</v>
      </c>
      <c r="H3" s="56" t="n">
        <v>10.558777811028</v>
      </c>
      <c r="I3" s="56" t="n"/>
      <c r="J3" s="56" t="n">
        <v>2.1117555622056</v>
      </c>
      <c r="K3" s="56" t="n">
        <v>3.33371947534311</v>
      </c>
      <c r="L3" s="56" t="n">
        <v>1.68807222962319</v>
      </c>
      <c r="M3" s="56" t="n">
        <v>2.00450599214472</v>
      </c>
      <c r="N3" s="56" t="n">
        <v>1.87267132393061</v>
      </c>
      <c r="O3" s="56" t="n">
        <v>0.306138975089523</v>
      </c>
      <c r="P3" s="56" t="n"/>
      <c r="Q3" s="56" t="n">
        <v>-0.335100694353542</v>
      </c>
      <c r="R3" s="56" t="n">
        <v>16.7323938953131</v>
      </c>
      <c r="S3" s="56" t="n">
        <v>0.0317017662253071</v>
      </c>
      <c r="T3" s="56" t="n">
        <v>0.6443639203436951</v>
      </c>
      <c r="U3" s="56" t="n">
        <v>0.440812480398049</v>
      </c>
      <c r="V3" s="56" t="n">
        <v>0.334595037831688</v>
      </c>
      <c r="W3" s="56" t="n">
        <v>0.0134705806449035</v>
      </c>
      <c r="X3" s="56">
        <f>I3+J3+K3+L3+M3</f>
        <v/>
      </c>
      <c r="Y3" s="12">
        <f>M3+L3+K3</f>
        <v/>
      </c>
      <c r="Z3" s="58">
        <f>R3/Y3</f>
        <v/>
      </c>
    </row>
    <row r="4" ht="15" customHeight="1" thickBot="1">
      <c r="A4" s="52" t="n">
        <v>7784</v>
      </c>
      <c r="B4" t="n">
        <v>13</v>
      </c>
      <c r="C4" t="n">
        <v>1</v>
      </c>
      <c r="D4" t="inlineStr">
        <is>
          <t>Third</t>
        </is>
      </c>
      <c r="E4" t="n">
        <v>5</v>
      </c>
      <c r="F4" s="56" t="n">
        <v>13.1217651228354</v>
      </c>
      <c r="G4" s="56" t="n">
        <v>1.07808990190578</v>
      </c>
      <c r="H4" s="56" t="n">
        <v>0.798805824419682</v>
      </c>
      <c r="I4" s="56" t="n"/>
      <c r="J4" s="56" t="n">
        <v>0.159761164883936</v>
      </c>
      <c r="K4" s="56" t="n">
        <v>0.304208564575569</v>
      </c>
      <c r="L4" s="56" t="n">
        <v>2.6478248227252</v>
      </c>
      <c r="M4" s="56" t="n">
        <v>0.0202465907620271</v>
      </c>
      <c r="N4" s="56" t="n">
        <v>0.279284077486101</v>
      </c>
      <c r="O4" s="56" t="n">
        <v>0.381137796613877</v>
      </c>
      <c r="P4" s="56" t="n"/>
      <c r="Q4" s="56" t="n">
        <v>2.3914263876736</v>
      </c>
      <c r="R4" s="56" t="n">
        <v>5.7010911638361</v>
      </c>
      <c r="S4" s="56" t="n">
        <v>-0.0933006522742886</v>
      </c>
      <c r="T4" s="56" t="n">
        <v>3.95115766941993</v>
      </c>
      <c r="U4" s="56" t="n">
        <v>0.0361312411106318</v>
      </c>
      <c r="V4" s="56" t="n">
        <v>-0.00191152654859177</v>
      </c>
      <c r="W4" s="56" t="n">
        <v>0.332082834819269</v>
      </c>
      <c r="X4" s="56">
        <f>I4+J4+K4+L4+M4</f>
        <v/>
      </c>
      <c r="Y4" s="12">
        <f>M4+L4+K4</f>
        <v/>
      </c>
      <c r="Z4" s="58">
        <f>R4/Y4</f>
        <v/>
      </c>
    </row>
    <row r="5" ht="15" customHeight="1" thickBot="1">
      <c r="A5" s="52" t="n">
        <v>894</v>
      </c>
      <c r="B5" t="n">
        <v>2</v>
      </c>
      <c r="C5" t="n">
        <v>2</v>
      </c>
      <c r="D5" t="inlineStr">
        <is>
          <t>Captain</t>
        </is>
      </c>
      <c r="E5" t="n">
        <v>4</v>
      </c>
      <c r="F5" s="56" t="n">
        <v>21.2914540487794</v>
      </c>
      <c r="G5" s="56" t="n">
        <v>4.73918118080742</v>
      </c>
      <c r="H5" s="56" t="n">
        <v>2.9865850441584</v>
      </c>
      <c r="I5" s="56" t="n"/>
      <c r="J5" s="56" t="n">
        <v>0.597317008831681</v>
      </c>
      <c r="K5" s="56" t="n">
        <v>0.391658357516344</v>
      </c>
      <c r="L5" s="56" t="n">
        <v>6.60443970986934</v>
      </c>
      <c r="M5" s="56" t="n">
        <v>0.269614137660969</v>
      </c>
      <c r="N5" s="56" t="n">
        <v>1.75259613664901</v>
      </c>
      <c r="O5" s="56" t="n">
        <v>0.404165837402651</v>
      </c>
      <c r="P5" s="56" t="n"/>
      <c r="Q5" s="56" t="n">
        <v>0.692139112098005</v>
      </c>
      <c r="R5" s="56" t="n">
        <v>14.9486084655598</v>
      </c>
      <c r="S5" s="56" t="n">
        <v>0.0421382312185792</v>
      </c>
      <c r="T5" s="56" t="n">
        <v>0.911525290314141</v>
      </c>
      <c r="U5" s="56" t="n">
        <v>0.443501885761119</v>
      </c>
      <c r="V5" s="56" t="n">
        <v>0.460117363777901</v>
      </c>
      <c r="W5" s="56" t="n">
        <v>-0.0343243724949112</v>
      </c>
      <c r="X5" s="56">
        <f>I5+J5+K5+L5+M5</f>
        <v/>
      </c>
      <c r="Y5" s="12">
        <f>M5+L5+K5</f>
        <v/>
      </c>
      <c r="Z5" s="58">
        <f>R5/Y5</f>
        <v/>
      </c>
    </row>
    <row r="6" ht="15" customHeight="1" thickBot="1">
      <c r="A6" s="52" t="n">
        <v>4779</v>
      </c>
      <c r="B6" t="n">
        <v>10</v>
      </c>
      <c r="C6" t="n">
        <v>2</v>
      </c>
      <c r="D6" t="inlineStr">
        <is>
          <t>Partner</t>
        </is>
      </c>
      <c r="E6" t="n">
        <v>4</v>
      </c>
      <c r="F6" s="56" t="n">
        <v>25.8968572408184</v>
      </c>
      <c r="G6" s="56" t="n">
        <v>10.6527051495521</v>
      </c>
      <c r="H6" s="56" t="n">
        <v>8.977894519329739</v>
      </c>
      <c r="I6" s="56" t="n"/>
      <c r="J6" s="56" t="n">
        <v>1.79557890386594</v>
      </c>
      <c r="K6" s="56" t="n">
        <v>2.08534040970434</v>
      </c>
      <c r="L6" s="56" t="n">
        <v>2.87578399993813</v>
      </c>
      <c r="M6" s="56" t="n">
        <v>1.17609960500806</v>
      </c>
      <c r="N6" s="56" t="n">
        <v>1.67481063022239</v>
      </c>
      <c r="O6" s="56" t="n">
        <v>0.340513074035147</v>
      </c>
      <c r="P6" s="56" t="n"/>
      <c r="Q6" s="56" t="n">
        <v>1.49532081605797</v>
      </c>
      <c r="R6" s="56" t="n">
        <v>13.7174064346209</v>
      </c>
      <c r="S6" s="56" t="n">
        <v>0.186107238238267</v>
      </c>
      <c r="T6" s="56" t="n">
        <v>0.0314248405873583</v>
      </c>
      <c r="U6" s="56" t="n">
        <v>0.615832813700971</v>
      </c>
      <c r="V6" s="56" t="n">
        <v>0.355222385642949</v>
      </c>
      <c r="W6" s="56" t="n">
        <v>0.0372891121907569</v>
      </c>
      <c r="X6" s="56">
        <f>I6+J6+K6+L6+M6</f>
        <v/>
      </c>
      <c r="Y6" s="12">
        <f>M6+L6+K6</f>
        <v/>
      </c>
      <c r="Z6" s="58">
        <f>R6/Y6</f>
        <v/>
      </c>
    </row>
    <row r="7" ht="15" customHeight="1" thickBot="1">
      <c r="A7" s="52" t="n">
        <v>9757</v>
      </c>
      <c r="B7" t="n">
        <v>25</v>
      </c>
      <c r="C7" t="n">
        <v>2</v>
      </c>
      <c r="D7" t="inlineStr">
        <is>
          <t>Third</t>
        </is>
      </c>
      <c r="E7" t="n">
        <v>4</v>
      </c>
      <c r="F7" s="56" t="n">
        <v>6.5355969098735</v>
      </c>
      <c r="G7" s="56" t="n">
        <v>3.95018292705274</v>
      </c>
      <c r="H7" s="56" t="n">
        <v>3.68177982669456</v>
      </c>
      <c r="I7" s="56" t="n"/>
      <c r="J7" s="56" t="n">
        <v>0.736355965338912</v>
      </c>
      <c r="K7" s="56" t="n">
        <v>-0.161005608103738</v>
      </c>
      <c r="L7" s="56" t="n">
        <v>1.14979737503518</v>
      </c>
      <c r="M7" s="56" t="n">
        <v>-0.158882923193511</v>
      </c>
      <c r="N7" s="56" t="n">
        <v>0.26840310035818</v>
      </c>
      <c r="O7" s="56" t="n">
        <v>0.743964005251348</v>
      </c>
      <c r="P7" s="56" t="n"/>
      <c r="Q7" s="56" t="n">
        <v>0.576035886557934</v>
      </c>
      <c r="R7" s="56" t="n">
        <v>1.34417452599907</v>
      </c>
      <c r="S7" s="56" t="n">
        <v>0.0483675985813679</v>
      </c>
      <c r="T7" s="56" t="n">
        <v>0.665203570263746</v>
      </c>
      <c r="U7" s="56" t="n">
        <v>-0.0788421162451293</v>
      </c>
      <c r="V7" s="56" t="n">
        <v>-0.107106182581111</v>
      </c>
      <c r="W7" s="56" t="n">
        <v>0.07370165791345849</v>
      </c>
      <c r="X7" s="56">
        <f>I7+J7+K7+L7+M7</f>
        <v/>
      </c>
      <c r="Y7" s="12">
        <f>M7+L7+K7</f>
        <v/>
      </c>
      <c r="Z7" s="58">
        <f>R7/Y7</f>
        <v/>
      </c>
    </row>
    <row r="8" ht="15" customHeight="1" thickBot="1">
      <c r="A8" s="52" t="n">
        <v>9245</v>
      </c>
      <c r="B8" t="n">
        <v>4</v>
      </c>
      <c r="C8" t="n">
        <v>3</v>
      </c>
      <c r="D8" t="inlineStr">
        <is>
          <t>Captain</t>
        </is>
      </c>
      <c r="E8" t="n">
        <v>3</v>
      </c>
      <c r="F8" s="56" t="n">
        <v>17.3870277551142</v>
      </c>
      <c r="G8" s="56" t="n">
        <v>2.37794214640846</v>
      </c>
      <c r="H8" s="56" t="n">
        <v>2.56837237992123</v>
      </c>
      <c r="I8" s="56" t="n"/>
      <c r="J8" s="56" t="n">
        <v>0.513674475984247</v>
      </c>
      <c r="K8" s="56" t="n">
        <v>-0.230319516775457</v>
      </c>
      <c r="L8" s="56" t="n">
        <v>7.02163993226836</v>
      </c>
      <c r="M8" s="56" t="n">
        <v>-0.406528757056938</v>
      </c>
      <c r="N8" s="56" t="n">
        <v>-0.190430233512769</v>
      </c>
      <c r="O8" s="56" t="n">
        <v>0.156819308896567</v>
      </c>
      <c r="P8" s="56" t="n"/>
      <c r="Q8" s="56" t="n">
        <v>0.35214894622466</v>
      </c>
      <c r="R8" s="56" t="n">
        <v>11.7803165624765</v>
      </c>
      <c r="S8" s="56" t="n">
        <v>0.0489994486519307</v>
      </c>
      <c r="T8" s="56" t="n">
        <v>2.87662010000449</v>
      </c>
      <c r="U8" s="56" t="n">
        <v>0.0693771675755747</v>
      </c>
      <c r="V8" s="56" t="n">
        <v>0.250300307673522</v>
      </c>
      <c r="W8" s="56" t="n">
        <v>0.317262403161429</v>
      </c>
      <c r="X8" s="56">
        <f>I8+J8+K8+L8+M8</f>
        <v/>
      </c>
      <c r="Y8" s="12">
        <f>M8+L8+K8</f>
        <v/>
      </c>
      <c r="Z8" s="58">
        <f>R8/Y8</f>
        <v/>
      </c>
    </row>
    <row r="9" ht="15" customHeight="1" thickBot="1">
      <c r="A9" s="52" t="n">
        <v>5460</v>
      </c>
      <c r="B9" t="n">
        <v>14</v>
      </c>
      <c r="C9" t="n">
        <v>3</v>
      </c>
      <c r="D9" t="inlineStr">
        <is>
          <t>Partner</t>
        </is>
      </c>
      <c r="E9" t="n">
        <v>3</v>
      </c>
      <c r="F9" s="56" t="n">
        <v>20.0805983035435</v>
      </c>
      <c r="G9" s="56" t="n">
        <v>8.80628644918038</v>
      </c>
      <c r="H9" s="56" t="n">
        <v>6.89912694842105</v>
      </c>
      <c r="I9" s="56" t="n"/>
      <c r="J9" s="56" t="n">
        <v>1.37982538968421</v>
      </c>
      <c r="K9" s="56" t="n">
        <v>2.736366011349</v>
      </c>
      <c r="L9" s="56" t="n">
        <v>0.516731453446194</v>
      </c>
      <c r="M9" s="56" t="n">
        <v>1.11952872586046</v>
      </c>
      <c r="N9" s="56" t="n">
        <v>1.90715950075932</v>
      </c>
      <c r="O9" s="56" t="n">
        <v>0.250280745659113</v>
      </c>
      <c r="P9" s="56" t="n"/>
      <c r="Q9" s="56" t="n">
        <v>1.08667461021212</v>
      </c>
      <c r="R9" s="56" t="n">
        <v>9.367472547543731</v>
      </c>
      <c r="S9" s="56" t="n">
        <v>-0.00690161856141367</v>
      </c>
      <c r="T9" s="56" t="n">
        <v>0.820164696607285</v>
      </c>
      <c r="U9" s="56" t="n">
        <v>0.672169145874962</v>
      </c>
      <c r="V9" s="56" t="n">
        <v>0.171243354129639</v>
      </c>
      <c r="W9" s="56" t="n">
        <v>-0.0716346261005459</v>
      </c>
      <c r="X9" s="56">
        <f>I9+J9+K9+L9+M9</f>
        <v/>
      </c>
      <c r="Y9" s="12">
        <f>M9+L9+K9</f>
        <v/>
      </c>
      <c r="Z9" s="58">
        <f>R9/Y9</f>
        <v/>
      </c>
    </row>
    <row r="10" ht="15" customHeight="1" thickBot="1">
      <c r="A10" s="52" t="n">
        <v>7491</v>
      </c>
      <c r="B10" t="n">
        <v>34</v>
      </c>
      <c r="C10" t="n">
        <v>3</v>
      </c>
      <c r="D10" t="inlineStr">
        <is>
          <t>Third</t>
        </is>
      </c>
      <c r="E10" t="n">
        <v>3</v>
      </c>
      <c r="F10" s="56" t="n">
        <v>11.5478018689354</v>
      </c>
      <c r="G10" s="56" t="n">
        <v>3.18559515214506</v>
      </c>
      <c r="H10" s="56" t="n">
        <v>1.10502423248934</v>
      </c>
      <c r="I10" s="56" t="n"/>
      <c r="J10" s="56" t="n">
        <v>0.221004846497869</v>
      </c>
      <c r="K10" s="56" t="n">
        <v>1.38060868347699</v>
      </c>
      <c r="L10" s="56" t="n">
        <v>0.612287210988066</v>
      </c>
      <c r="M10" s="56" t="n">
        <v>0.330625104579262</v>
      </c>
      <c r="N10" s="56" t="n">
        <v>2.0805709196557</v>
      </c>
      <c r="O10" s="56" t="n">
        <v>0.664439458760285</v>
      </c>
      <c r="P10" s="56" t="n"/>
      <c r="Q10" s="56" t="n">
        <v>1.70301005007344</v>
      </c>
      <c r="R10" s="56" t="n">
        <v>4.25830862834944</v>
      </c>
      <c r="S10" s="56" t="n">
        <v>0.0290862296729521</v>
      </c>
      <c r="T10" s="56" t="n">
        <v>2.40088803836745</v>
      </c>
      <c r="U10" s="56" t="n">
        <v>0.0624550686578941</v>
      </c>
      <c r="V10" s="56" t="n">
        <v>-0.0275975259536465</v>
      </c>
      <c r="W10" s="56" t="n">
        <v>-0.000426981010425438</v>
      </c>
      <c r="X10" s="56">
        <f>I10+J10+K10+L10+M10</f>
        <v/>
      </c>
      <c r="Y10" s="12">
        <f>M10+L10+K10</f>
        <v/>
      </c>
      <c r="Z10" s="58">
        <f>R10/Y10</f>
        <v/>
      </c>
    </row>
    <row r="11" ht="15" customHeight="1" thickBot="1">
      <c r="A11" s="52" t="n">
        <v>5084</v>
      </c>
      <c r="B11" t="n">
        <v>5</v>
      </c>
      <c r="C11" t="n">
        <v>4</v>
      </c>
      <c r="D11" t="inlineStr">
        <is>
          <t>Captain</t>
        </is>
      </c>
      <c r="E11" t="inlineStr">
        <is>
          <t>F</t>
        </is>
      </c>
      <c r="F11" s="56" t="n">
        <v>28.0649053503362</v>
      </c>
      <c r="G11" s="56" t="n">
        <v>11.6153280745321</v>
      </c>
      <c r="H11" s="56" t="n">
        <v>10.3312420119516</v>
      </c>
      <c r="I11" s="56" t="n"/>
      <c r="J11" s="56" t="n">
        <v>2.06624840239032</v>
      </c>
      <c r="K11" s="56" t="n">
        <v>0.272138713431605</v>
      </c>
      <c r="L11" s="56" t="n">
        <v>4.20316671317579</v>
      </c>
      <c r="M11" s="56" t="n">
        <v>-0.403616633268214</v>
      </c>
      <c r="N11" s="56" t="n">
        <v>1.28408606258054</v>
      </c>
      <c r="O11" s="56" t="n">
        <v>0.584961469664897</v>
      </c>
      <c r="P11" s="56" t="n"/>
      <c r="Q11" s="56" t="n">
        <v>2.71977264588296</v>
      </c>
      <c r="R11" s="56" t="n">
        <v>6.66038897344212</v>
      </c>
      <c r="S11" s="56" t="n">
        <v>-0.0695041260194514</v>
      </c>
      <c r="T11" s="56" t="n">
        <v>7.06941565647896</v>
      </c>
      <c r="U11" s="56" t="n">
        <v>0.156363464953325</v>
      </c>
      <c r="V11" s="56" t="n">
        <v>0.122872715135493</v>
      </c>
      <c r="W11" s="56" t="n">
        <v>0.196413627531256</v>
      </c>
      <c r="X11" s="56">
        <f>I11+J11+K11+L11+M11</f>
        <v/>
      </c>
      <c r="Y11" s="12">
        <f>M11+L11+K11</f>
        <v/>
      </c>
      <c r="Z11" s="58">
        <f>R11/Y11</f>
        <v/>
      </c>
    </row>
    <row r="12" ht="15" customHeight="1" thickBot="1">
      <c r="A12" s="52" t="n">
        <v>70</v>
      </c>
      <c r="B12" t="n">
        <v>6</v>
      </c>
      <c r="C12" t="n">
        <v>4</v>
      </c>
      <c r="D12" t="inlineStr">
        <is>
          <t>Partner</t>
        </is>
      </c>
      <c r="E12" t="inlineStr">
        <is>
          <t>F</t>
        </is>
      </c>
      <c r="F12" s="56" t="n">
        <v>24.5047824538365</v>
      </c>
      <c r="G12" s="56" t="n">
        <v>7.59645622031421</v>
      </c>
      <c r="H12" s="56" t="n">
        <v>6.78892696471116</v>
      </c>
      <c r="I12" s="56" t="n"/>
      <c r="J12" s="56" t="n">
        <v>1.35778539294223</v>
      </c>
      <c r="K12" s="56" t="n">
        <v>2.27378605923573</v>
      </c>
      <c r="L12" s="56" t="n">
        <v>2.46217813103152</v>
      </c>
      <c r="M12" s="56" t="n">
        <v>1.33952395333315</v>
      </c>
      <c r="N12" s="56" t="n">
        <v>0.807529255603048</v>
      </c>
      <c r="O12" s="56" t="n">
        <v>0.26307627846789</v>
      </c>
      <c r="P12" s="56" t="n"/>
      <c r="Q12" s="56" t="n">
        <v>2.39552577667889</v>
      </c>
      <c r="R12" s="56" t="n">
        <v>13.8957620879645</v>
      </c>
      <c r="S12" s="56" t="n">
        <v>0.132228003853101</v>
      </c>
      <c r="T12" s="56" t="n">
        <v>0.617038368878898</v>
      </c>
      <c r="U12" s="56" t="n">
        <v>0.476589621152644</v>
      </c>
      <c r="V12" s="56" t="n">
        <v>0.347048374521418</v>
      </c>
      <c r="W12" s="56" t="n">
        <v>-0.06730374923373759</v>
      </c>
      <c r="X12" s="56">
        <f>I12+J12+K12+L12+M12</f>
        <v/>
      </c>
      <c r="Y12" s="12">
        <f>M12+L12+K12</f>
        <v/>
      </c>
      <c r="Z12" s="58">
        <f>R12/Y12</f>
        <v/>
      </c>
    </row>
    <row r="13" ht="15" customHeight="1" thickBot="1">
      <c r="A13" s="52" t="n">
        <v>3618</v>
      </c>
      <c r="B13" t="n">
        <v>32</v>
      </c>
      <c r="C13" t="n">
        <v>4</v>
      </c>
      <c r="D13" t="inlineStr">
        <is>
          <t>Third</t>
        </is>
      </c>
      <c r="E13" t="inlineStr">
        <is>
          <t>F</t>
        </is>
      </c>
      <c r="F13" s="56" t="n">
        <v>9.109972786435771</v>
      </c>
      <c r="G13" s="56" t="n">
        <v>4.93087428268627</v>
      </c>
      <c r="H13" s="56" t="n">
        <v>3.68208101250836</v>
      </c>
      <c r="I13" s="56" t="n"/>
      <c r="J13" s="56" t="n">
        <v>0.7364162025016719</v>
      </c>
      <c r="K13" s="56" t="n">
        <v>-0.222367237491722</v>
      </c>
      <c r="L13" s="56" t="n">
        <v>2.33530129967146</v>
      </c>
      <c r="M13" s="56" t="n">
        <v>-0.547071473896322</v>
      </c>
      <c r="N13" s="56" t="n">
        <v>1.2487932701779</v>
      </c>
      <c r="O13" s="56" t="n">
        <v>0.409618059561234</v>
      </c>
      <c r="P13" s="56" t="n"/>
      <c r="Q13" s="56" t="n">
        <v>1.85106539797078</v>
      </c>
      <c r="R13" s="56" t="n">
        <v>1.71287799236958</v>
      </c>
      <c r="S13" s="56" t="n">
        <v>-0.039663356298049</v>
      </c>
      <c r="T13" s="56" t="n">
        <v>0.615155113409128</v>
      </c>
      <c r="U13" s="56" t="n">
        <v>0.108131282684213</v>
      </c>
      <c r="V13" s="56" t="n">
        <v>-0.101858808218228</v>
      </c>
      <c r="W13" s="56" t="n">
        <v>-0.074251066199177</v>
      </c>
      <c r="X13" s="56">
        <f>I13+J13+K13+L13+M13</f>
        <v/>
      </c>
      <c r="Y13" s="12">
        <f>M13+L13+K13</f>
        <v/>
      </c>
      <c r="Z13" s="58">
        <f>R13/Y13</f>
        <v/>
      </c>
    </row>
    <row r="14" ht="15" customHeight="1" thickBot="1">
      <c r="A14" s="52" t="n">
        <v>4998</v>
      </c>
      <c r="B14" t="n">
        <v>7</v>
      </c>
      <c r="C14" t="n">
        <v>5</v>
      </c>
      <c r="D14" t="inlineStr">
        <is>
          <t>Captain</t>
        </is>
      </c>
      <c r="E14" t="n">
        <v>3</v>
      </c>
      <c r="F14" s="56" t="n">
        <v>23.9148449184439</v>
      </c>
      <c r="G14" s="56" t="n">
        <v>7.91633113470668</v>
      </c>
      <c r="H14" s="56" t="n">
        <v>6.90924850900719</v>
      </c>
      <c r="I14" s="56" t="n"/>
      <c r="J14" s="56" t="n">
        <v>1.38184970180143</v>
      </c>
      <c r="K14" s="56" t="n">
        <v>1.03898945658427</v>
      </c>
      <c r="L14" s="56" t="n">
        <v>4.36626609963202</v>
      </c>
      <c r="M14" s="56" t="n">
        <v>-0.0579947000013113</v>
      </c>
      <c r="N14" s="56" t="n">
        <v>1.00708262569949</v>
      </c>
      <c r="O14" s="56" t="n">
        <v>0.521384422257088</v>
      </c>
      <c r="P14" s="56" t="n"/>
      <c r="Q14" s="56" t="n">
        <v>2.67364780432916</v>
      </c>
      <c r="R14" s="56" t="n">
        <v>9.481548155841759</v>
      </c>
      <c r="S14" s="56" t="n">
        <v>-0.0274299864262484</v>
      </c>
      <c r="T14" s="56" t="n">
        <v>3.84331782356633</v>
      </c>
      <c r="U14" s="56" t="n">
        <v>0.617996229305836</v>
      </c>
      <c r="V14" s="56" t="n">
        <v>0.35213273079236</v>
      </c>
      <c r="W14" s="56" t="n">
        <v>-0.0222925398620511</v>
      </c>
      <c r="X14" s="56">
        <f>I14+J14+K14+L14+M14</f>
        <v/>
      </c>
      <c r="Y14" s="12">
        <f>M14+L14+K14</f>
        <v/>
      </c>
      <c r="Z14" s="58">
        <f>R14/Y14</f>
        <v/>
      </c>
    </row>
    <row r="15" ht="15" customHeight="1" thickBot="1">
      <c r="A15" s="52" t="n">
        <v>1506</v>
      </c>
      <c r="B15" t="n">
        <v>11</v>
      </c>
      <c r="C15" t="n">
        <v>5</v>
      </c>
      <c r="D15" t="inlineStr">
        <is>
          <t>Partner</t>
        </is>
      </c>
      <c r="E15" t="n">
        <v>3</v>
      </c>
      <c r="F15" s="56" t="n">
        <v>22.8984610595469</v>
      </c>
      <c r="G15" s="56" t="n">
        <v>6.2652252903202</v>
      </c>
      <c r="H15" s="56" t="n">
        <v>4.27300508391754</v>
      </c>
      <c r="I15" s="56" t="n"/>
      <c r="J15" s="56" t="n">
        <v>0.854601016783508</v>
      </c>
      <c r="K15" s="56" t="n">
        <v>0.8377398745061519</v>
      </c>
      <c r="L15" s="56" t="n">
        <v>3.85428837086223</v>
      </c>
      <c r="M15" s="56" t="n">
        <v>0.474710787447649</v>
      </c>
      <c r="N15" s="56" t="n">
        <v>1.99222020640265</v>
      </c>
      <c r="O15" s="56" t="n">
        <v>0.222562515114643</v>
      </c>
      <c r="P15" s="56" t="n"/>
      <c r="Q15" s="56" t="n">
        <v>2.74543235772567</v>
      </c>
      <c r="R15" s="56" t="n">
        <v>10.9198705534688</v>
      </c>
      <c r="S15" s="56" t="n">
        <v>0.0805972393707569</v>
      </c>
      <c r="T15" s="56" t="n">
        <v>2.96793285803218</v>
      </c>
      <c r="U15" s="56" t="n">
        <v>0.226365664437895</v>
      </c>
      <c r="V15" s="56" t="n">
        <v>0.201610795399497</v>
      </c>
      <c r="W15" s="56" t="n">
        <v>0.0425240119715704</v>
      </c>
      <c r="X15" s="56">
        <f>I15+J15+K15+L15+M15</f>
        <v/>
      </c>
      <c r="Y15" s="12">
        <f>M15+L15+K15</f>
        <v/>
      </c>
      <c r="Z15" s="58">
        <f>R15/Y15</f>
        <v/>
      </c>
    </row>
    <row r="16" ht="15" customHeight="1" thickBot="1">
      <c r="A16" s="52" t="n">
        <v>1</v>
      </c>
      <c r="B16" t="n">
        <v>8</v>
      </c>
      <c r="C16" t="n">
        <v>6</v>
      </c>
      <c r="D16" t="inlineStr">
        <is>
          <t>Captain</t>
        </is>
      </c>
      <c r="E16" t="inlineStr">
        <is>
          <t>W</t>
        </is>
      </c>
      <c r="F16" s="56" t="n">
        <v>17.3987026964731</v>
      </c>
      <c r="G16" s="56" t="n">
        <v>6.74772832265589</v>
      </c>
      <c r="H16" s="56" t="n">
        <v>5.89920115015697</v>
      </c>
      <c r="I16" s="56" t="n"/>
      <c r="J16" s="56" t="n">
        <v>1.17984023003139</v>
      </c>
      <c r="K16" s="56" t="n">
        <v>0.469212174124255</v>
      </c>
      <c r="L16" s="56" t="n">
        <v>4.03350100989594</v>
      </c>
      <c r="M16" s="56" t="n">
        <v>0.306913171212605</v>
      </c>
      <c r="N16" s="56" t="n">
        <v>0.848527172498928</v>
      </c>
      <c r="O16" s="56" t="n">
        <v>0.435230734826176</v>
      </c>
      <c r="P16" s="56" t="n"/>
      <c r="Q16" s="56" t="n">
        <v>1.23029508250343</v>
      </c>
      <c r="R16" s="56" t="n">
        <v>10.0707800499791</v>
      </c>
      <c r="S16" s="56" t="n">
        <v>0.0921487355955119</v>
      </c>
      <c r="T16" s="56" t="n">
        <v>-0.650100758665315</v>
      </c>
      <c r="U16" s="56" t="n">
        <v>0.091572176668023</v>
      </c>
      <c r="V16" s="56" t="n">
        <v>0.222078581822215</v>
      </c>
      <c r="W16" s="56" t="n">
        <v>0.0286709819597271</v>
      </c>
      <c r="X16" s="56">
        <f>I16+J16+K16+L16+M16</f>
        <v/>
      </c>
      <c r="Y16" s="12">
        <f>M16+L16+K16</f>
        <v/>
      </c>
      <c r="Z16" s="58">
        <f>R16/Y16</f>
        <v/>
      </c>
    </row>
    <row r="17" ht="15" customHeight="1" thickBot="1">
      <c r="A17" s="52" t="n">
        <v>245</v>
      </c>
      <c r="B17" t="n">
        <v>18</v>
      </c>
      <c r="C17" t="n">
        <v>6</v>
      </c>
      <c r="D17" t="inlineStr">
        <is>
          <t>Partner</t>
        </is>
      </c>
      <c r="E17" t="inlineStr">
        <is>
          <t>W</t>
        </is>
      </c>
      <c r="F17" s="56" t="n">
        <v>19.9783686580759</v>
      </c>
      <c r="G17" s="56" t="n">
        <v>7.27210682013967</v>
      </c>
      <c r="H17" s="56" t="n">
        <v>5.39702031360158</v>
      </c>
      <c r="I17" s="56" t="n"/>
      <c r="J17" s="56" t="n">
        <v>1.07940406272031</v>
      </c>
      <c r="K17" s="56" t="n">
        <v>2.70427783403116</v>
      </c>
      <c r="L17" s="56" t="n">
        <v>0.807918566358789</v>
      </c>
      <c r="M17" s="56" t="n">
        <v>1.32552899554768</v>
      </c>
      <c r="N17" s="56" t="n">
        <v>1.87508650653808</v>
      </c>
      <c r="O17" s="56" t="n">
        <v>0.13173204261726</v>
      </c>
      <c r="P17" s="56" t="n"/>
      <c r="Q17" s="56" t="n">
        <v>2.94071158594313</v>
      </c>
      <c r="R17" s="56" t="n">
        <v>10.9477599444871</v>
      </c>
      <c r="S17" s="56" t="n">
        <v>0.112370802128525</v>
      </c>
      <c r="T17" s="56" t="n">
        <v>-1.18220969249406</v>
      </c>
      <c r="U17" s="56" t="n">
        <v>0.427247978762162</v>
      </c>
      <c r="V17" s="56" t="n">
        <v>0.209239694023966</v>
      </c>
      <c r="W17" s="56" t="n">
        <v>-0.0730843077001854</v>
      </c>
      <c r="X17" s="56">
        <f>I17+J17+K17+L17+M17</f>
        <v/>
      </c>
      <c r="Y17" s="12">
        <f>M17+L17+K17</f>
        <v/>
      </c>
      <c r="Z17" s="58">
        <f>R17/Y17</f>
        <v/>
      </c>
    </row>
    <row r="18" ht="15" customHeight="1" thickBot="1">
      <c r="A18" s="52" t="n">
        <v>2145</v>
      </c>
      <c r="B18" t="n">
        <v>19</v>
      </c>
      <c r="C18" t="n">
        <v>6</v>
      </c>
      <c r="D18" t="inlineStr">
        <is>
          <t>Third</t>
        </is>
      </c>
      <c r="E18" t="inlineStr">
        <is>
          <t>W</t>
        </is>
      </c>
      <c r="F18" s="56" t="n">
        <v>18.73860954563</v>
      </c>
      <c r="G18" s="56" t="n">
        <v>7.22660800901933</v>
      </c>
      <c r="H18" s="56" t="n">
        <v>5.53128779843462</v>
      </c>
      <c r="I18" s="56" t="n"/>
      <c r="J18" s="56" t="n">
        <v>1.10625755968692</v>
      </c>
      <c r="K18" s="56" t="n">
        <v>2.46345456864473</v>
      </c>
      <c r="L18" s="56" t="n">
        <v>0.726174802581691</v>
      </c>
      <c r="M18" s="56" t="n">
        <v>1.26733406937398</v>
      </c>
      <c r="N18" s="56" t="n">
        <v>1.6953202105847</v>
      </c>
      <c r="O18" s="56" t="n">
        <v>1.28721834388714</v>
      </c>
      <c r="P18" s="56" t="n"/>
      <c r="Q18" s="56" t="n">
        <v>1.21072673714552</v>
      </c>
      <c r="R18" s="56" t="n">
        <v>10.252474520678</v>
      </c>
      <c r="S18" s="56" t="n">
        <v>0.00578160448856057</v>
      </c>
      <c r="T18" s="56" t="n">
        <v>0.0488002787871276</v>
      </c>
      <c r="U18" s="56" t="n">
        <v>0.266596336424159</v>
      </c>
      <c r="V18" s="56" t="n">
        <v>0.213478420750665</v>
      </c>
      <c r="W18" s="56" t="n">
        <v>0.038663969976103</v>
      </c>
      <c r="X18" s="56">
        <f>I18+J18+K18+L18+M18</f>
        <v/>
      </c>
      <c r="Y18" s="12">
        <f>M18+L18+K18</f>
        <v/>
      </c>
      <c r="Z18" s="58">
        <f>R18/Y18</f>
        <v/>
      </c>
    </row>
    <row r="19" ht="15" customHeight="1" thickBot="1">
      <c r="A19" s="52" t="n">
        <v>7247</v>
      </c>
      <c r="B19" t="n">
        <v>9</v>
      </c>
      <c r="C19" t="n">
        <v>7</v>
      </c>
      <c r="D19" t="inlineStr">
        <is>
          <t>Captain</t>
        </is>
      </c>
      <c r="E19" t="n">
        <v>2</v>
      </c>
      <c r="F19" s="56" t="n">
        <v>13.1454901075304</v>
      </c>
      <c r="G19" s="56" t="n">
        <v>4.74598708248016</v>
      </c>
      <c r="H19" s="56" t="n">
        <v>3.86357638135262</v>
      </c>
      <c r="I19" s="56" t="n"/>
      <c r="J19" s="56" t="n">
        <v>0.7727152762705241</v>
      </c>
      <c r="K19" s="56" t="n">
        <v>1.16390371752237</v>
      </c>
      <c r="L19" s="56" t="n">
        <v>-0.528899038600793</v>
      </c>
      <c r="M19" s="56" t="n">
        <v>1.2578739697191</v>
      </c>
      <c r="N19" s="56" t="n">
        <v>0.882410701127547</v>
      </c>
      <c r="O19" s="56" t="n">
        <v>0.802053542709494</v>
      </c>
      <c r="P19" s="56" t="n"/>
      <c r="Q19" s="56" t="n">
        <v>0.013111058781785</v>
      </c>
      <c r="R19" s="56" t="n">
        <v>6.39547548891632</v>
      </c>
      <c r="S19" s="56" t="n">
        <v>-0.07056408696411159</v>
      </c>
      <c r="T19" s="56" t="n">
        <v>1.99091647735219</v>
      </c>
      <c r="U19" s="56" t="n">
        <v>-0.0333711402195326</v>
      </c>
      <c r="V19" s="56" t="n">
        <v>-0.0482508625084092</v>
      </c>
      <c r="W19" s="56" t="n">
        <v>0.104471213458842</v>
      </c>
      <c r="X19" s="56">
        <f>I19+J19+K19+L19+M19</f>
        <v/>
      </c>
      <c r="Y19" s="12">
        <f>M19+L19+K19</f>
        <v/>
      </c>
      <c r="Z19" s="58">
        <f>R19/Y19</f>
        <v/>
      </c>
    </row>
    <row r="20" ht="15" customHeight="1" thickBot="1">
      <c r="A20" s="52" t="n">
        <v>7166</v>
      </c>
      <c r="B20" t="n">
        <v>15</v>
      </c>
      <c r="C20" t="n">
        <v>7</v>
      </c>
      <c r="D20" t="inlineStr">
        <is>
          <t>Third</t>
        </is>
      </c>
      <c r="E20" t="n">
        <v>2</v>
      </c>
      <c r="F20" s="56" t="n">
        <v>20.1049756328324</v>
      </c>
      <c r="G20" s="56" t="n">
        <v>9.891104845684261</v>
      </c>
      <c r="H20" s="56" t="n">
        <v>7.62280111177494</v>
      </c>
      <c r="I20" s="56" t="n"/>
      <c r="J20" s="56" t="n">
        <v>1.52456022235499</v>
      </c>
      <c r="K20" s="56" t="n">
        <v>0.196647781031501</v>
      </c>
      <c r="L20" s="56" t="n">
        <v>4.1407791668061</v>
      </c>
      <c r="M20" s="56" t="n">
        <v>-0.129853344957868</v>
      </c>
      <c r="N20" s="56" t="n">
        <v>2.26830373390931</v>
      </c>
      <c r="O20" s="56" t="n">
        <v>0.636016198669124</v>
      </c>
      <c r="P20" s="56" t="n"/>
      <c r="Q20" s="56" t="n">
        <v>2.5965328029853</v>
      </c>
      <c r="R20" s="56" t="n">
        <v>7.82893938985437</v>
      </c>
      <c r="S20" s="56" t="n">
        <v>-0.027049033079779</v>
      </c>
      <c r="T20" s="56" t="n">
        <v>-0.211601405691479</v>
      </c>
      <c r="U20" s="56" t="n">
        <v>0.331603758503109</v>
      </c>
      <c r="V20" s="56" t="n">
        <v>0.07988239461577989</v>
      </c>
      <c r="W20" s="56" t="n">
        <v>-0.08524846420844299</v>
      </c>
      <c r="X20" s="56">
        <f>I20+J20+K20+L20+M20</f>
        <v/>
      </c>
      <c r="Y20" s="12">
        <f>M20+L20+K20</f>
        <v/>
      </c>
      <c r="Z20" s="58">
        <f>R20/Y20</f>
        <v/>
      </c>
    </row>
    <row r="21" ht="15" customHeight="1" thickBot="1">
      <c r="A21" s="52" t="n">
        <v>5660</v>
      </c>
      <c r="B21" t="n">
        <v>35</v>
      </c>
      <c r="C21" t="n">
        <v>7</v>
      </c>
      <c r="D21" t="inlineStr">
        <is>
          <t>Partner</t>
        </is>
      </c>
      <c r="E21" t="n">
        <v>2</v>
      </c>
      <c r="F21" s="56" t="n">
        <v>19.2676064516936</v>
      </c>
      <c r="G21" s="56" t="n">
        <v>3.58636221130058</v>
      </c>
      <c r="H21" s="56" t="n">
        <v>2.98931971040248</v>
      </c>
      <c r="I21" s="56" t="n"/>
      <c r="J21" s="56" t="n">
        <v>0.597863942080497</v>
      </c>
      <c r="K21" s="56" t="n">
        <v>2.02301159767785</v>
      </c>
      <c r="L21" s="56" t="n">
        <v>3.43066945232488</v>
      </c>
      <c r="M21" s="56" t="n">
        <v>1.36920890479301</v>
      </c>
      <c r="N21" s="56" t="n">
        <v>0.597042500898096</v>
      </c>
      <c r="O21" s="56" t="n">
        <v>0.425944892457825</v>
      </c>
      <c r="P21" s="56" t="n"/>
      <c r="Q21" s="56" t="n">
        <v>1.25706994621138</v>
      </c>
      <c r="R21" s="56" t="n">
        <v>15.7303950262926</v>
      </c>
      <c r="S21" s="56" t="n">
        <v>0.0203191482986023</v>
      </c>
      <c r="T21" s="56" t="n">
        <v>-1.30622073211101</v>
      </c>
      <c r="U21" s="56" t="n">
        <v>0.219554656480602</v>
      </c>
      <c r="V21" s="56" t="n">
        <v>0.155943565901619</v>
      </c>
      <c r="W21" s="56" t="n">
        <v>-0.0714539486562981</v>
      </c>
      <c r="X21" s="56">
        <f>I21+J21+K21+L21+M21</f>
        <v/>
      </c>
      <c r="Y21" s="12">
        <f>M21+L21+K21</f>
        <v/>
      </c>
      <c r="Z21" s="58">
        <f>R21/Y21</f>
        <v/>
      </c>
    </row>
    <row r="22" ht="15" customHeight="1" thickBot="1">
      <c r="A22" s="52" t="n">
        <v>3668</v>
      </c>
      <c r="B22" t="n">
        <v>12</v>
      </c>
      <c r="C22" t="n">
        <v>8</v>
      </c>
      <c r="D22" t="inlineStr">
        <is>
          <t>Captain</t>
        </is>
      </c>
      <c r="E22" t="n">
        <v>2</v>
      </c>
      <c r="F22" s="56" t="n">
        <v>14.6238622815803</v>
      </c>
      <c r="G22" s="56" t="n">
        <v>5.71328232546981</v>
      </c>
      <c r="H22" s="56" t="n">
        <v>4.29965126908755</v>
      </c>
      <c r="I22" s="56" t="n"/>
      <c r="J22" s="56" t="n">
        <v>0.859930253817511</v>
      </c>
      <c r="K22" s="56" t="n">
        <v>1.43729648715552</v>
      </c>
      <c r="L22" s="56" t="n">
        <v>1.4896178980941</v>
      </c>
      <c r="M22" s="56" t="n">
        <v>0.48980199958866</v>
      </c>
      <c r="N22" s="56" t="n">
        <v>1.41363105638225</v>
      </c>
      <c r="O22" s="56" t="n">
        <v>0.733212148240778</v>
      </c>
      <c r="P22" s="56" t="n"/>
      <c r="Q22" s="56" t="n">
        <v>2.23518072118243</v>
      </c>
      <c r="R22" s="56" t="n">
        <v>6.86554228128702</v>
      </c>
      <c r="S22" s="56" t="n">
        <v>-0.104181648993057</v>
      </c>
      <c r="T22" s="56" t="n">
        <v>-0.190143046358979</v>
      </c>
      <c r="U22" s="56" t="n">
        <v>0.647256478470341</v>
      </c>
      <c r="V22" s="56" t="n">
        <v>0.090210872594882</v>
      </c>
      <c r="W22" s="56" t="n">
        <v>0.123861279118031</v>
      </c>
      <c r="X22" s="56">
        <f>I22+J22+K22+L22+M22</f>
        <v/>
      </c>
      <c r="Y22" s="12">
        <f>M22+L22+K22</f>
        <v/>
      </c>
      <c r="Z22" s="58">
        <f>R22/Y22</f>
        <v/>
      </c>
    </row>
    <row r="23" ht="15" customHeight="1" thickBot="1">
      <c r="A23" s="52" t="n">
        <v>5282</v>
      </c>
      <c r="B23" t="n">
        <v>31</v>
      </c>
      <c r="C23" t="n">
        <v>8</v>
      </c>
      <c r="D23" t="inlineStr">
        <is>
          <t>Partner</t>
        </is>
      </c>
      <c r="E23" t="n">
        <v>2</v>
      </c>
      <c r="F23" s="56" t="n">
        <v>15.9636403370636</v>
      </c>
      <c r="G23" s="56" t="n">
        <v>0.756686713702386</v>
      </c>
      <c r="H23" s="56" t="n">
        <v>-1.26060462965963</v>
      </c>
      <c r="I23" s="56" t="n"/>
      <c r="J23" s="56" t="n">
        <v>-0.252120925931928</v>
      </c>
      <c r="K23" s="56" t="n">
        <v>0.586352550587573</v>
      </c>
      <c r="L23" s="56" t="n">
        <v>4.62847505705791</v>
      </c>
      <c r="M23" s="56" t="n">
        <v>0.579713014210368</v>
      </c>
      <c r="N23" s="56" t="n">
        <v>2.01729134336202</v>
      </c>
      <c r="O23" s="56" t="n">
        <v>0.834950475386445</v>
      </c>
      <c r="P23" s="56" t="n"/>
      <c r="Q23" s="56" t="n">
        <v>0.678899685260556</v>
      </c>
      <c r="R23" s="56" t="n">
        <v>12.7418677357552</v>
      </c>
      <c r="S23" s="56" t="n">
        <v>-0.0397192829028712</v>
      </c>
      <c r="T23" s="56" t="n">
        <v>1.78618620234541</v>
      </c>
      <c r="U23" s="56" t="n">
        <v>0.156774673623005</v>
      </c>
      <c r="V23" s="56" t="n">
        <v>0.106120561054886</v>
      </c>
      <c r="W23" s="56" t="n">
        <v>0.114898358058094</v>
      </c>
      <c r="X23" s="56">
        <f>I23+J23+K23+L23+M23</f>
        <v/>
      </c>
      <c r="Y23" s="12">
        <f>M23+L23+K23</f>
        <v/>
      </c>
      <c r="Z23" s="58">
        <f>R23/Y23</f>
        <v/>
      </c>
    </row>
    <row r="24" ht="15" customHeight="1" thickBot="1">
      <c r="A24" s="52" t="n">
        <v>7202</v>
      </c>
      <c r="B24" t="n">
        <v>39</v>
      </c>
      <c r="C24" t="n">
        <v>8</v>
      </c>
      <c r="D24" t="inlineStr">
        <is>
          <t>Third</t>
        </is>
      </c>
      <c r="E24" t="n">
        <v>2</v>
      </c>
      <c r="F24" s="56" t="n">
        <v>4.24381122667622</v>
      </c>
      <c r="G24" s="56" t="n">
        <v>2.33174604385218</v>
      </c>
      <c r="H24" s="56" t="n">
        <v>1.16585320154114</v>
      </c>
      <c r="I24" s="56" t="n"/>
      <c r="J24" s="56" t="n">
        <v>0.233170640308229</v>
      </c>
      <c r="K24" s="56" t="n">
        <v>-0.362966978218068</v>
      </c>
      <c r="L24" s="56" t="n">
        <v>1.21746193214925</v>
      </c>
      <c r="M24" s="56" t="n">
        <v>-0.381859294498438</v>
      </c>
      <c r="N24" s="56" t="n">
        <v>1.16589284231103</v>
      </c>
      <c r="O24" s="56" t="n">
        <v>1.11602360674066</v>
      </c>
      <c r="P24" s="56" t="n"/>
      <c r="Q24" s="56" t="n">
        <v>0.849535031284689</v>
      </c>
      <c r="R24" s="56" t="n">
        <v>0.162660413588245</v>
      </c>
      <c r="S24" s="56" t="n">
        <v>-0.0645256237746487</v>
      </c>
      <c r="T24" s="56" t="n">
        <v>0.899869737951107</v>
      </c>
      <c r="U24" s="56" t="n">
        <v>-0.184087490252686</v>
      </c>
      <c r="V24" s="56" t="n">
        <v>-0.148888436835968</v>
      </c>
      <c r="W24" s="56" t="n">
        <v>-0.0252959303468593</v>
      </c>
      <c r="X24" s="56">
        <f>I24+J24+K24+L24+M24</f>
        <v/>
      </c>
      <c r="Y24" s="12">
        <f>M24+L24+K24</f>
        <v/>
      </c>
      <c r="Z24" s="58">
        <f>R24/Y24</f>
        <v/>
      </c>
    </row>
    <row r="25" ht="15" customHeight="1" thickBot="1">
      <c r="A25" s="52" t="n">
        <v>6067</v>
      </c>
      <c r="B25" t="n">
        <v>16</v>
      </c>
      <c r="C25" t="n">
        <v>5</v>
      </c>
      <c r="D25" t="inlineStr">
        <is>
          <t>Third</t>
        </is>
      </c>
      <c r="E25" t="n">
        <v>3</v>
      </c>
      <c r="F25" s="56" t="n">
        <v>10.8598979632888</v>
      </c>
      <c r="G25" s="56" t="n">
        <v>2.61598428271793</v>
      </c>
      <c r="H25" s="56" t="n">
        <v>0.765219309511282</v>
      </c>
      <c r="I25" s="56" t="n"/>
      <c r="J25" s="56" t="n">
        <v>0.153043861902256</v>
      </c>
      <c r="K25" s="56" t="n">
        <v>0.310695699870215</v>
      </c>
      <c r="L25" s="56" t="n">
        <v>2.97068319333012</v>
      </c>
      <c r="M25" s="56" t="n">
        <v>0.326281747347498</v>
      </c>
      <c r="N25" s="56" t="n">
        <v>1.85076497320664</v>
      </c>
      <c r="O25" s="56" t="n">
        <v>0.810327963498385</v>
      </c>
      <c r="P25" s="56" t="n"/>
      <c r="Q25" s="56" t="n">
        <v>1.14234694272428</v>
      </c>
      <c r="R25" s="56" t="n">
        <v>7.88347082326795</v>
      </c>
      <c r="S25" s="56" t="n">
        <v>0.134182581457883</v>
      </c>
      <c r="T25" s="56" t="n">
        <v>-0.781904085421304</v>
      </c>
      <c r="U25" s="56" t="n">
        <v>0.0533575454870187</v>
      </c>
      <c r="V25" s="56" t="n">
        <v>-0.0396235828933622</v>
      </c>
      <c r="W25" s="56" t="n">
        <v>-0.0192701515363411</v>
      </c>
      <c r="X25" s="56">
        <f>I25+J25+K25+L25+M25</f>
        <v/>
      </c>
      <c r="Y25" s="12">
        <f>M25+L25+K25</f>
        <v/>
      </c>
      <c r="Z25" s="58">
        <f>R25/Y25</f>
        <v/>
      </c>
    </row>
    <row r="26" ht="15" customHeight="1" thickBot="1">
      <c r="A26" s="52" t="n">
        <v>6631</v>
      </c>
      <c r="B26" t="n">
        <v>17</v>
      </c>
      <c r="F26" s="56" t="n">
        <v>9.03081696563018</v>
      </c>
      <c r="G26" s="56" t="n">
        <v>2.71492224795497</v>
      </c>
      <c r="H26" s="56" t="n">
        <v>0.515096785034093</v>
      </c>
      <c r="I26" s="56" t="n"/>
      <c r="J26" s="56" t="n">
        <v>0.103019357006819</v>
      </c>
      <c r="K26" s="56" t="n">
        <v>0.0900921583494929</v>
      </c>
      <c r="L26" s="56" t="n">
        <v>1.22492598616062</v>
      </c>
      <c r="M26" s="56" t="n">
        <v>-0.0119755304308285</v>
      </c>
      <c r="N26" s="56" t="n">
        <v>2.19982546292087</v>
      </c>
      <c r="O26" s="56" t="n">
        <v>0.788574239724803</v>
      </c>
      <c r="P26" s="56" t="n"/>
      <c r="Q26" s="56" t="n">
        <v>0.426517597310567</v>
      </c>
      <c r="R26" s="56" t="n">
        <v>2.4800664785166</v>
      </c>
      <c r="S26" s="56" t="n">
        <v>-0.0463001321240075</v>
      </c>
      <c r="T26" s="56" t="n">
        <v>3.40931064184804</v>
      </c>
      <c r="U26" s="56" t="n">
        <v>0.0281769272880224</v>
      </c>
      <c r="V26" s="56" t="n">
        <v>0.0730305146597518</v>
      </c>
      <c r="W26" s="56" t="n">
        <v>0.097794131573504</v>
      </c>
      <c r="X26" s="56">
        <f>I26+J26+K26+L26+M26</f>
        <v/>
      </c>
      <c r="Y26" s="12">
        <f>M26+L26+K26</f>
        <v/>
      </c>
      <c r="Z26" s="58">
        <f>R26/Y26</f>
        <v/>
      </c>
    </row>
    <row r="27" ht="15" customHeight="1" thickBot="1">
      <c r="A27" s="52" t="n">
        <v>6610</v>
      </c>
      <c r="B27" t="n">
        <v>20</v>
      </c>
      <c r="F27" s="56" t="n">
        <v>7.29295813816654</v>
      </c>
      <c r="G27" s="56" t="n">
        <v>3.32163538907479</v>
      </c>
      <c r="H27" s="56" t="n">
        <v>1.17314657074414</v>
      </c>
      <c r="I27" s="56" t="n"/>
      <c r="J27" s="56" t="n">
        <v>0.234629314148829</v>
      </c>
      <c r="K27" s="56" t="n">
        <v>0.456353519967279</v>
      </c>
      <c r="L27" s="56" t="n">
        <v>0.840006555541626</v>
      </c>
      <c r="M27" s="56" t="n">
        <v>-0.114227723902208</v>
      </c>
      <c r="N27" s="56" t="n">
        <v>2.14848881833065</v>
      </c>
      <c r="O27" s="56" t="n">
        <v>0.621623269150956</v>
      </c>
      <c r="P27" s="56" t="n"/>
      <c r="Q27" s="56" t="n">
        <v>1.0933505986993</v>
      </c>
      <c r="R27" s="56" t="n">
        <v>1.5652280115395</v>
      </c>
      <c r="S27" s="56" t="n">
        <v>0.0223173324285941</v>
      </c>
      <c r="T27" s="56" t="n">
        <v>1.31274413885293</v>
      </c>
      <c r="U27" s="56" t="n">
        <v>0.181783010761448</v>
      </c>
      <c r="V27" s="56" t="n">
        <v>-0.0167499490268701</v>
      </c>
      <c r="W27" s="56" t="n">
        <v>0.0650278521987486</v>
      </c>
      <c r="X27" s="56">
        <f>I27+J27+K27+L27+M27</f>
        <v/>
      </c>
      <c r="Y27" s="12">
        <f>M27+L27+K27</f>
        <v/>
      </c>
      <c r="Z27" s="58">
        <f>R27/Y27</f>
        <v/>
      </c>
    </row>
    <row r="28" ht="15" customHeight="1" thickBot="1">
      <c r="A28" s="52" t="n">
        <v>9662</v>
      </c>
      <c r="B28" t="n">
        <v>21</v>
      </c>
      <c r="F28" s="56" t="n">
        <v>10.9751420051974</v>
      </c>
      <c r="G28" s="56" t="n">
        <v>4.74185273283738</v>
      </c>
      <c r="H28" s="56" t="n">
        <v>3.4061592798406</v>
      </c>
      <c r="I28" s="56" t="n"/>
      <c r="J28" s="56" t="n">
        <v>0.681231855968119</v>
      </c>
      <c r="K28" s="56" t="n">
        <v>-0.292119173751556</v>
      </c>
      <c r="L28" s="56" t="n">
        <v>2.98396042878839</v>
      </c>
      <c r="M28" s="56" t="n">
        <v>-0.365267641979889</v>
      </c>
      <c r="N28" s="56" t="n">
        <v>1.33569345299678</v>
      </c>
      <c r="O28" s="56" t="n">
        <v>0.842559100891357</v>
      </c>
      <c r="P28" s="56" t="n"/>
      <c r="Q28" s="56" t="n">
        <v>0.393504198912702</v>
      </c>
      <c r="R28" s="56" t="n">
        <v>3.84946347392578</v>
      </c>
      <c r="S28" s="56" t="n">
        <v>-0.030757775683727</v>
      </c>
      <c r="T28" s="56" t="n">
        <v>1.99032159952161</v>
      </c>
      <c r="U28" s="56" t="n">
        <v>0.119532936841524</v>
      </c>
      <c r="V28" s="56" t="n">
        <v>0.0268657967454413</v>
      </c>
      <c r="W28" s="56" t="n">
        <v>0.0720038193364764</v>
      </c>
      <c r="X28" s="56">
        <f>I28+J28+K28+L28+M28</f>
        <v/>
      </c>
      <c r="Y28" s="12">
        <f>M28+L28+K28</f>
        <v/>
      </c>
      <c r="Z28" s="58">
        <f>R28/Y28</f>
        <v/>
      </c>
    </row>
    <row r="29" ht="15" customHeight="1" thickBot="1">
      <c r="A29" s="52" t="n">
        <v>9242</v>
      </c>
      <c r="B29" t="n">
        <v>22</v>
      </c>
      <c r="F29" s="56" t="n">
        <v>10.1628563045466</v>
      </c>
      <c r="G29" s="56" t="n">
        <v>5.10696259728838</v>
      </c>
      <c r="H29" s="56" t="n">
        <v>4.12344739893275</v>
      </c>
      <c r="I29" s="56" t="n"/>
      <c r="J29" s="56" t="n">
        <v>0.824689479786551</v>
      </c>
      <c r="K29" s="56" t="n">
        <v>0.095944143334504</v>
      </c>
      <c r="L29" s="56" t="n">
        <v>2.84991121721039</v>
      </c>
      <c r="M29" s="56" t="n">
        <v>-0.351685662237165</v>
      </c>
      <c r="N29" s="56" t="n">
        <v>0.983515198355628</v>
      </c>
      <c r="O29" s="56" t="n">
        <v>0.65758277329419</v>
      </c>
      <c r="P29" s="56" t="n"/>
      <c r="Q29" s="56" t="n">
        <v>0.8155997630102439</v>
      </c>
      <c r="R29" s="56" t="n">
        <v>4.03733826656947</v>
      </c>
      <c r="S29" s="56" t="n">
        <v>0.200507696189115</v>
      </c>
      <c r="T29" s="56" t="n">
        <v>0.202955677678557</v>
      </c>
      <c r="U29" s="56" t="n">
        <v>0.0192850547575655</v>
      </c>
      <c r="V29" s="56" t="n">
        <v>-0.136299031616329</v>
      </c>
      <c r="W29" s="56" t="n">
        <v>0.00480008136027192</v>
      </c>
      <c r="X29" s="56">
        <f>I29+J29+K29+L29+M29</f>
        <v/>
      </c>
      <c r="Y29" s="12">
        <f>M29+L29+K29</f>
        <v/>
      </c>
      <c r="Z29" s="58">
        <f>R29/Y29</f>
        <v/>
      </c>
    </row>
    <row r="30" ht="15" customHeight="1" thickBot="1">
      <c r="A30" s="52" t="n">
        <v>5213</v>
      </c>
      <c r="B30" t="n">
        <v>23</v>
      </c>
      <c r="F30" s="56" t="n">
        <v>6.60907589139922</v>
      </c>
      <c r="G30" s="56" t="n">
        <v>0.85034458512816</v>
      </c>
      <c r="H30" s="56" t="n">
        <v>0.524530044772383</v>
      </c>
      <c r="I30" s="56" t="n"/>
      <c r="J30" s="56" t="n">
        <v>0.104906008954476</v>
      </c>
      <c r="K30" s="56" t="n">
        <v>0.530979813130499</v>
      </c>
      <c r="L30" s="56" t="n">
        <v>2.05529475990554</v>
      </c>
      <c r="M30" s="56" t="n">
        <v>0.157386912828657</v>
      </c>
      <c r="N30" s="56" t="n">
        <v>0.325814540355777</v>
      </c>
      <c r="O30" s="56" t="n">
        <v>0.205099439721204</v>
      </c>
      <c r="P30" s="56" t="n"/>
      <c r="Q30" s="56" t="n">
        <v>1.43694017238695</v>
      </c>
      <c r="R30" s="56" t="n">
        <v>5.42850389708488</v>
      </c>
      <c r="S30" s="56" t="n">
        <v>-0.0812406081202114</v>
      </c>
      <c r="T30" s="56" t="n">
        <v>-1.10671276320076</v>
      </c>
      <c r="U30" s="56" t="n">
        <v>0.083647997260162</v>
      </c>
      <c r="V30" s="56" t="n">
        <v>0.0777723645864776</v>
      </c>
      <c r="W30" s="56" t="n">
        <v>-0.0126747154554756</v>
      </c>
      <c r="X30" s="56">
        <f>I30+J30+K30+L30+M30</f>
        <v/>
      </c>
      <c r="Y30" s="12">
        <f>M30+L30+K30</f>
        <v/>
      </c>
      <c r="Z30" s="58">
        <f>R30/Y30</f>
        <v/>
      </c>
    </row>
    <row r="31" ht="15" customHeight="1" thickBot="1">
      <c r="A31" s="52" t="n">
        <v>8767</v>
      </c>
      <c r="B31" t="n">
        <v>24</v>
      </c>
      <c r="F31" s="56" t="n">
        <v>2.33327380739239</v>
      </c>
      <c r="G31" s="56" t="n">
        <v>-2.66465427572661</v>
      </c>
      <c r="H31" s="56" t="n">
        <v>-1.85257964889665</v>
      </c>
      <c r="I31" s="56" t="n"/>
      <c r="J31" s="56" t="n">
        <v>-0.37051592977933</v>
      </c>
      <c r="K31" s="56" t="n">
        <v>0.309759900977627</v>
      </c>
      <c r="L31" s="56" t="n">
        <v>0.781418825913259</v>
      </c>
      <c r="M31" s="56" t="n">
        <v>-0.155029558496445</v>
      </c>
      <c r="N31" s="56" t="n">
        <v>-0.812074626829965</v>
      </c>
      <c r="O31" s="56" t="n">
        <v>0.435657984321288</v>
      </c>
      <c r="P31" s="56" t="n"/>
      <c r="Q31" s="56" t="n">
        <v>1.72552833497392</v>
      </c>
      <c r="R31" s="56" t="n">
        <v>1.09744976032191</v>
      </c>
      <c r="S31" s="56" t="n">
        <v>-0.092613971420634</v>
      </c>
      <c r="T31" s="56" t="n">
        <v>2.17494998782316</v>
      </c>
      <c r="U31" s="56" t="n">
        <v>-0.0398302795930644</v>
      </c>
      <c r="V31" s="56" t="n">
        <v>-0.0428770663953825</v>
      </c>
      <c r="W31" s="56" t="n">
        <v>0.130877699646228</v>
      </c>
      <c r="X31" s="56">
        <f>I31+J31+K31+L31+M31</f>
        <v/>
      </c>
      <c r="Y31" s="12">
        <f>M31+L31+K31</f>
        <v/>
      </c>
      <c r="Z31" s="58">
        <f>R31/Y31</f>
        <v/>
      </c>
    </row>
    <row r="32" ht="15" customHeight="1" thickBot="1">
      <c r="A32" s="52" t="n">
        <v>9648</v>
      </c>
      <c r="B32" t="n">
        <v>26</v>
      </c>
      <c r="F32" s="56" t="n">
        <v>10.4312259844074</v>
      </c>
      <c r="G32" s="56" t="n">
        <v>0.446057801296126</v>
      </c>
      <c r="H32" s="56" t="n">
        <v>-1.43722054330439</v>
      </c>
      <c r="I32" s="56" t="n"/>
      <c r="J32" s="56" t="n">
        <v>-0.287444108660879</v>
      </c>
      <c r="K32" s="56" t="n">
        <v>0.0136145683768975</v>
      </c>
      <c r="L32" s="56" t="n">
        <v>2.63113293443007</v>
      </c>
      <c r="M32" s="56" t="n">
        <v>0.471677823764195</v>
      </c>
      <c r="N32" s="56" t="n">
        <v>1.88327834460052</v>
      </c>
      <c r="O32" s="56" t="n">
        <v>0.451925862368861</v>
      </c>
      <c r="P32" s="56" t="n"/>
      <c r="Q32" s="56" t="n">
        <v>0.758666565396362</v>
      </c>
      <c r="R32" s="56" t="n">
        <v>7.63426955605801</v>
      </c>
      <c r="S32" s="56" t="n">
        <v>0.145818746575752</v>
      </c>
      <c r="T32" s="56" t="n">
        <v>1.59223206165695</v>
      </c>
      <c r="U32" s="56" t="n">
        <v>-0.203758222932308</v>
      </c>
      <c r="V32" s="56" t="n">
        <v>-0.128798378447532</v>
      </c>
      <c r="W32" s="56" t="n">
        <v>0.0706117901861907</v>
      </c>
      <c r="X32" s="56">
        <f>I32+J32+K32+L32+M32</f>
        <v/>
      </c>
      <c r="Y32" s="12">
        <f>M32+L32+K32</f>
        <v/>
      </c>
      <c r="Z32" s="58">
        <f>R32/Y32</f>
        <v/>
      </c>
    </row>
    <row r="33" ht="15" customHeight="1" thickBot="1">
      <c r="A33" s="52" t="n">
        <v>5538</v>
      </c>
      <c r="B33" t="n">
        <v>27</v>
      </c>
      <c r="F33" s="56" t="n">
        <v>7.89102756822637</v>
      </c>
      <c r="G33" s="56" t="n">
        <v>2.02412198738962</v>
      </c>
      <c r="H33" s="56" t="n">
        <v>1.66737804246528</v>
      </c>
      <c r="I33" s="56" t="n"/>
      <c r="J33" s="56" t="n">
        <v>0.333475608493057</v>
      </c>
      <c r="K33" s="56" t="n">
        <v>0.674172053579867</v>
      </c>
      <c r="L33" s="56" t="n">
        <v>1.22040461128671</v>
      </c>
      <c r="M33" s="56" t="n">
        <v>0.119317804874148</v>
      </c>
      <c r="N33" s="56" t="n">
        <v>0.356743944924337</v>
      </c>
      <c r="O33" s="56" t="n">
        <v>0.279614067637468</v>
      </c>
      <c r="P33" s="56" t="n"/>
      <c r="Q33" s="56" t="n">
        <v>1.08703052001453</v>
      </c>
      <c r="R33" s="56" t="n">
        <v>3.71157030052403</v>
      </c>
      <c r="S33" s="56" t="n">
        <v>0.0618357004795687</v>
      </c>
      <c r="T33" s="56" t="n">
        <v>1.06830476029817</v>
      </c>
      <c r="U33" s="56" t="n">
        <v>0.26818807998868</v>
      </c>
      <c r="V33" s="56" t="n">
        <v>0.115686842525488</v>
      </c>
      <c r="W33" s="56" t="n">
        <v>-0.026906057565549</v>
      </c>
      <c r="X33" s="56">
        <f>I33+J33+K33+L33+M33</f>
        <v/>
      </c>
      <c r="Y33" s="12">
        <f>M33+L33+K33</f>
        <v/>
      </c>
      <c r="Z33" s="58">
        <f>R33/Y33</f>
        <v/>
      </c>
    </row>
    <row r="34" ht="15" customHeight="1" thickBot="1">
      <c r="A34" s="52" t="n">
        <v>9673</v>
      </c>
      <c r="B34" t="n">
        <v>28</v>
      </c>
      <c r="F34" s="56" t="n">
        <v>13.854938228892</v>
      </c>
      <c r="G34" s="56" t="n">
        <v>5.9257038200719</v>
      </c>
      <c r="H34" s="56" t="n">
        <v>4.40912571311434</v>
      </c>
      <c r="I34" s="56" t="n"/>
      <c r="J34" s="56" t="n">
        <v>0.881825142622868</v>
      </c>
      <c r="K34" s="56" t="n">
        <v>0.176764923103301</v>
      </c>
      <c r="L34" s="56" t="n">
        <v>3.34529581427109</v>
      </c>
      <c r="M34" s="56" t="n">
        <v>-0.497935846554108</v>
      </c>
      <c r="N34" s="56" t="n">
        <v>1.51657810695755</v>
      </c>
      <c r="O34" s="56" t="n">
        <v>0.291189634796309</v>
      </c>
      <c r="P34" s="56" t="n"/>
      <c r="Q34" s="56" t="n">
        <v>2.05077357007187</v>
      </c>
      <c r="R34" s="56" t="n">
        <v>4.37767731887494</v>
      </c>
      <c r="S34" s="56" t="n">
        <v>0.11941676439718</v>
      </c>
      <c r="T34" s="56" t="n">
        <v>1.5007835198733</v>
      </c>
      <c r="U34" s="56" t="n">
        <v>0.0830962576632213</v>
      </c>
      <c r="V34" s="56" t="n">
        <v>0.135267868957341</v>
      </c>
      <c r="W34" s="56" t="n">
        <v>-0.0287883494184865</v>
      </c>
      <c r="X34" s="56">
        <f>I34+J34+K34+L34+M34</f>
        <v/>
      </c>
      <c r="Y34" s="12">
        <f>M34+L34+K34</f>
        <v/>
      </c>
      <c r="Z34" s="58">
        <f>R34/Y34</f>
        <v/>
      </c>
    </row>
    <row r="35" ht="15" customHeight="1" thickBot="1">
      <c r="A35" s="52" t="n">
        <v>5260</v>
      </c>
      <c r="B35" t="n">
        <v>29</v>
      </c>
      <c r="F35" s="56" t="n">
        <v>10.2372299848568</v>
      </c>
      <c r="G35" s="56" t="n">
        <v>3.44779636881374</v>
      </c>
      <c r="H35" s="56" t="n">
        <v>1.46791494502133</v>
      </c>
      <c r="I35" s="56" t="n"/>
      <c r="J35" s="56" t="n">
        <v>0.293582989004267</v>
      </c>
      <c r="K35" s="56" t="n">
        <v>0.77523165451823</v>
      </c>
      <c r="L35" s="56" t="n">
        <v>0.182361217044888</v>
      </c>
      <c r="M35" s="56" t="n">
        <v>0.60263149250582</v>
      </c>
      <c r="N35" s="56" t="n">
        <v>1.9798814237924</v>
      </c>
      <c r="O35" s="56" t="n">
        <v>0.6328388009514621</v>
      </c>
      <c r="P35" s="56" t="n"/>
      <c r="Q35" s="56" t="n">
        <v>1.09291566256279</v>
      </c>
      <c r="R35" s="56" t="n">
        <v>4.15311155113711</v>
      </c>
      <c r="S35" s="56" t="n">
        <v>-0.0414698232982131</v>
      </c>
      <c r="T35" s="56" t="n">
        <v>1.54340640234325</v>
      </c>
      <c r="U35" s="56" t="n">
        <v>-0.0440692157996753</v>
      </c>
      <c r="V35" s="56" t="n">
        <v>-0.00430130501724121</v>
      </c>
      <c r="W35" s="56" t="n">
        <v>0.103675481851368</v>
      </c>
      <c r="X35" s="56">
        <f>I35+J35+K35+L35+M35</f>
        <v/>
      </c>
      <c r="Y35" s="12">
        <f>M35+L35+K35</f>
        <v/>
      </c>
      <c r="Z35" s="58">
        <f>R35/Y35</f>
        <v/>
      </c>
    </row>
    <row r="36" ht="15" customHeight="1" thickBot="1">
      <c r="A36" s="52" t="n">
        <v>9650</v>
      </c>
      <c r="B36" t="n">
        <v>30</v>
      </c>
      <c r="F36" s="56" t="n">
        <v>5.29599905621155</v>
      </c>
      <c r="G36" s="56" t="n">
        <v>0.846503641180268</v>
      </c>
      <c r="H36" s="56" t="n">
        <v>0.215019895911688</v>
      </c>
      <c r="I36" s="56" t="n"/>
      <c r="J36" s="56" t="n">
        <v>0.0430039791823376</v>
      </c>
      <c r="K36" s="56" t="n">
        <v>-0.0750743862756581</v>
      </c>
      <c r="L36" s="56" t="n">
        <v>1.7836676755623</v>
      </c>
      <c r="M36" s="56" t="n">
        <v>0.232068404178873</v>
      </c>
      <c r="N36" s="56" t="n">
        <v>0.631483745268579</v>
      </c>
      <c r="O36" s="56" t="n">
        <v>0.730718895383526</v>
      </c>
      <c r="P36" s="56" t="n"/>
      <c r="Q36" s="56" t="n">
        <v>0.445264908691849</v>
      </c>
      <c r="R36" s="56" t="n">
        <v>4.65260298574332</v>
      </c>
      <c r="S36" s="56" t="n">
        <v>-0.0549893329375329</v>
      </c>
      <c r="T36" s="56" t="n">
        <v>-0.648372479403882</v>
      </c>
      <c r="U36" s="56" t="n">
        <v>-0.229682298426578</v>
      </c>
      <c r="V36" s="56" t="n">
        <v>-0.174223657240382</v>
      </c>
      <c r="W36" s="56" t="n">
        <v>-0.100640678983203</v>
      </c>
      <c r="X36" s="56">
        <f>I36+J36+K36+L36+M36</f>
        <v/>
      </c>
      <c r="Y36" s="12">
        <f>M36+L36+K36</f>
        <v/>
      </c>
      <c r="Z36" s="58">
        <f>R36/Y36</f>
        <v/>
      </c>
    </row>
    <row r="37" ht="15" customHeight="1" thickBot="1">
      <c r="A37" s="52" t="n">
        <v>1504</v>
      </c>
      <c r="B37" t="n">
        <v>33</v>
      </c>
      <c r="F37" s="56" t="n">
        <v>11.1762268188473</v>
      </c>
      <c r="G37" s="56" t="n">
        <v>7.02683763056693</v>
      </c>
      <c r="H37" s="56" t="n">
        <v>4.92571368075767</v>
      </c>
      <c r="I37" s="56" t="n"/>
      <c r="J37" s="56" t="n">
        <v>0.985142736151534</v>
      </c>
      <c r="K37" s="56" t="n">
        <v>-0.158199310400857</v>
      </c>
      <c r="L37" s="56" t="n">
        <v>1.70321641075876</v>
      </c>
      <c r="M37" s="56" t="n">
        <v>0.201823738390166</v>
      </c>
      <c r="N37" s="56" t="n">
        <v>2.10112394980926</v>
      </c>
      <c r="O37" s="56" t="n">
        <v>0.572203318102143</v>
      </c>
      <c r="P37" s="56" t="n"/>
      <c r="Q37" s="56" t="n">
        <v>1.00948600024687</v>
      </c>
      <c r="R37" s="56" t="n">
        <v>4.25735220306751</v>
      </c>
      <c r="S37" s="56" t="n">
        <v>-0.085544023344967</v>
      </c>
      <c r="T37" s="56" t="n">
        <v>-1.11744901503396</v>
      </c>
      <c r="U37" s="56" t="n">
        <v>0.0774097704311045</v>
      </c>
      <c r="V37" s="56" t="n">
        <v>0.00593526268238867</v>
      </c>
      <c r="W37" s="56" t="n">
        <v>-0.06628329802874521</v>
      </c>
      <c r="X37" s="56">
        <f>I37+J37+K37+L37+M37</f>
        <v/>
      </c>
      <c r="Y37" s="12">
        <f>M37+L37+K37</f>
        <v/>
      </c>
      <c r="Z37" s="58">
        <f>R37/Y37</f>
        <v/>
      </c>
    </row>
    <row r="38" ht="15" customHeight="1" thickBot="1">
      <c r="A38" s="52" t="n">
        <v>7818</v>
      </c>
      <c r="B38" t="n">
        <v>36</v>
      </c>
      <c r="F38" s="56" t="n">
        <v>4.46987526982977</v>
      </c>
      <c r="G38" s="56" t="n">
        <v>1.22573861088288</v>
      </c>
      <c r="H38" s="56" t="n">
        <v>0.880074965800698</v>
      </c>
      <c r="I38" s="56" t="n"/>
      <c r="J38" s="56" t="n">
        <v>0.176014993160139</v>
      </c>
      <c r="K38" s="56" t="n">
        <v>0.233985595301415</v>
      </c>
      <c r="L38" s="56" t="n">
        <v>0.621566129683527</v>
      </c>
      <c r="M38" s="56" t="n">
        <v>0.117123813540504</v>
      </c>
      <c r="N38" s="56" t="n">
        <v>0.345663645082188</v>
      </c>
      <c r="O38" s="56" t="n">
        <v>0.485698870354382</v>
      </c>
      <c r="P38" s="56" t="n"/>
      <c r="Q38" s="56" t="n">
        <v>0.882686992781212</v>
      </c>
      <c r="R38" s="56" t="n">
        <v>2.06273692237099</v>
      </c>
      <c r="S38" s="56" t="n">
        <v>0.0849886896267967</v>
      </c>
      <c r="T38" s="56" t="n">
        <v>0.298712743794687</v>
      </c>
      <c r="U38" s="56" t="n">
        <v>0.0358023283272663</v>
      </c>
      <c r="V38" s="56" t="n">
        <v>-0.090650400950139</v>
      </c>
      <c r="W38" s="56" t="n">
        <v>0.0176853578727403</v>
      </c>
      <c r="X38" s="56">
        <f>I38+J38+K38+L38+M38</f>
        <v/>
      </c>
      <c r="Y38" s="12">
        <f>M38+L38+K38</f>
        <v/>
      </c>
      <c r="Z38" s="58">
        <f>R38/Y38</f>
        <v/>
      </c>
    </row>
    <row r="39" ht="15" customHeight="1" thickBot="1">
      <c r="A39" s="52" t="n">
        <v>5697</v>
      </c>
      <c r="B39" t="n">
        <v>37</v>
      </c>
      <c r="F39" s="56" t="n">
        <v>3.23188685624798</v>
      </c>
      <c r="G39" s="56" t="n">
        <v>1.68052976860204</v>
      </c>
      <c r="H39" s="56" t="n">
        <v>0.495784153042097</v>
      </c>
      <c r="I39" s="56" t="n"/>
      <c r="J39" s="56" t="n">
        <v>0.0991568306084195</v>
      </c>
      <c r="K39" s="56" t="n">
        <v>0.557710841243831</v>
      </c>
      <c r="L39" s="56" t="n">
        <v>0.647062807611828</v>
      </c>
      <c r="M39" s="56" t="n">
        <v>-0.17333856388726</v>
      </c>
      <c r="N39" s="56" t="n">
        <v>1.18474561555995</v>
      </c>
      <c r="O39" s="56" t="n">
        <v>0.90571973368308</v>
      </c>
      <c r="P39" s="56" t="n"/>
      <c r="Q39" s="56" t="n">
        <v>0.665810030398668</v>
      </c>
      <c r="R39" s="56" t="n">
        <v>0.985143637031185</v>
      </c>
      <c r="S39" s="56" t="n">
        <v>-0.00656214828524889</v>
      </c>
      <c r="T39" s="56" t="n">
        <v>-0.0995965797839105</v>
      </c>
      <c r="U39" s="56" t="n">
        <v>0.108680703312532</v>
      </c>
      <c r="V39" s="56" t="n">
        <v>-0.0414193378684779</v>
      </c>
      <c r="W39" s="56" t="n">
        <v>0.0139565351062511</v>
      </c>
      <c r="X39" s="56">
        <f>I39+J39+K39+L39+M39</f>
        <v/>
      </c>
      <c r="Y39" s="12">
        <f>M39+L39+K39</f>
        <v/>
      </c>
      <c r="Z39" s="58">
        <f>R39/Y39</f>
        <v/>
      </c>
    </row>
    <row r="40" ht="15" customHeight="1" thickBot="1">
      <c r="A40" s="52" t="n">
        <v>4994</v>
      </c>
      <c r="B40" t="n">
        <v>38</v>
      </c>
      <c r="F40" s="56" t="n">
        <v>3.98468806097489</v>
      </c>
      <c r="G40" s="56" t="n">
        <v>0.963709221403066</v>
      </c>
      <c r="H40" s="56" t="n">
        <v>0.421189539383077</v>
      </c>
      <c r="I40" s="56" t="n"/>
      <c r="J40" s="56" t="n">
        <v>0.0842379078766157</v>
      </c>
      <c r="K40" s="56" t="n">
        <v>0.65164167142572</v>
      </c>
      <c r="L40" s="56" t="n">
        <v>0.474662956936819</v>
      </c>
      <c r="M40" s="56" t="n">
        <v>0.111055627144525</v>
      </c>
      <c r="N40" s="56" t="n">
        <v>0.542519682019988</v>
      </c>
      <c r="O40" s="56" t="n">
        <v>0.22717232617681</v>
      </c>
      <c r="P40" s="56" t="n"/>
      <c r="Q40" s="56" t="n">
        <v>1.09077899014737</v>
      </c>
      <c r="R40" s="56" t="n">
        <v>2.15624572102199</v>
      </c>
      <c r="S40" s="56" t="n">
        <v>0.020124146710626</v>
      </c>
      <c r="T40" s="56" t="n">
        <v>-0.226045871597545</v>
      </c>
      <c r="U40" s="56" t="n">
        <v>0.104685375660771</v>
      </c>
      <c r="V40" s="56" t="n">
        <v>-0.122404658444906</v>
      </c>
      <c r="W40" s="56" t="n">
        <v>0.0300883670802071</v>
      </c>
      <c r="X40" s="56">
        <f>I40+J40+K40+L40+M40</f>
        <v/>
      </c>
      <c r="Y40" s="12">
        <f>M40+L40+K40</f>
        <v/>
      </c>
      <c r="Z40" s="58">
        <f>R40/Y40</f>
        <v/>
      </c>
    </row>
    <row r="41" ht="15" customHeight="1" thickBot="1">
      <c r="A41" s="52" t="n">
        <v>9697</v>
      </c>
      <c r="B41" t="n">
        <v>40</v>
      </c>
      <c r="F41" s="56" t="n">
        <v>4.2108745670913</v>
      </c>
      <c r="G41" s="56" t="n">
        <v>2.30655641516694</v>
      </c>
      <c r="H41" s="56" t="n">
        <v>2.12190337647132</v>
      </c>
      <c r="I41" s="56" t="n"/>
      <c r="J41" s="56" t="n">
        <v>0.424380675294264</v>
      </c>
      <c r="K41" s="56" t="n">
        <v>0.0838406460803555</v>
      </c>
      <c r="L41" s="56" t="n">
        <v>1.27151783206582</v>
      </c>
      <c r="M41" s="56" t="n">
        <v>-0.377750004134692</v>
      </c>
      <c r="N41" s="56" t="n">
        <v>0.184653038695628</v>
      </c>
      <c r="O41" s="56" t="n">
        <v>0.612257760285064</v>
      </c>
      <c r="P41" s="56" t="n"/>
      <c r="Q41" s="56" t="n">
        <v>1.09840220750878</v>
      </c>
      <c r="R41" s="56" t="n">
        <v>0.738126289538536</v>
      </c>
      <c r="S41" s="56" t="n">
        <v>0.407851954710461</v>
      </c>
      <c r="T41" s="56" t="n">
        <v>0.0677896548770358</v>
      </c>
      <c r="U41" s="56" t="n">
        <v>0.0771236159910588</v>
      </c>
      <c r="V41" s="56" t="n">
        <v>-0.149250752694661</v>
      </c>
      <c r="W41" s="56" t="n">
        <v>-0.005435103843706</v>
      </c>
      <c r="X41" s="56">
        <f>I41+J41+K41+L41+M41</f>
        <v/>
      </c>
      <c r="Y41" s="12">
        <f>M41+L41+K41</f>
        <v/>
      </c>
      <c r="Z41" s="58">
        <f>R41/Y41</f>
        <v/>
      </c>
    </row>
  </sheetData>
  <autoFilter ref="A1:Z1">
    <sortState ref="A2:Z41">
      <sortCondition ref="C1"/>
    </sortState>
  </autoFilter>
  <conditionalFormatting sqref="F2:F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00"/>
  <sheetViews>
    <sheetView topLeftCell="D1" workbookViewId="0">
      <selection activeCell="K15" sqref="K15"/>
    </sheetView>
  </sheetViews>
  <sheetFormatPr baseColWidth="8" defaultRowHeight="14.4"/>
  <cols>
    <col width="9.109375" customWidth="1" style="12" min="6" max="8"/>
    <col width="9.109375" customWidth="1" style="50" min="10" max="10"/>
    <col width="10.6640625" customWidth="1" style="50" min="11" max="12"/>
    <col width="10.5546875" customWidth="1" style="50" min="13" max="13"/>
    <col width="11.44140625" customWidth="1" style="50" min="14" max="14"/>
    <col width="10.88671875" customWidth="1" style="50" min="15" max="15"/>
    <col width="10.5546875" customWidth="1" style="50" min="16" max="16"/>
    <col width="9.88671875" customWidth="1" style="50" min="17" max="17"/>
    <col width="9.109375" customWidth="1" style="50" min="18" max="18"/>
    <col width="11.5546875" customWidth="1" style="50" min="19" max="19"/>
    <col width="12.5546875" customWidth="1" style="50" min="20" max="20"/>
    <col width="11.33203125" customWidth="1" style="50" min="21" max="21"/>
    <col width="9.88671875" customWidth="1" style="50" min="22" max="22"/>
    <col width="10.88671875" customWidth="1" style="50" min="23" max="23"/>
    <col width="10.44140625" customWidth="1" style="50" min="24" max="24"/>
    <col width="10.6640625" customWidth="1" style="50" min="25" max="25"/>
    <col width="9.109375" customWidth="1" style="50" min="26" max="27"/>
    <col width="9.109375" customWidth="1" style="3" min="28" max="28"/>
    <col width="9.109375" customWidth="1" style="58" min="30" max="30"/>
  </cols>
  <sheetData>
    <row r="1" ht="67.2" customFormat="1" customHeight="1" s="1" thickBot="1">
      <c r="A1" s="55" t="inlineStr">
        <is>
          <t>Team Number</t>
        </is>
      </c>
      <c r="B1" s="55" t="inlineStr">
        <is>
          <t>Rank</t>
        </is>
      </c>
      <c r="C1" s="55" t="inlineStr">
        <is>
          <t>Alliance</t>
        </is>
      </c>
      <c r="D1" s="55" t="inlineStr">
        <is>
          <t>Pick</t>
        </is>
      </c>
      <c r="E1" s="55" t="inlineStr">
        <is>
          <t>Result</t>
        </is>
      </c>
      <c r="F1" s="60" t="inlineStr">
        <is>
          <t>Total Points (Opr)</t>
        </is>
      </c>
      <c r="G1" s="60" t="inlineStr">
        <is>
          <t>Auto Points</t>
        </is>
      </c>
      <c r="H1" s="60" t="inlineStr">
        <is>
          <t>Auto Speaker Note Points</t>
        </is>
      </c>
      <c r="I1" s="55" t="inlineStr">
        <is>
          <t>Auto Amp Note Count</t>
        </is>
      </c>
      <c r="J1" s="56" t="inlineStr">
        <is>
          <t>Auto Speaker Note Count</t>
        </is>
      </c>
      <c r="K1" s="56" t="inlineStr">
        <is>
          <t>Teleop Amp Note Count</t>
        </is>
      </c>
      <c r="L1" s="56" t="inlineStr">
        <is>
          <t>Teleop Speaker Note Count</t>
        </is>
      </c>
      <c r="M1" s="56" t="inlineStr">
        <is>
          <t>Teleop Speaker Note Amplified Count</t>
        </is>
      </c>
      <c r="N1" s="56" t="inlineStr">
        <is>
          <t>Leave Points</t>
        </is>
      </c>
      <c r="O1" s="56" t="inlineStr">
        <is>
          <t>Park Points</t>
        </is>
      </c>
      <c r="P1" s="56" t="inlineStr">
        <is>
          <t>Trap Points</t>
        </is>
      </c>
      <c r="Q1" s="56" t="inlineStr">
        <is>
          <t>Total Stage Points</t>
        </is>
      </c>
      <c r="R1" s="56" t="inlineStr">
        <is>
          <t>Tele Total Note Points</t>
        </is>
      </c>
      <c r="S1" s="56" t="inlineStr">
        <is>
          <t>G424 Penalty Against</t>
        </is>
      </c>
      <c r="T1" s="56" t="inlineStr">
        <is>
          <t>Foul Points Drawn</t>
        </is>
      </c>
      <c r="U1" s="56" t="inlineStr">
        <is>
          <t>Coop Note Played</t>
        </is>
      </c>
      <c r="V1" s="56" t="inlineStr">
        <is>
          <t>Melody Rank Point</t>
        </is>
      </c>
      <c r="W1" s="56" t="inlineStr">
        <is>
          <t>Ensemble Rank Point</t>
        </is>
      </c>
      <c r="X1" s="2" t="inlineStr">
        <is>
          <t>Total Notes</t>
        </is>
      </c>
      <c r="Y1" s="1" t="inlineStr">
        <is>
          <t>TeleOp Notes</t>
        </is>
      </c>
      <c r="Z1" s="57" t="inlineStr">
        <is>
          <t>Points Per TeleOp Note</t>
        </is>
      </c>
      <c r="AA1" s="49" t="n"/>
      <c r="AB1" s="2" t="n"/>
      <c r="AD1" s="57" t="n"/>
    </row>
    <row r="2" ht="15" customHeight="1" thickBot="1">
      <c r="A2" s="61" t="n">
        <v>973</v>
      </c>
      <c r="B2" t="n">
        <v>8</v>
      </c>
      <c r="C2" s="59" t="n">
        <v>6</v>
      </c>
      <c r="D2" s="59" t="inlineStr">
        <is>
          <t>Captain</t>
        </is>
      </c>
      <c r="E2" s="59" t="n">
        <v>3</v>
      </c>
      <c r="F2" s="12" t="n">
        <v>24.9249233682083</v>
      </c>
      <c r="G2" s="12" t="n">
        <v>4.44140521263883</v>
      </c>
      <c r="H2" s="12" t="n">
        <v>2.30827013627839</v>
      </c>
      <c r="J2" s="12" t="n">
        <v>0.461654027255678</v>
      </c>
      <c r="K2" s="12" t="n">
        <v>1.58139250330848</v>
      </c>
      <c r="L2" s="12" t="n">
        <v>7.24393516209313</v>
      </c>
      <c r="M2" s="12" t="n">
        <v>0.77707281891883</v>
      </c>
      <c r="N2" s="12" t="n">
        <v>2.13313507636043</v>
      </c>
      <c r="O2" s="12" t="n">
        <v>0.338614874296371</v>
      </c>
      <c r="P2" s="12" t="n">
        <v>0.259849824576911</v>
      </c>
      <c r="Q2" s="12" t="n">
        <v>-0.168122320207861</v>
      </c>
      <c r="R2" s="12" t="n">
        <v>19.9546269220888</v>
      </c>
      <c r="S2" s="12" t="n">
        <v>0.111756239141281</v>
      </c>
      <c r="T2" s="12" t="n">
        <v>0.69701355368843</v>
      </c>
      <c r="U2" s="12" t="n">
        <v>0.402120780929051</v>
      </c>
      <c r="V2" s="12" t="n">
        <v>0.608997157942319</v>
      </c>
      <c r="W2" s="12" t="n">
        <v>-0.03753876025297</v>
      </c>
      <c r="X2" s="12">
        <f>I2+J2+K2+L2+M2</f>
        <v/>
      </c>
      <c r="Y2" s="12">
        <f>M2+L2+K2</f>
        <v/>
      </c>
      <c r="Z2" s="12">
        <f>R2/Y2</f>
        <v/>
      </c>
      <c r="AA2" s="56" t="n"/>
      <c r="AB2" s="56" t="n"/>
      <c r="AC2" s="12" t="n"/>
    </row>
    <row r="3" ht="15" customHeight="1" thickBot="1">
      <c r="A3" s="52" t="n">
        <v>6036</v>
      </c>
      <c r="B3" t="n">
        <v>1</v>
      </c>
      <c r="C3" s="59" t="n">
        <v>1</v>
      </c>
      <c r="D3" s="59" t="inlineStr">
        <is>
          <t>Captain</t>
        </is>
      </c>
      <c r="E3" s="59" t="n">
        <v>5</v>
      </c>
      <c r="F3" s="12" t="n">
        <v>39.3544670526092</v>
      </c>
      <c r="G3" s="12" t="n">
        <v>12.603204834398</v>
      </c>
      <c r="H3" s="12" t="n">
        <v>11.7326922921152</v>
      </c>
      <c r="J3" s="12" t="n">
        <v>2.34653845842305</v>
      </c>
      <c r="K3" s="12" t="n">
        <v>2.25425694847288</v>
      </c>
      <c r="L3" s="12" t="n">
        <v>4.54193788282898</v>
      </c>
      <c r="M3" s="12" t="n">
        <v>1.91914729942065</v>
      </c>
      <c r="N3" s="12" t="n">
        <v>0.870512542282757</v>
      </c>
      <c r="O3" s="12" t="n">
        <v>0.204572818934495</v>
      </c>
      <c r="P3" s="12" t="n">
        <v>-0.233086425437546</v>
      </c>
      <c r="Q3" s="12" t="n">
        <v>1.01629531927882</v>
      </c>
      <c r="R3" s="12" t="n">
        <v>20.9338692112341</v>
      </c>
      <c r="S3" s="12" t="n">
        <v>0.0772464994680471</v>
      </c>
      <c r="T3" s="12" t="n">
        <v>4.80109768769822</v>
      </c>
      <c r="U3" s="12" t="n">
        <v>0.0164233757786912</v>
      </c>
      <c r="V3" s="12" t="n">
        <v>0.5748401037199879</v>
      </c>
      <c r="W3" s="12" t="n">
        <v>-0.0877146144368197</v>
      </c>
      <c r="X3" s="12">
        <f>I3+J3+K3+L3+M3</f>
        <v/>
      </c>
      <c r="Y3" s="12">
        <f>M3+L3+K3</f>
        <v/>
      </c>
      <c r="Z3" s="12">
        <f>R3/Y3</f>
        <v/>
      </c>
      <c r="AA3" s="56" t="n"/>
      <c r="AB3" s="56" t="n"/>
      <c r="AC3" s="12" t="n"/>
    </row>
    <row r="4" ht="15" customHeight="1" thickBot="1">
      <c r="A4" s="52" t="n">
        <v>3647</v>
      </c>
      <c r="B4" t="n">
        <v>7</v>
      </c>
      <c r="C4" s="59" t="n">
        <v>2</v>
      </c>
      <c r="D4" s="59" t="inlineStr">
        <is>
          <t>Partner</t>
        </is>
      </c>
      <c r="E4" s="59" t="inlineStr">
        <is>
          <t>W</t>
        </is>
      </c>
      <c r="F4" s="12" t="n">
        <v>35.3997129652082</v>
      </c>
      <c r="G4" s="12" t="n">
        <v>13.066357424506</v>
      </c>
      <c r="H4" s="12" t="n">
        <v>11.467771323859</v>
      </c>
      <c r="J4" s="12" t="n">
        <v>2.2935542647718</v>
      </c>
      <c r="K4" s="12" t="n">
        <v>1.82117537152378</v>
      </c>
      <c r="L4" s="12" t="n">
        <v>4.61425609627525</v>
      </c>
      <c r="M4" s="12" t="n">
        <v>0.700152005847006</v>
      </c>
      <c r="N4" s="12" t="n">
        <v>1.59858610064702</v>
      </c>
      <c r="O4" s="12" t="n">
        <v>0.540992274846277</v>
      </c>
      <c r="P4" s="12" t="n">
        <v>-0.07476104906813121</v>
      </c>
      <c r="Q4" s="12" t="n">
        <v>0.808981347588873</v>
      </c>
      <c r="R4" s="12" t="n">
        <v>14.5504475933093</v>
      </c>
      <c r="S4" s="12" t="n">
        <v>-0.10795546674229</v>
      </c>
      <c r="T4" s="12" t="n">
        <v>6.97392659980397</v>
      </c>
      <c r="U4" s="12" t="n">
        <v>0.460585784756077</v>
      </c>
      <c r="V4" s="12" t="n">
        <v>0.378440593335363</v>
      </c>
      <c r="W4" s="12" t="n">
        <v>-0.040667030948112</v>
      </c>
      <c r="X4" s="12">
        <f>I4+J4+K4+L4+M4</f>
        <v/>
      </c>
      <c r="Y4" s="12">
        <f>M4+L4+K4</f>
        <v/>
      </c>
      <c r="Z4" s="12">
        <f>R4/Y4</f>
        <v/>
      </c>
      <c r="AA4" s="56" t="n"/>
      <c r="AB4" s="56" t="n"/>
      <c r="AC4" s="12" t="n"/>
    </row>
    <row r="5" ht="15" customHeight="1" thickBot="1">
      <c r="A5" s="52" t="n">
        <v>2102</v>
      </c>
      <c r="B5" t="n">
        <v>5</v>
      </c>
      <c r="C5" s="59" t="n">
        <v>4</v>
      </c>
      <c r="D5" s="59" t="inlineStr">
        <is>
          <t>Captain</t>
        </is>
      </c>
      <c r="E5" s="59" t="inlineStr">
        <is>
          <t>F</t>
        </is>
      </c>
      <c r="F5" s="12" t="n">
        <v>29.5481909281784</v>
      </c>
      <c r="G5" s="12" t="n">
        <v>5.62702594288125</v>
      </c>
      <c r="H5" s="12" t="n">
        <v>4.96759867016659</v>
      </c>
      <c r="J5" s="12" t="n">
        <v>0.9935197340333179</v>
      </c>
      <c r="K5" s="12" t="n">
        <v>0.697458378824121</v>
      </c>
      <c r="L5" s="12" t="n">
        <v>5.23739345808744</v>
      </c>
      <c r="M5" s="12" t="n">
        <v>1.06513825679826</v>
      </c>
      <c r="N5" s="12" t="n">
        <v>0.6594272727146659</v>
      </c>
      <c r="O5" s="12" t="n">
        <v>0.569559183841201</v>
      </c>
      <c r="P5" s="12" t="n">
        <v>-0.775217809685901</v>
      </c>
      <c r="Q5" s="12" t="n">
        <v>1.7980133421063</v>
      </c>
      <c r="R5" s="12" t="n">
        <v>16.4979365789903</v>
      </c>
      <c r="S5" s="12" t="n">
        <v>0.07273415094227</v>
      </c>
      <c r="T5" s="12" t="n">
        <v>5.62521506420055</v>
      </c>
      <c r="U5" s="12" t="n">
        <v>0.14894126178426</v>
      </c>
      <c r="V5" s="12" t="n">
        <v>0.400216360951159</v>
      </c>
      <c r="W5" s="12" t="n">
        <v>0.192933331937808</v>
      </c>
      <c r="X5" s="12">
        <f>I5+J5+K5+L5+M5</f>
        <v/>
      </c>
      <c r="Y5" s="12">
        <f>M5+L5+K5</f>
        <v/>
      </c>
      <c r="Z5" s="12">
        <f>R5/Y5</f>
        <v/>
      </c>
      <c r="AA5" s="56" t="n"/>
      <c r="AB5" s="56" t="n"/>
      <c r="AC5" s="12" t="n"/>
    </row>
    <row r="6" ht="15" customHeight="1" thickBot="1">
      <c r="A6" s="52" t="n">
        <v>5419</v>
      </c>
      <c r="B6" t="n">
        <v>12</v>
      </c>
      <c r="C6" s="59" t="n">
        <v>3</v>
      </c>
      <c r="D6" s="59" t="inlineStr">
        <is>
          <t>Partner</t>
        </is>
      </c>
      <c r="E6" s="59" t="n">
        <v>2</v>
      </c>
      <c r="F6" s="12" t="n">
        <v>28.883805491468</v>
      </c>
      <c r="G6" s="12" t="n">
        <v>8.43815506107239</v>
      </c>
      <c r="H6" s="12" t="n">
        <v>6.44491713251252</v>
      </c>
      <c r="J6" s="12" t="n">
        <v>1.2889834265025</v>
      </c>
      <c r="K6" s="12" t="n">
        <v>3.25240826638174</v>
      </c>
      <c r="L6" s="12" t="n">
        <v>1.36246405611365</v>
      </c>
      <c r="M6" s="12" t="n">
        <v>2.25778728780381</v>
      </c>
      <c r="N6" s="12" t="n">
        <v>1.99323792855987</v>
      </c>
      <c r="O6" s="12" t="n">
        <v>-0.263854784056097</v>
      </c>
      <c r="P6" s="12" t="n">
        <v>1.47651024188743</v>
      </c>
      <c r="Q6" s="12" t="n">
        <v>4.90751091278705</v>
      </c>
      <c r="R6" s="12" t="n">
        <v>17.2662728176281</v>
      </c>
      <c r="S6" s="12" t="n">
        <v>-0.0150961229307883</v>
      </c>
      <c r="T6" s="12" t="n">
        <v>-1.72813330001952</v>
      </c>
      <c r="U6" s="12" t="n">
        <v>0.677485683419124</v>
      </c>
      <c r="V6" s="12" t="n">
        <v>0.337212273925492</v>
      </c>
      <c r="W6" s="12" t="n">
        <v>-0.0164917053617178</v>
      </c>
      <c r="X6" s="12">
        <f>I6+J6+K6+L6+M6</f>
        <v/>
      </c>
      <c r="Y6" s="12">
        <f>M6+L6+K6</f>
        <v/>
      </c>
      <c r="Z6" s="12">
        <f>R6/Y6</f>
        <v/>
      </c>
      <c r="AA6" s="56" t="n"/>
      <c r="AB6" s="56" t="n"/>
      <c r="AC6" s="12" t="n"/>
    </row>
    <row r="7" ht="15" customHeight="1" thickBot="1">
      <c r="A7" s="52" t="n">
        <v>3128</v>
      </c>
      <c r="B7" t="n">
        <v>23</v>
      </c>
      <c r="C7" s="59" t="n">
        <v>4</v>
      </c>
      <c r="D7" s="59" t="inlineStr">
        <is>
          <t>Partner</t>
        </is>
      </c>
      <c r="E7" s="59" t="inlineStr">
        <is>
          <t>F</t>
        </is>
      </c>
      <c r="F7" s="12" t="n">
        <v>25.0067207004295</v>
      </c>
      <c r="G7" s="12" t="n">
        <v>8.92439532139751</v>
      </c>
      <c r="H7" s="12" t="n">
        <v>7.28528120745658</v>
      </c>
      <c r="J7" s="12" t="n">
        <v>1.45705624149131</v>
      </c>
      <c r="K7" s="12" t="n">
        <v>1.27978244978903</v>
      </c>
      <c r="L7" s="12" t="n">
        <v>4.8827531833232</v>
      </c>
      <c r="M7" s="12" t="n">
        <v>0.312252301719371</v>
      </c>
      <c r="N7" s="12" t="n">
        <v>1.63911411394092</v>
      </c>
      <c r="O7" s="12" t="n">
        <v>0.262778178081359</v>
      </c>
      <c r="P7" s="12" t="n">
        <v>-0.144625680707971</v>
      </c>
      <c r="Q7" s="12" t="n">
        <v>2.04277963912021</v>
      </c>
      <c r="R7" s="12" t="n">
        <v>12.6065503250323</v>
      </c>
      <c r="S7" s="12" t="n">
        <v>0.375056797444554</v>
      </c>
      <c r="T7" s="12" t="n">
        <v>1.43299541487947</v>
      </c>
      <c r="U7" s="12" t="n">
        <v>0.391626958812579</v>
      </c>
      <c r="V7" s="12" t="n">
        <v>0.111169654662711</v>
      </c>
      <c r="W7" s="12" t="n">
        <v>0.245265496819306</v>
      </c>
      <c r="X7" s="12">
        <f>I7+J7+K7+L7+M7</f>
        <v/>
      </c>
      <c r="Y7" s="12">
        <f>M7+L7+K7</f>
        <v/>
      </c>
      <c r="Z7" s="12">
        <f>R7/Y7</f>
        <v/>
      </c>
      <c r="AA7" s="56" t="n"/>
      <c r="AB7" s="56" t="n"/>
      <c r="AC7" s="12" t="n"/>
    </row>
    <row r="8" ht="15" customHeight="1" thickBot="1">
      <c r="A8" s="52" t="n">
        <v>4415</v>
      </c>
      <c r="B8" t="n">
        <v>17</v>
      </c>
      <c r="C8" s="59" t="n">
        <v>8</v>
      </c>
      <c r="D8" s="59" t="inlineStr">
        <is>
          <t>Third</t>
        </is>
      </c>
      <c r="E8" s="59" t="n">
        <v>2</v>
      </c>
      <c r="F8" s="12" t="n">
        <v>19.7839684328059</v>
      </c>
      <c r="G8" s="12" t="n">
        <v>5.47256904442505</v>
      </c>
      <c r="H8" s="12" t="n">
        <v>4.33415863879191</v>
      </c>
      <c r="J8" s="12" t="n">
        <v>0.866831727758382</v>
      </c>
      <c r="K8" s="12" t="n">
        <v>2.37505288224636</v>
      </c>
      <c r="L8" s="12" t="n">
        <v>3.0534898317449</v>
      </c>
      <c r="M8" s="12" t="n">
        <v>0.967707717361418</v>
      </c>
      <c r="N8" s="12" t="n">
        <v>1.13841040563314</v>
      </c>
      <c r="O8" s="12" t="n">
        <v>0.704699235801769</v>
      </c>
      <c r="P8" s="12" t="n">
        <v>0.390768332505848</v>
      </c>
      <c r="Q8" s="12" t="n">
        <v>0.450609972761093</v>
      </c>
      <c r="R8" s="12" t="n">
        <v>13.3205711325432</v>
      </c>
      <c r="S8" s="12" t="n">
        <v>0.18896265290561</v>
      </c>
      <c r="T8" s="12" t="n">
        <v>0.5402182830765619</v>
      </c>
      <c r="U8" s="12" t="n">
        <v>0.244924569959914</v>
      </c>
      <c r="V8" s="12" t="n">
        <v>0.226646916276457</v>
      </c>
      <c r="W8" s="12" t="n">
        <v>0.152807243056309</v>
      </c>
      <c r="X8" s="12">
        <f>I8+J8+K8+L8+M8</f>
        <v/>
      </c>
      <c r="Y8" s="12">
        <f>M8+L8+K8</f>
        <v/>
      </c>
      <c r="Z8" s="12">
        <f>R8/Y8</f>
        <v/>
      </c>
      <c r="AA8" s="56" t="n"/>
      <c r="AB8" s="56" t="n"/>
      <c r="AC8" s="12" t="n"/>
    </row>
    <row r="9" ht="15" customHeight="1" thickBot="1">
      <c r="A9" s="52" t="n">
        <v>4481</v>
      </c>
      <c r="B9" t="n">
        <v>3</v>
      </c>
      <c r="C9" s="59" t="n">
        <v>2</v>
      </c>
      <c r="D9" s="59" t="inlineStr">
        <is>
          <t>Captain</t>
        </is>
      </c>
      <c r="E9" s="59" t="inlineStr">
        <is>
          <t>W</t>
        </is>
      </c>
      <c r="F9" s="12" t="n">
        <v>30.6738434350624</v>
      </c>
      <c r="G9" s="12" t="n">
        <v>14.882385657586</v>
      </c>
      <c r="H9" s="12" t="n">
        <v>13.5243425405043</v>
      </c>
      <c r="J9" s="12" t="n">
        <v>2.70486850810087</v>
      </c>
      <c r="K9" s="12" t="n">
        <v>1.7044502153859</v>
      </c>
      <c r="L9" s="12" t="n">
        <v>4.1049121180039</v>
      </c>
      <c r="M9" s="12" t="n">
        <v>0.502778824319779</v>
      </c>
      <c r="N9" s="12" t="n">
        <v>1.35804311708166</v>
      </c>
      <c r="O9" s="12" t="n">
        <v>-0.07922880714705489</v>
      </c>
      <c r="P9" s="12" t="n">
        <v>0.46224443072962</v>
      </c>
      <c r="Q9" s="12" t="n">
        <v>3.41035460349986</v>
      </c>
      <c r="R9" s="12" t="n">
        <v>12.4281685729926</v>
      </c>
      <c r="S9" s="12" t="n">
        <v>-0.0741757024871546</v>
      </c>
      <c r="T9" s="12" t="n">
        <v>-0.0470653990160741</v>
      </c>
      <c r="U9" s="12" t="n">
        <v>0.535440148412941</v>
      </c>
      <c r="V9" s="12" t="n">
        <v>0.525771030117463</v>
      </c>
      <c r="W9" s="12" t="n">
        <v>0.120555943851372</v>
      </c>
      <c r="X9" s="12">
        <f>I9+J9+K9+L9+M9</f>
        <v/>
      </c>
      <c r="Y9" s="12">
        <f>M9+L9+K9</f>
        <v/>
      </c>
      <c r="Z9" s="12">
        <f>R9/Y9</f>
        <v/>
      </c>
      <c r="AA9" s="56" t="n"/>
      <c r="AB9" s="56" t="n"/>
      <c r="AC9" s="12" t="n"/>
    </row>
    <row r="10" ht="15" customHeight="1" thickBot="1">
      <c r="A10" s="52" t="n">
        <v>4414</v>
      </c>
      <c r="B10" t="n">
        <v>2</v>
      </c>
      <c r="C10" s="59" t="n">
        <v>1</v>
      </c>
      <c r="D10" s="59" t="inlineStr">
        <is>
          <t>Partner</t>
        </is>
      </c>
      <c r="E10" s="59" t="n">
        <v>5</v>
      </c>
      <c r="F10" s="12" t="n">
        <v>27.8954440622863</v>
      </c>
      <c r="G10" s="12" t="n">
        <v>6.74916941018552</v>
      </c>
      <c r="H10" s="12" t="n">
        <v>5.18438919347801</v>
      </c>
      <c r="J10" s="12" t="n">
        <v>1.0368778386956</v>
      </c>
      <c r="K10" s="12" t="n">
        <v>-0.0566719894678364</v>
      </c>
      <c r="L10" s="12" t="n">
        <v>6.49599103908816</v>
      </c>
      <c r="M10" s="12" t="n">
        <v>-0.138701809870194</v>
      </c>
      <c r="N10" s="12" t="n">
        <v>1.56478021670751</v>
      </c>
      <c r="O10" s="12" t="n">
        <v>0.0363008115401248</v>
      </c>
      <c r="P10" s="12" t="n">
        <v>2.37708565229905</v>
      </c>
      <c r="Q10" s="12" t="n">
        <v>6.10340224128672</v>
      </c>
      <c r="R10" s="12" t="n">
        <v>12.2418010393575</v>
      </c>
      <c r="S10" s="12" t="n">
        <v>-0.0617419182629961</v>
      </c>
      <c r="T10" s="12" t="n">
        <v>2.8010713714566</v>
      </c>
      <c r="U10" s="12" t="n">
        <v>-0.0242262199621565</v>
      </c>
      <c r="V10" s="12" t="n">
        <v>0.202061630316994</v>
      </c>
      <c r="W10" s="12" t="n">
        <v>0.3340807716631</v>
      </c>
      <c r="X10" s="12">
        <f>I10+J10+K10+L10+M10</f>
        <v/>
      </c>
      <c r="Y10" s="12">
        <f>M10+L10+K10</f>
        <v/>
      </c>
      <c r="Z10" s="12">
        <f>R10/Y10</f>
        <v/>
      </c>
      <c r="AA10" s="56" t="n"/>
      <c r="AB10" s="56" t="n"/>
      <c r="AC10" s="12" t="n"/>
    </row>
    <row r="11" ht="15" customHeight="1" thickBot="1">
      <c r="A11" s="61" t="n">
        <v>9408</v>
      </c>
      <c r="B11" t="n">
        <v>16</v>
      </c>
      <c r="C11" s="59" t="n">
        <v>6</v>
      </c>
      <c r="D11" s="59" t="inlineStr">
        <is>
          <t>Partner</t>
        </is>
      </c>
      <c r="E11" s="59" t="n">
        <v>3</v>
      </c>
      <c r="F11" s="12" t="n">
        <v>29.2274641381951</v>
      </c>
      <c r="G11" s="12" t="n">
        <v>9.664665465790859</v>
      </c>
      <c r="H11" s="12" t="n">
        <v>7.87828114018586</v>
      </c>
      <c r="J11" s="12" t="n">
        <v>1.57565622803717</v>
      </c>
      <c r="K11" s="12" t="n">
        <v>2.62561678233967</v>
      </c>
      <c r="L11" s="12" t="n">
        <v>1.58595093172477</v>
      </c>
      <c r="M11" s="12" t="n">
        <v>1.85987070783097</v>
      </c>
      <c r="N11" s="12" t="n">
        <v>1.786384325605</v>
      </c>
      <c r="O11" s="12" t="n">
        <v>0.8830400001981999</v>
      </c>
      <c r="P11" s="12" t="n">
        <v>1.64253151965337</v>
      </c>
      <c r="Q11" s="12" t="n">
        <v>3.24589455247721</v>
      </c>
      <c r="R11" s="12" t="n">
        <v>15.0968721849441</v>
      </c>
      <c r="S11" s="12" t="n">
        <v>0.206913858733287</v>
      </c>
      <c r="T11" s="12" t="n">
        <v>1.22003193498298</v>
      </c>
      <c r="U11" s="12" t="n">
        <v>0.6817138116218791</v>
      </c>
      <c r="V11" s="12" t="n">
        <v>0.265246976764717</v>
      </c>
      <c r="W11" s="12" t="n">
        <v>-0.0146180766799979</v>
      </c>
      <c r="X11" s="12">
        <f>I11+J11+K11+L11+M11</f>
        <v/>
      </c>
      <c r="Y11" s="12">
        <f>M11+L11+K11</f>
        <v/>
      </c>
      <c r="Z11" s="12">
        <f>R11/Y11</f>
        <v/>
      </c>
      <c r="AA11" s="56" t="n"/>
      <c r="AB11" s="56" t="n"/>
      <c r="AC11" s="12" t="n"/>
    </row>
    <row r="12" ht="15" customHeight="1" thickBot="1">
      <c r="A12" s="52" t="n">
        <v>3255</v>
      </c>
      <c r="B12" t="n">
        <v>32</v>
      </c>
      <c r="C12" s="59" t="n">
        <v>8</v>
      </c>
      <c r="D12" s="59" t="inlineStr">
        <is>
          <t>Partner</t>
        </is>
      </c>
      <c r="E12" s="59" t="n">
        <v>2</v>
      </c>
      <c r="F12" s="12" t="n">
        <v>12.0455633781873</v>
      </c>
      <c r="G12" s="12" t="n">
        <v>0.711973797893147</v>
      </c>
      <c r="H12" s="12" t="n">
        <v>-1.04481400159728</v>
      </c>
      <c r="J12" s="12" t="n">
        <v>-0.208962800319457</v>
      </c>
      <c r="K12" s="12" t="n">
        <v>0.285107791177177</v>
      </c>
      <c r="L12" s="12" t="n">
        <v>5.25803027038962</v>
      </c>
      <c r="M12" s="12" t="n">
        <v>0.209248464384312</v>
      </c>
      <c r="N12" s="12" t="n">
        <v>1.75678779949043</v>
      </c>
      <c r="O12" s="12" t="n">
        <v>0.784954204928234</v>
      </c>
      <c r="P12" s="12" t="n">
        <v>-0.125786995616015</v>
      </c>
      <c r="Q12" s="12" t="n">
        <v>-0.223167794669114</v>
      </c>
      <c r="R12" s="12" t="n">
        <v>11.8474106538779</v>
      </c>
      <c r="S12" s="12" t="n">
        <v>-0.0267800707134459</v>
      </c>
      <c r="T12" s="12" t="n">
        <v>-0.290653278914667</v>
      </c>
      <c r="U12" s="12" t="n">
        <v>0.297171705498455</v>
      </c>
      <c r="V12" s="12" t="n">
        <v>0.171990483600359</v>
      </c>
      <c r="W12" s="12" t="n">
        <v>-0.136070882439349</v>
      </c>
      <c r="X12" s="12">
        <f>I12+J12+K12+L12+M12</f>
        <v/>
      </c>
      <c r="Y12" s="12">
        <f>M12+L12+K12</f>
        <v/>
      </c>
      <c r="Z12" s="12">
        <f>R12/Y12</f>
        <v/>
      </c>
      <c r="AA12" s="56" t="n"/>
      <c r="AB12" s="56" t="n"/>
      <c r="AC12" s="12" t="n"/>
    </row>
    <row r="13" ht="15" customHeight="1" thickBot="1">
      <c r="A13" s="52" t="n">
        <v>1148</v>
      </c>
      <c r="B13" t="n">
        <v>25</v>
      </c>
      <c r="C13" s="59" t="n">
        <v>7</v>
      </c>
      <c r="D13" s="59" t="inlineStr">
        <is>
          <t>Partner</t>
        </is>
      </c>
      <c r="E13" s="59" t="n">
        <v>3</v>
      </c>
      <c r="F13" s="12" t="n">
        <v>15.3351573103338</v>
      </c>
      <c r="G13" s="12" t="n">
        <v>-0.814224248855702</v>
      </c>
      <c r="H13" s="12" t="n">
        <v>-1.18068380227804</v>
      </c>
      <c r="J13" s="12" t="n">
        <v>-0.236136760455608</v>
      </c>
      <c r="K13" s="12" t="n">
        <v>4.7191918349663</v>
      </c>
      <c r="L13" s="12" t="n">
        <v>-1.03057954694256</v>
      </c>
      <c r="M13" s="12" t="n">
        <v>1.71040653731391</v>
      </c>
      <c r="N13" s="12" t="n">
        <v>0.366459553422342</v>
      </c>
      <c r="O13" s="12" t="n">
        <v>0.667793961041123</v>
      </c>
      <c r="P13" s="12" t="n">
        <v>-0.312736750630046</v>
      </c>
      <c r="Q13" s="12" t="n">
        <v>1.12938372360649</v>
      </c>
      <c r="R13" s="12" t="n">
        <v>11.2100654276507</v>
      </c>
      <c r="S13" s="12" t="n">
        <v>0.06527393999020881</v>
      </c>
      <c r="T13" s="12" t="n">
        <v>3.80993240793225</v>
      </c>
      <c r="U13" s="12" t="n">
        <v>0.103823224844135</v>
      </c>
      <c r="V13" s="12" t="n">
        <v>0.239395962160205</v>
      </c>
      <c r="W13" s="12" t="n">
        <v>-0.0738971473504185</v>
      </c>
      <c r="X13" s="12">
        <f>I13+J13+K13+L13+M13</f>
        <v/>
      </c>
      <c r="Y13" s="12">
        <f>M13+L13+K13</f>
        <v/>
      </c>
      <c r="Z13" s="12">
        <f>R13/Y13</f>
        <v/>
      </c>
      <c r="AA13" s="56" t="n"/>
      <c r="AB13" s="56" t="n"/>
      <c r="AC13" s="12" t="n"/>
    </row>
    <row r="14" ht="15" customHeight="1" thickBot="1">
      <c r="A14" s="52" t="n">
        <v>498</v>
      </c>
      <c r="B14" t="n">
        <v>28</v>
      </c>
      <c r="C14" s="59" t="n">
        <v>4</v>
      </c>
      <c r="D14" s="59" t="inlineStr">
        <is>
          <t>Third</t>
        </is>
      </c>
      <c r="E14" s="59" t="inlineStr">
        <is>
          <t>F</t>
        </is>
      </c>
      <c r="F14" s="12" t="n">
        <v>13.6410845413354</v>
      </c>
      <c r="G14" s="12" t="n">
        <v>2.74184644224107</v>
      </c>
      <c r="H14" s="12" t="n">
        <v>0.853006709203931</v>
      </c>
      <c r="J14" s="12" t="n">
        <v>0.170601341840786</v>
      </c>
      <c r="K14" s="12" t="n">
        <v>0.6096902479545629</v>
      </c>
      <c r="L14" s="12" t="n">
        <v>4.5865249860275</v>
      </c>
      <c r="M14" s="12" t="n">
        <v>0.118837048288432</v>
      </c>
      <c r="N14" s="12" t="n">
        <v>1.88883973303714</v>
      </c>
      <c r="O14" s="12" t="n">
        <v>0.989452692879653</v>
      </c>
      <c r="P14" s="12" t="n">
        <v>-0.138422287964083</v>
      </c>
      <c r="Q14" s="12" t="n">
        <v>0.745240792437192</v>
      </c>
      <c r="R14" s="12" t="n">
        <v>10.3769254614517</v>
      </c>
      <c r="S14" s="12" t="n">
        <v>0.391776249749435</v>
      </c>
      <c r="T14" s="12" t="n">
        <v>-0.222928154794599</v>
      </c>
      <c r="U14" s="12" t="n">
        <v>0.148578556158281</v>
      </c>
      <c r="V14" s="12" t="n">
        <v>0.257793759681639</v>
      </c>
      <c r="W14" s="12" t="n">
        <v>-0.125594751780649</v>
      </c>
      <c r="X14" s="12">
        <f>I14+J14+K14+L14+M14</f>
        <v/>
      </c>
      <c r="Y14" s="12">
        <f>M14+L14+K14</f>
        <v/>
      </c>
      <c r="Z14" s="12">
        <f>R14/Y14</f>
        <v/>
      </c>
      <c r="AA14" s="56" t="n"/>
      <c r="AB14" s="56" t="n"/>
      <c r="AC14" s="12" t="n"/>
    </row>
    <row r="15" ht="15" customHeight="1" thickBot="1">
      <c r="A15" s="52" t="n">
        <v>696</v>
      </c>
      <c r="B15" t="n">
        <v>31</v>
      </c>
      <c r="C15" s="59" t="n">
        <v>7</v>
      </c>
      <c r="D15" s="59" t="inlineStr">
        <is>
          <t>Third</t>
        </is>
      </c>
      <c r="E15" s="59" t="n">
        <v>3</v>
      </c>
      <c r="F15" s="12" t="n">
        <v>17.3141523913065</v>
      </c>
      <c r="G15" s="12" t="n">
        <v>8.67764026625008</v>
      </c>
      <c r="H15" s="12" t="n">
        <v>6.44264941341691</v>
      </c>
      <c r="J15" s="12" t="n">
        <v>1.28852988268338</v>
      </c>
      <c r="K15" s="12" t="n">
        <v>0.490471435179559</v>
      </c>
      <c r="L15" s="12" t="n">
        <v>4.63695531112135</v>
      </c>
      <c r="M15" s="12" t="n">
        <v>0.0478771787332206</v>
      </c>
      <c r="N15" s="12" t="n">
        <v>2.23499085283316</v>
      </c>
      <c r="O15" s="12" t="n">
        <v>0.274088787810471</v>
      </c>
      <c r="P15" s="12" t="n">
        <v>0.392818193833723</v>
      </c>
      <c r="Q15" s="12" t="n">
        <v>-0.432505648949897</v>
      </c>
      <c r="R15" s="12" t="n">
        <v>10.0037679510883</v>
      </c>
      <c r="S15" s="12" t="n">
        <v>0.0190591667879681</v>
      </c>
      <c r="T15" s="12" t="n">
        <v>-0.934750177082024</v>
      </c>
      <c r="U15" s="12" t="n">
        <v>0.288628786395016</v>
      </c>
      <c r="V15" s="12" t="n">
        <v>0.136890983574222</v>
      </c>
      <c r="W15" s="12" t="n">
        <v>-0.164579218334315</v>
      </c>
      <c r="X15" s="12">
        <f>I15+J15+K15+L15+M15</f>
        <v/>
      </c>
      <c r="Y15" s="12">
        <f>M15+L15+K15</f>
        <v/>
      </c>
      <c r="Z15" s="12">
        <f>R15/Y15</f>
        <v/>
      </c>
      <c r="AA15" s="56" t="n"/>
      <c r="AB15" s="56" t="n"/>
      <c r="AC15" s="12" t="n"/>
    </row>
    <row r="16" ht="15" customHeight="1" thickBot="1">
      <c r="A16" s="61" t="n">
        <v>9452</v>
      </c>
      <c r="B16" t="n">
        <v>41</v>
      </c>
      <c r="C16" t="n">
        <v>2</v>
      </c>
      <c r="D16" t="inlineStr">
        <is>
          <t>Third</t>
        </is>
      </c>
      <c r="E16" t="inlineStr">
        <is>
          <t>W</t>
        </is>
      </c>
      <c r="F16" s="12" t="n">
        <v>13.2803661757299</v>
      </c>
      <c r="G16" s="12" t="n">
        <v>1.01461551654985</v>
      </c>
      <c r="H16" s="12" t="n">
        <v>0.726993991343909</v>
      </c>
      <c r="J16" s="12" t="n">
        <v>0.145398798268781</v>
      </c>
      <c r="K16" s="12" t="n">
        <v>0.647802925593756</v>
      </c>
      <c r="L16" s="12" t="n">
        <v>4.58018936050507</v>
      </c>
      <c r="M16" s="12" t="n">
        <v>-0.0711941833424924</v>
      </c>
      <c r="N16" s="12" t="n">
        <v>0.287621525205945</v>
      </c>
      <c r="O16" s="12" t="n">
        <v>0.840156408583246</v>
      </c>
      <c r="P16" s="12" t="n">
        <v>-0.0666201079817203</v>
      </c>
      <c r="Q16" s="12" t="n">
        <v>1.28654031737087</v>
      </c>
      <c r="R16" s="12" t="n">
        <v>9.45221072989143</v>
      </c>
      <c r="S16" s="12" t="n">
        <v>-0.0669838888851827</v>
      </c>
      <c r="T16" s="12" t="n">
        <v>1.52699961191773</v>
      </c>
      <c r="U16" s="12" t="n">
        <v>0.216811420586162</v>
      </c>
      <c r="V16" s="12" t="n">
        <v>0.0347581393377261</v>
      </c>
      <c r="W16" s="12" t="n">
        <v>0.12681089139142</v>
      </c>
      <c r="X16" s="12">
        <f>I16+J16+K16+L16+M16</f>
        <v/>
      </c>
      <c r="Y16" s="12">
        <f>M16+L16+K16</f>
        <v/>
      </c>
      <c r="Z16" s="12">
        <f>R16/Y16</f>
        <v/>
      </c>
      <c r="AA16" s="56" t="n"/>
      <c r="AB16" s="56" t="n"/>
      <c r="AC16" s="12" t="n"/>
    </row>
    <row r="17" ht="15" customHeight="1" thickBot="1">
      <c r="A17" s="52" t="n">
        <v>4</v>
      </c>
      <c r="B17" t="n">
        <v>24</v>
      </c>
      <c r="C17" s="59" t="n">
        <v>5</v>
      </c>
      <c r="D17" s="59" t="inlineStr">
        <is>
          <t>Third</t>
        </is>
      </c>
      <c r="E17" s="59" t="n">
        <v>4</v>
      </c>
      <c r="F17" s="12" t="n">
        <v>18.7105918560865</v>
      </c>
      <c r="G17" s="12" t="n">
        <v>5.79158552358162</v>
      </c>
      <c r="H17" s="12" t="n">
        <v>5.00419412254653</v>
      </c>
      <c r="J17" s="12" t="n">
        <v>1.0008388245093</v>
      </c>
      <c r="K17" s="12" t="n">
        <v>-0.144703231189153</v>
      </c>
      <c r="L17" s="12" t="n">
        <v>4.75513389359868</v>
      </c>
      <c r="M17" s="12" t="n">
        <v>0.267708337318713</v>
      </c>
      <c r="N17" s="12" t="n">
        <v>0.787391401035093</v>
      </c>
      <c r="O17" s="12" t="n">
        <v>0.302411024803342</v>
      </c>
      <c r="P17" s="12" t="n">
        <v>0.317126977259441</v>
      </c>
      <c r="Q17" s="12" t="n">
        <v>1.15974375027612</v>
      </c>
      <c r="R17" s="12" t="n">
        <v>10.7041062426017</v>
      </c>
      <c r="S17" s="12" t="n">
        <v>0.14830898462393</v>
      </c>
      <c r="T17" s="12" t="n">
        <v>1.05515633962701</v>
      </c>
      <c r="U17" s="12" t="n">
        <v>0.0440591373546707</v>
      </c>
      <c r="V17" s="12" t="n">
        <v>0.0790066866184323</v>
      </c>
      <c r="W17" s="12" t="n">
        <v>0.07878041008627069</v>
      </c>
      <c r="X17" s="12">
        <f>I17+J17+K17+L17+M17</f>
        <v/>
      </c>
      <c r="Y17" s="12">
        <f>M17+L17+K17</f>
        <v/>
      </c>
      <c r="Z17" s="12">
        <f>R17/Y17</f>
        <v/>
      </c>
      <c r="AA17" s="56" t="n"/>
      <c r="AB17" s="56" t="n"/>
      <c r="AC17" s="12" t="n"/>
    </row>
    <row r="18" ht="15" customHeight="1" thickBot="1">
      <c r="A18" s="52" t="n">
        <v>2485</v>
      </c>
      <c r="B18" t="n">
        <v>6</v>
      </c>
      <c r="C18" s="59" t="n">
        <v>5</v>
      </c>
      <c r="D18" s="59" t="inlineStr">
        <is>
          <t>Captain</t>
        </is>
      </c>
      <c r="E18" s="59" t="n">
        <v>4</v>
      </c>
      <c r="F18" s="12" t="n">
        <v>29.4120057540321</v>
      </c>
      <c r="G18" s="12" t="n">
        <v>16.4373448972641</v>
      </c>
      <c r="H18" s="12" t="n">
        <v>14.819686667862</v>
      </c>
      <c r="J18" s="12" t="n">
        <v>2.9639373335724</v>
      </c>
      <c r="K18" s="12" t="n">
        <v>2.18945195531477</v>
      </c>
      <c r="L18" s="12" t="n">
        <v>1.31610010068862</v>
      </c>
      <c r="M18" s="12" t="n">
        <v>1.07070476333473</v>
      </c>
      <c r="N18" s="12" t="n">
        <v>1.61765822940209</v>
      </c>
      <c r="O18" s="12" t="n">
        <v>0.246489263595956</v>
      </c>
      <c r="P18" s="12" t="n">
        <v>0.322827263817242</v>
      </c>
      <c r="Q18" s="12" t="n">
        <v>1.83676877973771</v>
      </c>
      <c r="R18" s="12" t="n">
        <v>10.1751759733657</v>
      </c>
      <c r="S18" s="12" t="n">
        <v>0.267336926621339</v>
      </c>
      <c r="T18" s="12" t="n">
        <v>0.9627161036645731</v>
      </c>
      <c r="U18" s="12" t="n">
        <v>0.615017539661214</v>
      </c>
      <c r="V18" s="12" t="n">
        <v>0.317485711469108</v>
      </c>
      <c r="W18" s="12" t="n">
        <v>0.199511814252568</v>
      </c>
      <c r="X18" s="12">
        <f>I18+J18+K18+L18+M18</f>
        <v/>
      </c>
      <c r="Y18" s="12">
        <f>M18+L18+K18</f>
        <v/>
      </c>
      <c r="Z18" s="12">
        <f>R18/Y18</f>
        <v/>
      </c>
      <c r="AA18" s="56" t="n"/>
      <c r="AB18" s="56" t="n"/>
      <c r="AC18" s="12" t="n"/>
    </row>
    <row r="19" ht="15" customHeight="1" thickBot="1">
      <c r="A19" s="52" t="n">
        <v>2543</v>
      </c>
      <c r="B19" t="n">
        <v>26</v>
      </c>
      <c r="C19" s="59" t="n"/>
      <c r="D19" s="59" t="n"/>
      <c r="E19" s="59" t="n"/>
      <c r="F19" s="12" t="n">
        <v>8.79480359554748</v>
      </c>
      <c r="G19" s="12" t="n">
        <v>0.957135161009812</v>
      </c>
      <c r="H19" s="12" t="n">
        <v>0.604718604368646</v>
      </c>
      <c r="J19" s="12" t="n">
        <v>0.120943720873729</v>
      </c>
      <c r="K19" s="12" t="n">
        <v>1.15992181474242</v>
      </c>
      <c r="L19" s="12" t="n">
        <v>2.65589999407074</v>
      </c>
      <c r="M19" s="12" t="n">
        <v>0.477873489489622</v>
      </c>
      <c r="N19" s="12" t="n">
        <v>0.352416556641164</v>
      </c>
      <c r="O19" s="12" t="n">
        <v>0.901751155521717</v>
      </c>
      <c r="P19" s="12" t="n">
        <v>-0.183471238876717</v>
      </c>
      <c r="Q19" s="12" t="n">
        <v>0.784545009497746</v>
      </c>
      <c r="R19" s="12" t="n">
        <v>8.86108925033203</v>
      </c>
      <c r="S19" s="12" t="n">
        <v>-0.125815957176683</v>
      </c>
      <c r="T19" s="12" t="n">
        <v>-1.8079658252921</v>
      </c>
      <c r="U19" s="12" t="n">
        <v>0.30138833781819</v>
      </c>
      <c r="V19" s="12" t="n">
        <v>0.01283289570187</v>
      </c>
      <c r="W19" s="12" t="n">
        <v>-0.162458855192819</v>
      </c>
      <c r="X19" s="12">
        <f>I19+J19+K19+L19+M19</f>
        <v/>
      </c>
      <c r="Y19" s="12">
        <f>M19+L19+K19</f>
        <v/>
      </c>
      <c r="Z19" s="12">
        <f>R19/Y19</f>
        <v/>
      </c>
      <c r="AA19" s="56" t="n"/>
      <c r="AB19" s="56" t="n"/>
      <c r="AC19" s="12" t="n"/>
    </row>
    <row r="20" ht="15" customHeight="1" thickBot="1">
      <c r="A20" s="52" t="n">
        <v>7157</v>
      </c>
      <c r="B20" t="n">
        <v>13</v>
      </c>
      <c r="C20" s="59" t="n">
        <v>5</v>
      </c>
      <c r="D20" s="59" t="inlineStr">
        <is>
          <t>Partner</t>
        </is>
      </c>
      <c r="E20" s="59" t="n">
        <v>4</v>
      </c>
      <c r="F20" s="12" t="n">
        <v>21.0196253400287</v>
      </c>
      <c r="G20" s="12" t="n">
        <v>5.54720065793145</v>
      </c>
      <c r="H20" s="12" t="n">
        <v>4.14711827688864</v>
      </c>
      <c r="J20" s="12" t="n">
        <v>0.829423655377728</v>
      </c>
      <c r="K20" s="12" t="n">
        <v>0.520681076665532</v>
      </c>
      <c r="L20" s="12" t="n">
        <v>3.71295027899352</v>
      </c>
      <c r="M20" s="12" t="n">
        <v>-0.157003393566358</v>
      </c>
      <c r="N20" s="12" t="n">
        <v>1.4000823810428</v>
      </c>
      <c r="O20" s="12" t="n">
        <v>0.768294695786131</v>
      </c>
      <c r="P20" s="12" t="n">
        <v>0.345002023322844</v>
      </c>
      <c r="Q20" s="12" t="n">
        <v>2.57680412671274</v>
      </c>
      <c r="R20" s="12" t="n">
        <v>7.16156466682078</v>
      </c>
      <c r="S20" s="12" t="n">
        <v>0.0183378660098731</v>
      </c>
      <c r="T20" s="12" t="n">
        <v>5.73405588856379</v>
      </c>
      <c r="U20" s="12" t="n">
        <v>0.313222772151224</v>
      </c>
      <c r="V20" s="12" t="n">
        <v>0.218884965283043</v>
      </c>
      <c r="W20" s="12" t="n">
        <v>0.283583324456467</v>
      </c>
      <c r="X20" s="12">
        <f>I20+J20+K20+L20+M20</f>
        <v/>
      </c>
      <c r="Y20" s="12">
        <f>M20+L20+K20</f>
        <v/>
      </c>
      <c r="Z20" s="12">
        <f>R20/Y20</f>
        <v/>
      </c>
      <c r="AA20" s="56" t="n"/>
      <c r="AB20" s="56" t="n"/>
      <c r="AC20" s="12" t="n"/>
    </row>
    <row r="21" ht="15" customHeight="1" thickBot="1">
      <c r="A21" s="52" t="n">
        <v>5199</v>
      </c>
      <c r="B21" t="n">
        <v>10</v>
      </c>
      <c r="C21" s="59" t="n">
        <v>8</v>
      </c>
      <c r="D21" s="59" t="inlineStr">
        <is>
          <t>Captain</t>
        </is>
      </c>
      <c r="E21" s="59" t="n">
        <v>2</v>
      </c>
      <c r="F21" s="12" t="n">
        <v>21.7351051166124</v>
      </c>
      <c r="G21" s="12" t="n">
        <v>8.514003420182529</v>
      </c>
      <c r="H21" s="12" t="n">
        <v>6.6134093589284</v>
      </c>
      <c r="J21" s="12" t="n">
        <v>1.32268187178568</v>
      </c>
      <c r="K21" s="12" t="n">
        <v>0.563680288131111</v>
      </c>
      <c r="L21" s="12" t="n">
        <v>2.72417768938564</v>
      </c>
      <c r="M21" s="12" t="n">
        <v>0.465041354826368</v>
      </c>
      <c r="N21" s="12" t="n">
        <v>1.90059406125412</v>
      </c>
      <c r="O21" s="12" t="n">
        <v>0.104026848586087</v>
      </c>
      <c r="P21" s="12" t="n">
        <v>2.34784432600978</v>
      </c>
      <c r="Q21" s="12" t="n">
        <v>6.09841453448813</v>
      </c>
      <c r="R21" s="12" t="n">
        <v>8.337242441034229</v>
      </c>
      <c r="S21" s="12" t="n">
        <v>0.0184315180777201</v>
      </c>
      <c r="T21" s="12" t="n">
        <v>-1.21455527909244</v>
      </c>
      <c r="U21" s="12" t="n">
        <v>-0.107665320203846</v>
      </c>
      <c r="V21" s="12" t="n">
        <v>0.0446625143238842</v>
      </c>
      <c r="W21" s="12" t="n">
        <v>0.103418433376294</v>
      </c>
      <c r="X21" s="12">
        <f>I21+J21+K21+L21+M21</f>
        <v/>
      </c>
      <c r="Y21" s="12">
        <f>M21+L21+K21</f>
        <v/>
      </c>
      <c r="Z21" s="12">
        <f>R21/Y21</f>
        <v/>
      </c>
      <c r="AA21" s="56" t="n"/>
      <c r="AB21" s="56" t="n"/>
      <c r="AC21" s="12" t="n"/>
    </row>
    <row r="22" ht="15" customHeight="1" thickBot="1">
      <c r="A22" s="52" t="n">
        <v>4201</v>
      </c>
      <c r="B22" t="n">
        <v>4</v>
      </c>
      <c r="C22" s="59" t="n">
        <v>3</v>
      </c>
      <c r="D22" s="59" t="inlineStr">
        <is>
          <t>Captain</t>
        </is>
      </c>
      <c r="E22" s="59" t="n">
        <v>2</v>
      </c>
      <c r="F22" s="12" t="n">
        <v>21.7744792891547</v>
      </c>
      <c r="G22" s="12" t="n">
        <v>5.89911311405093</v>
      </c>
      <c r="H22" s="12" t="n">
        <v>3.8073290538968</v>
      </c>
      <c r="J22" s="12" t="n">
        <v>0.761465810779361</v>
      </c>
      <c r="K22" s="12" t="n">
        <v>1.34066860705252</v>
      </c>
      <c r="L22" s="12" t="n">
        <v>1.67566410301779</v>
      </c>
      <c r="M22" s="12" t="n">
        <v>0.552918463021534</v>
      </c>
      <c r="N22" s="12" t="n">
        <v>2.09178406015412</v>
      </c>
      <c r="O22" s="12" t="n">
        <v>0.110465048075755</v>
      </c>
      <c r="P22" s="12" t="n">
        <v>0.780331784077861</v>
      </c>
      <c r="Q22" s="12" t="n">
        <v>1.80556071035182</v>
      </c>
      <c r="R22" s="12" t="n">
        <v>7.45658912819578</v>
      </c>
      <c r="S22" s="12" t="n">
        <v>-0.0187967534889394</v>
      </c>
      <c r="T22" s="12" t="n">
        <v>6.61321633655623</v>
      </c>
      <c r="U22" s="12" t="n">
        <v>0.332561649564499</v>
      </c>
      <c r="V22" s="12" t="n">
        <v>0.17436043987831</v>
      </c>
      <c r="W22" s="12" t="n">
        <v>0.347695087394416</v>
      </c>
      <c r="X22" s="12">
        <f>I22+J22+K22+L22+M22</f>
        <v/>
      </c>
      <c r="Y22" s="12">
        <f>M22+L22+K22</f>
        <v/>
      </c>
      <c r="Z22" s="12">
        <f>R22/Y22</f>
        <v/>
      </c>
      <c r="AA22" s="56" t="n"/>
      <c r="AB22" s="56" t="n"/>
      <c r="AC22" s="12" t="n"/>
    </row>
    <row r="23" ht="15" customHeight="1" thickBot="1">
      <c r="A23" s="61" t="n">
        <v>8119</v>
      </c>
      <c r="B23" t="n">
        <v>35</v>
      </c>
      <c r="C23" t="n">
        <v>6</v>
      </c>
      <c r="D23" t="inlineStr">
        <is>
          <t>Third</t>
        </is>
      </c>
      <c r="E23" s="59" t="n">
        <v>3</v>
      </c>
      <c r="F23" s="12" t="n">
        <v>9.129030894281209</v>
      </c>
      <c r="G23" s="12" t="n">
        <v>0.945472083141944</v>
      </c>
      <c r="H23" s="12" t="n">
        <v>0.413282897347292</v>
      </c>
      <c r="J23" s="12" t="n">
        <v>0.0826565794694588</v>
      </c>
      <c r="K23" s="12" t="n">
        <v>0.51132872473558</v>
      </c>
      <c r="L23" s="12" t="n">
        <v>2.39352917686244</v>
      </c>
      <c r="M23" s="12" t="n">
        <v>0.627923273092595</v>
      </c>
      <c r="N23" s="12" t="n">
        <v>0.53218918579465</v>
      </c>
      <c r="O23" s="12" t="n">
        <v>0.338965422322147</v>
      </c>
      <c r="P23" s="12" t="n">
        <v>-0.0108154799984072</v>
      </c>
      <c r="Q23" s="12" t="n">
        <v>1.17288686238375</v>
      </c>
      <c r="R23" s="12" t="n">
        <v>8.438003443923449</v>
      </c>
      <c r="S23" s="12" t="n">
        <v>-0.0967248243982271</v>
      </c>
      <c r="T23" s="12" t="n">
        <v>-1.42733149516792</v>
      </c>
      <c r="U23" s="12" t="n">
        <v>0.0467327497703557</v>
      </c>
      <c r="V23" s="12" t="n">
        <v>0.0295392129647628</v>
      </c>
      <c r="W23" s="12" t="n">
        <v>-0.0215792550959366</v>
      </c>
      <c r="X23" s="12">
        <f>I23+J23+K23+L23+M23</f>
        <v/>
      </c>
      <c r="Y23" s="12">
        <f>M23+L23+K23</f>
        <v/>
      </c>
      <c r="Z23" s="12">
        <f>R23/Y23</f>
        <v/>
      </c>
      <c r="AA23" s="56" t="n"/>
      <c r="AB23" s="56" t="n"/>
      <c r="AC23" s="12" t="n"/>
    </row>
    <row r="24" ht="15" customHeight="1" thickBot="1">
      <c r="A24" s="52" t="n">
        <v>1572</v>
      </c>
      <c r="B24" t="n">
        <v>21</v>
      </c>
      <c r="C24" s="59" t="n">
        <v>1</v>
      </c>
      <c r="D24" s="59" t="inlineStr">
        <is>
          <t>Third</t>
        </is>
      </c>
      <c r="E24" s="59" t="n">
        <v>5</v>
      </c>
      <c r="F24" s="12" t="n">
        <v>12.0909544934449</v>
      </c>
      <c r="G24" s="12" t="n">
        <v>2.42360854948519</v>
      </c>
      <c r="H24" s="12" t="n">
        <v>0.17580669772017</v>
      </c>
      <c r="J24" s="12" t="n">
        <v>0.0351613395440345</v>
      </c>
      <c r="K24" s="12" t="n">
        <v>1.45929842038291</v>
      </c>
      <c r="L24" s="12" t="n">
        <v>1.54885238875603</v>
      </c>
      <c r="M24" s="12" t="n">
        <v>0.363687100291401</v>
      </c>
      <c r="N24" s="12" t="n">
        <v>2.24780185176502</v>
      </c>
      <c r="O24" s="12" t="n">
        <v>0.809329644654376</v>
      </c>
      <c r="P24" s="12" t="n">
        <v>0.409374428272464</v>
      </c>
      <c r="Q24" s="12" t="n">
        <v>1.5144005977573</v>
      </c>
      <c r="R24" s="12" t="n">
        <v>6.37543869935198</v>
      </c>
      <c r="S24" s="12" t="n">
        <v>0.009551244555637431</v>
      </c>
      <c r="T24" s="12" t="n">
        <v>1.77750664685047</v>
      </c>
      <c r="U24" s="12" t="n">
        <v>-0.009184291558784859</v>
      </c>
      <c r="V24" s="12" t="n">
        <v>0.09309901909998571</v>
      </c>
      <c r="W24" s="12" t="n">
        <v>-0.0164340842444852</v>
      </c>
      <c r="X24" s="12">
        <f>I24+J24+K24+L24+M24</f>
        <v/>
      </c>
      <c r="Y24" s="12">
        <f>M24+L24+K24</f>
        <v/>
      </c>
      <c r="Z24" s="12">
        <f>R24/Y24</f>
        <v/>
      </c>
      <c r="AA24" s="56" t="n"/>
      <c r="AB24" s="56" t="n"/>
      <c r="AC24" s="12" t="n"/>
    </row>
    <row r="25" ht="15" customHeight="1" thickBot="1">
      <c r="A25" s="52" t="n">
        <v>2710</v>
      </c>
      <c r="B25" t="n">
        <v>15</v>
      </c>
      <c r="C25" s="59" t="n">
        <v>3</v>
      </c>
      <c r="D25" s="59" t="inlineStr">
        <is>
          <t>Third</t>
        </is>
      </c>
      <c r="E25" s="59" t="n">
        <v>2</v>
      </c>
      <c r="F25" s="12" t="n">
        <v>13.439624431455</v>
      </c>
      <c r="G25" s="12" t="n">
        <v>3.76510046628947</v>
      </c>
      <c r="H25" s="12" t="n">
        <v>3.29176843686434</v>
      </c>
      <c r="J25" s="12" t="n">
        <v>0.658353687372868</v>
      </c>
      <c r="K25" s="12" t="n">
        <v>1.05288347378323</v>
      </c>
      <c r="L25" s="12" t="n">
        <v>2.29388946656789</v>
      </c>
      <c r="M25" s="12" t="n">
        <v>-0.0396240021405666</v>
      </c>
      <c r="N25" s="12" t="n">
        <v>0.473332029425135</v>
      </c>
      <c r="O25" s="12" t="n">
        <v>0.865773114706746</v>
      </c>
      <c r="P25" s="12" t="n">
        <v>0.480790794435542</v>
      </c>
      <c r="Q25" s="12" t="n">
        <v>2.4641536724439</v>
      </c>
      <c r="R25" s="12" t="n">
        <v>5.44254239621619</v>
      </c>
      <c r="S25" s="12" t="n">
        <v>0.009802917531318039</v>
      </c>
      <c r="T25" s="12" t="n">
        <v>1.76782789650548</v>
      </c>
      <c r="U25" s="12" t="n">
        <v>0.131123001089574</v>
      </c>
      <c r="V25" s="12" t="n">
        <v>0.0561898559668717</v>
      </c>
      <c r="W25" s="12" t="n">
        <v>0.413018091573388</v>
      </c>
      <c r="X25" s="12">
        <f>I25+J25+K25+L25+M25</f>
        <v/>
      </c>
      <c r="Y25" s="12">
        <f>M25+L25+K25</f>
        <v/>
      </c>
      <c r="Z25" s="12">
        <f>R25/Y25</f>
        <v/>
      </c>
      <c r="AA25" s="56" t="n"/>
      <c r="AB25" s="56" t="n"/>
      <c r="AC25" s="12" t="n"/>
    </row>
    <row r="26" ht="15" customHeight="1" thickBot="1">
      <c r="A26" s="52" t="n">
        <v>1197</v>
      </c>
      <c r="B26" t="n">
        <v>9</v>
      </c>
      <c r="C26" s="59" t="n">
        <v>7</v>
      </c>
      <c r="D26" s="59" t="inlineStr">
        <is>
          <t>Captain</t>
        </is>
      </c>
      <c r="E26" s="59" t="n">
        <v>3</v>
      </c>
      <c r="F26" s="12" t="n">
        <v>16.9784570792764</v>
      </c>
      <c r="G26" s="12" t="n">
        <v>6.90540669275524</v>
      </c>
      <c r="H26" s="12" t="n">
        <v>5.36665158267724</v>
      </c>
      <c r="J26" s="12" t="n">
        <v>1.07333031653544</v>
      </c>
      <c r="K26" s="12" t="n">
        <v>0.215660696365909</v>
      </c>
      <c r="L26" s="12" t="n">
        <v>2.66966047823095</v>
      </c>
      <c r="M26" s="12" t="n">
        <v>0.316504228183722</v>
      </c>
      <c r="N26" s="12" t="n">
        <v>1.538755110078</v>
      </c>
      <c r="O26" s="12" t="n">
        <v>0.256437076052271</v>
      </c>
      <c r="P26" s="12" t="n">
        <v>0.7652895913858579</v>
      </c>
      <c r="Q26" s="12" t="n">
        <v>3.3693195694547</v>
      </c>
      <c r="R26" s="12" t="n">
        <v>7.13750279374644</v>
      </c>
      <c r="S26" s="12" t="n">
        <v>-0.071038527908394</v>
      </c>
      <c r="T26" s="12" t="n">
        <v>-0.433771976679983</v>
      </c>
      <c r="U26" s="12" t="n">
        <v>0.0356086034864236</v>
      </c>
      <c r="V26" s="12" t="n">
        <v>0.287198604786214</v>
      </c>
      <c r="W26" s="12" t="n">
        <v>0.0625651911839212</v>
      </c>
      <c r="X26" s="12">
        <f>I26+J26+K26+L26+M26</f>
        <v/>
      </c>
      <c r="Y26" s="12">
        <f>M26+L26+K26</f>
        <v/>
      </c>
      <c r="Z26" s="12">
        <f>R26/Y26</f>
        <v/>
      </c>
      <c r="AA26" s="56" t="n"/>
      <c r="AB26" s="56" t="n"/>
      <c r="AC26" s="12" t="n"/>
    </row>
    <row r="27" ht="15" customHeight="1" thickBot="1">
      <c r="A27" s="61" t="n">
        <v>9505</v>
      </c>
      <c r="B27" t="n">
        <v>42</v>
      </c>
      <c r="F27" s="12" t="n">
        <v>10.3112905050117</v>
      </c>
      <c r="G27" s="12" t="n">
        <v>2.44071286592685</v>
      </c>
      <c r="H27" s="12" t="n">
        <v>1.14808598231328</v>
      </c>
      <c r="J27" s="12" t="n">
        <v>0.229617196462657</v>
      </c>
      <c r="K27" s="12" t="n">
        <v>0.446360822146783</v>
      </c>
      <c r="L27" s="12" t="n">
        <v>2.79334802404046</v>
      </c>
      <c r="M27" s="12" t="n">
        <v>-0.100993591492046</v>
      </c>
      <c r="N27" s="12" t="n">
        <v>1.29262688361356</v>
      </c>
      <c r="O27" s="12" t="n">
        <v>0.494124407639191</v>
      </c>
      <c r="P27" s="12" t="n">
        <v>-0.232633092154041</v>
      </c>
      <c r="Q27" s="12" t="n">
        <v>-0.0755168160213584</v>
      </c>
      <c r="R27" s="12" t="n">
        <v>5.52808891276748</v>
      </c>
      <c r="S27" s="12" t="n">
        <v>0.217771497013183</v>
      </c>
      <c r="T27" s="12" t="n">
        <v>2.41800554233873</v>
      </c>
      <c r="U27" s="12" t="n">
        <v>-0.15161307272353</v>
      </c>
      <c r="V27" s="12" t="n">
        <v>0.0944339569029865</v>
      </c>
      <c r="W27" s="12" t="n">
        <v>-0.124220950852322</v>
      </c>
      <c r="X27" s="12">
        <f>I27+J27+K27+L27+M27</f>
        <v/>
      </c>
      <c r="Y27" s="12">
        <f>M27+L27+K27</f>
        <v/>
      </c>
      <c r="Z27" s="12">
        <f>R27/Y27</f>
        <v/>
      </c>
      <c r="AA27" s="56" t="n"/>
      <c r="AB27" s="56" t="n"/>
      <c r="AC27" s="12" t="n"/>
    </row>
    <row r="28" ht="15" customHeight="1" thickBot="1">
      <c r="A28" s="52" t="n">
        <v>5124</v>
      </c>
      <c r="B28" t="n">
        <v>40</v>
      </c>
      <c r="C28" s="59" t="n"/>
      <c r="D28" s="59" t="n"/>
      <c r="E28" s="59" t="n"/>
      <c r="F28" s="12" t="n">
        <v>9.4754019866871</v>
      </c>
      <c r="G28" s="12" t="n">
        <v>2.42276646262263</v>
      </c>
      <c r="H28" s="12" t="n">
        <v>1.73934673884528</v>
      </c>
      <c r="J28" s="12" t="n">
        <v>0.347869347769056</v>
      </c>
      <c r="K28" s="12" t="n">
        <v>1.14736225600116</v>
      </c>
      <c r="L28" s="12" t="n">
        <v>2.07503625996427</v>
      </c>
      <c r="M28" s="12" t="n">
        <v>-0.09235048051598579</v>
      </c>
      <c r="N28" s="12" t="n">
        <v>0.683419723777353</v>
      </c>
      <c r="O28" s="12" t="n">
        <v>0.122654735342907</v>
      </c>
      <c r="P28" s="12" t="n">
        <v>0.0746456690634394</v>
      </c>
      <c r="Q28" s="12" t="n">
        <v>0.302056830879745</v>
      </c>
      <c r="R28" s="12" t="n">
        <v>4.83568237334978</v>
      </c>
      <c r="S28" s="12" t="n">
        <v>0.009947157754736761</v>
      </c>
      <c r="T28" s="12" t="n">
        <v>1.91489631983494</v>
      </c>
      <c r="U28" s="12" t="n">
        <v>0.253710029861747</v>
      </c>
      <c r="V28" s="12" t="n">
        <v>0.0639614581389493</v>
      </c>
      <c r="W28" s="12" t="n">
        <v>-0.0136306000156955</v>
      </c>
      <c r="X28" s="12">
        <f>I28+J28+K28+L28+M28</f>
        <v/>
      </c>
      <c r="Y28" s="12">
        <f>M28+L28+K28</f>
        <v/>
      </c>
      <c r="Z28" s="12">
        <f>R28/Y28</f>
        <v/>
      </c>
      <c r="AA28" s="56" t="n"/>
      <c r="AB28" s="56" t="n"/>
      <c r="AC28" s="12" t="n"/>
    </row>
    <row r="29" ht="15" customHeight="1" thickBot="1">
      <c r="A29" s="61" t="n">
        <v>9635</v>
      </c>
      <c r="B29" t="n">
        <v>14</v>
      </c>
      <c r="F29" s="12" t="n">
        <v>14.2355217167769</v>
      </c>
      <c r="G29" s="12" t="n">
        <v>5.83834622231423</v>
      </c>
      <c r="H29" s="12" t="n">
        <v>3.57150225545356</v>
      </c>
      <c r="J29" s="12" t="n">
        <v>0.7143004510907131</v>
      </c>
      <c r="K29" s="12" t="n">
        <v>0.389019664708753</v>
      </c>
      <c r="L29" s="12" t="n">
        <v>2.48144040860862</v>
      </c>
      <c r="M29" s="12" t="n">
        <v>-0.37718917502361</v>
      </c>
      <c r="N29" s="12" t="n">
        <v>2.26684396686066</v>
      </c>
      <c r="O29" s="12" t="n">
        <v>0.263908124048311</v>
      </c>
      <c r="P29" s="12" t="n">
        <v>-0.454752361222539</v>
      </c>
      <c r="Q29" s="12" t="n">
        <v>0.348137673989231</v>
      </c>
      <c r="R29" s="12" t="n">
        <v>3.46595460680794</v>
      </c>
      <c r="S29" s="12" t="n">
        <v>-0.07622081732803521</v>
      </c>
      <c r="T29" s="12" t="n">
        <v>4.58308321366557</v>
      </c>
      <c r="U29" s="12" t="n">
        <v>0.224902273551221</v>
      </c>
      <c r="V29" s="12" t="n">
        <v>-0.113206368258729</v>
      </c>
      <c r="W29" s="12" t="n">
        <v>-0.0161396912269444</v>
      </c>
      <c r="X29" s="12">
        <f>I29+J29+K29+L29+M29</f>
        <v/>
      </c>
      <c r="Y29" s="12">
        <f>M29+L29+K29</f>
        <v/>
      </c>
      <c r="Z29" s="12">
        <f>R29/Y29</f>
        <v/>
      </c>
      <c r="AA29" s="56" t="n"/>
      <c r="AB29" s="56" t="n"/>
      <c r="AC29" s="12" t="n"/>
    </row>
    <row r="30" ht="15" customHeight="1" thickBot="1">
      <c r="A30" s="52" t="n">
        <v>5137</v>
      </c>
      <c r="B30" t="n">
        <v>11</v>
      </c>
      <c r="C30" s="59" t="n"/>
      <c r="D30" s="59" t="n"/>
      <c r="E30" s="59" t="n"/>
      <c r="F30" s="12" t="n">
        <v>15.4617517762906</v>
      </c>
      <c r="G30" s="12" t="n">
        <v>4.34918340182526</v>
      </c>
      <c r="H30" s="12" t="n">
        <v>3.65474686032162</v>
      </c>
      <c r="J30" s="12" t="n">
        <v>0.730949372064324</v>
      </c>
      <c r="K30" s="12" t="n">
        <v>1.50332242276436</v>
      </c>
      <c r="L30" s="12" t="n">
        <v>0.97637492743481</v>
      </c>
      <c r="M30" s="12" t="n">
        <v>-0.136791391537383</v>
      </c>
      <c r="N30" s="12" t="n">
        <v>0.694436541503641</v>
      </c>
      <c r="O30" s="12" t="n">
        <v>0.868329497713019</v>
      </c>
      <c r="P30" s="12" t="n">
        <v>0.556129790868961</v>
      </c>
      <c r="Q30" s="12" t="n">
        <v>1.68911937655083</v>
      </c>
      <c r="R30" s="12" t="n">
        <v>2.77211531994707</v>
      </c>
      <c r="S30" s="12" t="n">
        <v>0.06394544921850349</v>
      </c>
      <c r="T30" s="12" t="n">
        <v>6.65133367796751</v>
      </c>
      <c r="U30" s="12" t="n">
        <v>-0.0370893424838448</v>
      </c>
      <c r="V30" s="12" t="n">
        <v>-0.0691419546326718</v>
      </c>
      <c r="W30" s="12" t="n">
        <v>0.446907045261017</v>
      </c>
      <c r="X30" s="12">
        <f>I30+J30+K30+L30+M30</f>
        <v/>
      </c>
      <c r="Y30" s="12">
        <f>M30+L30+K30</f>
        <v/>
      </c>
      <c r="Z30" s="12">
        <f>R30/Y30</f>
        <v/>
      </c>
      <c r="AA30" s="56" t="n"/>
      <c r="AB30" s="56" t="n"/>
      <c r="AC30" s="12" t="n"/>
    </row>
    <row r="31" ht="15" customHeight="1" thickBot="1">
      <c r="A31" s="52" t="n">
        <v>2839</v>
      </c>
      <c r="B31" t="n">
        <v>20</v>
      </c>
      <c r="C31" s="59" t="n"/>
      <c r="D31" s="59" t="n"/>
      <c r="E31" s="59" t="n"/>
      <c r="F31" s="12" t="n">
        <v>8.932202793793721</v>
      </c>
      <c r="G31" s="12" t="n">
        <v>0.214985324449479</v>
      </c>
      <c r="H31" s="12" t="n">
        <v>-1.3865083939945</v>
      </c>
      <c r="J31" s="12" t="n">
        <v>-0.277301678798901</v>
      </c>
      <c r="K31" s="12" t="n">
        <v>0.144757023786274</v>
      </c>
      <c r="L31" s="12" t="n">
        <v>2.43980760467126</v>
      </c>
      <c r="M31" s="12" t="n">
        <v>-0.351935317531407</v>
      </c>
      <c r="N31" s="12" t="n">
        <v>1.60149371844398</v>
      </c>
      <c r="O31" s="12" t="n">
        <v>0.060562161546349</v>
      </c>
      <c r="P31" s="12" t="n">
        <v>-0.27341485064038</v>
      </c>
      <c r="Q31" s="12" t="n">
        <v>2.77962520751026</v>
      </c>
      <c r="R31" s="12" t="n">
        <v>3.26469564547176</v>
      </c>
      <c r="S31" s="12" t="n">
        <v>-0.133700157017261</v>
      </c>
      <c r="T31" s="12" t="n">
        <v>2.67289661636223</v>
      </c>
      <c r="U31" s="12" t="n">
        <v>0.0888243589103267</v>
      </c>
      <c r="V31" s="12" t="n">
        <v>0.165327122754253</v>
      </c>
      <c r="W31" s="12" t="n">
        <v>0.0793861519043227</v>
      </c>
      <c r="X31" s="12">
        <f>I31+J31+K31+L31+M31</f>
        <v/>
      </c>
      <c r="Y31" s="12">
        <f>M31+L31+K31</f>
        <v/>
      </c>
      <c r="Z31" s="12">
        <f>R31/Y31</f>
        <v/>
      </c>
      <c r="AA31" s="56" t="n"/>
      <c r="AB31" s="56" t="n"/>
      <c r="AC31" s="12" t="n"/>
    </row>
    <row r="32" ht="15" customHeight="1" thickBot="1">
      <c r="A32" s="52" t="n">
        <v>3512</v>
      </c>
      <c r="B32" t="n">
        <v>45</v>
      </c>
      <c r="C32" s="59" t="n"/>
      <c r="D32" s="59" t="n"/>
      <c r="E32" s="59" t="n"/>
      <c r="F32" s="12" t="n">
        <v>14.9173425932668</v>
      </c>
      <c r="G32" s="12" t="n">
        <v>9.855528307354509</v>
      </c>
      <c r="H32" s="12" t="n">
        <v>8.25551131624561</v>
      </c>
      <c r="J32" s="12" t="n">
        <v>1.65110226324912</v>
      </c>
      <c r="K32" s="12" t="n">
        <v>0.375842177811941</v>
      </c>
      <c r="L32" s="12" t="n">
        <v>1.97259773326327</v>
      </c>
      <c r="M32" s="12" t="n">
        <v>-0.230175979239294</v>
      </c>
      <c r="N32" s="12" t="n">
        <v>1.6000169911089</v>
      </c>
      <c r="O32" s="12" t="n">
        <v>0.310432692392082</v>
      </c>
      <c r="P32" s="12" t="n">
        <v>-0.0586694508703246</v>
      </c>
      <c r="Q32" s="12" t="n">
        <v>2.11144645133014</v>
      </c>
      <c r="R32" s="12" t="n">
        <v>3.17015774814201</v>
      </c>
      <c r="S32" s="12" t="n">
        <v>-0.0776305527982997</v>
      </c>
      <c r="T32" s="12" t="n">
        <v>-0.21978991355979</v>
      </c>
      <c r="U32" s="12" t="n">
        <v>0.313587089825689</v>
      </c>
      <c r="V32" s="12" t="n">
        <v>0.0280600041452107</v>
      </c>
      <c r="W32" s="12" t="n">
        <v>-0.0988379294670573</v>
      </c>
      <c r="X32" s="12">
        <f>I32+J32+K32+L32+M32</f>
        <v/>
      </c>
      <c r="Y32" s="12">
        <f>M32+L32+K32</f>
        <v/>
      </c>
      <c r="Z32" s="12">
        <f>R32/Y32</f>
        <v/>
      </c>
      <c r="AA32" s="56" t="n"/>
      <c r="AB32" s="56" t="n"/>
      <c r="AC32" s="12" t="n"/>
    </row>
    <row r="33" ht="15" customHeight="1" thickBot="1">
      <c r="A33" s="52" t="n">
        <v>2658</v>
      </c>
      <c r="B33" t="n">
        <v>22</v>
      </c>
      <c r="C33" s="59" t="n"/>
      <c r="D33" s="59" t="n"/>
      <c r="E33" s="59" t="n"/>
      <c r="F33" s="12" t="n">
        <v>12.9660366946032</v>
      </c>
      <c r="G33" s="12" t="n">
        <v>3.45268704741054</v>
      </c>
      <c r="H33" s="12" t="n">
        <v>2.94585180866324</v>
      </c>
      <c r="J33" s="12" t="n">
        <v>0.589170361732649</v>
      </c>
      <c r="K33" s="12" t="n">
        <v>-0.442278444912901</v>
      </c>
      <c r="L33" s="12" t="n">
        <v>2.31995822446867</v>
      </c>
      <c r="M33" s="12" t="n">
        <v>0.19860268247285</v>
      </c>
      <c r="N33" s="12" t="n">
        <v>0.506835238747299</v>
      </c>
      <c r="O33" s="12" t="n">
        <v>0.604039575922573</v>
      </c>
      <c r="P33" s="12" t="n">
        <v>-0.424395171083895</v>
      </c>
      <c r="Q33" s="12" t="n">
        <v>1.52580483778418</v>
      </c>
      <c r="R33" s="12" t="n">
        <v>5.19065141638871</v>
      </c>
      <c r="S33" s="12" t="n">
        <v>0.123817574715253</v>
      </c>
      <c r="T33" s="12" t="n">
        <v>2.79689339301978</v>
      </c>
      <c r="U33" s="12" t="n">
        <v>-0.117405448567636</v>
      </c>
      <c r="V33" s="12" t="n">
        <v>-0.185785131037863</v>
      </c>
      <c r="W33" s="12" t="n">
        <v>0.090629976340092</v>
      </c>
      <c r="X33" s="12">
        <f>I33+J33+K33+L33+M33</f>
        <v/>
      </c>
      <c r="Y33" s="12">
        <f>M33+L33+K33</f>
        <v/>
      </c>
      <c r="Z33" s="12">
        <f>R33/Y33</f>
        <v/>
      </c>
      <c r="AA33" s="56" t="n"/>
      <c r="AB33" s="56" t="n"/>
      <c r="AC33" s="12" t="n"/>
    </row>
    <row r="34" ht="15" customHeight="1" thickBot="1">
      <c r="A34" s="52" t="n">
        <v>2429</v>
      </c>
      <c r="B34" t="n">
        <v>18</v>
      </c>
      <c r="C34" s="59" t="n"/>
      <c r="D34" s="59" t="n"/>
      <c r="E34" s="59" t="n"/>
      <c r="F34" s="12" t="n">
        <v>11.3488154259634</v>
      </c>
      <c r="G34" s="12" t="n">
        <v>4.18210580517</v>
      </c>
      <c r="H34" s="12" t="n">
        <v>3.68202746754139</v>
      </c>
      <c r="J34" s="12" t="n">
        <v>0.736405493508277</v>
      </c>
      <c r="K34" s="12" t="n">
        <v>0.641105206297272</v>
      </c>
      <c r="L34" s="12" t="n">
        <v>0.384337379569309</v>
      </c>
      <c r="M34" s="12" t="n">
        <v>0.73937349118102</v>
      </c>
      <c r="N34" s="12" t="n">
        <v>0.500078337628618</v>
      </c>
      <c r="O34" s="12" t="n">
        <v>0.497583028537003</v>
      </c>
      <c r="P34" s="12" t="n">
        <v>0.200133222131963</v>
      </c>
      <c r="Q34" s="12" t="n">
        <v>-0.427619820236698</v>
      </c>
      <c r="R34" s="12" t="n">
        <v>5.10664742134099</v>
      </c>
      <c r="S34" s="12" t="n">
        <v>0.10283000204102</v>
      </c>
      <c r="T34" s="12" t="n">
        <v>2.48768201968918</v>
      </c>
      <c r="U34" s="12" t="n">
        <v>0.0227320766145199</v>
      </c>
      <c r="V34" s="12" t="n">
        <v>-0.0518961692410685</v>
      </c>
      <c r="W34" s="12" t="n">
        <v>-0.0319445383982765</v>
      </c>
      <c r="X34" s="12">
        <f>I34+J34+K34+L34+M34</f>
        <v/>
      </c>
      <c r="Y34" s="12">
        <f>M34+L34+K34</f>
        <v/>
      </c>
      <c r="Z34" s="12">
        <f>R34/Y34</f>
        <v/>
      </c>
      <c r="AA34" s="56" t="n"/>
      <c r="AB34" s="56" t="n"/>
      <c r="AC34" s="12" t="n"/>
    </row>
    <row r="35" ht="15" customHeight="1" thickBot="1">
      <c r="A35" s="52" t="n">
        <v>7777</v>
      </c>
      <c r="B35" t="n">
        <v>27</v>
      </c>
      <c r="C35" s="59" t="n"/>
      <c r="D35" s="59" t="n"/>
      <c r="E35" s="59" t="n"/>
      <c r="F35" s="12" t="n">
        <v>9.555498096732499</v>
      </c>
      <c r="G35" s="12" t="n">
        <v>1.11519699591529</v>
      </c>
      <c r="H35" s="12" t="n">
        <v>1.0340547888669</v>
      </c>
      <c r="J35" s="12" t="n">
        <v>0.20681095777338</v>
      </c>
      <c r="K35" s="12" t="n">
        <v>0.215077328934757</v>
      </c>
      <c r="L35" s="12" t="n">
        <v>1.47920115752986</v>
      </c>
      <c r="M35" s="12" t="n">
        <v>-0.103860273014127</v>
      </c>
      <c r="N35" s="12" t="n">
        <v>0.08114220704839351</v>
      </c>
      <c r="O35" s="12" t="n">
        <v>-0.0674270495502087</v>
      </c>
      <c r="P35" s="12" t="n">
        <v>0.182134901674053</v>
      </c>
      <c r="Q35" s="12" t="n">
        <v>0.217592726719033</v>
      </c>
      <c r="R35" s="12" t="n">
        <v>2.65417827892384</v>
      </c>
      <c r="S35" s="12" t="n">
        <v>-0.0385067554945266</v>
      </c>
      <c r="T35" s="12" t="n">
        <v>5.56853009517432</v>
      </c>
      <c r="U35" s="12" t="n">
        <v>-0.0296851256160278</v>
      </c>
      <c r="V35" s="12" t="n">
        <v>-0.245439337386911</v>
      </c>
      <c r="W35" s="12" t="n">
        <v>0.164687600745766</v>
      </c>
      <c r="X35" s="12">
        <f>I35+J35+K35+L35+M35</f>
        <v/>
      </c>
      <c r="Y35" s="12">
        <f>M35+L35+K35</f>
        <v/>
      </c>
      <c r="Z35" s="12">
        <f>R35/Y35</f>
        <v/>
      </c>
      <c r="AA35" s="56" t="n"/>
      <c r="AB35" s="56" t="n"/>
      <c r="AC35" s="12" t="n"/>
    </row>
    <row r="36" ht="15" customHeight="1" thickBot="1">
      <c r="A36" s="52" t="n">
        <v>4322</v>
      </c>
      <c r="B36" t="n">
        <v>44</v>
      </c>
      <c r="C36" s="59" t="n"/>
      <c r="D36" s="59" t="n"/>
      <c r="E36" s="59" t="n"/>
      <c r="F36" s="12" t="n">
        <v>4.2765184694988</v>
      </c>
      <c r="G36" s="12" t="n">
        <v>1.30153932398208</v>
      </c>
      <c r="H36" s="12" t="n">
        <v>0.83995583514261</v>
      </c>
      <c r="J36" s="12" t="n">
        <v>0.167991167028522</v>
      </c>
      <c r="K36" s="12" t="n">
        <v>0.7240706482420231</v>
      </c>
      <c r="L36" s="12" t="n">
        <v>0.143662097806403</v>
      </c>
      <c r="M36" s="12" t="n">
        <v>0.559674045863073</v>
      </c>
      <c r="N36" s="12" t="n">
        <v>0.461583488839475</v>
      </c>
      <c r="O36" s="12" t="n">
        <v>-0.0860125055993021</v>
      </c>
      <c r="P36" s="12" t="n">
        <v>0.188127298934507</v>
      </c>
      <c r="Q36" s="12" t="n">
        <v>0.279990930081823</v>
      </c>
      <c r="R36" s="12" t="n">
        <v>3.80976507317019</v>
      </c>
      <c r="S36" s="12" t="n">
        <v>0.257561386199666</v>
      </c>
      <c r="T36" s="12" t="n">
        <v>-1.11477685773531</v>
      </c>
      <c r="U36" s="12" t="n">
        <v>-0.0176953275854598</v>
      </c>
      <c r="V36" s="12" t="n">
        <v>0.0119833039034181</v>
      </c>
      <c r="W36" s="12" t="n">
        <v>-0.0164463825983269</v>
      </c>
      <c r="X36" s="12">
        <f>I36+J36+K36+L36+M36</f>
        <v/>
      </c>
      <c r="Y36" s="12">
        <f>M36+L36+K36</f>
        <v/>
      </c>
      <c r="Z36" s="12">
        <f>R36/Y36</f>
        <v/>
      </c>
      <c r="AA36" s="56" t="n"/>
      <c r="AB36" s="56" t="n"/>
      <c r="AC36" s="12" t="n"/>
    </row>
    <row r="37" ht="15" customHeight="1" thickBot="1">
      <c r="A37" s="52" t="n">
        <v>6658</v>
      </c>
      <c r="B37" t="n">
        <v>30</v>
      </c>
      <c r="C37" s="59" t="n"/>
      <c r="D37" s="59" t="n"/>
      <c r="E37" s="59" t="n"/>
      <c r="F37" s="12" t="n">
        <v>11.9300583185909</v>
      </c>
      <c r="G37" s="12" t="n">
        <v>0.315488877367989</v>
      </c>
      <c r="H37" s="12" t="n">
        <v>-0.06452164736447739</v>
      </c>
      <c r="J37" s="12" t="n">
        <v>-0.0129043294728954</v>
      </c>
      <c r="K37" s="12" t="n">
        <v>0.503833305401351</v>
      </c>
      <c r="L37" s="12" t="n">
        <v>0.717662594518033</v>
      </c>
      <c r="M37" s="12" t="n">
        <v>0.055626000388262</v>
      </c>
      <c r="N37" s="12" t="n">
        <v>0.380010524732467</v>
      </c>
      <c r="O37" s="12" t="n">
        <v>0.515940046532849</v>
      </c>
      <c r="P37" s="12" t="n">
        <v>-0.511933377722442</v>
      </c>
      <c r="Q37" s="12" t="n">
        <v>2.27076393663134</v>
      </c>
      <c r="R37" s="12" t="n">
        <v>2.21728849637873</v>
      </c>
      <c r="S37" s="12" t="n">
        <v>-0.0565490877159605</v>
      </c>
      <c r="T37" s="12" t="n">
        <v>7.12651700821294</v>
      </c>
      <c r="U37" s="12" t="n">
        <v>0.261258895980862</v>
      </c>
      <c r="V37" s="12" t="n">
        <v>-0.180244140084327</v>
      </c>
      <c r="W37" s="12" t="n">
        <v>0.203974673115312</v>
      </c>
      <c r="X37" s="12">
        <f>I37+J37+K37+L37+M37</f>
        <v/>
      </c>
      <c r="Y37" s="12">
        <f>M37+L37+K37</f>
        <v/>
      </c>
      <c r="Z37" s="12">
        <f>R37/Y37</f>
        <v/>
      </c>
      <c r="AA37" s="56" t="n"/>
      <c r="AB37" s="56" t="n"/>
      <c r="AC37" s="12" t="n"/>
    </row>
    <row r="38" ht="15" customHeight="1" thickBot="1">
      <c r="A38" s="61" t="n">
        <v>9538</v>
      </c>
      <c r="B38" t="n">
        <v>29</v>
      </c>
      <c r="F38" s="12" t="n">
        <v>2.53542336904595</v>
      </c>
      <c r="G38" s="12" t="n">
        <v>0.7012149713438111</v>
      </c>
      <c r="H38" s="12" t="n">
        <v>0.54042861468043</v>
      </c>
      <c r="J38" s="12" t="n">
        <v>0.108085722936086</v>
      </c>
      <c r="K38" s="12" t="n">
        <v>1.46525180169817</v>
      </c>
      <c r="L38" s="12" t="n">
        <v>-0.176487469396985</v>
      </c>
      <c r="M38" s="12" t="n">
        <v>-0.284612250048713</v>
      </c>
      <c r="N38" s="12" t="n">
        <v>0.160786356663377</v>
      </c>
      <c r="O38" s="12" t="n">
        <v>0.0201713562179566</v>
      </c>
      <c r="P38" s="12" t="n">
        <v>0.240257487971154</v>
      </c>
      <c r="Q38" s="12" t="n">
        <v>-0.884681702546947</v>
      </c>
      <c r="R38" s="12" t="n">
        <v>-0.310784387339356</v>
      </c>
      <c r="S38" s="12" t="n">
        <v>-0.06550217242432881</v>
      </c>
      <c r="T38" s="12" t="n">
        <v>3.02967448758845</v>
      </c>
      <c r="U38" s="12" t="n">
        <v>0.219468035245128</v>
      </c>
      <c r="V38" s="12" t="n">
        <v>0.00448016904769643</v>
      </c>
      <c r="W38" s="12" t="n">
        <v>-0.0334717757888512</v>
      </c>
      <c r="X38" s="12">
        <f>I38+J38+K38+L38+M38</f>
        <v/>
      </c>
      <c r="Y38" s="12">
        <f>M38+L38+K38</f>
        <v/>
      </c>
      <c r="Z38" s="12">
        <f>R38/Y38</f>
        <v/>
      </c>
      <c r="AA38" s="56" t="n"/>
      <c r="AB38" s="56" t="n"/>
      <c r="AC38" s="12" t="n"/>
    </row>
    <row r="39" ht="15" customHeight="1" thickBot="1">
      <c r="A39" s="52" t="n">
        <v>3473</v>
      </c>
      <c r="B39" t="n">
        <v>34</v>
      </c>
      <c r="C39" s="59" t="n"/>
      <c r="D39" s="59" t="n"/>
      <c r="E39" s="59" t="n"/>
      <c r="F39" s="12" t="n">
        <v>11.9882806245796</v>
      </c>
      <c r="G39" s="12" t="n">
        <v>5.917868529959</v>
      </c>
      <c r="H39" s="12" t="n">
        <v>5.91412433309206</v>
      </c>
      <c r="J39" s="12" t="n">
        <v>1.18282486661841</v>
      </c>
      <c r="K39" s="12" t="n">
        <v>0.37449619007201</v>
      </c>
      <c r="L39" s="12" t="n">
        <v>0.6512886424315411</v>
      </c>
      <c r="M39" s="12" t="n">
        <v>-0.087929060651292</v>
      </c>
      <c r="N39" s="12" t="n">
        <v>0.00374419686694404</v>
      </c>
      <c r="O39" s="12" t="n">
        <v>0.463133858605188</v>
      </c>
      <c r="P39" s="12" t="n">
        <v>0.474709949059638</v>
      </c>
      <c r="Q39" s="12" t="n">
        <v>1.76058950225232</v>
      </c>
      <c r="R39" s="12" t="n">
        <v>1.23742817167863</v>
      </c>
      <c r="S39" s="12" t="n">
        <v>-0.0218882258881265</v>
      </c>
      <c r="T39" s="12" t="n">
        <v>3.0723944206897</v>
      </c>
      <c r="U39" s="12" t="n">
        <v>0.128718043583132</v>
      </c>
      <c r="V39" s="12" t="n">
        <v>-0.0539696850177072</v>
      </c>
      <c r="W39" s="12" t="n">
        <v>0.201796358325372</v>
      </c>
      <c r="X39" s="12">
        <f>I39+J39+K39+L39+M39</f>
        <v/>
      </c>
      <c r="Y39" s="12">
        <f>M39+L39+K39</f>
        <v/>
      </c>
      <c r="Z39" s="12">
        <f>R39/Y39</f>
        <v/>
      </c>
      <c r="AA39" s="56" t="n"/>
      <c r="AB39" s="56" t="n"/>
      <c r="AC39" s="12" t="n"/>
    </row>
    <row r="40" ht="15" customHeight="1" thickBot="1">
      <c r="A40" s="52" t="n">
        <v>8006</v>
      </c>
      <c r="B40" t="n">
        <v>39</v>
      </c>
      <c r="C40" s="59" t="n"/>
      <c r="D40" s="59" t="n"/>
      <c r="E40" s="59" t="n"/>
      <c r="F40" s="12" t="n">
        <v>5.88183784209329</v>
      </c>
      <c r="G40" s="12" t="n">
        <v>2.90457756504922</v>
      </c>
      <c r="H40" s="12" t="n">
        <v>1.67516333235186</v>
      </c>
      <c r="J40" s="12" t="n">
        <v>0.335032666470372</v>
      </c>
      <c r="K40" s="12" t="n">
        <v>0.194643792355055</v>
      </c>
      <c r="L40" s="12" t="n">
        <v>0.665537633300591</v>
      </c>
      <c r="M40" s="12" t="n">
        <v>0.00782006009055102</v>
      </c>
      <c r="N40" s="12" t="n">
        <v>1.22941423269735</v>
      </c>
      <c r="O40" s="12" t="n">
        <v>0.583389756997876</v>
      </c>
      <c r="P40" s="12" t="n">
        <v>-0.63069751775331</v>
      </c>
      <c r="Q40" s="12" t="n">
        <v>-0.550452361621751</v>
      </c>
      <c r="R40" s="12" t="n">
        <v>1.56481935940899</v>
      </c>
      <c r="S40" s="12" t="n">
        <v>0.11038998531877</v>
      </c>
      <c r="T40" s="12" t="n">
        <v>1.96289327925682</v>
      </c>
      <c r="U40" s="12" t="n">
        <v>0.218450018512801</v>
      </c>
      <c r="V40" s="12" t="n">
        <v>0.07683635208321821</v>
      </c>
      <c r="W40" s="12" t="n">
        <v>0.0489211453649738</v>
      </c>
      <c r="X40" s="12">
        <f>I40+J40+K40+L40+M40</f>
        <v/>
      </c>
      <c r="Y40" s="12">
        <f>M40+L40+K40</f>
        <v/>
      </c>
      <c r="Z40" s="12">
        <f>R40/Y40</f>
        <v/>
      </c>
      <c r="AA40" s="56" t="n"/>
      <c r="AB40" s="56" t="n"/>
      <c r="AC40" s="12" t="n"/>
    </row>
    <row r="41" ht="15" customHeight="1" thickBot="1">
      <c r="A41" s="52" t="n">
        <v>3328</v>
      </c>
      <c r="B41" t="n">
        <v>43</v>
      </c>
      <c r="C41" s="59" t="n"/>
      <c r="D41" s="59" t="n"/>
      <c r="E41" s="59" t="n"/>
      <c r="F41" s="12" t="n">
        <v>2.75626485950871</v>
      </c>
      <c r="G41" s="12" t="n">
        <v>-1.31456704973561</v>
      </c>
      <c r="H41" s="12" t="n">
        <v>-1.37888203593737</v>
      </c>
      <c r="J41" s="12" t="n">
        <v>-0.275776407187475</v>
      </c>
      <c r="K41" s="12" t="n">
        <v>-0.681488464711411</v>
      </c>
      <c r="L41" s="12" t="n">
        <v>1.85797668171895</v>
      </c>
      <c r="M41" s="12" t="n">
        <v>-0.31017539046758</v>
      </c>
      <c r="N41" s="12" t="n">
        <v>0.06431498620176759</v>
      </c>
      <c r="O41" s="12" t="n">
        <v>0.192380286841947</v>
      </c>
      <c r="P41" s="12" t="n">
        <v>0.256558069972872</v>
      </c>
      <c r="Q41" s="12" t="n">
        <v>2.77097538657039</v>
      </c>
      <c r="R41" s="12" t="n">
        <v>1.48358794638859</v>
      </c>
      <c r="S41" s="12" t="n">
        <v>-0.141430402457693</v>
      </c>
      <c r="T41" s="12" t="n">
        <v>-0.183731423714659</v>
      </c>
      <c r="U41" s="12" t="n">
        <v>0.149759997926869</v>
      </c>
      <c r="V41" s="12" t="n">
        <v>-0.30991049936066</v>
      </c>
      <c r="W41" s="12" t="n">
        <v>0.210181439598037</v>
      </c>
      <c r="X41" s="12">
        <f>I41+J41+K41+L41+M41</f>
        <v/>
      </c>
      <c r="Y41" s="12">
        <f>M41+L41+K41</f>
        <v/>
      </c>
      <c r="Z41" s="12">
        <f>R41/Y41</f>
        <v/>
      </c>
      <c r="AA41" s="56" t="n"/>
      <c r="AB41" s="56" t="n"/>
      <c r="AC41" s="12" t="n"/>
    </row>
    <row r="42">
      <c r="A42" s="59" t="n">
        <v>3759</v>
      </c>
      <c r="B42" t="n">
        <v>48</v>
      </c>
      <c r="C42" s="59" t="n"/>
      <c r="D42" s="59" t="n"/>
      <c r="E42" s="59" t="n"/>
      <c r="F42" s="12" t="n">
        <v>6.71594999134047</v>
      </c>
      <c r="G42" s="12" t="n">
        <v>2.24422583441466</v>
      </c>
      <c r="H42" s="12" t="n">
        <v>2.32857341474453</v>
      </c>
      <c r="J42" s="12" t="n">
        <v>0.465714682948907</v>
      </c>
      <c r="K42" s="12" t="n">
        <v>0.463110762603575</v>
      </c>
      <c r="L42" s="12" t="n">
        <v>0.205115809802497</v>
      </c>
      <c r="M42" s="12" t="n">
        <v>0.174904051956187</v>
      </c>
      <c r="N42" s="12" t="n">
        <v>-0.0843475803298756</v>
      </c>
      <c r="O42" s="12" t="n">
        <v>0.607070180864636</v>
      </c>
      <c r="P42" s="12" t="n">
        <v>-0.0340336651004669</v>
      </c>
      <c r="Q42" s="12" t="n">
        <v>0.626467604169668</v>
      </c>
      <c r="R42" s="12" t="n">
        <v>1.7478626419895</v>
      </c>
      <c r="S42" s="12" t="n">
        <v>0.0779105621254227</v>
      </c>
      <c r="T42" s="12" t="n">
        <v>2.09739391076664</v>
      </c>
      <c r="U42" s="12" t="n">
        <v>0.0588016298473517</v>
      </c>
      <c r="V42" s="12" t="n">
        <v>-0.125561240615628</v>
      </c>
      <c r="W42" s="12" t="n">
        <v>0.0381938917560629</v>
      </c>
      <c r="X42" s="12">
        <f>I42+J42+K42+L42+M42</f>
        <v/>
      </c>
      <c r="Y42" s="12">
        <f>M42+L42+K42</f>
        <v/>
      </c>
      <c r="Z42" s="12">
        <f>R42/Y42</f>
        <v/>
      </c>
    </row>
    <row r="43">
      <c r="A43" s="59" t="n">
        <v>8020</v>
      </c>
      <c r="B43" t="n">
        <v>33</v>
      </c>
      <c r="C43" s="59" t="n"/>
      <c r="D43" s="59" t="n"/>
      <c r="E43" s="59" t="n"/>
      <c r="F43" s="12" t="n">
        <v>6.78344125240771</v>
      </c>
      <c r="G43" s="12" t="n">
        <v>3.79844364652558</v>
      </c>
      <c r="H43" s="12" t="n">
        <v>2.08642248068234</v>
      </c>
      <c r="J43" s="12" t="n">
        <v>0.417284496136469</v>
      </c>
      <c r="K43" s="12" t="n">
        <v>0.796786602096951</v>
      </c>
      <c r="L43" s="12" t="n">
        <v>-0.0431911235017631</v>
      </c>
      <c r="M43" s="12" t="n">
        <v>0.0485079627503807</v>
      </c>
      <c r="N43" s="12" t="n">
        <v>1.71202116584324</v>
      </c>
      <c r="O43" s="12" t="n">
        <v>0.0945007931009698</v>
      </c>
      <c r="P43" s="12" t="n">
        <v>-0.665167824216956</v>
      </c>
      <c r="Q43" s="12" t="n">
        <v>0.74514702822898</v>
      </c>
      <c r="R43" s="12" t="n">
        <v>0.952944168845329</v>
      </c>
      <c r="S43" s="12" t="n">
        <v>0.0590641392753532</v>
      </c>
      <c r="T43" s="12" t="n">
        <v>1.2869064088078</v>
      </c>
      <c r="U43" s="12" t="n">
        <v>0.0456875315009169</v>
      </c>
      <c r="V43" s="12" t="n">
        <v>0.106173004324152</v>
      </c>
      <c r="W43" s="12" t="n">
        <v>0.00694570292774291</v>
      </c>
      <c r="X43" s="12">
        <f>I43+J43+K43+L43+M43</f>
        <v/>
      </c>
      <c r="Y43" s="12">
        <f>M43+L43+K43</f>
        <v/>
      </c>
      <c r="Z43" s="12">
        <f>R43/Y43</f>
        <v/>
      </c>
    </row>
    <row r="44">
      <c r="A44" t="n">
        <v>980</v>
      </c>
      <c r="B44" t="n">
        <v>46</v>
      </c>
      <c r="F44" s="12" t="n">
        <v>5.72319378312023</v>
      </c>
      <c r="G44" s="12" t="n">
        <v>2.71929332790121</v>
      </c>
      <c r="H44" s="12" t="n">
        <v>2.7195092448453</v>
      </c>
      <c r="J44" s="12" t="n">
        <v>0.543901848969061</v>
      </c>
      <c r="K44" s="12" t="n">
        <v>-0.319598519547592</v>
      </c>
      <c r="L44" s="12" t="n">
        <v>1.05658124253977</v>
      </c>
      <c r="M44" s="12" t="n">
        <v>-0.386927272943878</v>
      </c>
      <c r="N44" s="12" t="n">
        <v>-0.000215916944088956</v>
      </c>
      <c r="O44" s="12" t="n">
        <v>0.777126328033683</v>
      </c>
      <c r="P44" s="12" t="n">
        <v>-0.268752763563581</v>
      </c>
      <c r="Q44" s="12" t="n">
        <v>1.50317814508605</v>
      </c>
      <c r="R44" s="12" t="n">
        <v>-0.141072399187423</v>
      </c>
      <c r="S44" s="12" t="n">
        <v>-0.0964590400074589</v>
      </c>
      <c r="T44" s="12" t="n">
        <v>1.64179470932038</v>
      </c>
      <c r="U44" s="12" t="n">
        <v>-0.00857468991621467</v>
      </c>
      <c r="V44" s="12" t="n">
        <v>-0.183146182842796</v>
      </c>
      <c r="W44" s="12" t="n">
        <v>0.0352311340576166</v>
      </c>
      <c r="X44" s="12">
        <f>I44+J44+K44+L44+M44</f>
        <v/>
      </c>
      <c r="Y44" s="12">
        <f>M44+L44+K44</f>
        <v/>
      </c>
      <c r="Z44" s="12">
        <f>R44/Y44</f>
        <v/>
      </c>
    </row>
    <row r="45">
      <c r="A45" t="n">
        <v>9520</v>
      </c>
      <c r="B45" t="n">
        <v>19</v>
      </c>
      <c r="F45" s="12" t="n">
        <v>4.07928419190214</v>
      </c>
      <c r="G45" s="12" t="n">
        <v>2.10342035474857</v>
      </c>
      <c r="H45" s="12" t="n">
        <v>1.32721612107335</v>
      </c>
      <c r="J45" s="12" t="n">
        <v>0.26544322421467</v>
      </c>
      <c r="K45" s="12" t="n">
        <v>0.554057632224195</v>
      </c>
      <c r="L45" s="12" t="n">
        <v>-0.954802569543757</v>
      </c>
      <c r="M45" s="12" t="n">
        <v>0.627415484688151</v>
      </c>
      <c r="N45" s="12" t="n">
        <v>0.776204233675228</v>
      </c>
      <c r="O45" s="12" t="n">
        <v>0.58270780690837</v>
      </c>
      <c r="P45" s="12" t="n">
        <v>-0.34439426076997</v>
      </c>
      <c r="Q45" s="12" t="n">
        <v>-0.5643696895486</v>
      </c>
      <c r="R45" s="12" t="n">
        <v>1.78152991657743</v>
      </c>
      <c r="S45" s="12" t="n">
        <v>0.130268891327299</v>
      </c>
      <c r="T45" s="12" t="n">
        <v>0.75870361012473</v>
      </c>
      <c r="U45" s="12" t="n">
        <v>0.176386366815464</v>
      </c>
      <c r="V45" s="12" t="n">
        <v>0.00770406138811421</v>
      </c>
      <c r="W45" s="12" t="n">
        <v>0.143881092942776</v>
      </c>
      <c r="X45" s="12">
        <f>I45+J45+K45+L45+M45</f>
        <v/>
      </c>
      <c r="Y45" s="12">
        <f>M45+L45+K45</f>
        <v/>
      </c>
      <c r="Z45" s="12">
        <f>R45/Y45</f>
        <v/>
      </c>
    </row>
    <row r="46">
      <c r="A46" s="59" t="n">
        <v>1159</v>
      </c>
      <c r="B46" t="n">
        <v>49</v>
      </c>
      <c r="C46" s="59" t="n"/>
      <c r="D46" s="59" t="n"/>
      <c r="E46" s="59" t="n"/>
      <c r="F46" s="12" t="n">
        <v>0.211873565425542</v>
      </c>
      <c r="G46" s="12" t="n">
        <v>-0.0725119092951112</v>
      </c>
      <c r="H46" s="12" t="n">
        <v>0.349720631566355</v>
      </c>
      <c r="J46" s="12" t="n">
        <v>0.06994412631327079</v>
      </c>
      <c r="K46" s="12" t="n">
        <v>-0.398203286028039</v>
      </c>
      <c r="L46" s="12" t="n">
        <v>0.124496869464528</v>
      </c>
      <c r="M46" s="12" t="n">
        <v>0.0214031861514525</v>
      </c>
      <c r="N46" s="12" t="n">
        <v>-0.422232540861465</v>
      </c>
      <c r="O46" s="12" t="n">
        <v>0.655648762113097</v>
      </c>
      <c r="P46" s="12" t="n">
        <v>-0.915920092481941</v>
      </c>
      <c r="Q46" s="12" t="n">
        <v>-1.40539108598973</v>
      </c>
      <c r="R46" s="12" t="n">
        <v>-0.0421936163417249</v>
      </c>
      <c r="S46" s="12" t="n">
        <v>-0.0040302273414412</v>
      </c>
      <c r="T46" s="12" t="n">
        <v>1.7319701770521</v>
      </c>
      <c r="U46" s="12" t="n">
        <v>0.150997034276455</v>
      </c>
      <c r="V46" s="12" t="n">
        <v>-0.182080429532258</v>
      </c>
      <c r="W46" s="12" t="n">
        <v>-0.0351941894728421</v>
      </c>
      <c r="X46" s="12">
        <f>I46+J46+K46+L46+M46</f>
        <v/>
      </c>
      <c r="Y46" s="12">
        <f>M46+L46+K46</f>
        <v/>
      </c>
      <c r="Z46" s="12">
        <f>R46/Y46</f>
        <v/>
      </c>
    </row>
    <row r="47">
      <c r="A47" t="n">
        <v>8891</v>
      </c>
      <c r="B47" t="n">
        <v>37</v>
      </c>
      <c r="F47" s="12" t="n">
        <v>0.107072023043619</v>
      </c>
      <c r="G47" s="12" t="n">
        <v>-1.82431755050504</v>
      </c>
      <c r="H47" s="12" t="n">
        <v>-1.43952470042985</v>
      </c>
      <c r="J47" s="12" t="n">
        <v>-0.28790494008597</v>
      </c>
      <c r="K47" s="12" t="n">
        <v>-0.871553758088356</v>
      </c>
      <c r="L47" s="12" t="n">
        <v>0.390447458065194</v>
      </c>
      <c r="M47" s="12" t="n">
        <v>0.0872750066943014</v>
      </c>
      <c r="N47" s="12" t="n">
        <v>-0.384792850075191</v>
      </c>
      <c r="O47" s="12" t="n">
        <v>0.747693023261169</v>
      </c>
      <c r="P47" s="12" t="n">
        <v>-0.102858680525587</v>
      </c>
      <c r="Q47" s="12" t="n">
        <v>1.45014377272947</v>
      </c>
      <c r="R47" s="12" t="n">
        <v>0.345716191513537</v>
      </c>
      <c r="S47" s="12" t="n">
        <v>0.0733632060632496</v>
      </c>
      <c r="T47" s="12" t="n">
        <v>0.135529609305652</v>
      </c>
      <c r="U47" s="12" t="n">
        <v>-0.209815418464565</v>
      </c>
      <c r="V47" s="12" t="n">
        <v>-0.0641651297698686</v>
      </c>
      <c r="W47" s="12" t="n">
        <v>0.0103722613056236</v>
      </c>
      <c r="X47" s="12">
        <f>I47+J47+K47+L47+M47</f>
        <v/>
      </c>
      <c r="Y47" s="12">
        <f>M47+L47+K47</f>
        <v/>
      </c>
      <c r="Z47" s="12">
        <f>R47/Y47</f>
        <v/>
      </c>
    </row>
    <row r="48">
      <c r="A48" s="59" t="n">
        <v>4501</v>
      </c>
      <c r="B48" t="n">
        <v>36</v>
      </c>
      <c r="C48" s="59" t="n"/>
      <c r="D48" s="59" t="n"/>
      <c r="E48" s="59" t="n"/>
      <c r="F48" s="12" t="n">
        <v>7.55981851453192</v>
      </c>
      <c r="G48" s="12" t="n">
        <v>4.35036386433828</v>
      </c>
      <c r="H48" s="12" t="n">
        <v>3.35343010062478</v>
      </c>
      <c r="J48" s="12" t="n">
        <v>0.670686020124956</v>
      </c>
      <c r="K48" s="12" t="n">
        <v>0.0480757566043483</v>
      </c>
      <c r="L48" s="12" t="n">
        <v>-0.322219740748864</v>
      </c>
      <c r="M48" s="12" t="n">
        <v>-0.177455230857566</v>
      </c>
      <c r="N48" s="12" t="n">
        <v>0.996933763713502</v>
      </c>
      <c r="O48" s="12" t="n">
        <v>0.856541617887169</v>
      </c>
      <c r="P48" s="12" t="n">
        <v>0.18272949152906</v>
      </c>
      <c r="Q48" s="12" t="n">
        <v>-0.229085092152252</v>
      </c>
      <c r="R48" s="12" t="n">
        <v>-1.4836398791812</v>
      </c>
      <c r="S48" s="12" t="n">
        <v>-0.0189344142924351</v>
      </c>
      <c r="T48" s="12" t="n">
        <v>4.9221796215271</v>
      </c>
      <c r="U48" s="12" t="n">
        <v>0.0232140432924119</v>
      </c>
      <c r="V48" s="12" t="n">
        <v>-0.150973560493266</v>
      </c>
      <c r="W48" s="12" t="n">
        <v>0.0538504443596758</v>
      </c>
      <c r="X48" s="12">
        <f>I48+J48+K48+L48+M48</f>
        <v/>
      </c>
      <c r="Y48" s="12">
        <f>M48+L48+K48</f>
        <v/>
      </c>
      <c r="Z48" s="12">
        <f>R48/Y48</f>
        <v/>
      </c>
    </row>
    <row r="49">
      <c r="A49" s="59" t="n">
        <v>3863</v>
      </c>
      <c r="B49" t="n">
        <v>47</v>
      </c>
      <c r="C49" s="59" t="n"/>
      <c r="D49" s="59" t="n"/>
      <c r="E49" s="59" t="n"/>
      <c r="F49" s="12" t="n">
        <v>1.28888970865788</v>
      </c>
      <c r="G49" s="12" t="n">
        <v>2.39698832254619</v>
      </c>
      <c r="H49" s="12" t="n">
        <v>1.23527615266643</v>
      </c>
      <c r="J49" s="12" t="n">
        <v>0.247055230533287</v>
      </c>
      <c r="K49" s="12" t="n">
        <v>0.83684792238753</v>
      </c>
      <c r="L49" s="12" t="n">
        <v>-1.42801693914855</v>
      </c>
      <c r="M49" s="12" t="n">
        <v>0.016412680060402</v>
      </c>
      <c r="N49" s="12" t="n">
        <v>1.16171216987976</v>
      </c>
      <c r="O49" s="12" t="n">
        <v>0.151241895797096</v>
      </c>
      <c r="P49" s="12" t="n">
        <v>-0.140638791358097</v>
      </c>
      <c r="Q49" s="12" t="n">
        <v>0.681990208957253</v>
      </c>
      <c r="R49" s="12" t="n">
        <v>-1.93712255560756</v>
      </c>
      <c r="S49" s="12" t="n">
        <v>0.132925001598671</v>
      </c>
      <c r="T49" s="12" t="n">
        <v>0.147033732762</v>
      </c>
      <c r="U49" s="12" t="n">
        <v>0.228831069977651</v>
      </c>
      <c r="V49" s="12" t="n">
        <v>-0.00730324993153318</v>
      </c>
      <c r="W49" s="12" t="n">
        <v>-0.0495078209794053</v>
      </c>
      <c r="X49" s="12">
        <f>I49+J49+K49+L49+M49</f>
        <v/>
      </c>
      <c r="Y49" s="12">
        <f>M49+L49+K49</f>
        <v/>
      </c>
      <c r="Z49" s="12">
        <f>R49/Y49</f>
        <v/>
      </c>
    </row>
    <row r="50">
      <c r="A50" s="59" t="n">
        <v>1165</v>
      </c>
      <c r="B50" t="n">
        <v>38</v>
      </c>
      <c r="C50" s="59" t="n"/>
      <c r="D50" s="59" t="n"/>
      <c r="E50" s="59" t="n"/>
      <c r="F50" s="12" t="n">
        <v>-0.9486602216696089</v>
      </c>
      <c r="G50" s="12" t="n">
        <v>0.0875623489078436</v>
      </c>
      <c r="H50" s="12" t="n">
        <v>-1.46201268092611</v>
      </c>
      <c r="J50" s="12" t="n">
        <v>-0.292402536185223</v>
      </c>
      <c r="K50" s="12" t="n">
        <v>0.812095801861114</v>
      </c>
      <c r="L50" s="12" t="n">
        <v>-2.00044618452382</v>
      </c>
      <c r="M50" s="12" t="n">
        <v>0.252450850191803</v>
      </c>
      <c r="N50" s="12" t="n">
        <v>1.54957502983396</v>
      </c>
      <c r="O50" s="12" t="n">
        <v>0.0256225111441679</v>
      </c>
      <c r="P50" s="12" t="n">
        <v>-0.290286828545145</v>
      </c>
      <c r="Q50" s="12" t="n">
        <v>-0.265900809959075</v>
      </c>
      <c r="R50" s="12" t="n">
        <v>-1.92654231622751</v>
      </c>
      <c r="S50" s="12" t="n">
        <v>0.029842291951703</v>
      </c>
      <c r="T50" s="12" t="n">
        <v>1.15622055560914</v>
      </c>
      <c r="U50" s="12" t="n">
        <v>0.158144183820436</v>
      </c>
      <c r="V50" s="12" t="n">
        <v>-0.102987909453694</v>
      </c>
      <c r="W50" s="12" t="n">
        <v>-0.0324217598843873</v>
      </c>
      <c r="X50" s="12">
        <f>I50+J50+K50+L50+M50</f>
        <v/>
      </c>
      <c r="Y50" s="12">
        <f>M50+L50+K50</f>
        <v/>
      </c>
      <c r="Z50" s="12">
        <f>R50/Y50</f>
        <v/>
      </c>
    </row>
    <row r="51">
      <c r="A51" s="59" t="n">
        <v>6764</v>
      </c>
      <c r="B51" t="n">
        <v>50</v>
      </c>
      <c r="C51" s="59" t="n"/>
      <c r="D51" s="59" t="n"/>
      <c r="E51" s="59" t="n"/>
      <c r="F51" s="12" t="n">
        <v>1.06290545308798</v>
      </c>
      <c r="G51" s="12" t="n">
        <v>2.55618583925465</v>
      </c>
      <c r="H51" s="12" t="n">
        <v>1.60612613883776</v>
      </c>
      <c r="J51" s="12" t="n">
        <v>0.321225227767553</v>
      </c>
      <c r="K51" s="12" t="n">
        <v>-0.301274736591907</v>
      </c>
      <c r="L51" s="12" t="n">
        <v>-0.709768432890979</v>
      </c>
      <c r="M51" s="12" t="n">
        <v>-0.444295269655721</v>
      </c>
      <c r="N51" s="12" t="n">
        <v>0.950059700416891</v>
      </c>
      <c r="O51" s="12" t="n">
        <v>0.311885083129098</v>
      </c>
      <c r="P51" s="12" t="n">
        <v>0.06604906648031331</v>
      </c>
      <c r="Q51" s="12" t="n">
        <v>0.769512478341241</v>
      </c>
      <c r="R51" s="12" t="n">
        <v>-3.94228795065247</v>
      </c>
      <c r="S51" s="12" t="n">
        <v>0.136886039685462</v>
      </c>
      <c r="T51" s="12" t="n">
        <v>1.67949508614455</v>
      </c>
      <c r="U51" s="12" t="n">
        <v>-6.38378691859425e-05</v>
      </c>
      <c r="V51" s="12" t="n">
        <v>-0.206729266377199</v>
      </c>
      <c r="W51" s="12" t="n">
        <v>-0.046524928245331</v>
      </c>
      <c r="X51" s="12">
        <f>I51+J51+K51+L51+M51</f>
        <v/>
      </c>
      <c r="Y51" s="12">
        <f>M51+L51+K51</f>
        <v/>
      </c>
      <c r="Z51" s="12">
        <f>R51/Y51</f>
        <v/>
      </c>
    </row>
    <row r="52">
      <c r="R52" s="12" t="n"/>
    </row>
    <row r="53">
      <c r="R53" s="12" t="n"/>
    </row>
    <row r="54">
      <c r="R54" s="12" t="n"/>
    </row>
    <row r="55">
      <c r="R55" s="12" t="n"/>
    </row>
    <row r="56">
      <c r="R56" s="12" t="n"/>
    </row>
    <row r="57">
      <c r="R57" s="12" t="n"/>
    </row>
    <row r="58">
      <c r="R58" s="12" t="n"/>
    </row>
    <row r="59">
      <c r="R59" s="12" t="n"/>
    </row>
    <row r="60">
      <c r="R60" s="12" t="n"/>
    </row>
    <row r="61">
      <c r="R61" s="12" t="n"/>
    </row>
    <row r="62">
      <c r="R62" s="12" t="n"/>
    </row>
    <row r="63">
      <c r="R63" s="12" t="n"/>
    </row>
    <row r="64">
      <c r="R64" s="12" t="n"/>
    </row>
    <row r="65">
      <c r="R65" s="12" t="n"/>
    </row>
    <row r="66">
      <c r="R66" s="12" t="n"/>
    </row>
    <row r="67">
      <c r="R67" s="12" t="n"/>
    </row>
    <row r="68">
      <c r="R68" s="12" t="n"/>
    </row>
    <row r="69">
      <c r="R69" s="12" t="n"/>
    </row>
    <row r="70">
      <c r="R70" s="12" t="n"/>
    </row>
    <row r="71">
      <c r="R71" s="12" t="n"/>
    </row>
    <row r="72">
      <c r="R72" s="12" t="n"/>
    </row>
    <row r="73">
      <c r="R73" s="12" t="n"/>
    </row>
    <row r="74">
      <c r="R74" s="12" t="n"/>
    </row>
    <row r="75">
      <c r="R75" s="12" t="n"/>
    </row>
    <row r="76">
      <c r="R76" s="12" t="n"/>
    </row>
    <row r="77">
      <c r="R77" s="12" t="n"/>
    </row>
    <row r="78">
      <c r="R78" s="12" t="n"/>
    </row>
    <row r="79">
      <c r="R79" s="12" t="n"/>
    </row>
    <row r="80">
      <c r="R80" s="12" t="n"/>
    </row>
    <row r="81">
      <c r="R81" s="12" t="n"/>
    </row>
    <row r="82">
      <c r="R82" s="12" t="n"/>
    </row>
    <row r="83">
      <c r="R83" s="12" t="n"/>
    </row>
    <row r="84">
      <c r="R84" s="12" t="n"/>
    </row>
    <row r="85">
      <c r="R85" s="12" t="n"/>
    </row>
    <row r="86">
      <c r="R86" s="12" t="n"/>
    </row>
    <row r="87">
      <c r="R87" s="12" t="n"/>
    </row>
    <row r="88">
      <c r="R88" s="12" t="n"/>
    </row>
    <row r="89">
      <c r="R89" s="12" t="n"/>
    </row>
    <row r="90">
      <c r="R90" s="12" t="n"/>
    </row>
    <row r="91">
      <c r="R91" s="12" t="n"/>
    </row>
    <row r="92">
      <c r="R92" s="12" t="n"/>
    </row>
    <row r="93">
      <c r="R93" s="12" t="n"/>
    </row>
    <row r="94">
      <c r="R94" s="12" t="n"/>
    </row>
    <row r="95">
      <c r="R95" s="12" t="n"/>
    </row>
    <row r="96">
      <c r="R96" s="12" t="n"/>
    </row>
    <row r="97">
      <c r="R97" s="12" t="n"/>
    </row>
    <row r="98">
      <c r="R98" s="12" t="n"/>
    </row>
    <row r="99">
      <c r="R99" s="12" t="n"/>
    </row>
    <row r="100">
      <c r="R100" s="12" t="n"/>
    </row>
  </sheetData>
  <autoFilter ref="A1:Z51">
    <sortState ref="A2:Z51">
      <sortCondition descending="1" ref="Y1:Y51"/>
    </sortState>
  </autoFilter>
  <conditionalFormatting sqref="F2:F5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:R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4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drawing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U34"/>
  <sheetViews>
    <sheetView topLeftCell="A2" workbookViewId="0">
      <selection activeCell="P5" sqref="P5"/>
    </sheetView>
  </sheetViews>
  <sheetFormatPr baseColWidth="8" defaultRowHeight="14.4"/>
  <cols>
    <col width="9.109375" customWidth="1" style="12" min="2" max="19"/>
    <col width="20.109375" bestFit="1" customWidth="1" min="20" max="20"/>
  </cols>
  <sheetData>
    <row r="1" ht="72" customFormat="1" customHeight="1" s="1">
      <c r="A1" s="1" t="inlineStr">
        <is>
          <t>Team Number</t>
        </is>
      </c>
      <c r="B1" s="51" t="inlineStr">
        <is>
          <t>Total Points (Opr)</t>
        </is>
      </c>
      <c r="C1" s="51" t="inlineStr">
        <is>
          <t>Auto Points</t>
        </is>
      </c>
      <c r="D1" s="51" t="inlineStr">
        <is>
          <t>Auto Speaker Note Points</t>
        </is>
      </c>
      <c r="E1" s="51" t="inlineStr">
        <is>
          <t>Auto Amp Note Count</t>
        </is>
      </c>
      <c r="F1" s="51" t="inlineStr">
        <is>
          <t>Auto Speaker Note Count</t>
        </is>
      </c>
      <c r="G1" s="51" t="inlineStr">
        <is>
          <t>Teleop Amp Note Count</t>
        </is>
      </c>
      <c r="H1" s="51" t="inlineStr">
        <is>
          <t>Teleop Speaker Note Count</t>
        </is>
      </c>
      <c r="I1" s="51" t="inlineStr">
        <is>
          <t>Teleop Speaker Note Amplified Count</t>
        </is>
      </c>
      <c r="J1" s="51" t="inlineStr">
        <is>
          <t>Leave Points</t>
        </is>
      </c>
      <c r="K1" s="51" t="inlineStr">
        <is>
          <t>Park Points</t>
        </is>
      </c>
      <c r="L1" s="51" t="inlineStr">
        <is>
          <t>Trap Points</t>
        </is>
      </c>
      <c r="M1" s="51" t="inlineStr">
        <is>
          <t>Total Stage Points</t>
        </is>
      </c>
      <c r="N1" s="51" t="inlineStr">
        <is>
          <t>Tele Total Note Points</t>
        </is>
      </c>
      <c r="O1" s="51" t="inlineStr">
        <is>
          <t>G424 Penalty Against</t>
        </is>
      </c>
      <c r="P1" s="51" t="inlineStr">
        <is>
          <t>Foul Points Drawn</t>
        </is>
      </c>
      <c r="Q1" s="51" t="inlineStr">
        <is>
          <t>Coop Note Played</t>
        </is>
      </c>
      <c r="R1" s="51" t="inlineStr">
        <is>
          <t>Melody Rank Point</t>
        </is>
      </c>
      <c r="S1" s="51" t="inlineStr">
        <is>
          <t>Ensemble Rank Point</t>
        </is>
      </c>
      <c r="T1" s="1" t="inlineStr">
        <is>
          <t>Total Pieces</t>
        </is>
      </c>
      <c r="U1" s="1" t="inlineStr">
        <is>
          <t>Teleop Cycles</t>
        </is>
      </c>
    </row>
    <row r="2">
      <c r="A2" t="n">
        <v>1014</v>
      </c>
      <c r="B2" s="12" t="n">
        <v>13.9448476922584</v>
      </c>
      <c r="C2" s="12" t="n">
        <v>6.9812244903302</v>
      </c>
      <c r="D2" s="12" t="n">
        <v>3.78913170596149</v>
      </c>
      <c r="F2" s="12" t="n">
        <v>0.757826341192299</v>
      </c>
      <c r="G2" s="12" t="n">
        <v>-0.494893375188068</v>
      </c>
      <c r="H2" s="12" t="n">
        <v>3.62552733655863</v>
      </c>
      <c r="I2" s="12" t="n">
        <v>0.115591107055273</v>
      </c>
      <c r="J2" s="12" t="n">
        <v>3.1920927843687</v>
      </c>
      <c r="K2" s="12" t="n">
        <v>0.173096845774078</v>
      </c>
      <c r="L2" s="12" t="n">
        <v>-0.0872826331340931</v>
      </c>
      <c r="M2" s="12" t="n">
        <v>1.68549804459896</v>
      </c>
      <c r="N2" s="12" t="n">
        <v>7.33411683320555</v>
      </c>
      <c r="O2" s="12" t="n">
        <v>-0.0541058491686404</v>
      </c>
      <c r="P2" s="12" t="n">
        <v>-2.05599167587632</v>
      </c>
      <c r="Q2" s="12" t="n">
        <v>0.0760161247429938</v>
      </c>
      <c r="R2" s="12" t="n">
        <v>-0.0635068285650548</v>
      </c>
      <c r="S2" s="12" t="n">
        <v>-0.0921760601266555</v>
      </c>
      <c r="T2" s="12">
        <f>I2+H2+G2+F2+E2</f>
        <v/>
      </c>
      <c r="U2" s="12">
        <f>I2+H2+G2</f>
        <v/>
      </c>
    </row>
    <row r="3">
      <c r="A3" t="n">
        <v>1466</v>
      </c>
      <c r="B3" s="12" t="n">
        <v>24.1874818747165</v>
      </c>
      <c r="C3" s="12" t="n">
        <v>8.956466108761211</v>
      </c>
      <c r="D3" s="12" t="n">
        <v>7.81875597787041</v>
      </c>
      <c r="F3" s="12" t="n">
        <v>1.56375119557408</v>
      </c>
      <c r="G3" s="12" t="n">
        <v>0.230294261180791</v>
      </c>
      <c r="H3" s="12" t="n">
        <v>3.62293110100175</v>
      </c>
      <c r="I3" s="12" t="n">
        <v>-0.312412096171123</v>
      </c>
      <c r="J3" s="12" t="n">
        <v>1.13771013089079</v>
      </c>
      <c r="K3" s="12" t="n">
        <v>0.585581501142483</v>
      </c>
      <c r="L3" s="12" t="n">
        <v>-0.175124271174856</v>
      </c>
      <c r="M3" s="12" t="n">
        <v>2.1251041823023</v>
      </c>
      <c r="N3" s="12" t="n">
        <v>5.91409598232868</v>
      </c>
      <c r="O3" s="12" t="n">
        <v>-0.0418039982708106</v>
      </c>
      <c r="P3" s="12" t="n">
        <v>7.19181560132432</v>
      </c>
      <c r="Q3" s="12" t="n">
        <v>0.0321515984471468</v>
      </c>
      <c r="R3" s="12" t="n">
        <v>0.118581357777315</v>
      </c>
      <c r="S3" s="12" t="n">
        <v>-0.0529206938542332</v>
      </c>
      <c r="T3" s="12">
        <f>I3+H3+G3+F3+E3</f>
        <v/>
      </c>
      <c r="U3" s="12">
        <f>I3+H3+G3</f>
        <v/>
      </c>
    </row>
    <row r="4">
      <c r="A4" t="n">
        <v>1592</v>
      </c>
      <c r="B4" s="12" t="n">
        <v>16.8104617095628</v>
      </c>
      <c r="C4" s="12" t="n">
        <v>3.34608594048823</v>
      </c>
      <c r="D4" s="12" t="n">
        <v>2.55807494521212</v>
      </c>
      <c r="F4" s="12" t="n">
        <v>0.511614989042425</v>
      </c>
      <c r="G4" s="12" t="n">
        <v>1.98076643336054</v>
      </c>
      <c r="H4" s="12" t="n">
        <v>0.685903082221385</v>
      </c>
      <c r="I4" s="12" t="n">
        <v>0.737227869065347</v>
      </c>
      <c r="J4" s="12" t="n">
        <v>0.788010995276112</v>
      </c>
      <c r="K4" s="12" t="n">
        <v>-0.0329774333326675</v>
      </c>
      <c r="L4" s="12" t="n">
        <v>0.634182425305746</v>
      </c>
      <c r="M4" s="12" t="n">
        <v>2.45361860135706</v>
      </c>
      <c r="N4" s="12" t="n">
        <v>7.03871194313005</v>
      </c>
      <c r="O4" s="12" t="n">
        <v>0.123521934388788</v>
      </c>
      <c r="P4" s="12" t="n">
        <v>3.97204522458753</v>
      </c>
      <c r="Q4" s="12" t="n">
        <v>0.331967615222625</v>
      </c>
      <c r="R4" s="12" t="n">
        <v>0.118659222203204</v>
      </c>
      <c r="S4" s="12" t="n">
        <v>0.082203598470848</v>
      </c>
      <c r="T4" s="12">
        <f>I4+H4+G4+F4+E4</f>
        <v/>
      </c>
      <c r="U4" s="12">
        <f>I4+H4+G4</f>
        <v/>
      </c>
    </row>
    <row r="5">
      <c r="A5" t="n">
        <v>2010</v>
      </c>
      <c r="B5" s="12" t="n">
        <v>25.1085396009419</v>
      </c>
      <c r="C5" s="12" t="n">
        <v>7.97574918041784</v>
      </c>
      <c r="D5" s="12" t="n">
        <v>6.29979160631078</v>
      </c>
      <c r="F5" s="12" t="n">
        <v>1.25995832126215</v>
      </c>
      <c r="G5" s="12" t="n">
        <v>1.71857455846286</v>
      </c>
      <c r="H5" s="12" t="n">
        <v>0.527995639398034</v>
      </c>
      <c r="I5" s="12" t="n">
        <v>0.162645544563695</v>
      </c>
      <c r="J5" s="12" t="n">
        <v>1.67595757410705</v>
      </c>
      <c r="K5" s="12" t="n">
        <v>0.300643889102818</v>
      </c>
      <c r="L5" s="12" t="n">
        <v>0.0839975238218897</v>
      </c>
      <c r="M5" s="12" t="n">
        <v>1.8954008290392</v>
      </c>
      <c r="N5" s="12" t="n">
        <v>3.58779356007741</v>
      </c>
      <c r="O5" s="12" t="n">
        <v>-0.088220772224761</v>
      </c>
      <c r="P5" s="12" t="n">
        <v>11.6495960314074</v>
      </c>
      <c r="Q5" s="12" t="n">
        <v>0.513117683392736</v>
      </c>
      <c r="R5" s="12" t="n">
        <v>0.0754463624923461</v>
      </c>
      <c r="S5" s="12" t="n">
        <v>-0.0380230261221216</v>
      </c>
      <c r="T5" s="12">
        <f>I5+H5+G5+F5+E5</f>
        <v/>
      </c>
      <c r="U5" s="12">
        <f>I5+H5+G5</f>
        <v/>
      </c>
    </row>
    <row r="6">
      <c r="A6" t="n">
        <v>234</v>
      </c>
      <c r="B6" s="12" t="n">
        <v>18.2091999645729</v>
      </c>
      <c r="C6" s="12" t="n">
        <v>2.06377811737542</v>
      </c>
      <c r="D6" s="12" t="n">
        <v>1.05999033551905</v>
      </c>
      <c r="F6" s="12" t="n">
        <v>0.21199806710381</v>
      </c>
      <c r="G6" s="12" t="n">
        <v>0.874664152425749</v>
      </c>
      <c r="H6" s="12" t="n">
        <v>3.09493373295328</v>
      </c>
      <c r="I6" s="12" t="n">
        <v>0.59182252767513</v>
      </c>
      <c r="J6" s="12" t="n">
        <v>1.00378778185637</v>
      </c>
      <c r="K6" s="12" t="n">
        <v>0.365912755561104</v>
      </c>
      <c r="L6" s="12" t="n">
        <v>-0.0273515574631749</v>
      </c>
      <c r="M6" s="12" t="n">
        <v>2.67074378233366</v>
      </c>
      <c r="N6" s="12" t="n">
        <v>10.0236442567079</v>
      </c>
      <c r="O6" s="12" t="n">
        <v>-0.0635794403371501</v>
      </c>
      <c r="P6" s="12" t="n">
        <v>3.4510338081559</v>
      </c>
      <c r="Q6" s="12" t="n">
        <v>-0.175891716244286</v>
      </c>
      <c r="R6" s="12" t="n">
        <v>0.0334363194891874</v>
      </c>
      <c r="S6" s="12" t="n">
        <v>0.0543522939126566</v>
      </c>
      <c r="T6" s="12">
        <f>I6+H6+G6+F6+E6</f>
        <v/>
      </c>
      <c r="U6" s="12">
        <f>I6+H6+G6</f>
        <v/>
      </c>
    </row>
    <row r="7">
      <c r="A7" t="n">
        <v>2393</v>
      </c>
      <c r="B7" s="12" t="n">
        <v>5.18470787455656</v>
      </c>
      <c r="C7" s="12" t="n">
        <v>5.34302296928093</v>
      </c>
      <c r="D7" s="12" t="n">
        <v>4.17873543447742</v>
      </c>
      <c r="F7" s="12" t="n">
        <v>0.835747086895485</v>
      </c>
      <c r="G7" s="12" t="n">
        <v>0.13599341786756</v>
      </c>
      <c r="H7" s="12" t="n">
        <v>1.32359727799366</v>
      </c>
      <c r="I7" s="12" t="n">
        <v>-0.0949971813634392</v>
      </c>
      <c r="J7" s="12" t="n">
        <v>1.1642875348035</v>
      </c>
      <c r="K7" s="12" t="n">
        <v>0.756632384596444</v>
      </c>
      <c r="L7" s="12" t="n">
        <v>-0.0460283203825533</v>
      </c>
      <c r="M7" s="12" t="n">
        <v>0.545171570128253</v>
      </c>
      <c r="N7" s="12" t="n">
        <v>2.30820206703769</v>
      </c>
      <c r="O7" s="12" t="n">
        <v>-0.0319489332225906</v>
      </c>
      <c r="P7" s="12" t="n">
        <v>-3.01168873189031</v>
      </c>
      <c r="Q7" s="12" t="n">
        <v>0.08001637506550879</v>
      </c>
      <c r="R7" s="12" t="n">
        <v>-0.124734842381895</v>
      </c>
      <c r="S7" s="12" t="n">
        <v>-0.026336658176731</v>
      </c>
      <c r="T7" s="12">
        <f>I7+H7+G7+F7+E7</f>
        <v/>
      </c>
      <c r="U7" s="12">
        <f>I7+H7+G7</f>
        <v/>
      </c>
    </row>
    <row r="8">
      <c r="A8" t="n">
        <v>2783</v>
      </c>
      <c r="B8" s="12" t="n">
        <v>26.4170349675001</v>
      </c>
      <c r="C8" s="12" t="n">
        <v>7.22631074319881</v>
      </c>
      <c r="D8" s="12" t="n">
        <v>6.01481233922791</v>
      </c>
      <c r="F8" s="12" t="n">
        <v>1.20296246784558</v>
      </c>
      <c r="G8" s="12" t="n">
        <v>0.411851482718226</v>
      </c>
      <c r="H8" s="12" t="n">
        <v>5.59768159169995</v>
      </c>
      <c r="I8" s="12" t="n">
        <v>0.437092825016389</v>
      </c>
      <c r="J8" s="12" t="n">
        <v>1.21149840397089</v>
      </c>
      <c r="K8" s="12" t="n">
        <v>0.12478565737756</v>
      </c>
      <c r="L8" s="12" t="n">
        <v>-0.0151373662142717</v>
      </c>
      <c r="M8" s="12" t="n">
        <v>2.89185955200173</v>
      </c>
      <c r="N8" s="12" t="n">
        <v>13.7926787912</v>
      </c>
      <c r="O8" s="12" t="n">
        <v>-0.0283357498028069</v>
      </c>
      <c r="P8" s="12" t="n">
        <v>2.50618588109954</v>
      </c>
      <c r="Q8" s="12" t="n">
        <v>0.0999124532919743</v>
      </c>
      <c r="R8" s="12" t="n">
        <v>0.249847357764042</v>
      </c>
      <c r="S8" s="12" t="n">
        <v>-0.08794753444908079</v>
      </c>
      <c r="T8" s="12">
        <f>I8+H8+G8+F8+E8</f>
        <v/>
      </c>
      <c r="U8" s="12">
        <f>I8+H8+G8</f>
        <v/>
      </c>
    </row>
    <row r="9">
      <c r="A9" t="n">
        <v>2856</v>
      </c>
      <c r="B9" s="12" t="n">
        <v>10.0642734543159</v>
      </c>
      <c r="C9" s="12" t="n">
        <v>5.90723527608476</v>
      </c>
      <c r="D9" s="12" t="n">
        <v>4.7644402664361</v>
      </c>
      <c r="F9" s="12" t="n">
        <v>0.952888053287219</v>
      </c>
      <c r="G9" s="12" t="n">
        <v>1.18342827783949</v>
      </c>
      <c r="H9" s="12" t="n">
        <v>-0.199929601435858</v>
      </c>
      <c r="I9" s="12" t="n">
        <v>0.213816377849976</v>
      </c>
      <c r="J9" s="12" t="n">
        <v>1.14279500964866</v>
      </c>
      <c r="K9" s="12" t="n">
        <v>0.980483592661558</v>
      </c>
      <c r="L9" s="12" t="n">
        <v>-0.0913876161200301</v>
      </c>
      <c r="M9" s="12" t="n">
        <v>0.462059015677004</v>
      </c>
      <c r="N9" s="12" t="n">
        <v>1.85265096421766</v>
      </c>
      <c r="O9" s="12" t="n">
        <v>0.180096103536325</v>
      </c>
      <c r="P9" s="12" t="n">
        <v>1.84232819833651</v>
      </c>
      <c r="Q9" s="12" t="n">
        <v>0.351809757040422</v>
      </c>
      <c r="R9" s="12" t="n">
        <v>-0.13474653918841</v>
      </c>
      <c r="S9" s="12" t="n">
        <v>0.0394065231308406</v>
      </c>
      <c r="T9" s="12">
        <f>I9+H9+G9+F9+E9</f>
        <v/>
      </c>
      <c r="U9" s="12">
        <f>I9+H9+G9</f>
        <v/>
      </c>
    </row>
    <row r="10">
      <c r="A10" t="n">
        <v>2872</v>
      </c>
      <c r="B10" s="12" t="n">
        <v>22.0254313378009</v>
      </c>
      <c r="C10" s="12" t="n">
        <v>6.05361666866562</v>
      </c>
      <c r="D10" s="12" t="n">
        <v>5.26170045777993</v>
      </c>
      <c r="F10" s="12" t="n">
        <v>1.05234009155598</v>
      </c>
      <c r="G10" s="12" t="n">
        <v>0.5967815724432119</v>
      </c>
      <c r="H10" s="12" t="n">
        <v>4.6295126891195</v>
      </c>
      <c r="I10" s="12" t="n">
        <v>0.171894316986158</v>
      </c>
      <c r="J10" s="12" t="n">
        <v>0.791916210885683</v>
      </c>
      <c r="K10" s="12" t="n">
        <v>0.687365549562669</v>
      </c>
      <c r="L10" s="12" t="n">
        <v>-0.0176504410949511</v>
      </c>
      <c r="M10" s="12" t="n">
        <v>2.12892906834166</v>
      </c>
      <c r="N10" s="12" t="n">
        <v>10.715278535613</v>
      </c>
      <c r="O10" s="12" t="n">
        <v>0.00860259993336546</v>
      </c>
      <c r="P10" s="12" t="n">
        <v>3.12760706518067</v>
      </c>
      <c r="Q10" s="12" t="n">
        <v>0.179607883352982</v>
      </c>
      <c r="R10" s="12" t="n">
        <v>0.045735970476798</v>
      </c>
      <c r="S10" s="12" t="n">
        <v>0.0546516222857771</v>
      </c>
      <c r="T10" s="12">
        <f>I10+H10+G10+F10+E10</f>
        <v/>
      </c>
      <c r="U10" s="12">
        <f>I10+H10+G10</f>
        <v/>
      </c>
    </row>
    <row r="11">
      <c r="A11" t="n">
        <v>3139</v>
      </c>
      <c r="B11" s="12" t="n">
        <v>11.9649710321224</v>
      </c>
      <c r="C11" s="12" t="n">
        <v>1.12042420694512</v>
      </c>
      <c r="D11" s="12" t="n">
        <v>-0.309508452636448</v>
      </c>
      <c r="F11" s="12" t="n">
        <v>-0.0619016905272894</v>
      </c>
      <c r="G11" s="12" t="n">
        <v>0.9591497246853</v>
      </c>
      <c r="H11" s="12" t="n">
        <v>2.24442965992217</v>
      </c>
      <c r="I11" s="12" t="n">
        <v>0.001131160686365</v>
      </c>
      <c r="J11" s="12" t="n">
        <v>1.42993265958157</v>
      </c>
      <c r="K11" s="12" t="n">
        <v>0.734821447585059</v>
      </c>
      <c r="L11" s="12" t="n">
        <v>0.101479567959671</v>
      </c>
      <c r="M11" s="12" t="n">
        <v>0.837686253444437</v>
      </c>
      <c r="N11" s="12" t="n">
        <v>5.45366484796147</v>
      </c>
      <c r="O11" s="12" t="n">
        <v>-0.03368798085271</v>
      </c>
      <c r="P11" s="12" t="n">
        <v>4.55319572377139</v>
      </c>
      <c r="Q11" s="12" t="n">
        <v>0.241696254621885</v>
      </c>
      <c r="R11" s="12" t="n">
        <v>-0.0846020401520348</v>
      </c>
      <c r="S11" s="12" t="n">
        <v>0.07615233724485219</v>
      </c>
      <c r="T11" s="12">
        <f>I11+H11+G11+F11+E11</f>
        <v/>
      </c>
      <c r="U11" s="12">
        <f>I11+H11+G11</f>
        <v/>
      </c>
    </row>
    <row r="12">
      <c r="A12" t="n">
        <v>3140</v>
      </c>
      <c r="B12" s="12" t="n">
        <v>10.3096639838071</v>
      </c>
      <c r="C12" s="12" t="n">
        <v>2.35209061281997</v>
      </c>
      <c r="D12" s="12" t="n">
        <v>1.15868211836799</v>
      </c>
      <c r="F12" s="12" t="n">
        <v>0.231736423673599</v>
      </c>
      <c r="G12" s="12" t="n">
        <v>0.936197650964077</v>
      </c>
      <c r="H12" s="12" t="n">
        <v>1.82908257970825</v>
      </c>
      <c r="I12" s="12" t="n">
        <v>0.6501090479264779</v>
      </c>
      <c r="J12" s="12" t="n">
        <v>1.19340849445197</v>
      </c>
      <c r="K12" s="12" t="n">
        <v>0.618412407735751</v>
      </c>
      <c r="L12" s="12" t="n">
        <v>-0.107405563235005</v>
      </c>
      <c r="M12" s="12" t="n">
        <v>-0.527712072681626</v>
      </c>
      <c r="N12" s="12" t="n">
        <v>7.84490805001298</v>
      </c>
      <c r="O12" s="12" t="n">
        <v>0.08941082244611839</v>
      </c>
      <c r="P12" s="12" t="n">
        <v>0.640377393655842</v>
      </c>
      <c r="Q12" s="12" t="n">
        <v>0.0486473988965405</v>
      </c>
      <c r="R12" s="12" t="n">
        <v>0.07206238364474279</v>
      </c>
      <c r="S12" s="12" t="n">
        <v>-0.00379033030965112</v>
      </c>
      <c r="T12" s="12">
        <f>I12+H12+G12+F12+E12</f>
        <v/>
      </c>
      <c r="U12" s="12">
        <f>I12+H12+G12</f>
        <v/>
      </c>
    </row>
    <row r="13">
      <c r="A13" t="n">
        <v>3821</v>
      </c>
      <c r="B13" s="12" t="n">
        <v>2.70841676909151</v>
      </c>
      <c r="C13" s="12" t="n">
        <v>0.678174688232965</v>
      </c>
      <c r="D13" s="12" t="n">
        <v>-0.0284871004182914</v>
      </c>
      <c r="F13" s="12" t="n">
        <v>-0.00569742008365814</v>
      </c>
      <c r="G13" s="12" t="n">
        <v>0.645274143516726</v>
      </c>
      <c r="H13" s="12" t="n">
        <v>-0.7564719008392931</v>
      </c>
      <c r="I13" s="12" t="n">
        <v>0.00579399940851965</v>
      </c>
      <c r="J13" s="12" t="n">
        <v>0.706661788651256</v>
      </c>
      <c r="K13" s="12" t="n">
        <v>0.794686069670458</v>
      </c>
      <c r="L13" s="12" t="n">
        <v>0.0381200777279259</v>
      </c>
      <c r="M13" s="12" t="n">
        <v>0.32568009248426</v>
      </c>
      <c r="N13" s="12" t="n">
        <v>-0.838699661119266</v>
      </c>
      <c r="O13" s="12" t="n">
        <v>0.0817653434900889</v>
      </c>
      <c r="P13" s="12" t="n">
        <v>2.54326164949355</v>
      </c>
      <c r="Q13" s="12" t="n">
        <v>0.294551347211413</v>
      </c>
      <c r="R13" s="12" t="n">
        <v>-0.0339492889524932</v>
      </c>
      <c r="S13" s="12" t="n">
        <v>0.0862844888187369</v>
      </c>
      <c r="T13" s="12">
        <f>I13+H13+G13+F13+E13</f>
        <v/>
      </c>
      <c r="U13" s="12">
        <f>I13+H13+G13</f>
        <v/>
      </c>
    </row>
    <row r="14">
      <c r="A14" t="n">
        <v>3824</v>
      </c>
      <c r="B14" s="12" t="n">
        <v>8.00904007580953</v>
      </c>
      <c r="C14" s="12" t="n">
        <v>1.55778912172156</v>
      </c>
      <c r="D14" s="12" t="n">
        <v>0.351850509968317</v>
      </c>
      <c r="F14" s="12" t="n">
        <v>0.07037010199366391</v>
      </c>
      <c r="G14" s="12" t="n">
        <v>0.364330514525077</v>
      </c>
      <c r="H14" s="12" t="n">
        <v>-1.20863056369945</v>
      </c>
      <c r="I14" s="12" t="n">
        <v>0.263004161666854</v>
      </c>
      <c r="J14" s="12" t="n">
        <v>1.20593861175324</v>
      </c>
      <c r="K14" s="12" t="n">
        <v>0.677210411418496</v>
      </c>
      <c r="L14" s="12" t="n">
        <v>-0.138760881478787</v>
      </c>
      <c r="M14" s="12" t="n">
        <v>0.9480242419428589</v>
      </c>
      <c r="N14" s="12" t="n">
        <v>-0.737909804539564</v>
      </c>
      <c r="O14" s="12" t="n">
        <v>-0.118897489043915</v>
      </c>
      <c r="P14" s="12" t="n">
        <v>6.24113651668467</v>
      </c>
      <c r="Q14" s="12" t="n">
        <v>-0.368397369992855</v>
      </c>
      <c r="R14" s="12" t="n">
        <v>-0.115950518809103</v>
      </c>
      <c r="S14" s="12" t="n">
        <v>0.223278035269599</v>
      </c>
      <c r="T14" s="12">
        <f>I14+H14+G14+F14+E14</f>
        <v/>
      </c>
      <c r="U14" s="12">
        <f>I14+H14+G14</f>
        <v/>
      </c>
    </row>
    <row r="15">
      <c r="A15" t="n">
        <v>3843</v>
      </c>
      <c r="B15" s="12" t="n">
        <v>10.6060230672717</v>
      </c>
      <c r="C15" s="12" t="n">
        <v>6.1098263561663</v>
      </c>
      <c r="D15" s="12" t="n">
        <v>4.78422265103614</v>
      </c>
      <c r="F15" s="12" t="n">
        <v>0.956844530207229</v>
      </c>
      <c r="G15" s="12" t="n">
        <v>0.675289665386862</v>
      </c>
      <c r="H15" s="12" t="n">
        <v>2.17638151035643</v>
      </c>
      <c r="I15" s="12" t="n">
        <v>-0.127679287372478</v>
      </c>
      <c r="J15" s="12" t="n">
        <v>1.32560370513015</v>
      </c>
      <c r="K15" s="12" t="n">
        <v>0.629794901619973</v>
      </c>
      <c r="L15" s="12" t="n">
        <v>0.0229336965807797</v>
      </c>
      <c r="M15" s="12" t="n">
        <v>1.43020930746905</v>
      </c>
      <c r="N15" s="12" t="n">
        <v>4.38965624923734</v>
      </c>
      <c r="O15" s="12" t="n">
        <v>0.195704252554747</v>
      </c>
      <c r="P15" s="12" t="n">
        <v>-1.32366884560089</v>
      </c>
      <c r="Q15" s="12" t="n">
        <v>0.23651871765129</v>
      </c>
      <c r="R15" s="12" t="n">
        <v>0.0285525501850376</v>
      </c>
      <c r="S15" s="12" t="n">
        <v>-0.0364536139424324</v>
      </c>
      <c r="T15" s="12">
        <f>I15+H15+G15+F15+E15</f>
        <v/>
      </c>
      <c r="U15" s="12">
        <f>I15+H15+G15</f>
        <v/>
      </c>
    </row>
    <row r="16">
      <c r="A16" t="n">
        <v>3966</v>
      </c>
      <c r="B16" s="12" t="n">
        <v>3.92260484879143</v>
      </c>
      <c r="C16" s="12" t="n">
        <v>3.47930338873775</v>
      </c>
      <c r="D16" s="12" t="n">
        <v>1.05419810125079</v>
      </c>
      <c r="F16" s="12" t="n">
        <v>0.210839620250159</v>
      </c>
      <c r="G16" s="12" t="n">
        <v>0.308603183730006</v>
      </c>
      <c r="H16" s="12" t="n">
        <v>1.25243127944061</v>
      </c>
      <c r="I16" s="12" t="n">
        <v>-0.708870841449309</v>
      </c>
      <c r="J16" s="12" t="n">
        <v>2.42510528748696</v>
      </c>
      <c r="K16" s="12" t="n">
        <v>0.853619258928858</v>
      </c>
      <c r="L16" s="12" t="n">
        <v>-0.0603685489578349</v>
      </c>
      <c r="M16" s="12" t="n">
        <v>0.900840134027566</v>
      </c>
      <c r="N16" s="12" t="n">
        <v>-0.730888464635315</v>
      </c>
      <c r="O16" s="12" t="n">
        <v>-0.00315359710117804</v>
      </c>
      <c r="P16" s="12" t="n">
        <v>0.273349790661417</v>
      </c>
      <c r="Q16" s="12" t="n">
        <v>-0.0516865206361662</v>
      </c>
      <c r="R16" s="12" t="n">
        <v>0.100091371975304</v>
      </c>
      <c r="S16" s="12" t="n">
        <v>-0.0228847126924272</v>
      </c>
      <c r="T16" s="12">
        <f>I16+H16+G16+F16+E16</f>
        <v/>
      </c>
      <c r="U16" s="12">
        <f>I16+H16+G16</f>
        <v/>
      </c>
    </row>
    <row r="17">
      <c r="A17" t="n">
        <v>3984</v>
      </c>
      <c r="B17" s="12" t="n">
        <v>20.1344245618204</v>
      </c>
      <c r="C17" s="12" t="n">
        <v>1.56443149790578</v>
      </c>
      <c r="D17" s="12" t="n">
        <v>1.36352603850836</v>
      </c>
      <c r="F17" s="12" t="n">
        <v>0.272705207701673</v>
      </c>
      <c r="G17" s="12" t="n">
        <v>1.00579153432251</v>
      </c>
      <c r="H17" s="12" t="n">
        <v>5.41608289077454</v>
      </c>
      <c r="I17" s="12" t="n">
        <v>0.809342384785193</v>
      </c>
      <c r="J17" s="12" t="n">
        <v>0.200905459397415</v>
      </c>
      <c r="K17" s="12" t="n">
        <v>0.800780081097317</v>
      </c>
      <c r="L17" s="12" t="n">
        <v>-0.009832982059455</v>
      </c>
      <c r="M17" s="12" t="n">
        <v>1.95527889557054</v>
      </c>
      <c r="N17" s="12" t="n">
        <v>15.8846692397975</v>
      </c>
      <c r="O17" s="12" t="n">
        <v>0.150500400138788</v>
      </c>
      <c r="P17" s="12" t="n">
        <v>0.730044928546537</v>
      </c>
      <c r="Q17" s="12" t="n">
        <v>0.389589508451905</v>
      </c>
      <c r="R17" s="12" t="n">
        <v>0.173312032089436</v>
      </c>
      <c r="S17" s="12" t="n">
        <v>-0.101458343792947</v>
      </c>
      <c r="T17" s="12">
        <f>I17+H17+G17+F17+E17</f>
        <v/>
      </c>
      <c r="U17" s="12">
        <f>I17+H17+G17</f>
        <v/>
      </c>
    </row>
    <row r="18">
      <c r="A18" t="n">
        <v>4020</v>
      </c>
      <c r="B18" s="12" t="n">
        <v>23.5452186396499</v>
      </c>
      <c r="C18" s="12" t="n">
        <v>8.217592021264259</v>
      </c>
      <c r="D18" s="12" t="n">
        <v>6.91067816047177</v>
      </c>
      <c r="F18" s="12" t="n">
        <v>1.38213563209435</v>
      </c>
      <c r="G18" s="12" t="n">
        <v>2.11646616018288</v>
      </c>
      <c r="H18" s="12" t="n">
        <v>2.79970647708107</v>
      </c>
      <c r="I18" s="12" t="n">
        <v>1.07418771615937</v>
      </c>
      <c r="J18" s="12" t="n">
        <v>1.30691386079248</v>
      </c>
      <c r="K18" s="12" t="n">
        <v>0.5111290466837169</v>
      </c>
      <c r="L18" s="12" t="n">
        <v>0.629145489880506</v>
      </c>
      <c r="M18" s="12" t="n">
        <v>2.89536230566974</v>
      </c>
      <c r="N18" s="12" t="n">
        <v>13.0868176951419</v>
      </c>
      <c r="O18" s="12" t="n">
        <v>-0.0604439668705316</v>
      </c>
      <c r="P18" s="12" t="n">
        <v>-0.654553382425958</v>
      </c>
      <c r="Q18" s="12" t="n">
        <v>0.227317996351322</v>
      </c>
      <c r="R18" s="12" t="n">
        <v>0.315741161058396</v>
      </c>
      <c r="S18" s="12" t="n">
        <v>0.28304881887716</v>
      </c>
      <c r="T18" s="12">
        <f>I18+H18+G18+F18+E18</f>
        <v/>
      </c>
      <c r="U18" s="12">
        <f>I18+H18+G18</f>
        <v/>
      </c>
    </row>
    <row r="19">
      <c r="A19" t="n">
        <v>4265</v>
      </c>
      <c r="B19" s="12" t="n">
        <v>18.1596373905086</v>
      </c>
      <c r="C19" s="12" t="n">
        <v>5.4789582591067</v>
      </c>
      <c r="D19" s="12" t="n">
        <v>4.05747926074822</v>
      </c>
      <c r="F19" s="12" t="n">
        <v>0.811495852149644</v>
      </c>
      <c r="G19" s="12" t="n">
        <v>0.875158863690047</v>
      </c>
      <c r="H19" s="12" t="n">
        <v>1.99428602011466</v>
      </c>
      <c r="I19" s="12" t="n">
        <v>0.312935216199855</v>
      </c>
      <c r="J19" s="12" t="n">
        <v>1.42147899835848</v>
      </c>
      <c r="K19" s="12" t="n">
        <v>0.393110674709781</v>
      </c>
      <c r="L19" s="12" t="n">
        <v>-0.116845530038498</v>
      </c>
      <c r="M19" s="12" t="n">
        <v>1.42085413882516</v>
      </c>
      <c r="N19" s="12" t="n">
        <v>6.42840698491864</v>
      </c>
      <c r="O19" s="12" t="n">
        <v>-0.0869071943250958</v>
      </c>
      <c r="P19" s="12" t="n">
        <v>4.83141800765813</v>
      </c>
      <c r="Q19" s="12" t="n">
        <v>-0.117619273986147</v>
      </c>
      <c r="R19" s="12" t="n">
        <v>0.0959617130441331</v>
      </c>
      <c r="S19" s="12" t="n">
        <v>0.144271933160907</v>
      </c>
      <c r="T19" s="12">
        <f>I19+H19+G19+F19+E19</f>
        <v/>
      </c>
      <c r="U19" s="12">
        <f>I19+H19+G19</f>
        <v/>
      </c>
    </row>
    <row r="20">
      <c r="A20" t="n">
        <v>4462</v>
      </c>
      <c r="B20" s="12" t="n">
        <v>18.170778336031</v>
      </c>
      <c r="C20" s="12" t="n">
        <v>4.72970513982783</v>
      </c>
      <c r="D20" s="12" t="n">
        <v>2.87792252524622</v>
      </c>
      <c r="F20" s="12" t="n">
        <v>0.575584505049245</v>
      </c>
      <c r="G20" s="12" t="n">
        <v>0.9919819500371641</v>
      </c>
      <c r="H20" s="12" t="n">
        <v>2.37349578314445</v>
      </c>
      <c r="I20" s="12" t="n">
        <v>0.228076926790278</v>
      </c>
      <c r="J20" s="12" t="n">
        <v>1.8517826145816</v>
      </c>
      <c r="K20" s="12" t="n">
        <v>0.311729872680476</v>
      </c>
      <c r="L20" s="12" t="n">
        <v>0.0477390664243996</v>
      </c>
      <c r="M20" s="12" t="n">
        <v>2.99783478523211</v>
      </c>
      <c r="N20" s="12" t="n">
        <v>6.87935815027746</v>
      </c>
      <c r="O20" s="12" t="n">
        <v>0.0501427052311902</v>
      </c>
      <c r="P20" s="12" t="n">
        <v>3.56388026069368</v>
      </c>
      <c r="Q20" s="12" t="n">
        <v>0.182822456265374</v>
      </c>
      <c r="R20" s="12" t="n">
        <v>0.106727821477291</v>
      </c>
      <c r="S20" s="12" t="n">
        <v>-0.0019540881755642</v>
      </c>
      <c r="T20" s="12">
        <f>I20+H20+G20+F20+E20</f>
        <v/>
      </c>
      <c r="U20" s="12">
        <f>I20+H20+G20</f>
        <v/>
      </c>
    </row>
    <row r="21">
      <c r="A21" t="n">
        <v>4630</v>
      </c>
      <c r="B21" s="12" t="n">
        <v>8.503067414590699</v>
      </c>
      <c r="C21" s="12" t="n">
        <v>9.23972582545292</v>
      </c>
      <c r="D21" s="12" t="n">
        <v>7.67417474789756</v>
      </c>
      <c r="F21" s="12" t="n">
        <v>1.53483494957951</v>
      </c>
      <c r="G21" s="12" t="n">
        <v>-0.316710989008257</v>
      </c>
      <c r="H21" s="12" t="n">
        <v>0.050990807929131</v>
      </c>
      <c r="I21" s="12" t="n">
        <v>-0.553506577349772</v>
      </c>
      <c r="J21" s="12" t="n">
        <v>1.56555107755535</v>
      </c>
      <c r="K21" s="12" t="n">
        <v>0.711271194700887</v>
      </c>
      <c r="L21" s="12" t="n">
        <v>-0.201817163220956</v>
      </c>
      <c r="M21" s="12" t="n">
        <v>0.413396928769491</v>
      </c>
      <c r="N21" s="12" t="n">
        <v>-2.98226225989886</v>
      </c>
      <c r="O21" s="12" t="n">
        <v>0.00731908650802397</v>
      </c>
      <c r="P21" s="12" t="n">
        <v>1.83220692026716</v>
      </c>
      <c r="Q21" s="12" t="n">
        <v>-0.193569568007788</v>
      </c>
      <c r="R21" s="12" t="n">
        <v>-0.167869330114664</v>
      </c>
      <c r="S21" s="12" t="n">
        <v>-0.0254698898634218</v>
      </c>
      <c r="T21" s="12">
        <f>I21+H21+G21+F21+E21</f>
        <v/>
      </c>
      <c r="U21" s="12">
        <f>I21+H21+G21</f>
        <v/>
      </c>
    </row>
    <row r="22">
      <c r="A22" t="n">
        <v>5005</v>
      </c>
      <c r="B22" s="12" t="n">
        <v>10.9657771026023</v>
      </c>
      <c r="C22" s="12" t="n">
        <v>3.2851268996335</v>
      </c>
      <c r="D22" s="12" t="n">
        <v>2.45830773054967</v>
      </c>
      <c r="F22" s="12" t="n">
        <v>0.491661546109935</v>
      </c>
      <c r="G22" s="12" t="n">
        <v>0.483933725558975</v>
      </c>
      <c r="H22" s="12" t="n">
        <v>2.22812226592164</v>
      </c>
      <c r="I22" s="12" t="n">
        <v>0.490762345905315</v>
      </c>
      <c r="J22" s="12" t="n">
        <v>0.826819169083827</v>
      </c>
      <c r="K22" s="12" t="n">
        <v>0.865988808283342</v>
      </c>
      <c r="L22" s="12" t="n">
        <v>0.0209992733018163</v>
      </c>
      <c r="M22" s="12" t="n">
        <v>1.38316548627601</v>
      </c>
      <c r="N22" s="12" t="n">
        <v>7.39398998692885</v>
      </c>
      <c r="O22" s="12" t="n">
        <v>-0.0188409044821218</v>
      </c>
      <c r="P22" s="12" t="n">
        <v>-1.09650527023601</v>
      </c>
      <c r="Q22" s="12" t="n">
        <v>0.228343928475351</v>
      </c>
      <c r="R22" s="12" t="n">
        <v>0.120370502380696</v>
      </c>
      <c r="S22" s="12" t="n">
        <v>0.0680161501142862</v>
      </c>
      <c r="T22" s="12">
        <f>I22+H22+G22+F22+E22</f>
        <v/>
      </c>
      <c r="U22" s="12">
        <f>I22+H22+G22</f>
        <v/>
      </c>
    </row>
    <row r="23">
      <c r="A23" t="n">
        <v>538</v>
      </c>
      <c r="B23" s="12" t="n">
        <v>6.68205410714123</v>
      </c>
      <c r="C23" s="12" t="n">
        <v>4.44816512274188</v>
      </c>
      <c r="D23" s="12" t="n">
        <v>2.70050164365988</v>
      </c>
      <c r="F23" s="12" t="n">
        <v>0.540100328731977</v>
      </c>
      <c r="G23" s="12" t="n">
        <v>-0.266996109711108</v>
      </c>
      <c r="H23" s="12" t="n">
        <v>0.7506114611026879</v>
      </c>
      <c r="I23" s="12" t="n">
        <v>0.421514429967931</v>
      </c>
      <c r="J23" s="12" t="n">
        <v>1.74766347908199</v>
      </c>
      <c r="K23" s="12" t="n">
        <v>1.06037434749616</v>
      </c>
      <c r="L23" s="12" t="n">
        <v>-0.0416596043649924</v>
      </c>
      <c r="M23" s="12" t="n">
        <v>0.0848615729725343</v>
      </c>
      <c r="N23" s="12" t="n">
        <v>3.34179896233392</v>
      </c>
      <c r="O23" s="12" t="n">
        <v>0.0982376035839567</v>
      </c>
      <c r="P23" s="12" t="n">
        <v>-1.1927715509071</v>
      </c>
      <c r="Q23" s="12" t="n">
        <v>-0.235240581433352</v>
      </c>
      <c r="R23" s="12" t="n">
        <v>-0.085649757072043</v>
      </c>
      <c r="S23" s="12" t="n">
        <v>-0.019656318474593</v>
      </c>
      <c r="T23" s="12">
        <f>I23+H23+G23+F23+E23</f>
        <v/>
      </c>
      <c r="U23" s="12">
        <f>I23+H23+G23</f>
        <v/>
      </c>
    </row>
    <row r="24">
      <c r="A24" t="n">
        <v>5744</v>
      </c>
      <c r="B24" s="12" t="n">
        <v>0.0742078500742301</v>
      </c>
      <c r="C24" s="12" t="n">
        <v>1.41010024292991</v>
      </c>
      <c r="D24" s="12" t="n">
        <v>-0.152445127979738</v>
      </c>
      <c r="F24" s="12" t="n">
        <v>-0.0304890255959475</v>
      </c>
      <c r="G24" s="12" t="n">
        <v>-0.396369121734598</v>
      </c>
      <c r="H24" s="12" t="n">
        <v>1.68966243820495</v>
      </c>
      <c r="I24" s="12" t="n">
        <v>-0.400215887524517</v>
      </c>
      <c r="J24" s="12" t="n">
        <v>1.56254537090965</v>
      </c>
      <c r="K24" s="12" t="n">
        <v>0.723600707014983</v>
      </c>
      <c r="L24" s="12" t="n">
        <v>-0.0560353034725729</v>
      </c>
      <c r="M24" s="12" t="n">
        <v>0.746913986572067</v>
      </c>
      <c r="N24" s="12" t="n">
        <v>0.981876317052734</v>
      </c>
      <c r="O24" s="12" t="n">
        <v>-0.0219607689771193</v>
      </c>
      <c r="P24" s="12" t="n">
        <v>-3.06468269648047</v>
      </c>
      <c r="Q24" s="12" t="n">
        <v>0.355097234814136</v>
      </c>
      <c r="R24" s="12" t="n">
        <v>-0.119388260058769</v>
      </c>
      <c r="S24" s="12" t="n">
        <v>-0.0552698422013807</v>
      </c>
      <c r="T24" s="12">
        <f>I24+H24+G24+F24+E24</f>
        <v/>
      </c>
      <c r="U24" s="12">
        <f>I24+H24+G24</f>
        <v/>
      </c>
    </row>
    <row r="25">
      <c r="A25" t="n">
        <v>6107</v>
      </c>
      <c r="B25" s="12" t="n">
        <v>12.2966020566599</v>
      </c>
      <c r="C25" s="12" t="n">
        <v>0.488544650551927</v>
      </c>
      <c r="D25" s="12" t="n">
        <v>-0.774794458156055</v>
      </c>
      <c r="F25" s="12" t="n">
        <v>-0.154958891631211</v>
      </c>
      <c r="G25" s="12" t="n">
        <v>0.357968124785422</v>
      </c>
      <c r="H25" s="12" t="n">
        <v>3.0830510591143</v>
      </c>
      <c r="I25" s="12" t="n">
        <v>-0.0357549704936745</v>
      </c>
      <c r="J25" s="12" t="n">
        <v>1.26333910870798</v>
      </c>
      <c r="K25" s="12" t="n">
        <v>0.61227125496141</v>
      </c>
      <c r="L25" s="12" t="n">
        <v>0.0539459041575684</v>
      </c>
      <c r="M25" s="12" t="n">
        <v>1.23842799896776</v>
      </c>
      <c r="N25" s="12" t="n">
        <v>6.34529539054565</v>
      </c>
      <c r="O25" s="12" t="n">
        <v>-0.00233604889951119</v>
      </c>
      <c r="P25" s="12" t="n">
        <v>4.22433401659456</v>
      </c>
      <c r="Q25" s="12" t="n">
        <v>-0.00818051067843838</v>
      </c>
      <c r="R25" s="12" t="n">
        <v>-0.131787236701566</v>
      </c>
      <c r="S25" s="12" t="n">
        <v>0.08703861227293221</v>
      </c>
      <c r="T25" s="12">
        <f>I25+H25+G25+F25+E25</f>
        <v/>
      </c>
      <c r="U25" s="12">
        <f>I25+H25+G25</f>
        <v/>
      </c>
    </row>
    <row r="26">
      <c r="A26" t="n">
        <v>6302</v>
      </c>
      <c r="B26" s="12" t="n">
        <v>6.51535051232807</v>
      </c>
      <c r="C26" s="12" t="n">
        <v>2.1579869300831</v>
      </c>
      <c r="D26" s="12" t="n">
        <v>2.05917858879064</v>
      </c>
      <c r="F26" s="12" t="n">
        <v>0.411835717758129</v>
      </c>
      <c r="G26" s="12" t="n">
        <v>0.955284415865479</v>
      </c>
      <c r="H26" s="12" t="n">
        <v>-0.111227436032231</v>
      </c>
      <c r="I26" s="12" t="n">
        <v>0.295540789118379</v>
      </c>
      <c r="J26" s="12" t="n">
        <v>0.09880834129246439</v>
      </c>
      <c r="K26" s="12" t="n">
        <v>1.03710720953882</v>
      </c>
      <c r="L26" s="12" t="n">
        <v>-0.0100202524228991</v>
      </c>
      <c r="M26" s="12" t="n">
        <v>0.861361154122638</v>
      </c>
      <c r="N26" s="12" t="n">
        <v>2.2105334893929</v>
      </c>
      <c r="O26" s="12" t="n">
        <v>-0.00191360841485031</v>
      </c>
      <c r="P26" s="12" t="n">
        <v>1.28546893872941</v>
      </c>
      <c r="Q26" s="12" t="n">
        <v>0.374137740460243</v>
      </c>
      <c r="R26" s="12" t="n">
        <v>0.000158379222707323</v>
      </c>
      <c r="S26" s="12" t="n">
        <v>0.0453639039029812</v>
      </c>
      <c r="T26" s="12">
        <f>I26+H26+G26+F26+E26</f>
        <v/>
      </c>
      <c r="U26" s="12">
        <f>I26+H26+G26</f>
        <v/>
      </c>
    </row>
    <row r="27">
      <c r="A27" t="n">
        <v>6517</v>
      </c>
      <c r="B27" s="12" t="n">
        <v>26.0745445465047</v>
      </c>
      <c r="C27" s="12" t="n">
        <v>12.2862183791436</v>
      </c>
      <c r="D27" s="12" t="n">
        <v>11.6059230860791</v>
      </c>
      <c r="F27" s="12" t="n">
        <v>2.32118461721582</v>
      </c>
      <c r="G27" s="12" t="n">
        <v>0.988926191523949</v>
      </c>
      <c r="H27" s="12" t="n">
        <v>4.5335660983053</v>
      </c>
      <c r="I27" s="12" t="n">
        <v>0.787454784521686</v>
      </c>
      <c r="J27" s="12" t="n">
        <v>0.680295293064463</v>
      </c>
      <c r="K27" s="12" t="n">
        <v>0.364637349120665</v>
      </c>
      <c r="L27" s="12" t="n">
        <v>0.0204869986170658</v>
      </c>
      <c r="M27" s="12" t="n">
        <v>0.343521280043732</v>
      </c>
      <c r="N27" s="12" t="n">
        <v>13.9933323107429</v>
      </c>
      <c r="O27" s="12" t="n">
        <v>0.106934299379521</v>
      </c>
      <c r="P27" s="12" t="n">
        <v>-0.548527423425539</v>
      </c>
      <c r="Q27" s="12" t="n">
        <v>0.544560625824999</v>
      </c>
      <c r="R27" s="12" t="n">
        <v>0.178113910254846</v>
      </c>
      <c r="S27" s="12" t="n">
        <v>-0.102293713633792</v>
      </c>
      <c r="T27" s="12">
        <f>I27+H27+G27+F27+E27</f>
        <v/>
      </c>
      <c r="U27" s="12">
        <f>I27+H27+G27</f>
        <v/>
      </c>
    </row>
    <row r="28">
      <c r="A28" t="n">
        <v>7428</v>
      </c>
      <c r="B28" s="12" t="n">
        <v>27.3128979606475</v>
      </c>
      <c r="C28" s="12" t="n">
        <v>6.03379275609152</v>
      </c>
      <c r="D28" s="12" t="n">
        <v>3.87257091265995</v>
      </c>
      <c r="F28" s="12" t="n">
        <v>0.77451418253199</v>
      </c>
      <c r="G28" s="12" t="n">
        <v>2.84467422633366</v>
      </c>
      <c r="H28" s="12" t="n">
        <v>0.439049333941362</v>
      </c>
      <c r="I28" s="12" t="n">
        <v>1.62159814166949</v>
      </c>
      <c r="J28" s="12" t="n">
        <v>2.16122184343157</v>
      </c>
      <c r="K28" s="12" t="n">
        <v>0.483709696840177</v>
      </c>
      <c r="L28" s="12" t="n">
        <v>-0.19269396176414</v>
      </c>
      <c r="M28" s="12" t="n">
        <v>2.01838904507009</v>
      </c>
      <c r="N28" s="12" t="n">
        <v>11.8307636025638</v>
      </c>
      <c r="O28" s="12" t="n">
        <v>0.0248015656682817</v>
      </c>
      <c r="P28" s="12" t="n">
        <v>7.42995255692203</v>
      </c>
      <c r="Q28" s="12" t="n">
        <v>0.515862881943713</v>
      </c>
      <c r="R28" s="12" t="n">
        <v>0.338576236372446</v>
      </c>
      <c r="S28" s="12" t="n">
        <v>0.0524372758199192</v>
      </c>
      <c r="T28" s="12">
        <f>I28+H28+G28+F28+E28</f>
        <v/>
      </c>
      <c r="U28" s="12">
        <f>I28+H28+G28</f>
        <v/>
      </c>
    </row>
    <row r="29">
      <c r="A29" t="n">
        <v>7431</v>
      </c>
      <c r="B29" s="12" t="n">
        <v>21.9686631408918</v>
      </c>
      <c r="C29" s="12" t="n">
        <v>10.7482578503179</v>
      </c>
      <c r="D29" s="12" t="n">
        <v>8.84367949849117</v>
      </c>
      <c r="F29" s="12" t="n">
        <v>1.76873589969823</v>
      </c>
      <c r="G29" s="12" t="n">
        <v>0.139515358669495</v>
      </c>
      <c r="H29" s="12" t="n">
        <v>4.10420052056575</v>
      </c>
      <c r="I29" s="12" t="n">
        <v>0.330141741146777</v>
      </c>
      <c r="J29" s="12" t="n">
        <v>1.9045783518268</v>
      </c>
      <c r="K29" s="12" t="n">
        <v>0.345142336268213</v>
      </c>
      <c r="L29" s="12" t="n">
        <v>0.549978367731106</v>
      </c>
      <c r="M29" s="12" t="n">
        <v>3.68581935043034</v>
      </c>
      <c r="N29" s="12" t="n">
        <v>9.99862510553489</v>
      </c>
      <c r="O29" s="12" t="n">
        <v>-0.0338663522492506</v>
      </c>
      <c r="P29" s="12" t="n">
        <v>-2.46403916539141</v>
      </c>
      <c r="Q29" s="12" t="n">
        <v>0.190261591695552</v>
      </c>
      <c r="R29" s="12" t="n">
        <v>0.185590246111016</v>
      </c>
      <c r="S29" s="12" t="n">
        <v>-0.00154331473286205</v>
      </c>
      <c r="T29" s="12">
        <f>I29+H29+G29+F29+E29</f>
        <v/>
      </c>
      <c r="U29" s="12">
        <f>I29+H29+G29</f>
        <v/>
      </c>
    </row>
    <row r="30">
      <c r="A30" t="n">
        <v>7516</v>
      </c>
      <c r="B30" s="12" t="n">
        <v>5.43580062244593</v>
      </c>
      <c r="C30" s="12" t="n">
        <v>2.85114951169947</v>
      </c>
      <c r="D30" s="12" t="n">
        <v>1.4794611737607</v>
      </c>
      <c r="F30" s="12" t="n">
        <v>0.295892234752142</v>
      </c>
      <c r="G30" s="12" t="n">
        <v>0.178748195570858</v>
      </c>
      <c r="H30" s="12" t="n">
        <v>1.35666508256071</v>
      </c>
      <c r="I30" s="12" t="n">
        <v>-0.368557277420016</v>
      </c>
      <c r="J30" s="12" t="n">
        <v>1.37168833793876</v>
      </c>
      <c r="K30" s="12" t="n">
        <v>0.520554528457694</v>
      </c>
      <c r="L30" s="12" t="n">
        <v>-0.11836385162858</v>
      </c>
      <c r="M30" s="12" t="n">
        <v>1.09409832180878</v>
      </c>
      <c r="N30" s="12" t="n">
        <v>1.0492919735922</v>
      </c>
      <c r="O30" s="12" t="n">
        <v>-0.0541140247013439</v>
      </c>
      <c r="P30" s="12" t="n">
        <v>0.441260815345457</v>
      </c>
      <c r="Q30" s="12" t="n">
        <v>-0.0659242269107438</v>
      </c>
      <c r="R30" s="12" t="n">
        <v>0.0912425679652903</v>
      </c>
      <c r="S30" s="12" t="n">
        <v>0.0594242745909</v>
      </c>
      <c r="T30" s="12">
        <f>I30+H30+G30+F30+E30</f>
        <v/>
      </c>
      <c r="U30" s="12">
        <f>I30+H30+G30</f>
        <v/>
      </c>
    </row>
    <row r="31">
      <c r="A31" t="n">
        <v>801</v>
      </c>
      <c r="B31" s="12" t="n">
        <v>27.676330626763</v>
      </c>
      <c r="C31" s="12" t="n">
        <v>11.134409547203</v>
      </c>
      <c r="D31" s="12" t="n">
        <v>10.8046181094229</v>
      </c>
      <c r="F31" s="12" t="n">
        <v>2.16092362188459</v>
      </c>
      <c r="G31" s="12" t="n">
        <v>0.546102023693016</v>
      </c>
      <c r="H31" s="12" t="n">
        <v>4.86722862439452</v>
      </c>
      <c r="I31" s="12" t="n">
        <v>0.451452513360305</v>
      </c>
      <c r="J31" s="12" t="n">
        <v>0.329791437780084</v>
      </c>
      <c r="K31" s="12" t="n">
        <v>0.108869196571631</v>
      </c>
      <c r="L31" s="12" t="n">
        <v>-0.145359188787932</v>
      </c>
      <c r="M31" s="12" t="n">
        <v>1.95715148666525</v>
      </c>
      <c r="N31" s="12" t="n">
        <v>12.5378218392835</v>
      </c>
      <c r="O31" s="12" t="n">
        <v>0.100647314820378</v>
      </c>
      <c r="P31" s="12" t="n">
        <v>2.04694775361117</v>
      </c>
      <c r="Q31" s="12" t="n">
        <v>0.306827009519981</v>
      </c>
      <c r="R31" s="12" t="n">
        <v>0.400001656565494</v>
      </c>
      <c r="S31" s="12" t="n">
        <v>-0.0747086978814018</v>
      </c>
      <c r="T31" s="12">
        <f>I31+H31+G31+F31+E31</f>
        <v/>
      </c>
      <c r="U31" s="12">
        <f>I31+H31+G31</f>
        <v/>
      </c>
    </row>
    <row r="32">
      <c r="A32" t="n">
        <v>9097</v>
      </c>
      <c r="B32" s="12" t="n">
        <v>3.33255557629729</v>
      </c>
      <c r="C32" s="12" t="n">
        <v>3.01198684741281</v>
      </c>
      <c r="D32" s="12" t="n">
        <v>2.30011437039954</v>
      </c>
      <c r="F32" s="12" t="n">
        <v>0.460022874079907</v>
      </c>
      <c r="G32" s="12" t="n">
        <v>0.0456131621682283</v>
      </c>
      <c r="H32" s="12" t="n">
        <v>0.9392470584509151</v>
      </c>
      <c r="I32" s="12" t="n">
        <v>0.0218801341295713</v>
      </c>
      <c r="J32" s="12" t="n">
        <v>0.711872477013279</v>
      </c>
      <c r="K32" s="12" t="n">
        <v>0.280053126123898</v>
      </c>
      <c r="L32" s="12" t="n">
        <v>0.023681572046648</v>
      </c>
      <c r="M32" s="12" t="n">
        <v>0.113181851929889</v>
      </c>
      <c r="N32" s="12" t="n">
        <v>2.03350794971791</v>
      </c>
      <c r="O32" s="12" t="n">
        <v>-0.032281104905121</v>
      </c>
      <c r="P32" s="12" t="n">
        <v>-1.82612107276332</v>
      </c>
      <c r="Q32" s="12" t="n">
        <v>-0.174846644434841</v>
      </c>
      <c r="R32" s="12" t="n">
        <v>-0.0388805202567966</v>
      </c>
      <c r="S32" s="12" t="n">
        <v>0.0218684388839915</v>
      </c>
      <c r="T32" s="12">
        <f>I32+H32+G32+F32+E32</f>
        <v/>
      </c>
      <c r="U32" s="12">
        <f>I32+H32+G32</f>
        <v/>
      </c>
    </row>
    <row r="33">
      <c r="A33" t="n">
        <v>9152</v>
      </c>
      <c r="B33" s="12" t="n">
        <v>4.62516665821358</v>
      </c>
      <c r="C33" s="12" t="n">
        <v>3.02093714867687</v>
      </c>
      <c r="D33" s="12" t="n">
        <v>2.93194734790986</v>
      </c>
      <c r="F33" s="12" t="n">
        <v>0.586389469581973</v>
      </c>
      <c r="G33" s="12" t="n">
        <v>-0.448337668835239</v>
      </c>
      <c r="H33" s="12" t="n">
        <v>2.48085101730256</v>
      </c>
      <c r="I33" s="12" t="n">
        <v>-0.272034255794572</v>
      </c>
      <c r="J33" s="12" t="n">
        <v>0.08898980076701531</v>
      </c>
      <c r="K33" s="12" t="n">
        <v>-0.195040019348957</v>
      </c>
      <c r="L33" s="12" t="n">
        <v>0.0133838906207326</v>
      </c>
      <c r="M33" s="12" t="n">
        <v>-0.285875464966423</v>
      </c>
      <c r="N33" s="12" t="n">
        <v>3.15319308679702</v>
      </c>
      <c r="O33" s="12" t="n">
        <v>0.144349077787687</v>
      </c>
      <c r="P33" s="12" t="n">
        <v>-1.26308811229389</v>
      </c>
      <c r="Q33" s="12" t="n">
        <v>-0.169522197013479</v>
      </c>
      <c r="R33" s="12" t="n">
        <v>-0.068264311727182</v>
      </c>
      <c r="S33" s="12" t="n">
        <v>0.134333542235854</v>
      </c>
      <c r="T33" s="12">
        <f>I33+H33+G33+F33+E33</f>
        <v/>
      </c>
      <c r="U33" s="12">
        <f>I33+H33+G33</f>
        <v/>
      </c>
    </row>
    <row r="34">
      <c r="A34" t="n">
        <v>9668</v>
      </c>
      <c r="B34" s="12" t="n">
        <v>6.71409242202494</v>
      </c>
      <c r="C34" s="12" t="n">
        <v>3.03906174732245</v>
      </c>
      <c r="D34" s="12" t="n">
        <v>2.5855483945868</v>
      </c>
      <c r="F34" s="12" t="n">
        <v>0.517109678917359</v>
      </c>
      <c r="G34" s="12" t="n">
        <v>1.79562888105506</v>
      </c>
      <c r="H34" s="12" t="n">
        <v>0.395289028123667</v>
      </c>
      <c r="I34" s="12" t="n">
        <v>0.537539574495848</v>
      </c>
      <c r="J34" s="12" t="n">
        <v>0.453513352735663</v>
      </c>
      <c r="K34" s="12" t="n">
        <v>0.563311413332796</v>
      </c>
      <c r="L34" s="12" t="n">
        <v>0.0041088912338091</v>
      </c>
      <c r="M34" s="12" t="n">
        <v>0.384525825358196</v>
      </c>
      <c r="N34" s="12" t="n">
        <v>5.27390480978165</v>
      </c>
      <c r="O34" s="12" t="n">
        <v>0.0296002510500739</v>
      </c>
      <c r="P34" s="12" t="n">
        <v>-1.98339996043735</v>
      </c>
      <c r="Q34" s="12" t="n">
        <v>0.11109497869068</v>
      </c>
      <c r="R34" s="12" t="n">
        <v>0.0989934958099519</v>
      </c>
      <c r="S34" s="12" t="n">
        <v>-0.00789667123400617</v>
      </c>
      <c r="T34" s="12">
        <f>I34+H34+G34+F34+E34</f>
        <v/>
      </c>
      <c r="U34" s="12">
        <f>I34+H34+G34</f>
        <v/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6"/>
  <sheetViews>
    <sheetView topLeftCell="A3" workbookViewId="0">
      <selection activeCell="J19" sqref="J19"/>
    </sheetView>
  </sheetViews>
  <sheetFormatPr baseColWidth="8" defaultRowHeight="14.4"/>
  <cols>
    <col width="13.33203125" bestFit="1" customWidth="1" min="1" max="1"/>
    <col width="9.109375" customWidth="1" style="12" min="4" max="7"/>
    <col width="11.5546875" customWidth="1" style="12" min="8" max="8"/>
    <col width="10" customWidth="1" min="17" max="17"/>
  </cols>
  <sheetData>
    <row r="1" ht="15" customHeight="1" thickBot="1">
      <c r="B1" s="6" t="n"/>
      <c r="C1" s="7" t="n"/>
      <c r="D1" s="8" t="n"/>
      <c r="E1" s="9" t="n"/>
      <c r="F1" s="9" t="n"/>
      <c r="G1" s="9" t="n"/>
      <c r="H1" s="9" t="n"/>
      <c r="I1" s="85" t="n"/>
      <c r="J1" s="86" t="n"/>
      <c r="K1" s="86" t="n"/>
      <c r="L1" s="86" t="n"/>
      <c r="M1" s="86" t="n"/>
      <c r="N1" s="86" t="n"/>
      <c r="O1" s="86" t="n"/>
      <c r="P1" s="86" t="n"/>
      <c r="Q1" s="86" t="n"/>
      <c r="R1" s="87" t="n"/>
    </row>
    <row r="2" ht="15" customHeight="1" thickBot="1">
      <c r="B2" s="10" t="n"/>
      <c r="D2" s="11" t="n"/>
      <c r="H2" s="13" t="n"/>
      <c r="I2" s="82" t="inlineStr">
        <is>
          <t>Auto</t>
        </is>
      </c>
      <c r="J2" s="84" t="n"/>
      <c r="K2" s="82" t="inlineStr">
        <is>
          <t>Tele</t>
        </is>
      </c>
      <c r="L2" s="82" t="inlineStr">
        <is>
          <t>Endgame</t>
        </is>
      </c>
      <c r="M2" s="83" t="n"/>
      <c r="N2" s="83" t="n"/>
      <c r="O2" s="84" t="n"/>
      <c r="P2" s="82" t="inlineStr">
        <is>
          <t>Capability</t>
        </is>
      </c>
      <c r="Q2" s="83" t="n"/>
      <c r="R2" s="84" t="n"/>
    </row>
    <row r="3" ht="61.5" customFormat="1" customHeight="1" s="3">
      <c r="B3" s="18" t="n"/>
      <c r="C3" s="19" t="inlineStr">
        <is>
          <t>Auto Points</t>
        </is>
      </c>
      <c r="D3" s="20" t="inlineStr">
        <is>
          <t>TeleOp Points</t>
        </is>
      </c>
      <c r="E3" s="21" t="inlineStr">
        <is>
          <t>Endgame Points</t>
        </is>
      </c>
      <c r="F3" s="74" t="inlineStr">
        <is>
          <t>Total Points</t>
        </is>
      </c>
      <c r="G3" s="23" t="inlineStr">
        <is>
          <t>Total Pieces</t>
        </is>
      </c>
      <c r="H3" s="64" t="inlineStr">
        <is>
          <t>Calculated OPR (from TBA)</t>
        </is>
      </c>
      <c r="I3" s="24" t="inlineStr">
        <is>
          <t>Auto Notes</t>
        </is>
      </c>
      <c r="J3" s="27" t="inlineStr">
        <is>
          <t>Leave Points</t>
        </is>
      </c>
      <c r="K3" s="68" t="inlineStr">
        <is>
          <t>Total TeleOp Cycles</t>
        </is>
      </c>
      <c r="L3" s="71" t="inlineStr">
        <is>
          <t>Endgame Climb</t>
        </is>
      </c>
      <c r="M3" s="26" t="inlineStr">
        <is>
          <t>Park</t>
        </is>
      </c>
      <c r="N3" s="26" t="inlineStr">
        <is>
          <t>Harmony</t>
        </is>
      </c>
      <c r="O3" s="27" t="inlineStr">
        <is>
          <t>Trap</t>
        </is>
      </c>
      <c r="P3" s="24" t="inlineStr">
        <is>
          <t>Drive</t>
        </is>
      </c>
      <c r="Q3" s="26" t="inlineStr">
        <is>
          <t>Scoring Capability</t>
        </is>
      </c>
      <c r="R3" s="27" t="inlineStr">
        <is>
          <t>Ground Pickup</t>
        </is>
      </c>
      <c r="S3" s="2" t="n"/>
    </row>
    <row r="4">
      <c r="A4" t="inlineStr">
        <is>
          <t>Our Alliance</t>
        </is>
      </c>
      <c r="B4" s="10" t="n">
        <v>3966</v>
      </c>
      <c r="C4" s="75">
        <f>5*I4+J4</f>
        <v/>
      </c>
      <c r="D4" s="29">
        <f>K4*2.5</f>
        <v/>
      </c>
      <c r="E4" s="29">
        <f>VLOOKUP($B4,'smokey mountians'!$A$2:$U$34,13,FALSE)</f>
        <v/>
      </c>
      <c r="F4" s="63">
        <f>E4+D4+C4</f>
        <v/>
      </c>
      <c r="G4" s="31">
        <f>VLOOKUP($B4,'smokey mountians'!$A$2:$U$34,20,FALSE)</f>
        <v/>
      </c>
      <c r="H4" s="62">
        <f>VLOOKUP($B4,'smokey mountians'!$A$2:$U$34,2,FALSE)</f>
        <v/>
      </c>
      <c r="I4" s="62">
        <f>VLOOKUP($B4,'smokey mountians'!$A$2:$U$34,6,FALSE)</f>
        <v/>
      </c>
      <c r="J4" s="66">
        <f>VLOOKUP($B4,'smokey mountians'!$A$2:$U$34,10,FALSE)</f>
        <v/>
      </c>
      <c r="K4" s="31">
        <f>VLOOKUP($B4,'smokey mountians'!$A$2:$U$34,21,FALSE)</f>
        <v/>
      </c>
      <c r="L4" s="78" t="n"/>
      <c r="M4" s="79" t="n"/>
      <c r="N4" s="79" t="n"/>
      <c r="O4" s="80" t="n"/>
      <c r="P4" s="78" t="n"/>
      <c r="Q4" s="79" t="n"/>
      <c r="R4" s="80" t="n"/>
    </row>
    <row r="5">
      <c r="B5" s="10" t="n">
        <v>6107</v>
      </c>
      <c r="C5" s="75">
        <f>5*I5+J5</f>
        <v/>
      </c>
      <c r="D5" s="29">
        <f>K5*2.5</f>
        <v/>
      </c>
      <c r="E5" s="29">
        <f>VLOOKUP($B5,'smokey mountians'!$A$2:$U$34,13,FALSE)</f>
        <v/>
      </c>
      <c r="F5" s="63">
        <f>E5+D5+C5</f>
        <v/>
      </c>
      <c r="G5" s="31">
        <f>VLOOKUP($B5,'smokey mountians'!$A$2:$U$34,20,FALSE)</f>
        <v/>
      </c>
      <c r="H5" s="62">
        <f>VLOOKUP($B5,'smokey mountians'!$A$2:$U$34,2,FALSE)</f>
        <v/>
      </c>
      <c r="I5" s="62">
        <f>VLOOKUP($B5,'smokey mountians'!$A$2:$U$34,6,FALSE)</f>
        <v/>
      </c>
      <c r="J5" s="66">
        <f>VLOOKUP($B5,'smokey mountians'!$A$2:$U$34,10,FALSE)</f>
        <v/>
      </c>
      <c r="K5" s="31">
        <f>VLOOKUP($B5,'smokey mountians'!$A$2:$U$34,21,FALSE)</f>
        <v/>
      </c>
      <c r="L5" s="78" t="n"/>
      <c r="M5" s="79" t="n"/>
      <c r="N5" s="79" t="n"/>
      <c r="O5" s="80" t="n"/>
      <c r="P5" s="78" t="n"/>
      <c r="Q5" s="79" t="n"/>
      <c r="R5" s="80" t="n"/>
    </row>
    <row r="6">
      <c r="B6" s="10" t="n">
        <v>9668</v>
      </c>
      <c r="C6" s="75">
        <f>5*I6+J6</f>
        <v/>
      </c>
      <c r="D6" s="29">
        <f>K6*2.5</f>
        <v/>
      </c>
      <c r="E6" s="29">
        <f>VLOOKUP($B6,'smokey mountians'!$A$2:$U$34,13,FALSE)</f>
        <v/>
      </c>
      <c r="F6" s="63">
        <f>E6+D6+C6</f>
        <v/>
      </c>
      <c r="G6" s="31">
        <f>VLOOKUP($B6,'smokey mountians'!$A$2:$U$34,20,FALSE)</f>
        <v/>
      </c>
      <c r="H6" s="62">
        <f>VLOOKUP($B6,'smokey mountians'!$A$2:$U$34,2,FALSE)</f>
        <v/>
      </c>
      <c r="I6" s="62">
        <f>VLOOKUP($B6,'smokey mountians'!$A$2:$U$34,6,FALSE)</f>
        <v/>
      </c>
      <c r="J6" s="66">
        <f>VLOOKUP($B6,'smokey mountians'!$A$2:$U$34,10,FALSE)</f>
        <v/>
      </c>
      <c r="K6" s="31">
        <f>VLOOKUP($B6,'smokey mountians'!$A$2:$U$34,21,FALSE)</f>
        <v/>
      </c>
      <c r="L6" s="78" t="n"/>
      <c r="M6" s="79" t="n"/>
      <c r="N6" s="79" t="n"/>
      <c r="O6" s="80" t="n"/>
      <c r="P6" s="78" t="n"/>
      <c r="Q6" s="79" t="n"/>
      <c r="R6" s="80" t="n"/>
    </row>
    <row r="7">
      <c r="B7" s="10" t="n"/>
      <c r="C7" s="28" t="n"/>
      <c r="D7" s="29" t="n"/>
      <c r="E7" s="30" t="n"/>
      <c r="F7" s="63" t="n"/>
      <c r="G7" s="31" t="n"/>
      <c r="H7" s="62" t="n"/>
      <c r="I7" s="28" t="n"/>
      <c r="J7" s="33" t="n"/>
      <c r="K7" s="69" t="n"/>
      <c r="L7" s="72" t="n"/>
      <c r="M7" s="18" t="n"/>
      <c r="N7" s="18" t="n"/>
      <c r="O7" s="33" t="n"/>
      <c r="P7" s="72" t="n"/>
      <c r="Q7" s="18" t="n"/>
      <c r="R7" s="33" t="n"/>
    </row>
    <row r="8" ht="21.6" customHeight="1" thickBot="1">
      <c r="B8" s="10" t="n"/>
      <c r="C8" s="34">
        <f>SUM(C4:C7)</f>
        <v/>
      </c>
      <c r="D8" s="35">
        <f>SUM(D4:D7)</f>
        <v/>
      </c>
      <c r="E8" s="35">
        <f>SUM(E4:E7)</f>
        <v/>
      </c>
      <c r="F8" s="76">
        <f>SUM(C8:E8)</f>
        <v/>
      </c>
      <c r="G8" s="37">
        <f>SUM(G4:G7)</f>
        <v/>
      </c>
      <c r="H8" s="65">
        <f>SUM(H4:H7)</f>
        <v/>
      </c>
      <c r="I8" s="38" t="n"/>
      <c r="J8" s="41" t="n"/>
      <c r="K8" s="70" t="n"/>
      <c r="L8" s="73" t="n"/>
      <c r="M8" s="40" t="n"/>
      <c r="N8" s="40" t="n"/>
      <c r="O8" s="41" t="n"/>
      <c r="P8" s="73" t="n"/>
      <c r="Q8" s="40" t="n"/>
      <c r="R8" s="41" t="n"/>
    </row>
    <row r="9" ht="15" customHeight="1" thickBot="1"/>
    <row r="10" ht="15" customHeight="1" thickBot="1">
      <c r="B10" s="6" t="n"/>
      <c r="C10" s="7" t="n"/>
      <c r="D10" s="8" t="n"/>
      <c r="E10" s="9" t="n"/>
      <c r="F10" s="9" t="n"/>
      <c r="G10" s="9" t="n"/>
      <c r="H10" s="9" t="n"/>
      <c r="I10" s="82" t="inlineStr">
        <is>
          <t>Auto</t>
        </is>
      </c>
      <c r="J10" s="84" t="n"/>
      <c r="K10" s="82" t="inlineStr">
        <is>
          <t>Tele</t>
        </is>
      </c>
      <c r="L10" s="82" t="inlineStr">
        <is>
          <t>Endgame</t>
        </is>
      </c>
      <c r="M10" s="83" t="n"/>
      <c r="N10" s="83" t="n"/>
      <c r="O10" s="84" t="n"/>
      <c r="P10" s="82" t="inlineStr">
        <is>
          <t>Capability</t>
        </is>
      </c>
      <c r="Q10" s="83" t="n"/>
      <c r="R10" s="84" t="n"/>
    </row>
    <row r="11" ht="43.2" customFormat="1" customHeight="1" s="2">
      <c r="B11" s="26" t="n"/>
      <c r="C11" s="19" t="inlineStr">
        <is>
          <t>Auto Points</t>
        </is>
      </c>
      <c r="D11" s="20" t="inlineStr">
        <is>
          <t>TeleOp Points</t>
        </is>
      </c>
      <c r="E11" s="20" t="inlineStr">
        <is>
          <t>Endgame Points</t>
        </is>
      </c>
      <c r="F11" s="74" t="inlineStr">
        <is>
          <t>Total Points</t>
        </is>
      </c>
      <c r="G11" s="23" t="inlineStr">
        <is>
          <t>Total Pieces</t>
        </is>
      </c>
      <c r="H11" s="23" t="inlineStr">
        <is>
          <t>Calculated OPR</t>
        </is>
      </c>
      <c r="I11" s="24" t="inlineStr">
        <is>
          <t>Auto Notes</t>
        </is>
      </c>
      <c r="J11" s="27" t="inlineStr">
        <is>
          <t>Leave Points</t>
        </is>
      </c>
      <c r="K11" s="68" t="inlineStr">
        <is>
          <t>Total TeleOp Cycles</t>
        </is>
      </c>
      <c r="L11" s="71" t="inlineStr">
        <is>
          <t>Endgame Climb</t>
        </is>
      </c>
      <c r="M11" s="26" t="inlineStr">
        <is>
          <t>Park</t>
        </is>
      </c>
      <c r="N11" s="26" t="inlineStr">
        <is>
          <t>Harmony</t>
        </is>
      </c>
      <c r="O11" s="27" t="inlineStr">
        <is>
          <t>Trap</t>
        </is>
      </c>
      <c r="P11" s="24" t="inlineStr">
        <is>
          <t>Drive</t>
        </is>
      </c>
      <c r="Q11" s="26" t="inlineStr">
        <is>
          <t>Scoring Capability</t>
        </is>
      </c>
      <c r="R11" s="27" t="inlineStr">
        <is>
          <t>Ground Pickup</t>
        </is>
      </c>
    </row>
    <row r="12">
      <c r="A12" s="6" t="inlineStr">
        <is>
          <t>Their Alliance</t>
        </is>
      </c>
      <c r="B12" s="10" t="n">
        <v>7431</v>
      </c>
      <c r="C12" s="75">
        <f>5*I12+J12</f>
        <v/>
      </c>
      <c r="D12" s="29">
        <f>K12*2.5</f>
        <v/>
      </c>
      <c r="E12" s="29">
        <f>VLOOKUP($B12,'smokey mountians'!$A$2:$U$34,13,FALSE)</f>
        <v/>
      </c>
      <c r="F12" s="63">
        <f>E12+D12+C12</f>
        <v/>
      </c>
      <c r="G12" s="31">
        <f>VLOOKUP($B12,'smokey mountians'!$A$2:$U$34,20,FALSE)</f>
        <v/>
      </c>
      <c r="H12" s="31">
        <f>VLOOKUP($B12,'smokey mountians'!$A$2:$U$34,2,FALSE)</f>
        <v/>
      </c>
      <c r="I12" s="62">
        <f>VLOOKUP($B12,'smokey mountians'!$A$2:$U$34,6,FALSE)</f>
        <v/>
      </c>
      <c r="J12" s="66">
        <f>VLOOKUP($B12,'smokey mountians'!$A$2:$U$34,10,FALSE)</f>
        <v/>
      </c>
      <c r="K12" s="31">
        <f>VLOOKUP($B12,'smokey mountians'!$A$2:$U$34,21,FALSE)</f>
        <v/>
      </c>
      <c r="L12" s="78" t="n"/>
      <c r="M12" s="79" t="n"/>
      <c r="N12" s="79" t="n"/>
      <c r="O12" s="80" t="n"/>
      <c r="P12" s="78" t="n"/>
      <c r="Q12" s="79" t="n"/>
      <c r="R12" s="80" t="n"/>
    </row>
    <row r="13">
      <c r="A13" s="6" t="n"/>
      <c r="B13" s="10" t="n">
        <v>3843</v>
      </c>
      <c r="C13" s="75">
        <f>5*I13+J13</f>
        <v/>
      </c>
      <c r="D13" s="29">
        <f>K13*2.5</f>
        <v/>
      </c>
      <c r="E13" s="29">
        <f>VLOOKUP($B13,'smokey mountians'!$A$2:$U$34,13,FALSE)</f>
        <v/>
      </c>
      <c r="F13" s="63">
        <f>E13+D13+C13</f>
        <v/>
      </c>
      <c r="G13" s="31">
        <f>VLOOKUP($B13,'smokey mountians'!$A$2:$U$34,20,FALSE)</f>
        <v/>
      </c>
      <c r="H13" s="31">
        <f>VLOOKUP($B13,'smokey mountians'!$A$2:$U$34,2,FALSE)</f>
        <v/>
      </c>
      <c r="I13" s="62">
        <f>VLOOKUP($B13,'smokey mountians'!$A$2:$U$34,6,FALSE)</f>
        <v/>
      </c>
      <c r="J13" s="66">
        <f>VLOOKUP($B13,'smokey mountians'!$A$2:$U$34,10,FALSE)</f>
        <v/>
      </c>
      <c r="K13" s="31">
        <f>VLOOKUP($B13,'smokey mountians'!$A$2:$U$34,21,FALSE)</f>
        <v/>
      </c>
      <c r="L13" s="78" t="n"/>
      <c r="M13" s="79" t="n"/>
      <c r="N13" s="79" t="n"/>
      <c r="O13" s="80" t="n"/>
      <c r="P13" s="78" t="n"/>
      <c r="Q13" s="79" t="n"/>
      <c r="R13" s="80" t="n"/>
    </row>
    <row r="14">
      <c r="A14" s="6" t="n"/>
      <c r="B14" s="10" t="n">
        <v>234</v>
      </c>
      <c r="C14" s="75">
        <f>5*I14+J14</f>
        <v/>
      </c>
      <c r="D14" s="29">
        <f>K14*2.5</f>
        <v/>
      </c>
      <c r="E14" s="29">
        <f>VLOOKUP($B14,'smokey mountians'!$A$2:$U$34,13,FALSE)</f>
        <v/>
      </c>
      <c r="F14" s="63">
        <f>E14+D14+C14</f>
        <v/>
      </c>
      <c r="G14" s="31">
        <f>VLOOKUP($B14,'smokey mountians'!$A$2:$U$34,20,FALSE)</f>
        <v/>
      </c>
      <c r="H14" s="31">
        <f>VLOOKUP($B14,'smokey mountians'!$A$2:$U$34,2,FALSE)</f>
        <v/>
      </c>
      <c r="I14" s="62">
        <f>VLOOKUP($B14,'smokey mountians'!$A$2:$U$34,6,FALSE)</f>
        <v/>
      </c>
      <c r="J14" s="66">
        <f>VLOOKUP($B14,'smokey mountians'!$A$2:$U$34,10,FALSE)</f>
        <v/>
      </c>
      <c r="K14" s="31">
        <f>VLOOKUP($B14,'smokey mountians'!$A$2:$U$34,21,FALSE)</f>
        <v/>
      </c>
      <c r="L14" s="78" t="n"/>
      <c r="M14" s="79" t="n"/>
      <c r="N14" s="79" t="n"/>
      <c r="O14" s="80" t="n"/>
      <c r="P14" s="78" t="n"/>
      <c r="Q14" s="79" t="n"/>
      <c r="R14" s="80" t="n"/>
    </row>
    <row r="15">
      <c r="A15" s="6" t="n"/>
      <c r="B15" s="10" t="n"/>
      <c r="C15" s="42" t="n"/>
      <c r="D15" s="43" t="n"/>
      <c r="E15" s="43" t="n"/>
      <c r="F15" s="77" t="n"/>
      <c r="G15" s="31" t="n"/>
      <c r="H15" s="45" t="n"/>
      <c r="I15" s="28" t="n"/>
      <c r="J15" s="33" t="n"/>
      <c r="K15" s="69" t="n"/>
      <c r="L15" s="72" t="n"/>
      <c r="M15" s="18" t="n"/>
      <c r="N15" s="18" t="n"/>
      <c r="O15" s="33" t="n"/>
      <c r="P15" s="72" t="n"/>
      <c r="Q15" s="18" t="n"/>
      <c r="R15" s="33" t="n"/>
    </row>
    <row r="16" ht="21.6" customHeight="1" thickBot="1">
      <c r="A16" s="6" t="n"/>
      <c r="B16" s="10" t="n"/>
      <c r="C16" s="34">
        <f>SUM(C12:C15)</f>
        <v/>
      </c>
      <c r="D16" s="35">
        <f>SUM(D12:D15)</f>
        <v/>
      </c>
      <c r="E16" s="35">
        <f>SUM(E12:E15)</f>
        <v/>
      </c>
      <c r="F16" s="76">
        <f>SUM(C16:E16)</f>
        <v/>
      </c>
      <c r="G16" s="37">
        <f>SUM(G12:G15)</f>
        <v/>
      </c>
      <c r="H16" s="37">
        <f>SUM(H12:H15)</f>
        <v/>
      </c>
      <c r="I16" s="38" t="n"/>
      <c r="J16" s="41" t="n"/>
      <c r="K16" s="70" t="n"/>
      <c r="L16" s="73" t="n"/>
      <c r="M16" s="40" t="n"/>
      <c r="N16" s="40" t="n"/>
      <c r="O16" s="41" t="n"/>
      <c r="P16" s="73" t="n"/>
      <c r="Q16" s="40" t="n"/>
      <c r="R16" s="41" t="n"/>
    </row>
  </sheetData>
  <mergeCells count="7">
    <mergeCell ref="P10:R10"/>
    <mergeCell ref="I1:R1"/>
    <mergeCell ref="P2:R2"/>
    <mergeCell ref="I10:J10"/>
    <mergeCell ref="I2:J2"/>
    <mergeCell ref="L2:O2"/>
    <mergeCell ref="L10:O10"/>
  </mergeCells>
  <pageMargins left="0.7" right="0.7" top="0.75" bottom="0.75" header="0.3" footer="0.3"/>
  <pageSetup orientation="portrait"/>
  <drawing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2:D70"/>
  <sheetViews>
    <sheetView topLeftCell="A35" workbookViewId="0">
      <selection activeCell="F44" sqref="F44"/>
    </sheetView>
  </sheetViews>
  <sheetFormatPr baseColWidth="8" defaultRowHeight="14.4"/>
  <sheetData>
    <row r="2">
      <c r="B2" t="n">
        <v>610</v>
      </c>
      <c r="C2" t="inlineStr">
        <is>
          <t>Toronto, Ontario, Canada</t>
        </is>
      </c>
    </row>
    <row r="3">
      <c r="B3" t="n">
        <v>771</v>
      </c>
    </row>
    <row r="4">
      <c r="B4" t="n">
        <v>865</v>
      </c>
      <c r="C4" t="inlineStr">
        <is>
          <t>Oakville, Ontario, Canada</t>
        </is>
      </c>
    </row>
    <row r="5">
      <c r="B5" t="n">
        <v>1114</v>
      </c>
    </row>
    <row r="6">
      <c r="B6" t="n">
        <v>1305</v>
      </c>
      <c r="C6" t="inlineStr">
        <is>
          <t>Toronto, Ontario, Canada</t>
        </is>
      </c>
    </row>
    <row r="7">
      <c r="B7" t="n">
        <v>2056</v>
      </c>
    </row>
    <row r="8">
      <c r="B8" t="n">
        <v>2386</v>
      </c>
      <c r="C8" t="inlineStr">
        <is>
          <t>St Catharines, Ontario, Canada</t>
        </is>
      </c>
    </row>
    <row r="9">
      <c r="B9" t="n">
        <v>2706</v>
      </c>
    </row>
    <row r="10">
      <c r="B10" t="n">
        <v>4015</v>
      </c>
      <c r="C10" t="inlineStr">
        <is>
          <t>North Bay, Ontario, Canada</t>
        </is>
      </c>
    </row>
    <row r="11">
      <c r="B11" t="n">
        <v>4039</v>
      </c>
    </row>
    <row r="12">
      <c r="B12" t="n">
        <v>4152</v>
      </c>
      <c r="C12" t="inlineStr">
        <is>
          <t>Stoney Creek, Ontario, Canada</t>
        </is>
      </c>
    </row>
    <row r="13">
      <c r="B13" t="n">
        <v>4343</v>
      </c>
    </row>
    <row r="14">
      <c r="B14" t="n">
        <v>4476</v>
      </c>
      <c r="C14" t="inlineStr">
        <is>
          <t>Burlington, Ontario, Canada</t>
        </is>
      </c>
    </row>
    <row r="15">
      <c r="B15" t="n">
        <v>4940</v>
      </c>
    </row>
    <row r="16">
      <c r="B16" t="n">
        <v>4951</v>
      </c>
      <c r="C16" t="inlineStr">
        <is>
          <t>Ottawa, Ontario, Canada</t>
        </is>
      </c>
    </row>
    <row r="17">
      <c r="B17" t="n">
        <v>4976</v>
      </c>
    </row>
    <row r="18">
      <c r="B18" t="n">
        <v>5024</v>
      </c>
      <c r="C18" t="inlineStr">
        <is>
          <t>Mississauga, Ontario, Canada</t>
        </is>
      </c>
    </row>
    <row r="19">
      <c r="B19" t="n">
        <v>6514</v>
      </c>
    </row>
    <row r="20">
      <c r="B20" t="n">
        <v>6854</v>
      </c>
      <c r="C20" t="inlineStr">
        <is>
          <t>Hamilton, Ontario, Canada</t>
        </is>
      </c>
    </row>
    <row r="21">
      <c r="B21" t="n">
        <v>6975</v>
      </c>
    </row>
    <row r="22">
      <c r="B22" t="n">
        <v>6978</v>
      </c>
      <c r="C22" t="inlineStr">
        <is>
          <t>Huntsville, Ontario, Canada</t>
        </is>
      </c>
    </row>
    <row r="23">
      <c r="B23" t="n">
        <v>6987</v>
      </c>
    </row>
    <row r="24">
      <c r="B24" t="n">
        <v>7200</v>
      </c>
      <c r="C24" t="inlineStr">
        <is>
          <t>Aurora, Ontario, Canada</t>
        </is>
      </c>
    </row>
    <row r="25">
      <c r="B25" t="n">
        <v>7476</v>
      </c>
    </row>
    <row r="26">
      <c r="B26" t="n">
        <v>7480</v>
      </c>
      <c r="C26" t="inlineStr">
        <is>
          <t>Kingston, Ontario, Canada</t>
        </is>
      </c>
    </row>
    <row r="27">
      <c r="B27" t="n">
        <v>7757</v>
      </c>
    </row>
    <row r="28">
      <c r="B28" t="n">
        <v>8089</v>
      </c>
      <c r="C28" t="inlineStr">
        <is>
          <t>Windsor, Ontario, Canada</t>
        </is>
      </c>
    </row>
    <row r="29">
      <c r="B29" t="n">
        <v>8349</v>
      </c>
    </row>
    <row r="30">
      <c r="B30" t="n">
        <v>8729</v>
      </c>
      <c r="C30" t="inlineStr">
        <is>
          <t>King, Ontario, Canada</t>
        </is>
      </c>
    </row>
    <row r="31">
      <c r="B31" t="n">
        <v>8764</v>
      </c>
    </row>
    <row r="32">
      <c r="B32" t="n">
        <v>9062</v>
      </c>
      <c r="C32" t="inlineStr">
        <is>
          <t>Georgetown, Ontario, Canada</t>
        </is>
      </c>
    </row>
    <row r="33">
      <c r="B33" t="n">
        <v>9098</v>
      </c>
    </row>
    <row r="34">
      <c r="B34" t="n">
        <v>9127</v>
      </c>
      <c r="C34" t="inlineStr">
        <is>
          <t>London, Ontario, Canada</t>
        </is>
      </c>
    </row>
    <row r="35">
      <c r="B35" t="n">
        <v>9580</v>
      </c>
    </row>
    <row r="36">
      <c r="B36" t="inlineStr">
        <is>
          <t>#ChangeTheNow</t>
        </is>
      </c>
      <c r="C36" t="inlineStr">
        <is>
          <t>Location</t>
        </is>
      </c>
      <c r="D36" t="inlineStr">
        <is>
          <t>Image</t>
        </is>
      </c>
    </row>
    <row r="37">
      <c r="B37" t="inlineStr">
        <is>
          <t>Atomic Dishwashers</t>
        </is>
      </c>
      <c r="C37" t="inlineStr">
        <is>
          <t>Sutton West, Ontario, Canada</t>
        </is>
      </c>
    </row>
    <row r="38">
      <c r="B38" t="inlineStr">
        <is>
          <t>Banting Robotics</t>
        </is>
      </c>
    </row>
    <row r="39">
      <c r="B39" t="inlineStr">
        <is>
          <t>CDS Cyclones</t>
        </is>
      </c>
      <c r="C39" t="inlineStr">
        <is>
          <t>London, Ontario, Canada</t>
        </is>
      </c>
    </row>
    <row r="40">
      <c r="B40" t="inlineStr">
        <is>
          <t>Crescent Coyotes</t>
        </is>
      </c>
    </row>
    <row r="41">
      <c r="B41" t="inlineStr">
        <is>
          <t>Critical Circuits</t>
        </is>
      </c>
      <c r="C41" t="inlineStr">
        <is>
          <t>Scarborough, Ontario, Canada</t>
        </is>
      </c>
    </row>
    <row r="42">
      <c r="B42" t="inlineStr">
        <is>
          <t>EOM Robotics 7476</t>
        </is>
      </c>
    </row>
    <row r="43">
      <c r="B43" t="inlineStr">
        <is>
          <t>EOM Robotics 9127</t>
        </is>
      </c>
      <c r="C43" t="inlineStr">
        <is>
          <t>Saint Catharines, Ontario, Canada</t>
        </is>
      </c>
    </row>
    <row r="44">
      <c r="B44" t="inlineStr">
        <is>
          <t>Falcon Automation</t>
        </is>
      </c>
    </row>
    <row r="45">
      <c r="B45" t="inlineStr">
        <is>
          <t>FireHawks</t>
        </is>
      </c>
      <c r="C45" t="inlineStr">
        <is>
          <t>Fenelon Falls, Ontario, Canada</t>
        </is>
      </c>
    </row>
    <row r="46">
      <c r="B46" t="inlineStr">
        <is>
          <t>Hoya Robotics</t>
        </is>
      </c>
    </row>
    <row r="47">
      <c r="B47" t="inlineStr">
        <is>
          <t>Ice Cubed</t>
        </is>
      </c>
      <c r="C47" t="inlineStr">
        <is>
          <t>Alliston, Ontario, Canada</t>
        </is>
      </c>
    </row>
    <row r="48">
      <c r="B48" t="inlineStr">
        <is>
          <t>Jag</t>
        </is>
      </c>
    </row>
    <row r="49">
      <c r="B49" t="inlineStr">
        <is>
          <t>Knight Vision</t>
        </is>
      </c>
      <c r="C49" t="inlineStr">
        <is>
          <t>Kanata, Ontario, Canada</t>
        </is>
      </c>
    </row>
    <row r="50">
      <c r="B50" t="inlineStr">
        <is>
          <t>Machine Mavericks</t>
        </is>
      </c>
    </row>
    <row r="51">
      <c r="B51" t="inlineStr">
        <is>
          <t>MakeShift Robotics</t>
        </is>
      </c>
      <c r="C51" t="inlineStr">
        <is>
          <t>Kingston, Ontario, Canada</t>
        </is>
      </c>
    </row>
    <row r="52">
      <c r="B52" t="inlineStr">
        <is>
          <t>MaxTech</t>
        </is>
      </c>
    </row>
    <row r="53">
      <c r="B53" t="inlineStr">
        <is>
          <t>Merge Robotics</t>
        </is>
      </c>
      <c r="C53" t="inlineStr">
        <is>
          <t>Owen Sound, Ontario, Canada</t>
        </is>
      </c>
    </row>
    <row r="54">
      <c r="B54" t="inlineStr">
        <is>
          <t>Newbotics</t>
        </is>
      </c>
    </row>
    <row r="55">
      <c r="B55" t="inlineStr">
        <is>
          <t>OP Robotics</t>
        </is>
      </c>
      <c r="C55" t="inlineStr">
        <is>
          <t>Kitchener, Ontario, Canada</t>
        </is>
      </c>
    </row>
    <row r="56">
      <c r="B56" t="inlineStr">
        <is>
          <t>QuickStrike Niagara</t>
        </is>
      </c>
    </row>
    <row r="57">
      <c r="B57" t="inlineStr">
        <is>
          <t>Raider Robotics</t>
        </is>
      </c>
      <c r="C57" t="inlineStr">
        <is>
          <t>Newmarket, Ontario, Canada</t>
        </is>
      </c>
    </row>
    <row r="58">
      <c r="B58" t="inlineStr">
        <is>
          <t>Revolt Robotics</t>
        </is>
      </c>
    </row>
    <row r="59">
      <c r="B59" t="inlineStr">
        <is>
          <t>Rockway Robotics</t>
        </is>
      </c>
      <c r="C59" t="inlineStr">
        <is>
          <t>Kanata, Ontario, Canada</t>
        </is>
      </c>
    </row>
    <row r="60">
      <c r="B60" t="inlineStr">
        <is>
          <t>Simbotics</t>
        </is>
      </c>
    </row>
    <row r="61">
      <c r="B61" t="inlineStr">
        <is>
          <t>Sparkling H2O</t>
        </is>
      </c>
      <c r="C61" t="inlineStr">
        <is>
          <t>Thornhill, Ontario, Canada</t>
        </is>
      </c>
    </row>
    <row r="62">
      <c r="B62" t="inlineStr">
        <is>
          <t>Sutton Robotics League</t>
        </is>
      </c>
    </row>
    <row r="63">
      <c r="B63" t="inlineStr">
        <is>
          <t>SWAT</t>
        </is>
      </c>
      <c r="C63" t="inlineStr">
        <is>
          <t>Hamilton, Ontario, Canada</t>
        </is>
      </c>
    </row>
    <row r="64">
      <c r="B64" t="inlineStr">
        <is>
          <t>Team</t>
        </is>
      </c>
    </row>
    <row r="65">
      <c r="B65" t="inlineStr">
        <is>
          <t>The Neil McNeil Brotherhood Bots</t>
        </is>
      </c>
      <c r="C65" t="inlineStr">
        <is>
          <t>Oakville, Ontario, Canada</t>
        </is>
      </c>
    </row>
    <row r="66">
      <c r="B66" t="inlineStr">
        <is>
          <t>Thunder Robotics</t>
        </is>
      </c>
    </row>
    <row r="67">
      <c r="B67" t="inlineStr">
        <is>
          <t>Trojans</t>
        </is>
      </c>
      <c r="C67" t="inlineStr">
        <is>
          <t>kanata, Ontario, Canada</t>
        </is>
      </c>
    </row>
    <row r="68">
      <c r="B68" t="inlineStr">
        <is>
          <t>Viking Robotics</t>
        </is>
      </c>
    </row>
    <row r="69">
      <c r="B69" t="inlineStr">
        <is>
          <t>W.A.F.F.L.E.S.</t>
        </is>
      </c>
      <c r="C69" t="inlineStr">
        <is>
          <t>Barrie, Ontario, Canada</t>
        </is>
      </c>
    </row>
    <row r="70">
      <c r="B70" t="inlineStr">
        <is>
          <t>WARP7</t>
        </is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32"/>
  <sheetViews>
    <sheetView zoomScale="85" zoomScaleNormal="85" workbookViewId="0">
      <selection activeCell="E11" sqref="E11"/>
    </sheetView>
  </sheetViews>
  <sheetFormatPr baseColWidth="8" defaultRowHeight="14.4"/>
  <cols>
    <col width="9.109375" customWidth="1" style="3" min="1" max="5"/>
    <col width="32.109375" bestFit="1" customWidth="1" style="3" min="6" max="6"/>
    <col hidden="1" width="13" customWidth="1" style="3" min="7" max="17"/>
    <col width="11.5546875" customWidth="1" style="5" min="18" max="21"/>
  </cols>
  <sheetData>
    <row r="1" ht="72" customFormat="1" customHeight="1" s="1">
      <c r="A1" s="2" t="inlineStr">
        <is>
          <t>Team</t>
        </is>
      </c>
      <c r="B1" s="2" t="inlineStr">
        <is>
          <t>Rank</t>
        </is>
      </c>
      <c r="C1" s="2" t="inlineStr">
        <is>
          <t>Alliance</t>
        </is>
      </c>
      <c r="D1" s="2" t="inlineStr">
        <is>
          <t>Spot</t>
        </is>
      </c>
      <c r="E1" s="2" t="inlineStr">
        <is>
          <t>Result</t>
        </is>
      </c>
      <c r="F1" s="2" t="inlineStr">
        <is>
          <t>Why Picked?</t>
        </is>
      </c>
      <c r="G1" s="2" t="inlineStr">
        <is>
          <t>Opr</t>
        </is>
      </c>
      <c r="H1" s="2" t="inlineStr">
        <is>
          <t>Auto Points</t>
        </is>
      </c>
      <c r="I1" s="2" t="inlineStr">
        <is>
          <t>Auto Speaker Note Points</t>
        </is>
      </c>
      <c r="J1" s="2" t="inlineStr">
        <is>
          <t>Total Teleop Cycles</t>
        </is>
      </c>
      <c r="K1" s="2" t="inlineStr">
        <is>
          <t>Teleop Amp Note Count</t>
        </is>
      </c>
      <c r="L1" s="2" t="inlineStr">
        <is>
          <t>Teleop Speaker Note Count</t>
        </is>
      </c>
      <c r="M1" s="2" t="inlineStr">
        <is>
          <t>Teleop Speaker Note Amplified Count</t>
        </is>
      </c>
      <c r="N1" s="2" t="inlineStr">
        <is>
          <t>Leave Points</t>
        </is>
      </c>
      <c r="O1" s="2" t="inlineStr">
        <is>
          <t>Park Points</t>
        </is>
      </c>
      <c r="P1" s="2" t="inlineStr">
        <is>
          <t>Trap Points</t>
        </is>
      </c>
      <c r="Q1" s="2" t="inlineStr">
        <is>
          <t>On Stage Points</t>
        </is>
      </c>
      <c r="R1" s="4" t="inlineStr">
        <is>
          <t>Normalized OPR</t>
        </is>
      </c>
      <c r="S1" s="4" t="inlineStr">
        <is>
          <t>Normalized Auto</t>
        </is>
      </c>
      <c r="T1" s="4" t="inlineStr">
        <is>
          <t>Normalized TeleOp</t>
        </is>
      </c>
      <c r="U1" s="4" t="inlineStr">
        <is>
          <t>Normalized Endgame</t>
        </is>
      </c>
    </row>
    <row r="2">
      <c r="A2" s="3" t="n">
        <v>1690</v>
      </c>
      <c r="B2" s="3" t="n">
        <v>1</v>
      </c>
      <c r="C2" s="3" t="n">
        <v>1</v>
      </c>
      <c r="D2" s="3" t="inlineStr">
        <is>
          <t>Captain</t>
        </is>
      </c>
      <c r="E2" s="3" t="inlineStr">
        <is>
          <t>W</t>
        </is>
      </c>
      <c r="G2" s="3" t="n">
        <v>44.77</v>
      </c>
      <c r="H2" s="3" t="n">
        <v>19.32</v>
      </c>
      <c r="I2" s="3" t="n">
        <v>17.57</v>
      </c>
      <c r="J2" s="3">
        <f>K2+L2+M2</f>
        <v/>
      </c>
      <c r="K2" s="3" t="n">
        <v>4.4</v>
      </c>
      <c r="L2" s="3" t="n">
        <v>0.36</v>
      </c>
      <c r="M2" s="3" t="n">
        <v>2.82</v>
      </c>
      <c r="N2" s="3" t="n">
        <v>1.76</v>
      </c>
      <c r="O2" s="3" t="n">
        <v>0.35</v>
      </c>
      <c r="P2" s="3" t="n">
        <v>2.01</v>
      </c>
      <c r="Q2" s="3" t="n">
        <v>5.08</v>
      </c>
      <c r="R2" s="5">
        <f>100*G2/MAX(G$2:G$32)</f>
        <v/>
      </c>
      <c r="S2" s="5">
        <f>100*H2/MAX(H$2:H$32)</f>
        <v/>
      </c>
      <c r="T2" s="5">
        <f>100*J2/MAX(J$2:J$32)</f>
        <v/>
      </c>
      <c r="U2" s="5">
        <f>100*Q2/MAX(Q$2:Q$32)</f>
        <v/>
      </c>
    </row>
    <row r="3">
      <c r="A3" s="3" t="n">
        <v>1574</v>
      </c>
      <c r="B3" s="3" t="n">
        <v>2</v>
      </c>
      <c r="C3" s="3" t="n">
        <v>2</v>
      </c>
      <c r="D3" s="3" t="inlineStr">
        <is>
          <t>Captain</t>
        </is>
      </c>
      <c r="E3" s="3" t="n">
        <v>5</v>
      </c>
      <c r="G3" s="3" t="n">
        <v>31.22</v>
      </c>
      <c r="H3" s="3" t="n">
        <v>6.18</v>
      </c>
      <c r="I3" s="3" t="n">
        <v>5.27</v>
      </c>
      <c r="J3" s="3">
        <f>K3+L3+M3</f>
        <v/>
      </c>
      <c r="K3" s="3" t="n">
        <v>1</v>
      </c>
      <c r="L3" s="3" t="n">
        <v>4.2</v>
      </c>
      <c r="M3" s="3" t="n">
        <v>0.5600000000000001</v>
      </c>
      <c r="N3" s="3" t="n">
        <v>0.93</v>
      </c>
      <c r="O3" s="3" t="n">
        <v>0.1</v>
      </c>
      <c r="P3" s="3" t="n">
        <v>1.19</v>
      </c>
      <c r="Q3" s="3" t="n">
        <v>3.36</v>
      </c>
      <c r="R3" s="5">
        <f>100*G3/MAX(G$2:G$32)</f>
        <v/>
      </c>
      <c r="S3" s="5">
        <f>100*H3/MAX(H$2:H$32)</f>
        <v/>
      </c>
      <c r="T3" s="5">
        <f>100*J3/MAX(J$2:J$32)</f>
        <v/>
      </c>
      <c r="U3" s="5">
        <f>100*Q3/MAX(Q$2:Q$32)</f>
        <v/>
      </c>
    </row>
    <row r="4">
      <c r="A4" s="3" t="n">
        <v>3339</v>
      </c>
      <c r="B4" s="3" t="n">
        <v>3</v>
      </c>
      <c r="C4" s="3" t="n">
        <v>1</v>
      </c>
      <c r="D4" s="3" t="inlineStr">
        <is>
          <t>Partner</t>
        </is>
      </c>
      <c r="E4" s="3" t="inlineStr">
        <is>
          <t>W</t>
        </is>
      </c>
      <c r="F4" s="3" t="inlineStr">
        <is>
          <t>Best Overall / Best Auto</t>
        </is>
      </c>
      <c r="G4" s="3" t="n">
        <v>33.32</v>
      </c>
      <c r="H4" s="3" t="n">
        <v>13.91</v>
      </c>
      <c r="I4" s="3" t="n">
        <v>11.68</v>
      </c>
      <c r="J4" s="3">
        <f>K4+L4+M4</f>
        <v/>
      </c>
      <c r="K4" s="3" t="n">
        <v>1.67</v>
      </c>
      <c r="L4" s="3" t="n">
        <v>5.38</v>
      </c>
      <c r="M4" s="3" t="n">
        <v>0.6899999999999999</v>
      </c>
      <c r="N4" s="3" t="n">
        <v>2.23</v>
      </c>
      <c r="O4" s="3" t="n">
        <v>0.52</v>
      </c>
      <c r="P4" s="3" t="n">
        <v>0.6899999999999999</v>
      </c>
      <c r="Q4" s="3" t="n">
        <v>2.98</v>
      </c>
      <c r="R4" s="5">
        <f>100*G4/MAX(G$2:G$32)</f>
        <v/>
      </c>
      <c r="S4" s="5">
        <f>100*H4/MAX(H$2:H$32)</f>
        <v/>
      </c>
      <c r="T4" s="5">
        <f>100*J4/MAX(J$2:J$32)</f>
        <v/>
      </c>
      <c r="U4" s="5">
        <f>100*Q4/MAX(Q$2:Q$32)</f>
        <v/>
      </c>
    </row>
    <row r="5">
      <c r="A5" s="3" t="n">
        <v>1942</v>
      </c>
      <c r="B5" s="3" t="n">
        <v>4</v>
      </c>
      <c r="C5" s="3" t="n">
        <v>3</v>
      </c>
      <c r="D5" s="3" t="inlineStr">
        <is>
          <t>Captain</t>
        </is>
      </c>
      <c r="E5" s="3" t="inlineStr">
        <is>
          <t>F</t>
        </is>
      </c>
      <c r="G5" s="3" t="n">
        <v>24.52</v>
      </c>
      <c r="H5" s="3" t="n">
        <v>5.08</v>
      </c>
      <c r="I5" s="3" t="n">
        <v>2.7</v>
      </c>
      <c r="J5" s="3">
        <f>K5+L5+M5</f>
        <v/>
      </c>
      <c r="K5" s="3" t="n">
        <v>0.5</v>
      </c>
      <c r="L5" s="3" t="n">
        <v>5.68</v>
      </c>
      <c r="M5" s="3" t="n">
        <v>1.09</v>
      </c>
      <c r="N5" s="3" t="n">
        <v>2.22</v>
      </c>
      <c r="O5" s="3" t="n">
        <v>0.9</v>
      </c>
      <c r="P5" s="3" t="n">
        <v>-0.09</v>
      </c>
      <c r="Q5" s="3" t="n">
        <v>1.66</v>
      </c>
      <c r="R5" s="5">
        <f>100*G5/MAX(G$2:G$32)</f>
        <v/>
      </c>
      <c r="S5" s="5">
        <f>100*H5/MAX(H$2:H$32)</f>
        <v/>
      </c>
      <c r="T5" s="5">
        <f>100*J5/MAX(J$2:J$32)</f>
        <v/>
      </c>
      <c r="U5" s="5">
        <f>100*Q5/MAX(Q$2:Q$32)</f>
        <v/>
      </c>
    </row>
    <row r="6">
      <c r="A6" s="3" t="n">
        <v>5951</v>
      </c>
      <c r="B6" s="3" t="n">
        <v>5</v>
      </c>
      <c r="C6" s="3" t="n">
        <v>3</v>
      </c>
      <c r="D6" s="3" t="inlineStr">
        <is>
          <t>Partner</t>
        </is>
      </c>
      <c r="E6" s="3" t="inlineStr">
        <is>
          <t>F</t>
        </is>
      </c>
      <c r="F6" s="3" t="inlineStr">
        <is>
          <t>Best Overall / Best Auto</t>
        </is>
      </c>
      <c r="G6" s="3" t="n">
        <v>30.97</v>
      </c>
      <c r="H6" s="3" t="n">
        <v>10.19</v>
      </c>
      <c r="I6" s="3" t="n">
        <v>8.619999999999999</v>
      </c>
      <c r="J6" s="3">
        <f>K6+L6+M6</f>
        <v/>
      </c>
      <c r="K6" s="3" t="n">
        <v>4.32</v>
      </c>
      <c r="L6" s="3" t="n">
        <v>1.37</v>
      </c>
      <c r="M6" s="3" t="n">
        <v>1.42</v>
      </c>
      <c r="N6" s="3" t="n">
        <v>1.58</v>
      </c>
      <c r="O6" s="3" t="n">
        <v>0.68</v>
      </c>
      <c r="P6" s="3" t="n">
        <v>0</v>
      </c>
      <c r="Q6" s="3" t="n">
        <v>1.12</v>
      </c>
      <c r="R6" s="5">
        <f>100*G6/MAX(G$2:G$32)</f>
        <v/>
      </c>
      <c r="S6" s="5">
        <f>100*H6/MAX(H$2:H$32)</f>
        <v/>
      </c>
      <c r="T6" s="5">
        <f>100*J6/MAX(J$2:J$32)</f>
        <v/>
      </c>
      <c r="U6" s="5">
        <f>100*Q6/MAX(Q$2:Q$32)</f>
        <v/>
      </c>
    </row>
    <row r="7">
      <c r="A7" s="3" t="n">
        <v>5715</v>
      </c>
      <c r="B7" s="3" t="n">
        <v>6</v>
      </c>
      <c r="C7" s="3" t="n">
        <v>4</v>
      </c>
      <c r="D7" s="3" t="inlineStr">
        <is>
          <t>Captain</t>
        </is>
      </c>
      <c r="E7" s="3" t="n">
        <v>3</v>
      </c>
      <c r="G7" s="3" t="n">
        <v>20.74</v>
      </c>
      <c r="H7" s="3" t="n">
        <v>7.1</v>
      </c>
      <c r="I7" s="3" t="n">
        <v>5.95</v>
      </c>
      <c r="J7" s="3">
        <f>K7+L7+M7</f>
        <v/>
      </c>
      <c r="K7" s="3" t="n">
        <v>1.36</v>
      </c>
      <c r="L7" s="3" t="n">
        <v>2.83</v>
      </c>
      <c r="M7" s="3" t="n">
        <v>1.17</v>
      </c>
      <c r="N7" s="3" t="n">
        <v>1.16</v>
      </c>
      <c r="O7" s="3" t="n">
        <v>0.17</v>
      </c>
      <c r="P7" s="3" t="n">
        <v>-0.52</v>
      </c>
      <c r="Q7" s="3" t="n">
        <v>1.07</v>
      </c>
      <c r="R7" s="5">
        <f>100*G7/MAX(G$2:G$32)</f>
        <v/>
      </c>
      <c r="S7" s="5">
        <f>100*H7/MAX(H$2:H$32)</f>
        <v/>
      </c>
      <c r="T7" s="5">
        <f>100*J7/MAX(J$2:J$32)</f>
        <v/>
      </c>
      <c r="U7" s="5">
        <f>100*Q7/MAX(Q$2:Q$32)</f>
        <v/>
      </c>
    </row>
    <row r="8">
      <c r="A8" s="3" t="n">
        <v>4320</v>
      </c>
      <c r="B8" s="3" t="n">
        <v>7</v>
      </c>
      <c r="C8" s="3" t="n">
        <v>5</v>
      </c>
      <c r="D8" s="3" t="inlineStr">
        <is>
          <t>Captain</t>
        </is>
      </c>
      <c r="E8" s="3" t="n">
        <v>3</v>
      </c>
      <c r="G8" s="3" t="n">
        <v>15.19</v>
      </c>
      <c r="H8" s="3" t="n">
        <v>4.95</v>
      </c>
      <c r="I8" s="3" t="n">
        <v>4.05</v>
      </c>
      <c r="J8" s="3">
        <f>K8+L8+M8</f>
        <v/>
      </c>
      <c r="K8" s="3" t="n">
        <v>1.52</v>
      </c>
      <c r="L8" s="3" t="n">
        <v>0.54</v>
      </c>
      <c r="M8" s="3" t="n">
        <v>0.46</v>
      </c>
      <c r="N8" s="3" t="n">
        <v>0.92</v>
      </c>
      <c r="O8" s="3" t="n">
        <v>0.23</v>
      </c>
      <c r="P8" s="3" t="n">
        <v>0.22</v>
      </c>
      <c r="Q8" s="3" t="n">
        <v>1.92</v>
      </c>
      <c r="R8" s="5">
        <f>100*G8/MAX(G$2:G$32)</f>
        <v/>
      </c>
      <c r="S8" s="5">
        <f>100*H8/MAX(H$2:H$32)</f>
        <v/>
      </c>
      <c r="T8" s="5">
        <f>100*J8/MAX(J$2:J$32)</f>
        <v/>
      </c>
      <c r="U8" s="5">
        <f>100*Q8/MAX(Q$2:Q$32)</f>
        <v/>
      </c>
    </row>
    <row r="9">
      <c r="A9" s="3" t="n">
        <v>1577</v>
      </c>
      <c r="B9" s="3" t="n">
        <v>8</v>
      </c>
      <c r="C9" s="3" t="n">
        <v>2</v>
      </c>
      <c r="D9" s="3" t="inlineStr">
        <is>
          <t>Partner</t>
        </is>
      </c>
      <c r="E9" s="3" t="n">
        <v>5</v>
      </c>
      <c r="F9" s="3" t="inlineStr">
        <is>
          <t>Reputation / 5951 better</t>
        </is>
      </c>
      <c r="G9" s="3" t="n">
        <v>24.79</v>
      </c>
      <c r="H9" s="3" t="n">
        <v>7.1</v>
      </c>
      <c r="I9" s="3" t="n">
        <v>5.15</v>
      </c>
      <c r="J9" s="3">
        <f>K9+L9+M9</f>
        <v/>
      </c>
      <c r="K9" s="3" t="n">
        <v>1.64</v>
      </c>
      <c r="L9" s="3" t="n">
        <v>0.89</v>
      </c>
      <c r="M9" s="3" t="n">
        <v>1.34</v>
      </c>
      <c r="N9" s="3" t="n">
        <v>1.97</v>
      </c>
      <c r="O9" s="3" t="n">
        <v>0.22</v>
      </c>
      <c r="P9" s="3" t="n">
        <v>0.37</v>
      </c>
      <c r="Q9" s="3" t="n">
        <v>3.37</v>
      </c>
      <c r="R9" s="5">
        <f>100*G9/MAX(G$2:G$32)</f>
        <v/>
      </c>
      <c r="S9" s="5">
        <f>100*H9/MAX(H$2:H$32)</f>
        <v/>
      </c>
      <c r="T9" s="5">
        <f>100*J9/MAX(J$2:J$32)</f>
        <v/>
      </c>
      <c r="U9" s="5">
        <f>100*Q9/MAX(Q$2:Q$32)</f>
        <v/>
      </c>
    </row>
    <row r="10">
      <c r="A10" s="3" t="n">
        <v>6740</v>
      </c>
      <c r="B10" s="3" t="n">
        <v>9</v>
      </c>
      <c r="C10" s="3" t="n">
        <v>6</v>
      </c>
      <c r="D10" s="3" t="inlineStr">
        <is>
          <t>Captain</t>
        </is>
      </c>
      <c r="E10" s="3" t="n">
        <v>4</v>
      </c>
      <c r="G10" s="3" t="n">
        <v>21.7</v>
      </c>
      <c r="H10" s="3" t="n">
        <v>3.81</v>
      </c>
      <c r="I10" s="3" t="n">
        <v>3.35</v>
      </c>
      <c r="J10" s="3">
        <f>K10+L10+M10</f>
        <v/>
      </c>
      <c r="K10" s="3" t="n">
        <v>3.72</v>
      </c>
      <c r="L10" s="3" t="n">
        <v>1.69</v>
      </c>
      <c r="M10" s="3" t="n">
        <v>1.76</v>
      </c>
      <c r="N10" s="3" t="n">
        <v>0.48</v>
      </c>
      <c r="O10" s="3" t="n">
        <v>0.41</v>
      </c>
      <c r="P10" s="3" t="n">
        <v>-0.5</v>
      </c>
      <c r="Q10" s="3" t="n">
        <v>-1.61</v>
      </c>
      <c r="R10" s="5">
        <f>100*G10/MAX(G$2:G$32)</f>
        <v/>
      </c>
      <c r="S10" s="5">
        <f>100*H10/MAX(H$2:H$32)</f>
        <v/>
      </c>
      <c r="T10" s="5">
        <f>100*J10/MAX(J$2:J$32)</f>
        <v/>
      </c>
      <c r="U10" s="5">
        <f>100*Q10/MAX(Q$2:Q$32)</f>
        <v/>
      </c>
    </row>
    <row r="11">
      <c r="A11" s="3" t="n">
        <v>5654</v>
      </c>
      <c r="B11" s="3" t="n">
        <v>10</v>
      </c>
      <c r="C11" s="3" t="n">
        <v>6</v>
      </c>
      <c r="D11" s="3" t="inlineStr">
        <is>
          <t>Partner</t>
        </is>
      </c>
      <c r="E11" s="3" t="n">
        <v>4</v>
      </c>
      <c r="F11" s="3" t="inlineStr">
        <is>
          <t>Not sure / 2630 better</t>
        </is>
      </c>
      <c r="G11" s="3" t="n">
        <v>21.28</v>
      </c>
      <c r="H11" s="3" t="n">
        <v>8.140000000000001</v>
      </c>
      <c r="I11" s="3" t="n">
        <v>7.33</v>
      </c>
      <c r="J11" s="3">
        <f>K11+L11+M11</f>
        <v/>
      </c>
      <c r="K11" s="3" t="n">
        <v>1.7</v>
      </c>
      <c r="L11" s="3" t="n">
        <v>1.76</v>
      </c>
      <c r="M11" s="3" t="n">
        <v>0.53</v>
      </c>
      <c r="N11" s="3" t="n">
        <v>0.82</v>
      </c>
      <c r="O11" s="3" t="n">
        <v>0.1</v>
      </c>
      <c r="P11" s="3" t="n">
        <v>1.26</v>
      </c>
      <c r="Q11" s="3" t="n">
        <v>3.22</v>
      </c>
      <c r="R11" s="5">
        <f>100*G11/MAX(G$2:G$32)</f>
        <v/>
      </c>
      <c r="S11" s="5">
        <f>100*H11/MAX(H$2:H$32)</f>
        <v/>
      </c>
      <c r="T11" s="5">
        <f>100*J11/MAX(J$2:J$32)</f>
        <v/>
      </c>
      <c r="U11" s="5">
        <f>100*Q11/MAX(Q$2:Q$32)</f>
        <v/>
      </c>
    </row>
    <row r="12">
      <c r="A12" s="3" t="n">
        <v>3211</v>
      </c>
      <c r="B12" s="3" t="n">
        <v>11</v>
      </c>
      <c r="C12" s="3" t="n">
        <v>7</v>
      </c>
      <c r="D12" s="3" t="inlineStr">
        <is>
          <t>Captain</t>
        </is>
      </c>
      <c r="E12" s="3" t="n">
        <v>2</v>
      </c>
      <c r="G12" s="3" t="n">
        <v>12.02</v>
      </c>
      <c r="H12" s="3" t="n">
        <v>5.11</v>
      </c>
      <c r="I12" s="3" t="n">
        <v>2.65</v>
      </c>
      <c r="J12" s="3">
        <f>K12+L12+M12</f>
        <v/>
      </c>
      <c r="K12" s="3" t="n">
        <v>-0.18</v>
      </c>
      <c r="L12" s="3" t="n">
        <v>2.66</v>
      </c>
      <c r="M12" s="3" t="n">
        <v>0.06</v>
      </c>
      <c r="N12" s="3" t="n">
        <v>2.47</v>
      </c>
      <c r="O12" s="3" t="n">
        <v>0.84</v>
      </c>
      <c r="P12" s="3" t="n">
        <v>0.18</v>
      </c>
      <c r="Q12" s="3" t="n">
        <v>1.35</v>
      </c>
      <c r="R12" s="5">
        <f>100*G12/MAX(G$2:G$32)</f>
        <v/>
      </c>
      <c r="S12" s="5">
        <f>100*H12/MAX(H$2:H$32)</f>
        <v/>
      </c>
      <c r="T12" s="5">
        <f>100*J12/MAX(J$2:J$32)</f>
        <v/>
      </c>
      <c r="U12" s="5">
        <f>100*Q12/MAX(Q$2:Q$32)</f>
        <v/>
      </c>
    </row>
    <row r="13">
      <c r="A13" s="3" t="n">
        <v>6738</v>
      </c>
      <c r="B13" s="3" t="n">
        <v>12</v>
      </c>
      <c r="C13" s="3" t="n">
        <v>4</v>
      </c>
      <c r="D13" s="3" t="inlineStr">
        <is>
          <t>Partner</t>
        </is>
      </c>
      <c r="E13" s="3" t="n">
        <v>3</v>
      </c>
      <c r="F13" s="3" t="inlineStr">
        <is>
          <t>Best Auto</t>
        </is>
      </c>
      <c r="G13" s="3" t="n">
        <v>22.87</v>
      </c>
      <c r="H13" s="3" t="n">
        <v>12.21</v>
      </c>
      <c r="I13" s="3" t="n">
        <v>11.28</v>
      </c>
      <c r="J13" s="3">
        <f>K13+L13+M13</f>
        <v/>
      </c>
      <c r="K13" s="3" t="n">
        <v>0.4</v>
      </c>
      <c r="L13" s="3" t="n">
        <v>4.3</v>
      </c>
      <c r="M13" s="3" t="n">
        <v>0.22</v>
      </c>
      <c r="N13" s="3" t="n">
        <v>0.76</v>
      </c>
      <c r="O13" s="3" t="n">
        <v>-0.42</v>
      </c>
      <c r="P13" s="3" t="n">
        <v>-0.76</v>
      </c>
      <c r="Q13" s="3" t="n">
        <v>-0.16</v>
      </c>
      <c r="R13" s="5">
        <f>100*G13/MAX(G$2:G$32)</f>
        <v/>
      </c>
      <c r="S13" s="5">
        <f>100*H13/MAX(H$2:H$32)</f>
        <v/>
      </c>
      <c r="T13" s="5">
        <f>100*J13/MAX(J$2:J$32)</f>
        <v/>
      </c>
      <c r="U13" s="5">
        <f>100*Q13/MAX(Q$2:Q$32)</f>
        <v/>
      </c>
    </row>
    <row r="14">
      <c r="A14" s="3" t="n">
        <v>5990</v>
      </c>
      <c r="B14" s="3" t="n">
        <v>13</v>
      </c>
      <c r="C14" s="3" t="n">
        <v>5</v>
      </c>
      <c r="D14" s="3" t="inlineStr">
        <is>
          <t>Partner</t>
        </is>
      </c>
      <c r="E14" s="3" t="n">
        <v>3</v>
      </c>
      <c r="F14" s="3" t="inlineStr">
        <is>
          <t>Not sure / 2630, 6740, 5654 better</t>
        </is>
      </c>
      <c r="G14" s="3" t="n">
        <v>19.37</v>
      </c>
      <c r="H14" s="3" t="n">
        <v>5.18</v>
      </c>
      <c r="I14" s="3" t="n">
        <v>2.54</v>
      </c>
      <c r="J14" s="3">
        <f>K14+L14+M14</f>
        <v/>
      </c>
      <c r="K14" s="3" t="n">
        <v>3.07</v>
      </c>
      <c r="L14" s="3" t="n">
        <v>-0.37</v>
      </c>
      <c r="M14" s="3" t="n">
        <v>1.37</v>
      </c>
      <c r="N14" s="3" t="n">
        <v>2.65</v>
      </c>
      <c r="O14" s="3" t="n">
        <v>0.49</v>
      </c>
      <c r="P14" s="3" t="n">
        <v>0.91</v>
      </c>
      <c r="Q14" s="3" t="n">
        <v>2.17</v>
      </c>
      <c r="R14" s="5">
        <f>100*G14/MAX(G$2:G$32)</f>
        <v/>
      </c>
      <c r="S14" s="5">
        <f>100*H14/MAX(H$2:H$32)</f>
        <v/>
      </c>
      <c r="T14" s="5">
        <f>100*J14/MAX(J$2:J$32)</f>
        <v/>
      </c>
      <c r="U14" s="5">
        <f>100*Q14/MAX(Q$2:Q$32)</f>
        <v/>
      </c>
    </row>
    <row r="15">
      <c r="A15" s="3" t="n">
        <v>3065</v>
      </c>
      <c r="B15" s="3" t="n">
        <v>14</v>
      </c>
      <c r="C15" s="3" t="n">
        <v>8</v>
      </c>
      <c r="D15" s="3" t="inlineStr">
        <is>
          <t>Captain</t>
        </is>
      </c>
      <c r="E15" s="3" t="n">
        <v>2</v>
      </c>
      <c r="G15" s="3" t="n">
        <v>14.38</v>
      </c>
      <c r="H15" s="3" t="n">
        <v>2.84</v>
      </c>
      <c r="I15" s="3" t="n">
        <v>2.39</v>
      </c>
      <c r="J15" s="3">
        <f>K15+L15+M15</f>
        <v/>
      </c>
      <c r="K15" s="3" t="n">
        <v>1.39</v>
      </c>
      <c r="L15" s="3" t="n">
        <v>4.39</v>
      </c>
      <c r="M15" s="3" t="n">
        <v>0.41</v>
      </c>
      <c r="N15" s="3" t="n">
        <v>0.47</v>
      </c>
      <c r="O15" s="3" t="n">
        <v>0.5600000000000001</v>
      </c>
      <c r="P15" s="3" t="n">
        <v>-0.28</v>
      </c>
      <c r="Q15" s="3" t="n">
        <v>-1.13</v>
      </c>
      <c r="R15" s="5">
        <f>100*G15/MAX(G$2:G$32)</f>
        <v/>
      </c>
      <c r="S15" s="5">
        <f>100*H15/MAX(H$2:H$32)</f>
        <v/>
      </c>
      <c r="T15" s="5">
        <f>100*J15/MAX(J$2:J$32)</f>
        <v/>
      </c>
      <c r="U15" s="5">
        <f>100*Q15/MAX(Q$2:Q$32)</f>
        <v/>
      </c>
    </row>
    <row r="16">
      <c r="A16" s="3" t="n">
        <v>6230</v>
      </c>
      <c r="B16" s="3" t="n">
        <v>15</v>
      </c>
      <c r="C16" s="3" t="n">
        <v>8</v>
      </c>
      <c r="D16" s="3" t="inlineStr">
        <is>
          <t>Third</t>
        </is>
      </c>
      <c r="E16" s="3" t="n">
        <v>2</v>
      </c>
      <c r="G16" s="3" t="n">
        <v>7.37</v>
      </c>
      <c r="H16" s="3" t="n">
        <v>1.09</v>
      </c>
      <c r="I16" s="3" t="n">
        <v>0.52</v>
      </c>
      <c r="J16" s="3">
        <f>K16+L16+M16</f>
        <v/>
      </c>
      <c r="K16" s="3" t="n">
        <v>0.47</v>
      </c>
      <c r="L16" s="3" t="n">
        <v>0.66</v>
      </c>
      <c r="M16" s="3" t="n">
        <v>-0.3</v>
      </c>
      <c r="N16" s="3" t="n">
        <v>0.62</v>
      </c>
      <c r="O16" s="3" t="n">
        <v>0.3</v>
      </c>
      <c r="P16" s="3" t="n">
        <v>0.3</v>
      </c>
      <c r="Q16" s="3" t="n">
        <v>0.71</v>
      </c>
      <c r="R16" s="5">
        <f>100*G16/MAX(G$2:G$32)</f>
        <v/>
      </c>
      <c r="S16" s="5">
        <f>100*H16/MAX(H$2:H$32)</f>
        <v/>
      </c>
      <c r="T16" s="5">
        <f>100*J16/MAX(J$2:J$32)</f>
        <v/>
      </c>
      <c r="U16" s="5">
        <f>100*Q16/MAX(Q$2:Q$32)</f>
        <v/>
      </c>
    </row>
    <row r="17">
      <c r="A17" s="3" t="n">
        <v>3083</v>
      </c>
      <c r="B17" s="3" t="n">
        <v>16</v>
      </c>
      <c r="G17" s="3" t="n">
        <v>9.92</v>
      </c>
      <c r="H17" s="3" t="n">
        <v>2.14</v>
      </c>
      <c r="I17" s="3" t="n">
        <v>0.91</v>
      </c>
      <c r="J17" s="3">
        <f>K17+L17+M17</f>
        <v/>
      </c>
      <c r="K17" s="3" t="n">
        <v>1.35</v>
      </c>
      <c r="L17" s="3" t="n">
        <v>1.41</v>
      </c>
      <c r="M17" s="3" t="n">
        <v>0.18</v>
      </c>
      <c r="N17" s="3" t="n">
        <v>1.23</v>
      </c>
      <c r="O17" s="3" t="n">
        <v>0.4</v>
      </c>
      <c r="P17" s="3" t="n">
        <v>-0.01</v>
      </c>
      <c r="Q17" s="3" t="n">
        <v>1.37</v>
      </c>
      <c r="R17" s="5">
        <f>100*G17/MAX(G$2:G$32)</f>
        <v/>
      </c>
      <c r="S17" s="5">
        <f>100*H17/MAX(H$2:H$32)</f>
        <v/>
      </c>
      <c r="T17" s="5">
        <f>100*J17/MAX(J$2:J$32)</f>
        <v/>
      </c>
      <c r="U17" s="5">
        <f>100*Q17/MAX(Q$2:Q$32)</f>
        <v/>
      </c>
    </row>
    <row r="18">
      <c r="A18" s="3" t="n">
        <v>8175</v>
      </c>
      <c r="B18" s="3" t="n">
        <v>17</v>
      </c>
      <c r="G18" s="3" t="n">
        <v>9.470000000000001</v>
      </c>
      <c r="H18" s="3" t="n">
        <v>2.91</v>
      </c>
      <c r="I18" s="3" t="n">
        <v>2.6</v>
      </c>
      <c r="J18" s="3">
        <f>K18+L18+M18</f>
        <v/>
      </c>
      <c r="K18" s="3" t="n">
        <v>0.14</v>
      </c>
      <c r="L18" s="3" t="n">
        <v>1.62</v>
      </c>
      <c r="M18" s="3" t="n">
        <v>0.39</v>
      </c>
      <c r="N18" s="3" t="n">
        <v>0.32</v>
      </c>
      <c r="O18" s="3" t="n">
        <v>0.95</v>
      </c>
      <c r="P18" s="3" t="n">
        <v>0.36</v>
      </c>
      <c r="Q18" s="3" t="n">
        <v>1.33</v>
      </c>
      <c r="R18" s="5">
        <f>100*G18/MAX(G$2:G$32)</f>
        <v/>
      </c>
      <c r="S18" s="5">
        <f>100*H18/MAX(H$2:H$32)</f>
        <v/>
      </c>
      <c r="T18" s="5">
        <f>100*J18/MAX(J$2:J$32)</f>
        <v/>
      </c>
      <c r="U18" s="5">
        <f>100*Q18/MAX(Q$2:Q$32)</f>
        <v/>
      </c>
    </row>
    <row r="19">
      <c r="A19" s="3" t="n">
        <v>7067</v>
      </c>
      <c r="B19" s="3" t="n">
        <v>18</v>
      </c>
      <c r="C19" s="3" t="n">
        <v>6</v>
      </c>
      <c r="D19" s="3" t="inlineStr">
        <is>
          <t>Third</t>
        </is>
      </c>
      <c r="E19" s="3" t="n">
        <v>4</v>
      </c>
      <c r="G19" s="3" t="n">
        <v>11.37</v>
      </c>
      <c r="H19" s="3" t="n">
        <v>-0.37</v>
      </c>
      <c r="I19" s="3" t="n">
        <v>-1.71</v>
      </c>
      <c r="J19" s="3">
        <f>K19+L19+M19</f>
        <v/>
      </c>
      <c r="K19" s="3" t="n">
        <v>1.18</v>
      </c>
      <c r="L19" s="3" t="n">
        <v>1.84</v>
      </c>
      <c r="M19" s="3" t="n">
        <v>-0.05</v>
      </c>
      <c r="N19" s="3" t="n">
        <v>1.36</v>
      </c>
      <c r="O19" s="3" t="n">
        <v>0.5</v>
      </c>
      <c r="P19" s="3" t="n">
        <v>3.35</v>
      </c>
      <c r="Q19" s="3" t="n">
        <v>5.05</v>
      </c>
      <c r="R19" s="5">
        <f>100*G19/MAX(G$2:G$32)</f>
        <v/>
      </c>
      <c r="S19" s="5">
        <f>100*H19/MAX(H$2:H$32)</f>
        <v/>
      </c>
      <c r="T19" s="5">
        <f>100*J19/MAX(J$2:J$32)</f>
        <v/>
      </c>
      <c r="U19" s="5">
        <f>100*Q19/MAX(Q$2:Q$32)</f>
        <v/>
      </c>
    </row>
    <row r="20">
      <c r="A20" s="3" t="n">
        <v>1580</v>
      </c>
      <c r="B20" s="3" t="n">
        <v>19</v>
      </c>
      <c r="G20" s="3" t="n">
        <v>7.03</v>
      </c>
      <c r="H20" s="3" t="n">
        <v>2.5</v>
      </c>
      <c r="I20" s="3" t="n">
        <v>1.64</v>
      </c>
      <c r="J20" s="3">
        <f>K20+L20+M20</f>
        <v/>
      </c>
      <c r="K20" s="3" t="n">
        <v>-0.12</v>
      </c>
      <c r="L20" s="3" t="n">
        <v>2.44</v>
      </c>
      <c r="M20" s="3" t="n">
        <v>-0.02</v>
      </c>
      <c r="N20" s="3" t="n">
        <v>0.88</v>
      </c>
      <c r="O20" s="3" t="n">
        <v>0.46</v>
      </c>
      <c r="P20" s="3" t="n">
        <v>0.67</v>
      </c>
      <c r="Q20" s="3" t="n">
        <v>0.8100000000000001</v>
      </c>
      <c r="R20" s="5">
        <f>100*G20/MAX(G$2:G$32)</f>
        <v/>
      </c>
      <c r="S20" s="5">
        <f>100*H20/MAX(H$2:H$32)</f>
        <v/>
      </c>
      <c r="T20" s="5">
        <f>100*J20/MAX(J$2:J$32)</f>
        <v/>
      </c>
      <c r="U20" s="5">
        <f>100*Q20/MAX(Q$2:Q$32)</f>
        <v/>
      </c>
    </row>
    <row r="21">
      <c r="A21" s="3" t="n">
        <v>2230</v>
      </c>
      <c r="B21" s="3" t="n">
        <v>20</v>
      </c>
      <c r="C21" s="3" t="n">
        <v>7</v>
      </c>
      <c r="D21" s="3" t="inlineStr">
        <is>
          <t>Third</t>
        </is>
      </c>
      <c r="E21" s="3" t="n">
        <v>2</v>
      </c>
      <c r="G21" s="3" t="n">
        <v>4.32</v>
      </c>
      <c r="H21" s="3" t="n">
        <v>2.13</v>
      </c>
      <c r="I21" s="3" t="n">
        <v>0.38</v>
      </c>
      <c r="J21" s="3">
        <f>K21+L21+M21</f>
        <v/>
      </c>
      <c r="K21" s="3" t="n">
        <v>0.61</v>
      </c>
      <c r="L21" s="3" t="n">
        <v>0.43</v>
      </c>
      <c r="M21" s="3" t="n">
        <v>-0.03</v>
      </c>
      <c r="N21" s="3" t="n">
        <v>1.76</v>
      </c>
      <c r="O21" s="3" t="n">
        <v>0.03</v>
      </c>
      <c r="P21" s="3" t="n">
        <v>-0.22</v>
      </c>
      <c r="Q21" s="3" t="n">
        <v>1.7</v>
      </c>
      <c r="R21" s="5">
        <f>100*G21/MAX(G$2:G$32)</f>
        <v/>
      </c>
      <c r="S21" s="5">
        <f>100*H21/MAX(H$2:H$32)</f>
        <v/>
      </c>
      <c r="T21" s="5">
        <f>100*J21/MAX(J$2:J$32)</f>
        <v/>
      </c>
      <c r="U21" s="5">
        <f>100*Q21/MAX(Q$2:Q$32)</f>
        <v/>
      </c>
    </row>
    <row r="22">
      <c r="A22" s="3" t="n">
        <v>3316</v>
      </c>
      <c r="B22" s="3" t="n">
        <v>21</v>
      </c>
      <c r="C22" s="3" t="n">
        <v>8</v>
      </c>
      <c r="D22" s="3" t="inlineStr">
        <is>
          <t>Partner</t>
        </is>
      </c>
      <c r="E22" s="3" t="n">
        <v>2</v>
      </c>
      <c r="F22" s="3" t="inlineStr">
        <is>
          <t>Best Overall</t>
        </is>
      </c>
      <c r="G22" s="3" t="n">
        <v>13.69</v>
      </c>
      <c r="H22" s="3" t="n">
        <v>2.44</v>
      </c>
      <c r="I22" s="3" t="n">
        <v>0.86</v>
      </c>
      <c r="J22" s="3">
        <f>K22+L22+M22</f>
        <v/>
      </c>
      <c r="K22" s="3" t="n">
        <v>-0.57</v>
      </c>
      <c r="L22" s="3" t="n">
        <v>4.23</v>
      </c>
      <c r="M22" s="3" t="n">
        <v>-0.25</v>
      </c>
      <c r="N22" s="3" t="n">
        <v>1.6</v>
      </c>
      <c r="O22" s="3" t="n">
        <v>0.63</v>
      </c>
      <c r="P22" s="3" t="n">
        <v>0.75</v>
      </c>
      <c r="Q22" s="3" t="n">
        <v>1.89</v>
      </c>
      <c r="R22" s="5">
        <f>100*G22/MAX(G$2:G$32)</f>
        <v/>
      </c>
      <c r="S22" s="5">
        <f>100*H22/MAX(H$2:H$32)</f>
        <v/>
      </c>
      <c r="T22" s="5">
        <f>100*J22/MAX(J$2:J$32)</f>
        <v/>
      </c>
      <c r="U22" s="5">
        <f>100*Q22/MAX(Q$2:Q$32)</f>
        <v/>
      </c>
    </row>
    <row r="23">
      <c r="A23" s="3" t="n">
        <v>4338</v>
      </c>
      <c r="B23" s="3" t="n">
        <v>22</v>
      </c>
      <c r="C23" s="3" t="n">
        <v>5</v>
      </c>
      <c r="D23" s="3" t="inlineStr">
        <is>
          <t>Third</t>
        </is>
      </c>
      <c r="E23" s="3" t="n">
        <v>3</v>
      </c>
      <c r="G23" s="3" t="n">
        <v>5.25</v>
      </c>
      <c r="H23" s="3" t="n">
        <v>2.44</v>
      </c>
      <c r="I23" s="3" t="n">
        <v>2.6</v>
      </c>
      <c r="J23" s="3">
        <f>K23+L23+M23</f>
        <v/>
      </c>
      <c r="K23" s="3" t="n">
        <v>-0.73</v>
      </c>
      <c r="L23" s="3" t="n">
        <v>3.56</v>
      </c>
      <c r="M23" s="3" t="n">
        <v>-0.83</v>
      </c>
      <c r="N23" s="3" t="n">
        <v>-0.17</v>
      </c>
      <c r="O23" s="3" t="n">
        <v>0.49</v>
      </c>
      <c r="P23" s="3" t="n">
        <v>-0.46</v>
      </c>
      <c r="Q23" s="3" t="n">
        <v>-0.85</v>
      </c>
      <c r="R23" s="5">
        <f>100*G23/MAX(G$2:G$32)</f>
        <v/>
      </c>
      <c r="S23" s="5">
        <f>100*H23/MAX(H$2:H$32)</f>
        <v/>
      </c>
      <c r="T23" s="5">
        <f>100*J23/MAX(J$2:J$32)</f>
        <v/>
      </c>
      <c r="U23" s="5">
        <f>100*Q23/MAX(Q$2:Q$32)</f>
        <v/>
      </c>
    </row>
    <row r="24">
      <c r="A24" s="3" t="n">
        <v>7177</v>
      </c>
      <c r="B24" s="3" t="n">
        <v>23</v>
      </c>
      <c r="G24" s="3" t="n">
        <v>2.6</v>
      </c>
      <c r="H24" s="3" t="n">
        <v>2.82</v>
      </c>
      <c r="I24" s="3" t="n">
        <v>1.72</v>
      </c>
      <c r="J24" s="3">
        <f>K24+L24+M24</f>
        <v/>
      </c>
      <c r="K24" s="3" t="n">
        <v>0.48</v>
      </c>
      <c r="L24" s="3" t="n">
        <v>0.5</v>
      </c>
      <c r="M24" s="3" t="n">
        <v>-0.37</v>
      </c>
      <c r="N24" s="3" t="n">
        <v>1.08</v>
      </c>
      <c r="O24" s="3" t="n">
        <v>0.16</v>
      </c>
      <c r="P24" s="3" t="n">
        <v>0.59</v>
      </c>
      <c r="Q24" s="3" t="n">
        <v>1.56</v>
      </c>
      <c r="R24" s="5">
        <f>100*G24/MAX(G$2:G$32)</f>
        <v/>
      </c>
      <c r="S24" s="5">
        <f>100*H24/MAX(H$2:H$32)</f>
        <v/>
      </c>
      <c r="T24" s="5">
        <f>100*J24/MAX(J$2:J$32)</f>
        <v/>
      </c>
      <c r="U24" s="5">
        <f>100*Q24/MAX(Q$2:Q$32)</f>
        <v/>
      </c>
    </row>
    <row r="25">
      <c r="A25" s="3" t="n">
        <v>9738</v>
      </c>
      <c r="B25" s="3" t="n">
        <v>24</v>
      </c>
      <c r="C25" s="3" t="n">
        <v>4</v>
      </c>
      <c r="D25" s="3" t="inlineStr">
        <is>
          <t>Third</t>
        </is>
      </c>
      <c r="E25" s="3" t="n">
        <v>3</v>
      </c>
      <c r="G25" s="3" t="n">
        <v>14.79</v>
      </c>
      <c r="H25" s="3" t="n">
        <v>4.48</v>
      </c>
      <c r="I25" s="3" t="n">
        <v>3.38</v>
      </c>
      <c r="J25" s="3">
        <f>K25+L25+M25</f>
        <v/>
      </c>
      <c r="K25" s="3" t="n">
        <v>1.9</v>
      </c>
      <c r="L25" s="3" t="n">
        <v>1.07</v>
      </c>
      <c r="M25" s="3" t="n">
        <v>0.06</v>
      </c>
      <c r="N25" s="3" t="n">
        <v>1.12</v>
      </c>
      <c r="O25" s="3" t="n">
        <v>0.42</v>
      </c>
      <c r="P25" s="3" t="n">
        <v>-0.21</v>
      </c>
      <c r="Q25" s="3" t="n">
        <v>1.58</v>
      </c>
      <c r="R25" s="5">
        <f>100*G25/MAX(G$2:G$32)</f>
        <v/>
      </c>
      <c r="S25" s="5">
        <f>100*H25/MAX(H$2:H$32)</f>
        <v/>
      </c>
      <c r="T25" s="5">
        <f>100*J25/MAX(J$2:J$32)</f>
        <v/>
      </c>
      <c r="U25" s="5">
        <f>100*Q25/MAX(Q$2:Q$32)</f>
        <v/>
      </c>
    </row>
    <row r="26">
      <c r="A26" s="3" t="n">
        <v>4319</v>
      </c>
      <c r="B26" s="3" t="n">
        <v>25</v>
      </c>
      <c r="G26" s="3" t="n">
        <v>3.96</v>
      </c>
      <c r="H26" s="3" t="n">
        <v>3.3</v>
      </c>
      <c r="I26" s="3" t="n">
        <v>2.12</v>
      </c>
      <c r="J26" s="3">
        <f>K26+L26+M26</f>
        <v/>
      </c>
      <c r="K26" s="3" t="n">
        <v>0.24</v>
      </c>
      <c r="L26" s="3" t="n">
        <v>0.76</v>
      </c>
      <c r="M26" s="3" t="n">
        <v>-0.26</v>
      </c>
      <c r="N26" s="3" t="n">
        <v>1.19</v>
      </c>
      <c r="O26" s="3" t="n">
        <v>0.68</v>
      </c>
      <c r="P26" s="3" t="n">
        <v>0.14</v>
      </c>
      <c r="Q26" s="3" t="n">
        <v>-0.02</v>
      </c>
      <c r="R26" s="5">
        <f>100*G26/MAX(G$2:G$32)</f>
        <v/>
      </c>
      <c r="S26" s="5">
        <f>100*H26/MAX(H$2:H$32)</f>
        <v/>
      </c>
      <c r="T26" s="5">
        <f>100*J26/MAX(J$2:J$32)</f>
        <v/>
      </c>
      <c r="U26" s="5">
        <f>100*Q26/MAX(Q$2:Q$32)</f>
        <v/>
      </c>
    </row>
    <row r="27">
      <c r="A27" s="3" t="n">
        <v>9303</v>
      </c>
      <c r="B27" s="3" t="n">
        <v>26</v>
      </c>
      <c r="G27" s="3" t="n">
        <v>3.31</v>
      </c>
      <c r="H27" s="3" t="n">
        <v>0.02</v>
      </c>
      <c r="I27" s="3" t="n">
        <v>-0.43</v>
      </c>
      <c r="J27" s="3">
        <f>K27+L27+M27</f>
        <v/>
      </c>
      <c r="K27" s="3" t="n">
        <v>0.45</v>
      </c>
      <c r="L27" s="3" t="n">
        <v>0.27</v>
      </c>
      <c r="M27" s="3" t="n">
        <v>0.04</v>
      </c>
      <c r="N27" s="3" t="n">
        <v>0.47</v>
      </c>
      <c r="O27" s="3" t="n">
        <v>0.47</v>
      </c>
      <c r="P27" s="3" t="n">
        <v>-0.54</v>
      </c>
      <c r="Q27" s="3" t="n">
        <v>0.7</v>
      </c>
      <c r="R27" s="5">
        <f>100*G27/MAX(G$2:G$32)</f>
        <v/>
      </c>
      <c r="S27" s="5">
        <f>100*H27/MAX(H$2:H$32)</f>
        <v/>
      </c>
      <c r="T27" s="5">
        <f>100*J27/MAX(J$2:J$32)</f>
        <v/>
      </c>
      <c r="U27" s="5">
        <f>100*Q27/MAX(Q$2:Q$32)</f>
        <v/>
      </c>
    </row>
    <row r="28">
      <c r="A28" s="3" t="n">
        <v>1576</v>
      </c>
      <c r="B28" s="3" t="n">
        <v>27</v>
      </c>
      <c r="C28" s="3" t="n">
        <v>2</v>
      </c>
      <c r="D28" s="3" t="inlineStr">
        <is>
          <t>Third</t>
        </is>
      </c>
      <c r="E28" s="3" t="n">
        <v>5</v>
      </c>
      <c r="G28" s="3" t="n">
        <v>4.65</v>
      </c>
      <c r="H28" s="3" t="n">
        <v>1.56</v>
      </c>
      <c r="I28" s="3" t="n">
        <v>0.9399999999999999</v>
      </c>
      <c r="J28" s="3">
        <f>K28+L28+M28</f>
        <v/>
      </c>
      <c r="K28" s="3" t="n">
        <v>0.27</v>
      </c>
      <c r="L28" s="3" t="n">
        <v>1.09</v>
      </c>
      <c r="M28" s="3" t="n">
        <v>0.09</v>
      </c>
      <c r="N28" s="3" t="n">
        <v>0.6</v>
      </c>
      <c r="O28" s="3" t="n">
        <v>0.6</v>
      </c>
      <c r="P28" s="3" t="n">
        <v>-0.47</v>
      </c>
      <c r="Q28" s="3" t="n">
        <v>0.45</v>
      </c>
      <c r="R28" s="5">
        <f>100*G28/MAX(G$2:G$32)</f>
        <v/>
      </c>
      <c r="S28" s="5">
        <f>100*H28/MAX(H$2:H$32)</f>
        <v/>
      </c>
      <c r="T28" s="5">
        <f>100*J28/MAX(J$2:J$32)</f>
        <v/>
      </c>
      <c r="U28" s="5">
        <f>100*Q28/MAX(Q$2:Q$32)</f>
        <v/>
      </c>
    </row>
    <row r="29">
      <c r="A29" s="3" t="n">
        <v>2630</v>
      </c>
      <c r="B29" s="3" t="n">
        <v>28</v>
      </c>
      <c r="C29" s="3" t="n">
        <v>7</v>
      </c>
      <c r="D29" s="3" t="inlineStr">
        <is>
          <t>Partner</t>
        </is>
      </c>
      <c r="E29" s="3" t="n">
        <v>2</v>
      </c>
      <c r="F29" s="3" t="inlineStr">
        <is>
          <t>Best Overall / Best Auto</t>
        </is>
      </c>
      <c r="G29" s="3" t="n">
        <v>22.69</v>
      </c>
      <c r="H29" s="3" t="n">
        <v>10.48</v>
      </c>
      <c r="I29" s="3" t="n">
        <v>9.76</v>
      </c>
      <c r="J29" s="3">
        <f>K29+L29+M29</f>
        <v/>
      </c>
      <c r="K29" s="3" t="n">
        <v>1.36</v>
      </c>
      <c r="L29" s="3" t="n">
        <v>2.98</v>
      </c>
      <c r="M29" s="3" t="n">
        <v>0.28</v>
      </c>
      <c r="N29" s="3" t="n">
        <v>0.73</v>
      </c>
      <c r="O29" s="3" t="n">
        <v>0.66</v>
      </c>
      <c r="P29" s="3" t="n">
        <v>-0.53</v>
      </c>
      <c r="Q29" s="3" t="n">
        <v>-0.78</v>
      </c>
      <c r="R29" s="5">
        <f>100*G29/MAX(G$2:G$32)</f>
        <v/>
      </c>
      <c r="S29" s="5">
        <f>100*H29/MAX(H$2:H$32)</f>
        <v/>
      </c>
      <c r="T29" s="5">
        <f>100*J29/MAX(J$2:J$32)</f>
        <v/>
      </c>
      <c r="U29" s="5">
        <f>100*Q29/MAX(Q$2:Q$32)</f>
        <v/>
      </c>
    </row>
    <row r="30">
      <c r="A30" s="3" t="n">
        <v>5135</v>
      </c>
      <c r="B30" s="3" t="n">
        <v>29</v>
      </c>
      <c r="C30" s="3" t="n">
        <v>1</v>
      </c>
      <c r="D30" s="3" t="inlineStr">
        <is>
          <t>Third</t>
        </is>
      </c>
      <c r="E30" s="3" t="inlineStr">
        <is>
          <t>W</t>
        </is>
      </c>
      <c r="G30" s="3" t="n">
        <v>3.61</v>
      </c>
      <c r="H30" s="3" t="n">
        <v>-0.71</v>
      </c>
      <c r="I30" s="3" t="n">
        <v>-0.86</v>
      </c>
      <c r="J30" s="3">
        <f>K30+L30+M30</f>
        <v/>
      </c>
      <c r="K30" s="3" t="n">
        <v>-0.15</v>
      </c>
      <c r="L30" s="3" t="n">
        <v>2.23</v>
      </c>
      <c r="M30" s="3" t="n">
        <v>-0.28</v>
      </c>
      <c r="N30" s="3" t="n">
        <v>-0.01</v>
      </c>
      <c r="O30" s="3" t="n">
        <v>0.17</v>
      </c>
      <c r="P30" s="3" t="n">
        <v>0</v>
      </c>
      <c r="Q30" s="3" t="n">
        <v>0.22</v>
      </c>
      <c r="R30" s="5">
        <f>100*G30/MAX(G$2:G$32)</f>
        <v/>
      </c>
      <c r="S30" s="5">
        <f>100*H30/MAX(H$2:H$32)</f>
        <v/>
      </c>
      <c r="T30" s="5">
        <f>100*J30/MAX(J$2:J$32)</f>
        <v/>
      </c>
      <c r="U30" s="5">
        <f>100*Q30/MAX(Q$2:Q$32)</f>
        <v/>
      </c>
    </row>
    <row r="31">
      <c r="A31" s="3" t="n">
        <v>2679</v>
      </c>
      <c r="B31" s="3" t="n">
        <v>30</v>
      </c>
      <c r="C31" s="3" t="n">
        <v>3</v>
      </c>
      <c r="D31" s="3" t="inlineStr">
        <is>
          <t>Third</t>
        </is>
      </c>
      <c r="E31" s="3" t="inlineStr">
        <is>
          <t>F</t>
        </is>
      </c>
      <c r="G31" s="3" t="n">
        <v>3.43</v>
      </c>
      <c r="H31" s="3" t="n">
        <v>0.31</v>
      </c>
      <c r="I31" s="3" t="n">
        <v>-0.2</v>
      </c>
      <c r="J31" s="3">
        <f>K31+L31+M31</f>
        <v/>
      </c>
      <c r="K31" s="3" t="n">
        <v>-0.29</v>
      </c>
      <c r="L31" s="3" t="n">
        <v>0.18</v>
      </c>
      <c r="M31" s="3" t="n">
        <v>-0.2</v>
      </c>
      <c r="N31" s="3" t="n">
        <v>0.52</v>
      </c>
      <c r="O31" s="3" t="n">
        <v>0.89</v>
      </c>
      <c r="P31" s="3" t="n">
        <v>-0.38</v>
      </c>
      <c r="Q31" s="3" t="n">
        <v>1.09</v>
      </c>
      <c r="R31" s="5">
        <f>100*G31/MAX(G$2:G$32)</f>
        <v/>
      </c>
      <c r="S31" s="5">
        <f>100*H31/MAX(H$2:H$32)</f>
        <v/>
      </c>
      <c r="T31" s="5">
        <f>100*J31/MAX(J$2:J$32)</f>
        <v/>
      </c>
      <c r="U31" s="5">
        <f>100*Q31/MAX(Q$2:Q$32)</f>
        <v/>
      </c>
    </row>
    <row r="32">
      <c r="A32" s="3" t="n">
        <v>9740</v>
      </c>
      <c r="B32" s="3" t="n">
        <v>31</v>
      </c>
      <c r="G32" s="3" t="n">
        <v>9.24</v>
      </c>
      <c r="H32" s="3" t="n">
        <v>2.34</v>
      </c>
      <c r="I32" s="3" t="n">
        <v>1.07</v>
      </c>
      <c r="J32" s="3">
        <f>K32+L32+M32</f>
        <v/>
      </c>
      <c r="K32" s="3" t="n">
        <v>1.54</v>
      </c>
      <c r="L32" s="3" t="n">
        <v>1.6</v>
      </c>
      <c r="M32" s="3" t="n">
        <v>0.57</v>
      </c>
      <c r="N32" s="3" t="n">
        <v>1.29</v>
      </c>
      <c r="O32" s="3" t="n">
        <v>1.04</v>
      </c>
      <c r="P32" s="3" t="n">
        <v>0.33</v>
      </c>
      <c r="Q32" s="3" t="n">
        <v>1.21</v>
      </c>
      <c r="R32" s="5">
        <f>100*G32/MAX(G$2:G$32)</f>
        <v/>
      </c>
      <c r="S32" s="5">
        <f>100*H32/MAX(H$2:H$32)</f>
        <v/>
      </c>
      <c r="T32" s="5">
        <f>100*J32/MAX(J$2:J$32)</f>
        <v/>
      </c>
      <c r="U32" s="5">
        <f>100*Q32/MAX(Q$2:Q$32)</f>
        <v/>
      </c>
    </row>
  </sheetData>
  <autoFilter ref="A1:U32">
    <sortState ref="A2:U32">
      <sortCondition ref="B1:B32"/>
    </sortState>
  </autoFilter>
  <conditionalFormatting sqref="G2:G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U31"/>
  <sheetViews>
    <sheetView zoomScale="85" zoomScaleNormal="85" workbookViewId="0">
      <selection activeCell="F35" sqref="F35"/>
    </sheetView>
  </sheetViews>
  <sheetFormatPr baseColWidth="8" defaultRowHeight="14.4"/>
  <cols>
    <col width="9.109375" customWidth="1" style="3" min="1" max="5"/>
    <col width="32.109375" bestFit="1" customWidth="1" style="3" min="6" max="6"/>
    <col hidden="1" width="9.109375" customWidth="1" style="3" min="7" max="17"/>
    <col width="11.5546875" customWidth="1" style="5" min="18" max="21"/>
  </cols>
  <sheetData>
    <row r="1" ht="72" customFormat="1" customHeight="1" s="1">
      <c r="A1" s="2" t="inlineStr">
        <is>
          <t>Team</t>
        </is>
      </c>
      <c r="B1" s="2" t="inlineStr">
        <is>
          <t>Rank</t>
        </is>
      </c>
      <c r="C1" s="2" t="inlineStr">
        <is>
          <t>Alliance</t>
        </is>
      </c>
      <c r="D1" s="2" t="inlineStr">
        <is>
          <t>Spot</t>
        </is>
      </c>
      <c r="E1" s="2" t="inlineStr">
        <is>
          <t>Result</t>
        </is>
      </c>
      <c r="F1" s="2" t="inlineStr">
        <is>
          <t>Why Picked?</t>
        </is>
      </c>
      <c r="G1" s="2" t="inlineStr">
        <is>
          <t>Opr</t>
        </is>
      </c>
      <c r="H1" s="2" t="inlineStr">
        <is>
          <t>Auto Points</t>
        </is>
      </c>
      <c r="I1" s="2" t="inlineStr">
        <is>
          <t>Auto Speaker Note Points</t>
        </is>
      </c>
      <c r="J1" s="2" t="inlineStr">
        <is>
          <t>Total Teleop Cycles</t>
        </is>
      </c>
      <c r="K1" s="2" t="inlineStr">
        <is>
          <t>Teleop Amp Note Count</t>
        </is>
      </c>
      <c r="L1" s="2" t="inlineStr">
        <is>
          <t>Teleop Speaker Note Count</t>
        </is>
      </c>
      <c r="M1" s="2" t="inlineStr">
        <is>
          <t>Teleop Speaker Note Amplified Count</t>
        </is>
      </c>
      <c r="N1" s="2" t="inlineStr">
        <is>
          <t>Leave Points</t>
        </is>
      </c>
      <c r="O1" s="2" t="inlineStr">
        <is>
          <t>Park Points</t>
        </is>
      </c>
      <c r="P1" s="2" t="inlineStr">
        <is>
          <t>Trap Points</t>
        </is>
      </c>
      <c r="Q1" s="2" t="inlineStr">
        <is>
          <t>On Stage Points</t>
        </is>
      </c>
      <c r="R1" s="4" t="inlineStr">
        <is>
          <t>Normalized OPR</t>
        </is>
      </c>
      <c r="S1" s="4" t="inlineStr">
        <is>
          <t>Normalized Auto</t>
        </is>
      </c>
      <c r="T1" s="4" t="inlineStr">
        <is>
          <t>Normalized TeleOp</t>
        </is>
      </c>
      <c r="U1" s="4" t="inlineStr">
        <is>
          <t>Normalized Endgame</t>
        </is>
      </c>
    </row>
    <row r="2">
      <c r="A2" t="n">
        <v>2231</v>
      </c>
      <c r="B2" s="3" t="n">
        <v>1</v>
      </c>
      <c r="C2" s="3" t="n">
        <v>1</v>
      </c>
      <c r="D2" s="3" t="inlineStr">
        <is>
          <t>Captain</t>
        </is>
      </c>
      <c r="G2" s="50" t="n">
        <v>36.4270992369282</v>
      </c>
      <c r="H2" s="50" t="n">
        <v>13.4985742525108</v>
      </c>
      <c r="I2" s="50" t="n">
        <v>11.2693870972938</v>
      </c>
      <c r="J2" s="50" t="n">
        <v>3.06558749680627</v>
      </c>
      <c r="K2" s="50" t="n">
        <v>1.10503071661332</v>
      </c>
      <c r="L2" s="50" t="n">
        <v>1.89329464695706</v>
      </c>
      <c r="M2" s="50" t="n">
        <v>2.22918715521699</v>
      </c>
      <c r="N2" s="50" t="n">
        <v>0.182480900434863</v>
      </c>
      <c r="O2" s="50" t="n">
        <v>1.64148196046215</v>
      </c>
      <c r="P2" s="50" t="n">
        <v>3.70220687085943</v>
      </c>
      <c r="Q2" s="50" t="n">
        <v>1.66</v>
      </c>
      <c r="R2" s="5">
        <f>100*G2/MAX(G$2:G$32)</f>
        <v/>
      </c>
      <c r="S2" s="5">
        <f>100*H2/MAX(H$2:H$32)</f>
        <v/>
      </c>
      <c r="T2" s="5">
        <f>100*J2/MAX(J$2:J$32)</f>
        <v/>
      </c>
      <c r="U2" s="5">
        <f>100*Q2/MAX(Q$2:Q$32)</f>
        <v/>
      </c>
    </row>
    <row r="3">
      <c r="A3" t="n">
        <v>7039</v>
      </c>
      <c r="B3" s="3" t="n">
        <v>6</v>
      </c>
      <c r="C3" s="3" t="n">
        <v>1</v>
      </c>
      <c r="D3" s="3" t="inlineStr">
        <is>
          <t>Partner</t>
        </is>
      </c>
      <c r="F3" s="3" t="inlineStr">
        <is>
          <t>Not sure</t>
        </is>
      </c>
      <c r="G3" s="50" t="n">
        <v>24.6398765154287</v>
      </c>
      <c r="H3" s="50" t="n">
        <v>7.08653360681333</v>
      </c>
      <c r="I3" s="50" t="n">
        <v>6.09514695752996</v>
      </c>
      <c r="J3" s="50" t="n">
        <v>0.652982510713112</v>
      </c>
      <c r="K3" s="50" t="n">
        <v>5.34935951255776</v>
      </c>
      <c r="L3" s="50" t="n">
        <v>0.260859239345902</v>
      </c>
      <c r="M3" s="50" t="n">
        <v>0.991386649283362</v>
      </c>
      <c r="N3" s="50" t="n">
        <v>-0.0677562749576219</v>
      </c>
      <c r="O3" s="50" t="n">
        <v>0.0491291054780691</v>
      </c>
      <c r="P3" s="50" t="n">
        <v>1.47979745690118</v>
      </c>
      <c r="Q3" s="50" t="n">
        <v>1.37</v>
      </c>
      <c r="R3" s="5">
        <f>100*G3/MAX(G$2:G$32)</f>
        <v/>
      </c>
      <c r="S3" s="5">
        <f>100*H3/MAX(H$2:H$32)</f>
        <v/>
      </c>
      <c r="T3" s="5">
        <f>100*J3/MAX(J$2:J$32)</f>
        <v/>
      </c>
      <c r="U3" s="5">
        <f>100*Q3/MAX(Q$2:Q$32)</f>
        <v/>
      </c>
    </row>
    <row r="4">
      <c r="A4" t="n">
        <v>9739</v>
      </c>
      <c r="B4" s="3" t="n">
        <v>17</v>
      </c>
      <c r="C4" s="3" t="n">
        <v>1</v>
      </c>
      <c r="D4" s="3" t="inlineStr">
        <is>
          <t>Third</t>
        </is>
      </c>
      <c r="G4" s="50" t="n">
        <v>10.6494636897514</v>
      </c>
      <c r="H4" s="50" t="n">
        <v>6.67994502451214</v>
      </c>
      <c r="I4" s="50" t="n">
        <v>5.15389769064827</v>
      </c>
      <c r="J4" s="50" t="n">
        <v>-0.16256399068702</v>
      </c>
      <c r="K4" s="50" t="n">
        <v>2.02734804040192</v>
      </c>
      <c r="L4" s="50" t="n">
        <v>-0.34812146284261</v>
      </c>
      <c r="M4" s="50" t="n">
        <v>1.52604733386386</v>
      </c>
      <c r="N4" s="50" t="n">
        <v>0.796743748115332</v>
      </c>
      <c r="O4" s="50" t="n">
        <v>0.260971721102756</v>
      </c>
      <c r="P4" s="50" t="n">
        <v>1.41154319410985</v>
      </c>
      <c r="Q4" s="50" t="n">
        <v>0.7</v>
      </c>
      <c r="R4" s="5">
        <f>100*G4/MAX(G$2:G$32)</f>
        <v/>
      </c>
      <c r="S4" s="5">
        <f>100*H4/MAX(H$2:H$32)</f>
        <v/>
      </c>
      <c r="T4" s="5">
        <f>100*J4/MAX(J$2:J$32)</f>
        <v/>
      </c>
      <c r="U4" s="5">
        <f>100*Q4/MAX(Q$2:Q$32)</f>
        <v/>
      </c>
    </row>
    <row r="5">
      <c r="A5" t="n">
        <v>5951</v>
      </c>
      <c r="B5" s="3" t="n">
        <v>2</v>
      </c>
      <c r="C5" s="3" t="n">
        <v>2</v>
      </c>
      <c r="D5" s="3" t="inlineStr">
        <is>
          <t>Captain</t>
        </is>
      </c>
      <c r="E5" s="3" t="n">
        <v>5</v>
      </c>
      <c r="G5" s="50" t="n">
        <v>32.2605790171531</v>
      </c>
      <c r="H5" s="50" t="n">
        <v>10.9685187476218</v>
      </c>
      <c r="I5" s="50" t="n">
        <v>9.076530967238501</v>
      </c>
      <c r="J5" s="50" t="n">
        <v>4.02807691287828</v>
      </c>
      <c r="K5" s="50" t="n">
        <v>1.51757307098245</v>
      </c>
      <c r="L5" s="50" t="n">
        <v>1.84144605223504</v>
      </c>
      <c r="M5" s="50" t="n">
        <v>1.89198778038336</v>
      </c>
      <c r="N5" s="50" t="n">
        <v>0.461553943948748</v>
      </c>
      <c r="O5" s="50" t="n">
        <v>-0.216483837953647</v>
      </c>
      <c r="P5" s="50" t="n">
        <v>0.523917059669625</v>
      </c>
      <c r="Q5" s="50" t="n">
        <v>-0.78</v>
      </c>
      <c r="R5" s="5">
        <f>100*G5/MAX(G$2:G$32)</f>
        <v/>
      </c>
      <c r="S5" s="5">
        <f>100*H5/MAX(H$2:H$32)</f>
        <v/>
      </c>
      <c r="T5" s="5">
        <f>100*J5/MAX(J$2:J$32)</f>
        <v/>
      </c>
      <c r="U5" s="5">
        <f>100*Q5/MAX(Q$2:Q$32)</f>
        <v/>
      </c>
    </row>
    <row r="6">
      <c r="A6" t="n">
        <v>1657</v>
      </c>
      <c r="B6" s="3" t="n">
        <v>4</v>
      </c>
      <c r="C6" s="3" t="n">
        <v>2</v>
      </c>
      <c r="D6" s="3" t="inlineStr">
        <is>
          <t>Partner</t>
        </is>
      </c>
      <c r="E6" s="3" t="n">
        <v>5</v>
      </c>
      <c r="F6" s="3" t="inlineStr">
        <is>
          <t>Best endgame? Overall OPR?</t>
        </is>
      </c>
      <c r="G6" s="50" t="n">
        <v>31.0100580413598</v>
      </c>
      <c r="H6" s="50" t="n">
        <v>6.56952711717969</v>
      </c>
      <c r="I6" s="50" t="n">
        <v>5.40262336423406</v>
      </c>
      <c r="J6" s="50" t="n">
        <v>3.08822206643242</v>
      </c>
      <c r="K6" s="50" t="n">
        <v>3.18049973772839</v>
      </c>
      <c r="L6" s="50" t="n">
        <v>2.23220643472121</v>
      </c>
      <c r="M6" s="50" t="n">
        <v>1.16690375294563</v>
      </c>
      <c r="N6" s="50" t="n">
        <v>0.600330410773301</v>
      </c>
      <c r="O6" s="50" t="n">
        <v>-0.111525715397579</v>
      </c>
      <c r="P6" s="50" t="n">
        <v>1.46920855295359</v>
      </c>
      <c r="Q6" s="50" t="n">
        <v>5.08</v>
      </c>
      <c r="R6" s="5">
        <f>100*G6/MAX(G$2:G$32)</f>
        <v/>
      </c>
      <c r="S6" s="5">
        <f>100*H6/MAX(H$2:H$32)</f>
        <v/>
      </c>
      <c r="T6" s="5">
        <f>100*J6/MAX(J$2:J$32)</f>
        <v/>
      </c>
      <c r="U6" s="5">
        <f>100*Q6/MAX(Q$2:Q$32)</f>
        <v/>
      </c>
    </row>
    <row r="7">
      <c r="A7" t="n">
        <v>5928</v>
      </c>
      <c r="B7" s="3" t="n">
        <v>28</v>
      </c>
      <c r="C7" s="3" t="n">
        <v>2</v>
      </c>
      <c r="D7" s="3" t="inlineStr">
        <is>
          <t>third</t>
        </is>
      </c>
      <c r="E7" s="3" t="n">
        <v>5</v>
      </c>
      <c r="G7" s="50" t="n">
        <v>4.984042300525</v>
      </c>
      <c r="H7" s="50" t="n">
        <v>3.52081074553644</v>
      </c>
      <c r="I7" s="50" t="n">
        <v>2.58306870738276</v>
      </c>
      <c r="J7" s="50" t="n">
        <v>0.0877071464450663</v>
      </c>
      <c r="K7" s="50" t="n">
        <v>-0.255428488091921</v>
      </c>
      <c r="L7" s="50" t="n">
        <v>-0.0117043906520891</v>
      </c>
      <c r="M7" s="50" t="n">
        <v>0.93774203815368</v>
      </c>
      <c r="N7" s="50" t="n">
        <v>0.498892669113452</v>
      </c>
      <c r="O7" s="50" t="n">
        <v>-0.055642442215126</v>
      </c>
      <c r="P7" s="50" t="n">
        <v>0.215691914169867</v>
      </c>
      <c r="Q7" s="50" t="n">
        <v>1.35</v>
      </c>
      <c r="R7" s="5">
        <f>100*G7/MAX(G$2:G$32)</f>
        <v/>
      </c>
      <c r="S7" s="5">
        <f>100*H7/MAX(H$2:H$32)</f>
        <v/>
      </c>
      <c r="T7" s="5">
        <f>100*J7/MAX(J$2:J$32)</f>
        <v/>
      </c>
      <c r="U7" s="5">
        <f>100*Q7/MAX(Q$2:Q$32)</f>
        <v/>
      </c>
    </row>
    <row r="8">
      <c r="A8" t="n">
        <v>3075</v>
      </c>
      <c r="B8" s="3" t="n">
        <v>3</v>
      </c>
      <c r="C8" s="3" t="n">
        <v>3</v>
      </c>
      <c r="D8" s="3" t="inlineStr">
        <is>
          <t>Captain</t>
        </is>
      </c>
      <c r="G8" s="50" t="n">
        <v>27.2287039219812</v>
      </c>
      <c r="H8" s="50" t="n">
        <v>6.94217472061919</v>
      </c>
      <c r="I8" s="50" t="n">
        <v>5.51559654026142</v>
      </c>
      <c r="J8" s="50" t="n">
        <v>3.32522507725203</v>
      </c>
      <c r="K8" s="50" t="n">
        <v>2.33859085538328</v>
      </c>
      <c r="L8" s="50" t="n">
        <v>0.804821467002005</v>
      </c>
      <c r="M8" s="50" t="n">
        <v>1.42657818035776</v>
      </c>
      <c r="N8" s="50" t="n">
        <v>0.673518468993521</v>
      </c>
      <c r="O8" s="50" t="n">
        <v>0.709644140572111</v>
      </c>
      <c r="P8" s="50" t="n">
        <v>3.60714550093621</v>
      </c>
      <c r="Q8" s="50" t="n">
        <v>1.12</v>
      </c>
      <c r="R8" s="5">
        <f>100*G8/MAX(G$2:G$32)</f>
        <v/>
      </c>
      <c r="S8" s="5">
        <f>100*H8/MAX(H$2:H$32)</f>
        <v/>
      </c>
      <c r="T8" s="5">
        <f>100*J8/MAX(J$2:J$32)</f>
        <v/>
      </c>
      <c r="U8" s="5">
        <f>100*Q8/MAX(Q$2:Q$32)</f>
        <v/>
      </c>
    </row>
    <row r="9">
      <c r="A9" t="n">
        <v>5614</v>
      </c>
      <c r="B9" s="3" t="n">
        <v>5</v>
      </c>
      <c r="C9" s="3" t="n">
        <v>3</v>
      </c>
      <c r="D9" s="3" t="inlineStr">
        <is>
          <t>Partner</t>
        </is>
      </c>
      <c r="F9" s="3" t="inlineStr">
        <is>
          <t>Best overall</t>
        </is>
      </c>
      <c r="G9" s="50" t="n">
        <v>25.3483743385248</v>
      </c>
      <c r="H9" s="50" t="n">
        <v>10.870960008445</v>
      </c>
      <c r="I9" s="50" t="n">
        <v>9.663614948754089</v>
      </c>
      <c r="J9" s="50" t="n">
        <v>0.868409515390291</v>
      </c>
      <c r="K9" s="50" t="n">
        <v>4.5775950973081</v>
      </c>
      <c r="L9" s="50" t="n">
        <v>0.0879941447953605</v>
      </c>
      <c r="M9" s="50" t="n">
        <v>1.20734505969093</v>
      </c>
      <c r="N9" s="50" t="n">
        <v>0.127840951184592</v>
      </c>
      <c r="O9" s="50" t="n">
        <v>-0.228256977197991</v>
      </c>
      <c r="P9" s="50" t="n">
        <v>0.931104448410197</v>
      </c>
      <c r="Q9" s="50" t="n">
        <v>3.22</v>
      </c>
      <c r="R9" s="5">
        <f>100*G9/MAX(G$2:G$32)</f>
        <v/>
      </c>
      <c r="S9" s="5">
        <f>100*H9/MAX(H$2:H$32)</f>
        <v/>
      </c>
      <c r="T9" s="5">
        <f>100*J9/MAX(J$2:J$32)</f>
        <v/>
      </c>
      <c r="U9" s="5">
        <f>100*Q9/MAX(Q$2:Q$32)</f>
        <v/>
      </c>
    </row>
    <row r="10">
      <c r="A10" t="n">
        <v>8223</v>
      </c>
      <c r="B10" s="3" t="n">
        <v>24</v>
      </c>
      <c r="C10" s="3" t="n">
        <v>3</v>
      </c>
      <c r="D10" s="3" t="inlineStr">
        <is>
          <t>Third</t>
        </is>
      </c>
      <c r="G10" s="50" t="n">
        <v>2.54972893270447</v>
      </c>
      <c r="H10" s="50" t="n">
        <v>0.398086669507408</v>
      </c>
      <c r="I10" s="50" t="n">
        <v>0.5269494388575851</v>
      </c>
      <c r="J10" s="50" t="n">
        <v>0.37340291523571</v>
      </c>
      <c r="K10" s="50" t="n">
        <v>1.35350221451461</v>
      </c>
      <c r="L10" s="50" t="n">
        <v>0.06480355152570499</v>
      </c>
      <c r="M10" s="50" t="n">
        <v>-0.12886276935018</v>
      </c>
      <c r="N10" s="50" t="n">
        <v>0.405769477829389</v>
      </c>
      <c r="O10" s="50" t="n">
        <v>-0.151964109399076</v>
      </c>
      <c r="P10" s="50" t="n">
        <v>0.362974110134841</v>
      </c>
      <c r="Q10" s="50" t="n">
        <v>0.8100000000000001</v>
      </c>
      <c r="R10" s="5">
        <f>100*G10/MAX(G$2:G$32)</f>
        <v/>
      </c>
      <c r="S10" s="5">
        <f>100*H10/MAX(H$2:H$32)</f>
        <v/>
      </c>
      <c r="T10" s="5">
        <f>100*J10/MAX(J$2:J$32)</f>
        <v/>
      </c>
      <c r="U10" s="5">
        <f>100*Q10/MAX(Q$2:Q$32)</f>
        <v/>
      </c>
    </row>
    <row r="11">
      <c r="A11" t="n">
        <v>4586</v>
      </c>
      <c r="B11" s="3" t="n">
        <v>7</v>
      </c>
      <c r="C11" s="3" t="n">
        <v>4</v>
      </c>
      <c r="D11" s="3" t="inlineStr">
        <is>
          <t>Captain</t>
        </is>
      </c>
      <c r="E11" s="3" t="n">
        <v>3</v>
      </c>
      <c r="G11" s="50" t="n">
        <v>11.5532411568629</v>
      </c>
      <c r="H11" s="50" t="n">
        <v>3.17487568197289</v>
      </c>
      <c r="I11" s="50" t="n">
        <v>2.12980163060751</v>
      </c>
      <c r="J11" s="50" t="n">
        <v>0.6125628902752051</v>
      </c>
      <c r="K11" s="50" t="n">
        <v>0.714008416620831</v>
      </c>
      <c r="L11" s="50" t="n">
        <v>0.142494708172249</v>
      </c>
      <c r="M11" s="50" t="n">
        <v>1.04507405136538</v>
      </c>
      <c r="N11" s="50" t="n">
        <v>0.981831034714665</v>
      </c>
      <c r="O11" s="50" t="n">
        <v>-0.175298088281691</v>
      </c>
      <c r="P11" s="50" t="n">
        <v>0.903029045005332</v>
      </c>
      <c r="Q11" s="50" t="n">
        <v>1.58</v>
      </c>
      <c r="R11" s="5">
        <f>100*G11/MAX(G$2:G$32)</f>
        <v/>
      </c>
      <c r="S11" s="5">
        <f>100*H11/MAX(H$2:H$32)</f>
        <v/>
      </c>
      <c r="T11" s="5">
        <f>100*J11/MAX(J$2:J$32)</f>
        <v/>
      </c>
      <c r="U11" s="5">
        <f>100*Q11/MAX(Q$2:Q$32)</f>
        <v/>
      </c>
    </row>
    <row r="12">
      <c r="A12" t="n">
        <v>2096</v>
      </c>
      <c r="B12" s="3" t="n">
        <v>15</v>
      </c>
      <c r="C12" s="3" t="n">
        <v>4</v>
      </c>
      <c r="D12" s="3" t="inlineStr">
        <is>
          <t>Partner</t>
        </is>
      </c>
      <c r="E12" s="3" t="n">
        <v>3</v>
      </c>
      <c r="F12" s="3" t="inlineStr">
        <is>
          <t>comparable to 1937 and 5554</t>
        </is>
      </c>
      <c r="G12" s="50" t="n">
        <v>18.4362056422208</v>
      </c>
      <c r="H12" s="50" t="n">
        <v>9.335594426447461</v>
      </c>
      <c r="I12" s="50" t="n">
        <v>7.67842529064981</v>
      </c>
      <c r="J12" s="50" t="n">
        <v>0.327697133339342</v>
      </c>
      <c r="K12" s="50" t="n">
        <v>3.91501526357601</v>
      </c>
      <c r="L12" s="50" t="n">
        <v>0.072160570114601</v>
      </c>
      <c r="M12" s="50" t="n">
        <v>1.65716913579765</v>
      </c>
      <c r="N12" s="50" t="n">
        <v>0.659142797147741</v>
      </c>
      <c r="O12" s="50" t="n">
        <v>-0.318285730820422</v>
      </c>
      <c r="P12" s="50" t="n">
        <v>1.27943873770069</v>
      </c>
      <c r="Q12" s="50" t="n">
        <v>3.37</v>
      </c>
      <c r="R12" s="5">
        <f>100*G12/MAX(G$2:G$32)</f>
        <v/>
      </c>
      <c r="S12" s="5">
        <f>100*H12/MAX(H$2:H$32)</f>
        <v/>
      </c>
      <c r="T12" s="5">
        <f>100*J12/MAX(J$2:J$32)</f>
        <v/>
      </c>
      <c r="U12" s="5">
        <f>100*Q12/MAX(Q$2:Q$32)</f>
        <v/>
      </c>
    </row>
    <row r="13">
      <c r="A13" t="n">
        <v>3388</v>
      </c>
      <c r="B13" s="3" t="n">
        <v>21</v>
      </c>
      <c r="C13" s="3" t="n">
        <v>4</v>
      </c>
      <c r="D13" s="3" t="inlineStr">
        <is>
          <t>Third</t>
        </is>
      </c>
      <c r="E13" s="3" t="n">
        <v>3</v>
      </c>
      <c r="G13" s="50" t="n">
        <v>9.952592082920679</v>
      </c>
      <c r="H13" s="50" t="n">
        <v>6.73605311421941</v>
      </c>
      <c r="I13" s="50" t="n">
        <v>5.00601107712425</v>
      </c>
      <c r="J13" s="50" t="n">
        <v>0.540879878768499</v>
      </c>
      <c r="K13" s="50" t="n">
        <v>1.0263195552186</v>
      </c>
      <c r="L13" s="50" t="n">
        <v>-0.197690742061056</v>
      </c>
      <c r="M13" s="50" t="n">
        <v>1.73004203709515</v>
      </c>
      <c r="N13" s="50" t="n">
        <v>0.32049382318811</v>
      </c>
      <c r="O13" s="50" t="n">
        <v>-0.107842360924782</v>
      </c>
      <c r="P13" s="50" t="n">
        <v>1.13775910089295</v>
      </c>
      <c r="Q13" s="50" t="n">
        <v>1.09</v>
      </c>
      <c r="R13" s="5">
        <f>100*G13/MAX(G$2:G$32)</f>
        <v/>
      </c>
      <c r="S13" s="5">
        <f>100*H13/MAX(H$2:H$32)</f>
        <v/>
      </c>
      <c r="T13" s="5">
        <f>100*J13/MAX(J$2:J$32)</f>
        <v/>
      </c>
      <c r="U13" s="5">
        <f>100*Q13/MAX(Q$2:Q$32)</f>
        <v/>
      </c>
    </row>
    <row r="14">
      <c r="A14" t="n">
        <v>6168</v>
      </c>
      <c r="B14" s="3" t="n">
        <v>8</v>
      </c>
      <c r="C14" s="3" t="n">
        <v>5</v>
      </c>
      <c r="D14" s="3" t="inlineStr">
        <is>
          <t>Captain</t>
        </is>
      </c>
      <c r="E14" s="3" t="n">
        <v>3</v>
      </c>
      <c r="G14" s="50" t="n">
        <v>20.9215995383305</v>
      </c>
      <c r="H14" s="50" t="n">
        <v>8.1091154082656</v>
      </c>
      <c r="I14" s="50" t="n">
        <v>7.02656563332961</v>
      </c>
      <c r="J14" s="50" t="n">
        <v>-0.0411378530670888</v>
      </c>
      <c r="K14" s="50" t="n">
        <v>4.47227230232297</v>
      </c>
      <c r="L14" s="50" t="n">
        <v>0.417350350142159</v>
      </c>
      <c r="M14" s="50" t="n">
        <v>1.08254977493599</v>
      </c>
      <c r="N14" s="50" t="n">
        <v>0.359833851840203</v>
      </c>
      <c r="O14" s="50" t="n">
        <v>0.27096704555266</v>
      </c>
      <c r="P14" s="50" t="n">
        <v>2.33317301773705</v>
      </c>
      <c r="Q14" s="50" t="n">
        <v>1.89</v>
      </c>
      <c r="R14" s="5">
        <f>100*G14/MAX(G$2:G$32)</f>
        <v/>
      </c>
      <c r="S14" s="5">
        <f>100*H14/MAX(H$2:H$32)</f>
        <v/>
      </c>
      <c r="T14" s="5">
        <f>100*J14/MAX(J$2:J$32)</f>
        <v/>
      </c>
      <c r="U14" s="5">
        <f>100*Q14/MAX(Q$2:Q$32)</f>
        <v/>
      </c>
    </row>
    <row r="15">
      <c r="A15" t="n">
        <v>7845</v>
      </c>
      <c r="B15" s="3" t="n">
        <v>12</v>
      </c>
      <c r="C15" s="3" t="n">
        <v>5</v>
      </c>
      <c r="D15" s="3" t="inlineStr">
        <is>
          <t>Partner</t>
        </is>
      </c>
      <c r="E15" s="3" t="n">
        <v>3</v>
      </c>
      <c r="F15" s="3" t="inlineStr">
        <is>
          <t>1937 and 5554 were better</t>
        </is>
      </c>
      <c r="G15" s="50" t="n">
        <v>19.3689870807131</v>
      </c>
      <c r="H15" s="50" t="n">
        <v>9.969662201024811</v>
      </c>
      <c r="I15" s="50" t="n">
        <v>9.134785354135969</v>
      </c>
      <c r="J15" s="50" t="n">
        <v>0.452996045483943</v>
      </c>
      <c r="K15" s="50" t="n">
        <v>1.45505901334895</v>
      </c>
      <c r="L15" s="50" t="n">
        <v>0.425588846603791</v>
      </c>
      <c r="M15" s="50" t="n">
        <v>0.834876846888843</v>
      </c>
      <c r="N15" s="50" t="n">
        <v>0.259347111102162</v>
      </c>
      <c r="O15" s="50" t="n">
        <v>-0.210358904453778</v>
      </c>
      <c r="P15" s="50" t="n">
        <v>1.62544008830282</v>
      </c>
      <c r="Q15" s="50" t="n">
        <v>1.21</v>
      </c>
      <c r="R15" s="5">
        <f>100*G15/MAX(G$2:G$32)</f>
        <v/>
      </c>
      <c r="S15" s="5">
        <f>100*H15/MAX(H$2:H$32)</f>
        <v/>
      </c>
      <c r="T15" s="5">
        <f>100*J15/MAX(J$2:J$32)</f>
        <v/>
      </c>
      <c r="U15" s="5">
        <f>100*Q15/MAX(Q$2:Q$32)</f>
        <v/>
      </c>
    </row>
    <row r="16">
      <c r="A16" t="n">
        <v>4744</v>
      </c>
      <c r="B16" s="3" t="n">
        <v>19</v>
      </c>
      <c r="C16" s="3" t="n">
        <v>5</v>
      </c>
      <c r="D16" s="3" t="inlineStr">
        <is>
          <t>Third</t>
        </is>
      </c>
      <c r="E16" s="3" t="n">
        <v>3</v>
      </c>
      <c r="G16" s="50" t="n">
        <v>3.53297701447446</v>
      </c>
      <c r="H16" s="50" t="n">
        <v>-0.468012177782563</v>
      </c>
      <c r="I16" s="50" t="n">
        <v>-0.86049777105994</v>
      </c>
      <c r="J16" s="50" t="n">
        <v>1.22536023961433</v>
      </c>
      <c r="K16" s="50" t="n">
        <v>-1.77637916907122</v>
      </c>
      <c r="L16" s="50" t="n">
        <v>-0.0956278703006529</v>
      </c>
      <c r="M16" s="50" t="n">
        <v>0.392485593277378</v>
      </c>
      <c r="N16" s="50" t="n">
        <v>0.370056353734439</v>
      </c>
      <c r="O16" s="50" t="n">
        <v>-0.0730546433303563</v>
      </c>
      <c r="P16" s="50" t="n">
        <v>2.15251933959396</v>
      </c>
      <c r="Q16" s="50" t="n">
        <v>-0.85</v>
      </c>
      <c r="R16" s="5">
        <f>100*G16/MAX(G$2:G$32)</f>
        <v/>
      </c>
      <c r="S16" s="5">
        <f>100*H16/MAX(H$2:H$32)</f>
        <v/>
      </c>
      <c r="T16" s="5">
        <f>100*J16/MAX(J$2:J$32)</f>
        <v/>
      </c>
      <c r="U16" s="5">
        <f>100*Q16/MAX(Q$2:Q$32)</f>
        <v/>
      </c>
    </row>
    <row r="17">
      <c r="A17" t="n">
        <v>1937</v>
      </c>
      <c r="B17" s="3" t="n">
        <v>9</v>
      </c>
      <c r="C17" s="3" t="n">
        <v>6</v>
      </c>
      <c r="D17" s="3" t="inlineStr">
        <is>
          <t>Captain</t>
        </is>
      </c>
      <c r="E17" s="3" t="n">
        <v>4</v>
      </c>
      <c r="G17" s="50" t="n">
        <v>23.0934390224372</v>
      </c>
      <c r="H17" s="50" t="n">
        <v>8.2612003755948</v>
      </c>
      <c r="I17" s="50" t="n">
        <v>6.38708227032754</v>
      </c>
      <c r="J17" s="50" t="n">
        <v>0.152575552413795</v>
      </c>
      <c r="K17" s="50" t="n">
        <v>6.34307741534335</v>
      </c>
      <c r="L17" s="50" t="n">
        <v>-0.0096571402797954</v>
      </c>
      <c r="M17" s="50" t="n">
        <v>1.87411810526726</v>
      </c>
      <c r="N17" s="50" t="n">
        <v>0.805058991469191</v>
      </c>
      <c r="O17" s="50" t="n">
        <v>-0.200993801372543</v>
      </c>
      <c r="P17" s="50" t="n">
        <v>0.134193755044876</v>
      </c>
      <c r="Q17" s="50" t="n">
        <v>2.98</v>
      </c>
      <c r="R17" s="5">
        <f>100*G17/MAX(G$2:G$32)</f>
        <v/>
      </c>
      <c r="S17" s="5">
        <f>100*H17/MAX(H$2:H$32)</f>
        <v/>
      </c>
      <c r="T17" s="5">
        <f>100*J17/MAX(J$2:J$32)</f>
        <v/>
      </c>
      <c r="U17" s="5">
        <f>100*Q17/MAX(Q$2:Q$32)</f>
        <v/>
      </c>
    </row>
    <row r="18">
      <c r="A18" t="n">
        <v>6104</v>
      </c>
      <c r="B18" s="3" t="n">
        <v>13</v>
      </c>
      <c r="C18" s="3" t="n">
        <v>6</v>
      </c>
      <c r="D18" s="3" t="inlineStr">
        <is>
          <t>Partner</t>
        </is>
      </c>
      <c r="E18" s="3" t="n">
        <v>4</v>
      </c>
      <c r="F18" s="3" t="inlineStr">
        <is>
          <t>best cycler</t>
        </is>
      </c>
      <c r="G18" s="50" t="n">
        <v>8.660958554928561</v>
      </c>
      <c r="H18" s="50" t="n">
        <v>0.559415856861443</v>
      </c>
      <c r="I18" s="50" t="n">
        <v>-0.347977949877511</v>
      </c>
      <c r="J18" s="50" t="n">
        <v>2.23368286399363</v>
      </c>
      <c r="K18" s="50" t="n">
        <v>1.55065967866924</v>
      </c>
      <c r="L18" s="50" t="n">
        <v>0.15811190495708</v>
      </c>
      <c r="M18" s="50" t="n">
        <v>0.907393806738954</v>
      </c>
      <c r="N18" s="50" t="n">
        <v>0.907141000445685</v>
      </c>
      <c r="O18" s="50" t="n">
        <v>0.537795644079108</v>
      </c>
      <c r="P18" s="50" t="n">
        <v>1.3109675814706</v>
      </c>
      <c r="Q18" s="50" t="n">
        <v>-1.13</v>
      </c>
      <c r="R18" s="5">
        <f>100*G18/MAX(G$2:G$32)</f>
        <v/>
      </c>
      <c r="S18" s="5">
        <f>100*H18/MAX(H$2:H$32)</f>
        <v/>
      </c>
      <c r="T18" s="5">
        <f>100*J18/MAX(J$2:J$32)</f>
        <v/>
      </c>
      <c r="U18" s="5">
        <f>100*Q18/MAX(Q$2:Q$32)</f>
        <v/>
      </c>
    </row>
    <row r="19">
      <c r="A19" t="n">
        <v>5635</v>
      </c>
      <c r="B19" s="3" t="n">
        <v>20</v>
      </c>
      <c r="C19" s="3" t="n">
        <v>6</v>
      </c>
      <c r="D19" s="3" t="inlineStr">
        <is>
          <t>Third</t>
        </is>
      </c>
      <c r="E19" s="3" t="n">
        <v>4</v>
      </c>
      <c r="G19" s="50" t="n">
        <v>5.50066879293917</v>
      </c>
      <c r="H19" s="50" t="n">
        <v>0.347259255072005</v>
      </c>
      <c r="I19" s="50" t="n">
        <v>-0.346538546363944</v>
      </c>
      <c r="J19" s="50" t="n">
        <v>1.25493753579535</v>
      </c>
      <c r="K19" s="50" t="n">
        <v>1.32611031239478</v>
      </c>
      <c r="L19" s="50" t="n">
        <v>0.416303293351891</v>
      </c>
      <c r="M19" s="50" t="n">
        <v>0.693797801435949</v>
      </c>
      <c r="N19" s="50" t="n">
        <v>0.907974279023765</v>
      </c>
      <c r="O19" s="50" t="n">
        <v>-0.0077200752771722</v>
      </c>
      <c r="P19" s="50" t="n">
        <v>0.0586843965778618</v>
      </c>
      <c r="Q19" s="50" t="n">
        <v>5.05</v>
      </c>
      <c r="R19" s="5">
        <f>100*G19/MAX(G$2:G$32)</f>
        <v/>
      </c>
      <c r="S19" s="5">
        <f>100*H19/MAX(H$2:H$32)</f>
        <v/>
      </c>
      <c r="T19" s="5">
        <f>100*J19/MAX(J$2:J$32)</f>
        <v/>
      </c>
      <c r="U19" s="5">
        <f>100*Q19/MAX(Q$2:Q$32)</f>
        <v/>
      </c>
    </row>
    <row r="20">
      <c r="A20" t="n">
        <v>5554</v>
      </c>
      <c r="B20" s="3" t="n">
        <v>10</v>
      </c>
      <c r="C20" s="3" t="n">
        <v>7</v>
      </c>
      <c r="D20" s="3" t="inlineStr">
        <is>
          <t>Captain</t>
        </is>
      </c>
      <c r="E20" s="3" t="n">
        <v>2</v>
      </c>
      <c r="G20" s="50" t="n">
        <v>25.9808144073334</v>
      </c>
      <c r="H20" s="50" t="n">
        <v>10.246138423552</v>
      </c>
      <c r="I20" s="50" t="n">
        <v>8.655807415856311</v>
      </c>
      <c r="J20" s="50" t="n">
        <v>1.11667587306583</v>
      </c>
      <c r="K20" s="50" t="n">
        <v>2.47202809512761</v>
      </c>
      <c r="L20" s="50" t="n">
        <v>0.682138896132063</v>
      </c>
      <c r="M20" s="50" t="n">
        <v>1.5903310076957</v>
      </c>
      <c r="N20" s="50" t="n">
        <v>0.147626212268505</v>
      </c>
      <c r="O20" s="50" t="n">
        <v>-0.11327045570203</v>
      </c>
      <c r="P20" s="50" t="n">
        <v>1.30911688334264</v>
      </c>
      <c r="Q20" s="50" t="n">
        <v>-1.61</v>
      </c>
      <c r="R20" s="5">
        <f>100*G20/MAX(G$2:G$32)</f>
        <v/>
      </c>
      <c r="S20" s="5">
        <f>100*H20/MAX(H$2:H$32)</f>
        <v/>
      </c>
      <c r="T20" s="5">
        <f>100*J20/MAX(J$2:J$32)</f>
        <v/>
      </c>
      <c r="U20" s="5">
        <f>100*Q20/MAX(Q$2:Q$32)</f>
        <v/>
      </c>
    </row>
    <row r="21">
      <c r="A21" t="n">
        <v>2212</v>
      </c>
      <c r="B21" s="3" t="n">
        <v>16</v>
      </c>
      <c r="C21" s="3" t="n">
        <v>7</v>
      </c>
      <c r="D21" s="3" t="inlineStr">
        <is>
          <t>Third</t>
        </is>
      </c>
      <c r="E21" s="3" t="n">
        <v>2</v>
      </c>
      <c r="G21" s="50" t="n">
        <v>6.88156292482521</v>
      </c>
      <c r="H21" s="50" t="n">
        <v>1.76287778404075</v>
      </c>
      <c r="I21" s="50" t="n">
        <v>1.60864259348343</v>
      </c>
      <c r="J21" s="50" t="n">
        <v>0.08203975332365181</v>
      </c>
      <c r="K21" s="50" t="n">
        <v>2.41707935136637</v>
      </c>
      <c r="L21" s="50" t="n">
        <v>-0.00394610281645932</v>
      </c>
      <c r="M21" s="50" t="n">
        <v>0.154235190557323</v>
      </c>
      <c r="N21" s="50" t="n">
        <v>0.147812419735829</v>
      </c>
      <c r="O21" s="50" t="n">
        <v>0.265848807714528</v>
      </c>
      <c r="P21" s="50" t="n">
        <v>0.572262106938821</v>
      </c>
      <c r="Q21" s="50" t="n">
        <v>0.45</v>
      </c>
      <c r="R21" s="5">
        <f>100*G21/MAX(G$2:G$32)</f>
        <v/>
      </c>
      <c r="S21" s="5">
        <f>100*H21/MAX(H$2:H$32)</f>
        <v/>
      </c>
      <c r="T21" s="5">
        <f>100*J21/MAX(J$2:J$32)</f>
        <v/>
      </c>
      <c r="U21" s="5">
        <f>100*Q21/MAX(Q$2:Q$32)</f>
        <v/>
      </c>
    </row>
    <row r="22">
      <c r="A22" t="n">
        <v>4590</v>
      </c>
      <c r="B22" s="3" t="n">
        <v>22</v>
      </c>
      <c r="C22" s="3" t="n">
        <v>7</v>
      </c>
      <c r="D22" s="3" t="inlineStr">
        <is>
          <t>Partner</t>
        </is>
      </c>
      <c r="E22" s="3" t="n">
        <v>2</v>
      </c>
      <c r="F22" s="3" t="inlineStr">
        <is>
          <t>best auto</t>
        </is>
      </c>
      <c r="G22" s="50" t="n">
        <v>14.3279420986699</v>
      </c>
      <c r="H22" s="50" t="n">
        <v>4.77104351995582</v>
      </c>
      <c r="I22" s="50" t="n">
        <v>4.01392576061983</v>
      </c>
      <c r="J22" s="50" t="n">
        <v>0.659116799620694</v>
      </c>
      <c r="K22" s="50" t="n">
        <v>2.31121579122842</v>
      </c>
      <c r="L22" s="50" t="n">
        <v>0.473721084193609</v>
      </c>
      <c r="M22" s="50" t="n">
        <v>0.757117759335985</v>
      </c>
      <c r="N22" s="50" t="n">
        <v>1.05900372538524</v>
      </c>
      <c r="O22" s="50" t="n">
        <v>-0.248979272883512</v>
      </c>
      <c r="P22" s="50" t="n">
        <v>0.47444620364383</v>
      </c>
      <c r="Q22" s="50" t="n">
        <v>1.92</v>
      </c>
      <c r="R22" s="5">
        <f>100*G22/MAX(G$2:G$32)</f>
        <v/>
      </c>
      <c r="S22" s="5">
        <f>100*H22/MAX(H$2:H$32)</f>
        <v/>
      </c>
      <c r="T22" s="5">
        <f>100*J22/MAX(J$2:J$32)</f>
        <v/>
      </c>
      <c r="U22" s="5">
        <f>100*Q22/MAX(Q$2:Q$32)</f>
        <v/>
      </c>
    </row>
    <row r="23">
      <c r="A23" t="n">
        <v>5987</v>
      </c>
      <c r="B23" s="3" t="n">
        <v>11</v>
      </c>
      <c r="C23" s="3" t="n">
        <v>8</v>
      </c>
      <c r="D23" s="3" t="inlineStr">
        <is>
          <t>Captain</t>
        </is>
      </c>
      <c r="E23" s="3" t="n">
        <v>2</v>
      </c>
      <c r="G23" s="50" t="n">
        <v>16.1982738972186</v>
      </c>
      <c r="H23" s="50" t="n">
        <v>3.31813580181253</v>
      </c>
      <c r="I23" s="50" t="n">
        <v>2.26025706246646</v>
      </c>
      <c r="J23" s="50" t="n">
        <v>0.780909467681007</v>
      </c>
      <c r="K23" s="50" t="n">
        <v>1.87518165082416</v>
      </c>
      <c r="L23" s="50" t="n">
        <v>0.0521652291178683</v>
      </c>
      <c r="M23" s="50" t="n">
        <v>1.05787873934606</v>
      </c>
      <c r="N23" s="50" t="n">
        <v>0.605677808549851</v>
      </c>
      <c r="O23" s="50" t="n">
        <v>0.380912191771522</v>
      </c>
      <c r="P23" s="50" t="n">
        <v>0.691409741948422</v>
      </c>
      <c r="Q23" s="50" t="n">
        <v>1.7</v>
      </c>
      <c r="R23" s="5">
        <f>100*G23/MAX(G$2:G$32)</f>
        <v/>
      </c>
      <c r="S23" s="5">
        <f>100*H23/MAX(H$2:H$32)</f>
        <v/>
      </c>
      <c r="T23" s="5">
        <f>100*J23/MAX(J$2:J$32)</f>
        <v/>
      </c>
      <c r="U23" s="5">
        <f>100*Q23/MAX(Q$2:Q$32)</f>
        <v/>
      </c>
    </row>
    <row r="24">
      <c r="A24" t="n">
        <v>3835</v>
      </c>
      <c r="B24" s="3" t="n">
        <v>14</v>
      </c>
      <c r="C24" s="3" t="n">
        <v>8</v>
      </c>
      <c r="D24" s="3" t="inlineStr">
        <is>
          <t>Third</t>
        </is>
      </c>
      <c r="E24" s="3" t="n">
        <v>2</v>
      </c>
      <c r="G24" s="50" t="n">
        <v>15.2471561717509</v>
      </c>
      <c r="H24" s="50" t="n">
        <v>1.88707806160606</v>
      </c>
      <c r="I24" s="50" t="n">
        <v>1.7002807437243</v>
      </c>
      <c r="J24" s="50" t="n">
        <v>0.306668450865056</v>
      </c>
      <c r="K24" s="50" t="n">
        <v>1.97175841505084</v>
      </c>
      <c r="L24" s="50" t="n">
        <v>0.575049152530107</v>
      </c>
      <c r="M24" s="50" t="n">
        <v>0.18679731788176</v>
      </c>
      <c r="N24" s="50" t="n">
        <v>0.215053739962187</v>
      </c>
      <c r="O24" s="50" t="n">
        <v>0.320595866285479</v>
      </c>
      <c r="P24" s="50" t="n">
        <v>2.49106486621553</v>
      </c>
      <c r="Q24" s="50" t="n">
        <v>1.07</v>
      </c>
      <c r="R24" s="5">
        <f>100*G24/MAX(G$2:G$32)</f>
        <v/>
      </c>
      <c r="S24" s="5">
        <f>100*H24/MAX(H$2:H$32)</f>
        <v/>
      </c>
      <c r="T24" s="5">
        <f>100*J24/MAX(J$2:J$32)</f>
        <v/>
      </c>
      <c r="U24" s="5">
        <f>100*Q24/MAX(Q$2:Q$32)</f>
        <v/>
      </c>
    </row>
    <row r="25">
      <c r="A25" t="n">
        <v>7112</v>
      </c>
      <c r="B25" s="3" t="n">
        <v>18</v>
      </c>
      <c r="C25" s="3" t="n">
        <v>8</v>
      </c>
      <c r="D25" s="3" t="inlineStr">
        <is>
          <t>Partner</t>
        </is>
      </c>
      <c r="E25" s="3" t="n">
        <v>2</v>
      </c>
      <c r="F25" s="3" t="inlineStr">
        <is>
          <t>not sure</t>
        </is>
      </c>
      <c r="G25" s="50" t="n">
        <v>10.0085533881409</v>
      </c>
      <c r="H25" s="50" t="n">
        <v>1.96736120870287</v>
      </c>
      <c r="I25" s="50" t="n">
        <v>0.480976611478299</v>
      </c>
      <c r="J25" s="50" t="n">
        <v>0.335033905431974</v>
      </c>
      <c r="K25" s="50" t="n">
        <v>3.11370658816158</v>
      </c>
      <c r="L25" s="50" t="n">
        <v>0.389375189364624</v>
      </c>
      <c r="M25" s="50" t="n">
        <v>1.48638459722457</v>
      </c>
      <c r="N25" s="50" t="n">
        <v>0.700300306954731</v>
      </c>
      <c r="O25" s="50" t="n">
        <v>-0.173498827483144</v>
      </c>
      <c r="P25" s="50" t="n">
        <v>-0.07817556712246319</v>
      </c>
      <c r="Q25" s="50" t="n">
        <v>1.33</v>
      </c>
      <c r="R25" s="5">
        <f>100*G25/MAX(G$2:G$32)</f>
        <v/>
      </c>
      <c r="S25" s="5">
        <f>100*H25/MAX(H$2:H$32)</f>
        <v/>
      </c>
      <c r="T25" s="5">
        <f>100*J25/MAX(J$2:J$32)</f>
        <v/>
      </c>
      <c r="U25" s="5">
        <f>100*Q25/MAX(Q$2:Q$32)</f>
        <v/>
      </c>
    </row>
    <row r="26">
      <c r="A26" t="n">
        <v>4416</v>
      </c>
      <c r="B26" s="3" t="n">
        <v>23</v>
      </c>
      <c r="G26" s="50" t="n">
        <v>5.13112802270685</v>
      </c>
      <c r="H26" s="50" t="n">
        <v>2.24497823494905</v>
      </c>
      <c r="I26" s="50" t="n">
        <v>1.83910510651463</v>
      </c>
      <c r="J26" s="50" t="n">
        <v>-0.147396764388298</v>
      </c>
      <c r="K26" s="50" t="n">
        <v>0.751510734243453</v>
      </c>
      <c r="L26" s="50" t="n">
        <v>-0.0285409187010952</v>
      </c>
      <c r="M26" s="50" t="n">
        <v>0.405873128434419</v>
      </c>
      <c r="N26" s="50" t="n">
        <v>0.232157891271972</v>
      </c>
      <c r="O26" s="50" t="n">
        <v>0.270222836303943</v>
      </c>
      <c r="P26" s="50" t="n">
        <v>0.432752160285994</v>
      </c>
      <c r="Q26" s="50" t="n">
        <v>-0.16</v>
      </c>
      <c r="R26" s="5">
        <f>100*G26/MAX(G$2:G$32)</f>
        <v/>
      </c>
      <c r="S26" s="5">
        <f>100*H26/MAX(H$2:H$32)</f>
        <v/>
      </c>
      <c r="T26" s="5">
        <f>100*J26/MAX(J$2:J$32)</f>
        <v/>
      </c>
      <c r="U26" s="5">
        <f>100*Q26/MAX(Q$2:Q$32)</f>
        <v/>
      </c>
    </row>
    <row r="27">
      <c r="A27" t="n">
        <v>1943</v>
      </c>
      <c r="B27" s="3" t="n">
        <v>25</v>
      </c>
      <c r="G27" s="50" t="n">
        <v>9.866391201611499</v>
      </c>
      <c r="H27" s="50" t="n">
        <v>5.60165403544839</v>
      </c>
      <c r="I27" s="50" t="n">
        <v>4.54517039842317</v>
      </c>
      <c r="J27" s="50" t="n">
        <v>-0.105963717087175</v>
      </c>
      <c r="K27" s="50" t="n">
        <v>0.799944869009482</v>
      </c>
      <c r="L27" s="50" t="n">
        <v>-0.338699037488555</v>
      </c>
      <c r="M27" s="50" t="n">
        <v>1.05648363702522</v>
      </c>
      <c r="N27" s="50" t="n">
        <v>1.01479859759155</v>
      </c>
      <c r="O27" s="50" t="n">
        <v>-0.186266271484102</v>
      </c>
      <c r="P27" s="50" t="n">
        <v>0.28205150977069</v>
      </c>
      <c r="Q27" s="50" t="n">
        <v>0.22</v>
      </c>
      <c r="R27" s="5">
        <f>100*G27/MAX(G$2:G$32)</f>
        <v/>
      </c>
      <c r="S27" s="5">
        <f>100*H27/MAX(H$2:H$32)</f>
        <v/>
      </c>
      <c r="T27" s="5">
        <f>100*J27/MAX(J$2:J$32)</f>
        <v/>
      </c>
      <c r="U27" s="5">
        <f>100*Q27/MAX(Q$2:Q$32)</f>
        <v/>
      </c>
    </row>
    <row r="28">
      <c r="A28" t="n">
        <v>1954</v>
      </c>
      <c r="B28" s="3" t="n">
        <v>26</v>
      </c>
      <c r="G28" s="50" t="n">
        <v>8.722206535188709</v>
      </c>
      <c r="H28" s="50" t="n">
        <v>0.512631739557256</v>
      </c>
      <c r="I28" s="50" t="n">
        <v>-1.09796484721786</v>
      </c>
      <c r="J28" s="50" t="n">
        <v>0.217754023960889</v>
      </c>
      <c r="K28" s="50" t="n">
        <v>1.02600221302817</v>
      </c>
      <c r="L28" s="50" t="n">
        <v>0.24838551628827</v>
      </c>
      <c r="M28" s="50" t="n">
        <v>1.61059658677512</v>
      </c>
      <c r="N28" s="50" t="n">
        <v>0.550292570008874</v>
      </c>
      <c r="O28" s="50" t="n">
        <v>-0.119528334587421</v>
      </c>
      <c r="P28" s="50" t="n">
        <v>-0.4569415138318</v>
      </c>
      <c r="Q28" s="50" t="n">
        <v>3.36</v>
      </c>
      <c r="R28" s="5">
        <f>100*G28/MAX(G$2:G$32)</f>
        <v/>
      </c>
      <c r="S28" s="5">
        <f>100*H28/MAX(H$2:H$32)</f>
        <v/>
      </c>
      <c r="T28" s="5">
        <f>100*J28/MAX(J$2:J$32)</f>
        <v/>
      </c>
      <c r="U28" s="5">
        <f>100*Q28/MAX(Q$2:Q$32)</f>
        <v/>
      </c>
    </row>
    <row r="29">
      <c r="A29" t="n">
        <v>6741</v>
      </c>
      <c r="B29" s="3" t="n">
        <v>27</v>
      </c>
      <c r="G29" s="50" t="n">
        <v>4.04705951525758</v>
      </c>
      <c r="H29" s="50" t="n">
        <v>3.1430606985795</v>
      </c>
      <c r="I29" s="50" t="n">
        <v>2.48470513430869</v>
      </c>
      <c r="J29" s="50" t="n">
        <v>-0.575569539946156</v>
      </c>
      <c r="K29" s="50" t="n">
        <v>1.44349251651491</v>
      </c>
      <c r="L29" s="50" t="n">
        <v>-0.218238814730212</v>
      </c>
      <c r="M29" s="50" t="n">
        <v>0.658355564270814</v>
      </c>
      <c r="N29" s="50" t="n">
        <v>0.573164461456894</v>
      </c>
      <c r="O29" s="50" t="n">
        <v>0.0549506559332564</v>
      </c>
      <c r="P29" s="50" t="n">
        <v>0.725906228992369</v>
      </c>
      <c r="Q29" s="50" t="n">
        <v>0.71</v>
      </c>
      <c r="R29" s="5">
        <f>100*G29/MAX(G$2:G$32)</f>
        <v/>
      </c>
      <c r="S29" s="5">
        <f>100*H29/MAX(H$2:H$32)</f>
        <v/>
      </c>
      <c r="T29" s="5">
        <f>100*J29/MAX(J$2:J$32)</f>
        <v/>
      </c>
      <c r="U29" s="5">
        <f>100*Q29/MAX(Q$2:Q$32)</f>
        <v/>
      </c>
    </row>
    <row r="30">
      <c r="A30" t="n">
        <v>9304</v>
      </c>
      <c r="B30" s="3" t="n">
        <v>29</v>
      </c>
      <c r="G30" s="50" t="n">
        <v>12.9285740855903</v>
      </c>
      <c r="H30" s="50" t="n">
        <v>7.38180932073941</v>
      </c>
      <c r="I30" s="50" t="n">
        <v>6.32682346327422</v>
      </c>
      <c r="J30" s="50" t="n">
        <v>0.608910765273566</v>
      </c>
      <c r="K30" s="50" t="n">
        <v>1.44882245019328</v>
      </c>
      <c r="L30" s="50" t="n">
        <v>0.0448382285503431</v>
      </c>
      <c r="M30" s="50" t="n">
        <v>1.05498585746519</v>
      </c>
      <c r="N30" s="50" t="n">
        <v>0.163242495980571</v>
      </c>
      <c r="O30" s="50" t="n">
        <v>0.128591601224289</v>
      </c>
      <c r="P30" s="50" t="n">
        <v>0.571375778249598</v>
      </c>
      <c r="Q30" s="50" t="n">
        <v>-0.02</v>
      </c>
      <c r="R30" s="5">
        <f>100*G30/MAX(G$2:G$32)</f>
        <v/>
      </c>
      <c r="S30" s="5">
        <f>100*H30/MAX(H$2:H$32)</f>
        <v/>
      </c>
      <c r="T30" s="5">
        <f>100*J30/MAX(J$2:J$32)</f>
        <v/>
      </c>
      <c r="U30" s="5">
        <f>100*Q30/MAX(Q$2:Q$32)</f>
        <v/>
      </c>
    </row>
    <row r="31">
      <c r="A31" t="n">
        <v>4661</v>
      </c>
      <c r="B31" s="3" t="n">
        <v>30</v>
      </c>
      <c r="G31" s="50" t="n">
        <v>4.54174287152152</v>
      </c>
      <c r="H31" s="50" t="n">
        <v>1.18626946996785</v>
      </c>
      <c r="I31" s="50" t="n">
        <v>0.671131189328015</v>
      </c>
      <c r="J31" s="50" t="n">
        <v>-0.364782954884221</v>
      </c>
      <c r="K31" s="50" t="n">
        <v>2.1490437794302</v>
      </c>
      <c r="L31" s="50" t="n">
        <v>-0.447548692895088</v>
      </c>
      <c r="M31" s="50" t="n">
        <v>0.515138280639844</v>
      </c>
      <c r="N31" s="50" t="n">
        <v>0.507282899398908</v>
      </c>
      <c r="O31" s="50" t="n">
        <v>-0.10880839438217</v>
      </c>
      <c r="P31" s="50" t="n">
        <v>0.42927076442873</v>
      </c>
      <c r="Q31" s="50" t="n">
        <v>2.17</v>
      </c>
      <c r="R31" s="5">
        <f>100*G31/MAX(G$2:G$32)</f>
        <v/>
      </c>
      <c r="S31" s="5">
        <f>100*H31/MAX(H$2:H$32)</f>
        <v/>
      </c>
      <c r="T31" s="5">
        <f>100*J31/MAX(J$2:J$32)</f>
        <v/>
      </c>
      <c r="U31" s="5">
        <f>100*Q31/MAX(Q$2:Q$32)</f>
        <v/>
      </c>
    </row>
  </sheetData>
  <autoFilter ref="A1:U32">
    <sortState ref="A2:U32">
      <sortCondition ref="B1:B32"/>
    </sortState>
  </autoFilter>
  <conditionalFormatting sqref="G2:G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J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G34"/>
  <sheetViews>
    <sheetView topLeftCell="A2" zoomScale="110" workbookViewId="0">
      <selection activeCell="J18" sqref="J18"/>
    </sheetView>
  </sheetViews>
  <sheetFormatPr baseColWidth="8" defaultRowHeight="14.4"/>
  <cols>
    <col width="6.44140625" customWidth="1" style="3" min="1" max="1"/>
    <col width="7.6640625" customWidth="1" style="3" min="2" max="2"/>
    <col width="5.44140625" bestFit="1" customWidth="1" style="3" min="3" max="3"/>
    <col width="7.6640625" bestFit="1" customWidth="1" style="3" min="4" max="4"/>
    <col width="10" customWidth="1" style="3" min="5" max="6"/>
    <col width="5.44140625" bestFit="1" customWidth="1" style="3" min="7" max="7"/>
    <col width="5" bestFit="1" customWidth="1" min="8" max="8"/>
    <col width="4.5546875" bestFit="1" customWidth="1" min="9" max="9"/>
    <col width="6.5546875" bestFit="1" customWidth="1" min="10" max="10"/>
    <col width="5" bestFit="1" customWidth="1" min="12" max="12"/>
    <col width="4.5546875" bestFit="1" customWidth="1" min="13" max="13"/>
    <col width="6.5546875" bestFit="1" customWidth="1" min="14" max="14"/>
  </cols>
  <sheetData>
    <row r="3" ht="57.6" customHeight="1">
      <c r="A3" s="2" t="inlineStr">
        <is>
          <t>Rank</t>
        </is>
      </c>
      <c r="B3" s="2" t="inlineStr">
        <is>
          <t>Team</t>
        </is>
      </c>
      <c r="C3" s="2" t="inlineStr">
        <is>
          <t>Wins</t>
        </is>
      </c>
      <c r="D3" s="2" t="inlineStr">
        <is>
          <t>Melody RPs (Notes Scored)</t>
        </is>
      </c>
      <c r="E3" s="2" t="inlineStr">
        <is>
          <t>Ensemble RPs (Endgame)</t>
        </is>
      </c>
      <c r="F3" s="2" t="inlineStr">
        <is>
          <t>Endgame Calculated Trap Points</t>
        </is>
      </c>
      <c r="G3" s="2" t="inlineStr">
        <is>
          <t>Total Rps</t>
        </is>
      </c>
    </row>
    <row r="4">
      <c r="A4" s="3" t="n">
        <v>1</v>
      </c>
      <c r="B4" s="3" t="n">
        <v>1690</v>
      </c>
      <c r="C4" s="3" t="n">
        <v>11</v>
      </c>
      <c r="D4" s="3" t="n">
        <v>10</v>
      </c>
      <c r="E4" s="3" t="n">
        <v>5</v>
      </c>
      <c r="F4" s="3" t="n">
        <v>2.01</v>
      </c>
      <c r="G4" s="3">
        <f>C4*2+D4+E4</f>
        <v/>
      </c>
    </row>
    <row r="5">
      <c r="A5" s="3" t="n">
        <v>2</v>
      </c>
      <c r="B5" s="3" t="n">
        <v>1574</v>
      </c>
      <c r="C5" s="3" t="n">
        <v>10</v>
      </c>
      <c r="D5" s="3" t="n">
        <v>5</v>
      </c>
      <c r="E5" s="3" t="n">
        <v>6</v>
      </c>
      <c r="F5" s="3" t="n">
        <v>1.19</v>
      </c>
      <c r="G5" s="3" t="n">
        <v>31</v>
      </c>
    </row>
    <row r="6">
      <c r="A6" s="3" t="n">
        <v>3</v>
      </c>
      <c r="B6" s="3" t="n">
        <v>3339</v>
      </c>
      <c r="C6" s="3" t="n">
        <v>9</v>
      </c>
      <c r="D6" s="3" t="n">
        <v>9</v>
      </c>
      <c r="E6" s="3" t="n">
        <v>3</v>
      </c>
      <c r="F6" s="3" t="n">
        <v>0.6899999999999999</v>
      </c>
      <c r="G6" s="3">
        <f>C6*2+D6+E6</f>
        <v/>
      </c>
    </row>
    <row r="7">
      <c r="A7" s="3" t="n">
        <v>4</v>
      </c>
      <c r="B7" s="3" t="n">
        <v>1942</v>
      </c>
      <c r="C7" s="3" t="n">
        <v>10</v>
      </c>
      <c r="D7" s="3" t="n">
        <v>6</v>
      </c>
      <c r="E7" s="3" t="n">
        <v>1</v>
      </c>
      <c r="F7" s="3" t="n">
        <v>-0.09</v>
      </c>
      <c r="G7" s="3">
        <f>C7*2+D7+E7</f>
        <v/>
      </c>
    </row>
    <row r="8">
      <c r="A8" s="3" t="n">
        <v>5</v>
      </c>
      <c r="B8" s="3" t="n">
        <v>5951</v>
      </c>
      <c r="C8" s="3" t="n">
        <v>8</v>
      </c>
      <c r="D8" s="3" t="n">
        <v>7</v>
      </c>
      <c r="E8" s="3" t="n">
        <v>1</v>
      </c>
      <c r="F8" s="3" t="n">
        <v>0</v>
      </c>
      <c r="G8" s="3">
        <f>C8*2+D8+E8</f>
        <v/>
      </c>
    </row>
    <row r="9">
      <c r="A9" s="3" t="n">
        <v>6</v>
      </c>
      <c r="B9" s="3" t="n">
        <v>5715</v>
      </c>
      <c r="C9" s="3" t="n">
        <v>8</v>
      </c>
      <c r="D9" s="3" t="n">
        <v>6</v>
      </c>
      <c r="E9" s="3" t="n">
        <v>0</v>
      </c>
      <c r="F9" s="3" t="n">
        <v>-0.52</v>
      </c>
      <c r="G9" s="3">
        <f>C9*2+D9+E9</f>
        <v/>
      </c>
    </row>
    <row r="10">
      <c r="A10" s="3" t="n">
        <v>7</v>
      </c>
      <c r="B10" s="3" t="n">
        <v>4320</v>
      </c>
      <c r="C10" s="3" t="n">
        <v>7</v>
      </c>
      <c r="D10" s="3" t="n">
        <v>5</v>
      </c>
      <c r="E10" s="3" t="n">
        <v>1</v>
      </c>
      <c r="F10" s="3" t="n">
        <v>0.22</v>
      </c>
      <c r="G10" s="3">
        <f>C10*2+D10+E10</f>
        <v/>
      </c>
    </row>
    <row r="11">
      <c r="A11" s="3" t="n">
        <v>8</v>
      </c>
      <c r="B11" s="3" t="n">
        <v>1577</v>
      </c>
      <c r="C11" s="3" t="n">
        <v>6</v>
      </c>
      <c r="D11" s="3" t="n">
        <v>5</v>
      </c>
      <c r="E11" s="3" t="n">
        <v>3</v>
      </c>
      <c r="F11" s="3" t="n">
        <v>0.37</v>
      </c>
      <c r="G11" s="3">
        <f>C11*2+D11+E11</f>
        <v/>
      </c>
    </row>
    <row r="12">
      <c r="A12" s="3" t="n">
        <v>9</v>
      </c>
      <c r="B12" s="3" t="n">
        <v>6740</v>
      </c>
      <c r="C12" s="3" t="n">
        <v>6</v>
      </c>
      <c r="D12" s="3" t="n">
        <v>7</v>
      </c>
      <c r="E12" s="3" t="n">
        <v>1</v>
      </c>
      <c r="F12" s="3" t="n">
        <v>-0.5</v>
      </c>
      <c r="G12" s="3">
        <f>C12*2+D12+E12</f>
        <v/>
      </c>
    </row>
    <row r="13">
      <c r="A13" s="3" t="n">
        <v>10</v>
      </c>
      <c r="B13" s="3" t="n">
        <v>5654</v>
      </c>
      <c r="C13" s="3" t="n">
        <v>5</v>
      </c>
      <c r="D13" s="3" t="n">
        <v>5</v>
      </c>
      <c r="E13" s="3" t="n">
        <v>5</v>
      </c>
      <c r="F13" s="3" t="n">
        <v>1.26</v>
      </c>
      <c r="G13" s="3">
        <f>C13*2+D13+E13</f>
        <v/>
      </c>
    </row>
    <row r="14">
      <c r="A14" s="3" t="n">
        <v>11</v>
      </c>
      <c r="B14" s="3" t="n">
        <v>3211</v>
      </c>
      <c r="C14" s="3" t="n">
        <v>7</v>
      </c>
      <c r="D14" s="3" t="n">
        <v>3</v>
      </c>
      <c r="E14" s="3" t="n">
        <v>2</v>
      </c>
      <c r="F14" s="3" t="n">
        <v>0.18</v>
      </c>
      <c r="G14" s="3">
        <f>C14*2+D14+E14</f>
        <v/>
      </c>
    </row>
    <row r="15">
      <c r="A15" s="3" t="n">
        <v>12</v>
      </c>
      <c r="B15" s="3" t="n">
        <v>6738</v>
      </c>
      <c r="C15" s="3" t="n">
        <v>7</v>
      </c>
      <c r="D15" s="3" t="n">
        <v>4</v>
      </c>
      <c r="E15" s="3" t="n">
        <v>1</v>
      </c>
      <c r="F15" s="3" t="n">
        <v>-0.76</v>
      </c>
      <c r="G15" s="3">
        <f>C15*2+D15+E15</f>
        <v/>
      </c>
    </row>
    <row r="16">
      <c r="A16" s="3" t="n">
        <v>13</v>
      </c>
      <c r="B16" s="3" t="n">
        <v>5990</v>
      </c>
      <c r="C16" s="3" t="n">
        <v>6</v>
      </c>
      <c r="D16" s="3" t="n">
        <v>4</v>
      </c>
      <c r="E16" s="3" t="n">
        <v>2</v>
      </c>
      <c r="F16" s="3" t="n">
        <v>0.91</v>
      </c>
      <c r="G16" s="3">
        <f>C16*2+D16+E16</f>
        <v/>
      </c>
    </row>
    <row r="17">
      <c r="A17" s="3" t="n">
        <v>14</v>
      </c>
      <c r="B17" s="3" t="n">
        <v>3065</v>
      </c>
      <c r="C17" s="3" t="n">
        <v>6</v>
      </c>
      <c r="D17" s="3" t="n">
        <v>4</v>
      </c>
      <c r="E17" s="3" t="n">
        <v>0</v>
      </c>
      <c r="F17" s="3" t="n">
        <v>-0.28</v>
      </c>
      <c r="G17" s="3">
        <f>C17*2+D17+E17</f>
        <v/>
      </c>
    </row>
    <row r="18">
      <c r="A18" s="3" t="n">
        <v>15</v>
      </c>
      <c r="B18" s="3" t="n">
        <v>6230</v>
      </c>
      <c r="C18" s="3" t="n">
        <v>6</v>
      </c>
      <c r="D18" s="3" t="n">
        <v>2</v>
      </c>
      <c r="E18" s="3" t="n">
        <v>2</v>
      </c>
      <c r="F18" s="3" t="n">
        <v>0.3</v>
      </c>
      <c r="G18" s="3">
        <f>C18*2+D18+E18</f>
        <v/>
      </c>
    </row>
    <row r="19">
      <c r="A19" s="3" t="n">
        <v>16</v>
      </c>
      <c r="B19" s="3" t="n">
        <v>3083</v>
      </c>
      <c r="C19" s="3" t="n">
        <v>6</v>
      </c>
      <c r="D19" s="3" t="n">
        <v>3</v>
      </c>
      <c r="E19" s="3" t="n">
        <v>0</v>
      </c>
      <c r="F19" s="3" t="n">
        <v>-0.01</v>
      </c>
      <c r="G19" s="3">
        <f>C19*2+D19+E19</f>
        <v/>
      </c>
    </row>
    <row r="20">
      <c r="A20" s="3" t="n">
        <v>17</v>
      </c>
      <c r="B20" s="3" t="n">
        <v>8175</v>
      </c>
      <c r="C20" s="3" t="n">
        <v>6</v>
      </c>
      <c r="D20" s="3" t="n">
        <v>2</v>
      </c>
      <c r="E20" s="3" t="n">
        <v>1</v>
      </c>
      <c r="F20" s="3" t="n">
        <v>0.36</v>
      </c>
      <c r="G20" s="3">
        <f>C20*2+D20+E20</f>
        <v/>
      </c>
    </row>
    <row r="21">
      <c r="A21" s="3" t="n">
        <v>18</v>
      </c>
      <c r="B21" s="3" t="n">
        <v>7067</v>
      </c>
      <c r="C21" s="3" t="n">
        <v>5</v>
      </c>
      <c r="D21" s="3" t="n">
        <v>2</v>
      </c>
      <c r="E21" s="3" t="n">
        <v>2</v>
      </c>
      <c r="F21" s="3" t="n">
        <v>3.35</v>
      </c>
      <c r="G21" s="3">
        <f>C21*2+D21+E21</f>
        <v/>
      </c>
    </row>
    <row r="22">
      <c r="A22" s="3" t="n">
        <v>19</v>
      </c>
      <c r="B22" s="3" t="n">
        <v>1580</v>
      </c>
      <c r="C22" s="3" t="n">
        <v>5</v>
      </c>
      <c r="D22" s="3" t="n">
        <v>4</v>
      </c>
      <c r="E22" s="3" t="n">
        <v>0</v>
      </c>
      <c r="F22" s="3" t="n">
        <v>0.67</v>
      </c>
      <c r="G22" s="3">
        <f>C22*2+D22+E22</f>
        <v/>
      </c>
    </row>
    <row r="23">
      <c r="A23" s="3" t="n">
        <v>20</v>
      </c>
      <c r="B23" s="3" t="n">
        <v>2230</v>
      </c>
      <c r="C23" s="3" t="n">
        <v>5</v>
      </c>
      <c r="D23" s="3" t="n">
        <v>2</v>
      </c>
      <c r="E23" s="3" t="n">
        <v>2</v>
      </c>
      <c r="F23" s="3" t="n">
        <v>-0.22</v>
      </c>
      <c r="G23" s="3">
        <f>C23*2+D23+E23</f>
        <v/>
      </c>
    </row>
    <row r="24">
      <c r="A24" s="3" t="n">
        <v>21</v>
      </c>
      <c r="B24" s="3" t="n">
        <v>3316</v>
      </c>
      <c r="C24" s="3" t="n">
        <v>4</v>
      </c>
      <c r="D24" s="3" t="n">
        <v>4</v>
      </c>
      <c r="E24" s="3" t="n">
        <v>2</v>
      </c>
      <c r="F24" s="3" t="n">
        <v>0.75</v>
      </c>
      <c r="G24" s="3">
        <f>C24*2+D24+E24</f>
        <v/>
      </c>
    </row>
    <row r="25">
      <c r="A25" s="3" t="n">
        <v>22</v>
      </c>
      <c r="B25" s="3" t="n">
        <v>4338</v>
      </c>
      <c r="C25" s="3" t="n">
        <v>6</v>
      </c>
      <c r="D25" s="3" t="n">
        <v>1</v>
      </c>
      <c r="E25" s="3" t="n">
        <v>1</v>
      </c>
      <c r="F25" s="3" t="n">
        <v>-0.46</v>
      </c>
      <c r="G25" s="3">
        <f>C25*2+D25+E25</f>
        <v/>
      </c>
    </row>
    <row r="26">
      <c r="A26" s="3" t="n">
        <v>23</v>
      </c>
      <c r="B26" s="3" t="n">
        <v>7177</v>
      </c>
      <c r="C26" s="3" t="n">
        <v>5</v>
      </c>
      <c r="D26" s="3" t="n">
        <v>1</v>
      </c>
      <c r="E26" s="3" t="n">
        <v>2</v>
      </c>
      <c r="F26" s="3" t="n">
        <v>0.59</v>
      </c>
      <c r="G26" s="3">
        <f>C26*2+D26+E26</f>
        <v/>
      </c>
    </row>
    <row r="27">
      <c r="A27" s="3" t="n">
        <v>24</v>
      </c>
      <c r="B27" s="3" t="n">
        <v>9738</v>
      </c>
      <c r="C27" s="3" t="n">
        <v>6</v>
      </c>
      <c r="D27" s="3" t="n">
        <v>1</v>
      </c>
      <c r="E27" s="3" t="n">
        <v>0</v>
      </c>
      <c r="F27" s="3" t="n">
        <v>-0.21</v>
      </c>
      <c r="G27" s="3">
        <f>C27*2+D27+E27</f>
        <v/>
      </c>
    </row>
    <row r="28">
      <c r="A28" s="3" t="n">
        <v>25</v>
      </c>
      <c r="B28" s="3" t="n">
        <v>4319</v>
      </c>
      <c r="C28" s="3" t="n">
        <v>4</v>
      </c>
      <c r="D28" s="3" t="n">
        <v>2</v>
      </c>
      <c r="E28" s="3" t="n">
        <v>1</v>
      </c>
      <c r="F28" s="3" t="n">
        <v>0.14</v>
      </c>
      <c r="G28" s="3">
        <f>C28*2+D28+E28</f>
        <v/>
      </c>
    </row>
    <row r="29">
      <c r="A29" s="3" t="n">
        <v>26</v>
      </c>
      <c r="B29" s="3" t="n">
        <v>9303</v>
      </c>
      <c r="C29" s="3" t="n">
        <v>5</v>
      </c>
      <c r="D29" s="3" t="n">
        <v>1</v>
      </c>
      <c r="E29" s="3" t="n">
        <v>0</v>
      </c>
      <c r="F29" s="3" t="n">
        <v>-0.54</v>
      </c>
      <c r="G29" s="3">
        <f>C29*2+D29+E29</f>
        <v/>
      </c>
    </row>
    <row r="30">
      <c r="A30" s="3" t="n">
        <v>27</v>
      </c>
      <c r="B30" s="3" t="n">
        <v>1576</v>
      </c>
      <c r="C30" s="3" t="n">
        <v>5</v>
      </c>
      <c r="D30" s="3" t="n">
        <v>0</v>
      </c>
      <c r="E30" s="3" t="n">
        <v>1</v>
      </c>
      <c r="F30" s="3" t="n">
        <v>-0.47</v>
      </c>
      <c r="G30" s="3">
        <f>C30*2+D30+E30</f>
        <v/>
      </c>
    </row>
    <row r="31">
      <c r="A31" s="3" t="n">
        <v>28</v>
      </c>
      <c r="B31" s="3" t="n">
        <v>2630</v>
      </c>
      <c r="C31" s="3" t="n">
        <v>3</v>
      </c>
      <c r="D31" s="3" t="n">
        <v>3</v>
      </c>
      <c r="E31" s="3" t="n">
        <v>1</v>
      </c>
      <c r="F31" s="3" t="n">
        <v>-0.53</v>
      </c>
      <c r="G31" s="3">
        <f>C31*2+D31+E31</f>
        <v/>
      </c>
    </row>
    <row r="32">
      <c r="A32" s="3" t="n">
        <v>29</v>
      </c>
      <c r="B32" s="3" t="n">
        <v>5135</v>
      </c>
      <c r="C32" s="3" t="n">
        <v>3</v>
      </c>
      <c r="D32" s="3" t="n">
        <v>3</v>
      </c>
      <c r="E32" s="3" t="n">
        <v>1</v>
      </c>
      <c r="F32" s="3" t="n">
        <v>0</v>
      </c>
      <c r="G32" s="3">
        <f>C32*2+D32+E32</f>
        <v/>
      </c>
    </row>
    <row r="33">
      <c r="A33" s="3" t="n">
        <v>30</v>
      </c>
      <c r="B33" s="3" t="n">
        <v>2679</v>
      </c>
      <c r="C33" s="3" t="n">
        <v>3</v>
      </c>
      <c r="D33" s="3" t="n">
        <v>3</v>
      </c>
      <c r="E33" s="3" t="n">
        <v>1</v>
      </c>
      <c r="F33" s="3" t="n">
        <v>-0.38</v>
      </c>
      <c r="G33" s="3">
        <f>C33*2+D33+E33</f>
        <v/>
      </c>
    </row>
    <row r="34">
      <c r="A34" s="3" t="n">
        <v>31</v>
      </c>
      <c r="B34" s="3" t="n">
        <v>9740</v>
      </c>
      <c r="C34" s="3" t="n">
        <v>2</v>
      </c>
      <c r="D34" s="3" t="n">
        <v>3</v>
      </c>
      <c r="E34" s="3" t="n">
        <v>0</v>
      </c>
      <c r="F34" s="3" t="n">
        <v>0.33</v>
      </c>
      <c r="G34" s="3">
        <f>C34*2+D34+E34</f>
        <v/>
      </c>
    </row>
  </sheetData>
  <conditionalFormatting sqref="C4:C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84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baseColWidth="8" defaultRowHeight="14.4"/>
  <cols>
    <col width="9.109375" customWidth="1" style="12" min="7" max="9"/>
    <col width="9.109375" customWidth="1" min="10" max="10"/>
    <col width="9.109375" customWidth="1" style="50" min="11" max="11"/>
    <col width="10.6640625" customWidth="1" style="50" min="12" max="13"/>
    <col width="10.5546875" customWidth="1" style="50" min="14" max="14"/>
    <col width="11.44140625" customWidth="1" style="50" min="15" max="15"/>
    <col width="10.88671875" customWidth="1" style="50" min="16" max="16"/>
    <col width="10.5546875" customWidth="1" style="50" min="17" max="17"/>
    <col width="9.88671875" customWidth="1" style="50" min="18" max="18"/>
    <col width="9.109375" customWidth="1" style="50" min="19" max="19"/>
    <col width="11.5546875" customWidth="1" style="50" min="20" max="20"/>
    <col width="12.5546875" customWidth="1" style="50" min="21" max="21"/>
    <col width="11.33203125" customWidth="1" style="50" min="22" max="22"/>
    <col width="9.88671875" customWidth="1" style="50" min="23" max="23"/>
    <col width="10.88671875" customWidth="1" style="50" min="24" max="24"/>
    <col width="10.44140625" customWidth="1" style="50" min="25" max="25"/>
    <col width="10.5546875" customWidth="1" style="50" min="26" max="26"/>
    <col width="10.44140625" customWidth="1" style="50" min="27" max="27"/>
    <col width="10.6640625" customWidth="1" style="50" min="28" max="28"/>
    <col width="9.109375" customWidth="1" style="50" min="29" max="29"/>
    <col width="10.44140625" customWidth="1" style="50" min="30" max="30"/>
    <col width="12.6640625" customWidth="1" style="3" min="31" max="31"/>
    <col width="9.109375" customWidth="1" style="50" min="32" max="37"/>
  </cols>
  <sheetData>
    <row r="1" ht="67.2" customFormat="1" customHeight="1" s="1" thickBot="1">
      <c r="A1" s="55" t="inlineStr">
        <is>
          <t>Team Number</t>
        </is>
      </c>
      <c r="B1" s="55" t="inlineStr">
        <is>
          <t>Name</t>
        </is>
      </c>
      <c r="C1" s="55" t="inlineStr">
        <is>
          <t>Rank</t>
        </is>
      </c>
      <c r="D1" s="55" t="inlineStr">
        <is>
          <t>Alliance</t>
        </is>
      </c>
      <c r="E1" s="55" t="inlineStr">
        <is>
          <t>Pick</t>
        </is>
      </c>
      <c r="F1" s="55" t="inlineStr">
        <is>
          <t>Result</t>
        </is>
      </c>
      <c r="G1" s="60" t="inlineStr">
        <is>
          <t>Total Points (Opr)</t>
        </is>
      </c>
      <c r="H1" s="60" t="inlineStr">
        <is>
          <t>Auto Points</t>
        </is>
      </c>
      <c r="I1" s="60" t="inlineStr">
        <is>
          <t>Auto Speaker Note Points</t>
        </is>
      </c>
      <c r="J1" s="55" t="inlineStr">
        <is>
          <t>Auto Amp Note Count</t>
        </is>
      </c>
      <c r="K1" s="56" t="inlineStr">
        <is>
          <t>Auto Speaker Note Count</t>
        </is>
      </c>
      <c r="L1" s="56" t="inlineStr">
        <is>
          <t>Teleop Amp Note Count</t>
        </is>
      </c>
      <c r="M1" s="56" t="inlineStr">
        <is>
          <t>Teleop Speaker Note Count</t>
        </is>
      </c>
      <c r="N1" s="56" t="inlineStr">
        <is>
          <t>Teleop Speaker Note Amplified Count</t>
        </is>
      </c>
      <c r="O1" s="56" t="inlineStr">
        <is>
          <t>Leave Points</t>
        </is>
      </c>
      <c r="P1" s="56" t="inlineStr">
        <is>
          <t>Park Points</t>
        </is>
      </c>
      <c r="Q1" s="56" t="inlineStr">
        <is>
          <t>Trap Points</t>
        </is>
      </c>
      <c r="R1" s="56" t="inlineStr">
        <is>
          <t>Total Stage Points</t>
        </is>
      </c>
      <c r="S1" s="56" t="inlineStr">
        <is>
          <t>Tele Total Note Points</t>
        </is>
      </c>
      <c r="T1" s="56" t="inlineStr">
        <is>
          <t>G424 Penalty Against</t>
        </is>
      </c>
      <c r="U1" s="56" t="inlineStr">
        <is>
          <t>Foul Points Drawn</t>
        </is>
      </c>
      <c r="V1" s="56" t="inlineStr">
        <is>
          <t>Coop Note Played</t>
        </is>
      </c>
      <c r="W1" s="56" t="inlineStr">
        <is>
          <t>Melody Rank Point</t>
        </is>
      </c>
      <c r="X1" s="56" t="inlineStr">
        <is>
          <t>Ensemble Rank Point</t>
        </is>
      </c>
      <c r="Y1" s="57" t="inlineStr">
        <is>
          <t>Fouls Taken</t>
        </is>
      </c>
      <c r="Z1" s="57" t="inlineStr">
        <is>
          <t>Tech Fouls Taken</t>
        </is>
      </c>
      <c r="AA1" s="2" t="inlineStr">
        <is>
          <t>Total Notes</t>
        </is>
      </c>
      <c r="AB1" s="1" t="inlineStr">
        <is>
          <t>TeleOp Notes</t>
        </is>
      </c>
      <c r="AC1" s="57" t="inlineStr">
        <is>
          <t>Points Per TeleOp Note</t>
        </is>
      </c>
      <c r="AD1" s="49" t="inlineStr">
        <is>
          <t>Amplified Ratio</t>
        </is>
      </c>
      <c r="AE1" s="2" t="inlineStr">
        <is>
          <t>% amplified Notes</t>
        </is>
      </c>
      <c r="AF1" s="49" t="inlineStr">
        <is>
          <t>Points</t>
        </is>
      </c>
      <c r="AG1" s="49" t="inlineStr">
        <is>
          <t>Auto</t>
        </is>
      </c>
      <c r="AH1" s="49" t="inlineStr">
        <is>
          <t>Cycling</t>
        </is>
      </c>
      <c r="AI1" s="49" t="inlineStr">
        <is>
          <t>Endgame</t>
        </is>
      </c>
      <c r="AJ1" s="49" t="inlineStr">
        <is>
          <t>Efficiency</t>
        </is>
      </c>
      <c r="AK1" s="49" t="inlineStr">
        <is>
          <t>Penalties</t>
        </is>
      </c>
    </row>
    <row r="2" ht="15" customHeight="1" thickBot="1">
      <c r="A2" s="59" t="n">
        <v>2056</v>
      </c>
      <c r="B2" s="59" t="inlineStr">
        <is>
          <t>New</t>
        </is>
      </c>
      <c r="C2" t="n">
        <v>1</v>
      </c>
      <c r="D2" s="59" t="n">
        <v>1</v>
      </c>
      <c r="E2" s="59" t="inlineStr">
        <is>
          <t>Crunch</t>
        </is>
      </c>
      <c r="F2" s="59" t="inlineStr">
        <is>
          <t>W</t>
        </is>
      </c>
      <c r="G2" s="12" t="n">
        <v>61.4056955786886</v>
      </c>
      <c r="H2" s="12" t="n">
        <v>22.6635614540021</v>
      </c>
      <c r="I2" s="12" t="n">
        <v>20.5491400851806</v>
      </c>
      <c r="J2" s="12" t="n">
        <v>-0.0331658061122179</v>
      </c>
      <c r="K2" s="12" t="n">
        <v>4.10982801703611</v>
      </c>
      <c r="L2" s="12" t="n">
        <v>3.46826870080396</v>
      </c>
      <c r="M2" s="12" t="n">
        <v>0.916222405093887</v>
      </c>
      <c r="N2" s="12" t="n">
        <v>4.40918878743004</v>
      </c>
      <c r="O2" s="12" t="n">
        <v>2.18075298104594</v>
      </c>
      <c r="P2" s="12" t="n">
        <v>0.0948331224593181</v>
      </c>
      <c r="Q2" s="12" t="n">
        <v>0.157608618061246</v>
      </c>
      <c r="R2" s="12" t="n">
        <v>3.2203208308592</v>
      </c>
      <c r="S2" s="12" t="n">
        <v>27.3466574481419</v>
      </c>
      <c r="T2" s="12" t="n">
        <v>0.168470045696237</v>
      </c>
      <c r="U2" s="12" t="n">
        <v>8.175155845685349</v>
      </c>
      <c r="V2" s="12" t="n">
        <v>0.0324508273426881</v>
      </c>
      <c r="W2" s="12" t="n">
        <v>0.7755378555233861</v>
      </c>
      <c r="X2" s="12" t="n">
        <v>0.238699861783049</v>
      </c>
      <c r="Y2" s="12" t="n">
        <v>0.0403155611609789</v>
      </c>
      <c r="Z2" s="12" t="n">
        <v>0.8605841492507</v>
      </c>
      <c r="AA2" s="12">
        <f>J2+K2+L2+M2+N2</f>
        <v/>
      </c>
      <c r="AB2" s="12">
        <f>N2+M2+L2</f>
        <v/>
      </c>
      <c r="AC2" s="12">
        <f>S2/AB2</f>
        <v/>
      </c>
      <c r="AD2" s="56">
        <f>N2/M2</f>
        <v/>
      </c>
      <c r="AE2" s="81">
        <f>N2/(N2+M2)</f>
        <v/>
      </c>
      <c r="AF2" s="50">
        <f>G2</f>
        <v/>
      </c>
      <c r="AG2" s="50">
        <f>K2</f>
        <v/>
      </c>
      <c r="AH2" s="50">
        <f>AB2</f>
        <v/>
      </c>
      <c r="AI2" s="50">
        <f>R2</f>
        <v/>
      </c>
      <c r="AJ2" s="50">
        <f>AC2</f>
        <v/>
      </c>
      <c r="AK2" s="50">
        <f>U2-Y2*2-Z2*5</f>
        <v/>
      </c>
    </row>
    <row r="3" ht="15" customHeight="1" thickBot="1">
      <c r="A3" s="59" t="n">
        <v>4039</v>
      </c>
      <c r="B3" s="59" t="inlineStr">
        <is>
          <t>New</t>
        </is>
      </c>
      <c r="C3" t="n">
        <v>2</v>
      </c>
      <c r="D3" s="59" t="n">
        <v>1</v>
      </c>
      <c r="E3" s="59" t="inlineStr">
        <is>
          <t>Partner</t>
        </is>
      </c>
      <c r="F3" s="59" t="inlineStr">
        <is>
          <t>W</t>
        </is>
      </c>
      <c r="G3" s="12" t="n">
        <v>37.4497839639005</v>
      </c>
      <c r="H3" s="12" t="n">
        <v>10.8667773559718</v>
      </c>
      <c r="I3" s="12" t="n">
        <v>9.39326757688336</v>
      </c>
      <c r="J3" s="12" t="n">
        <v>0.0724739222198801</v>
      </c>
      <c r="K3" s="12" t="n">
        <v>1.87865351537667</v>
      </c>
      <c r="L3" s="12" t="n">
        <v>3.38545758271458</v>
      </c>
      <c r="M3" s="12" t="n">
        <v>1.80389025899767</v>
      </c>
      <c r="N3" s="12" t="n">
        <v>3.79964970526899</v>
      </c>
      <c r="O3" s="12" t="n">
        <v>1.32856193464868</v>
      </c>
      <c r="P3" s="12" t="n">
        <v>0.978396270974101</v>
      </c>
      <c r="Q3" s="12" t="n">
        <v>0.150842479995049</v>
      </c>
      <c r="R3" s="12" t="n">
        <v>0.5736231248728419</v>
      </c>
      <c r="S3" s="12" t="n">
        <v>25.9914866270548</v>
      </c>
      <c r="T3" s="12" t="n">
        <v>0.0562452974670924</v>
      </c>
      <c r="U3" s="12" t="n">
        <v>0.0178968560010069</v>
      </c>
      <c r="V3" s="12" t="n">
        <v>0.446430725927461</v>
      </c>
      <c r="W3" s="12" t="n">
        <v>0.582826161775731</v>
      </c>
      <c r="X3" s="12" t="n">
        <v>0.09711920074249721</v>
      </c>
      <c r="Y3" s="12" t="n">
        <v>0.051038848171687</v>
      </c>
      <c r="Z3" s="12" t="n">
        <v>0.448637659477951</v>
      </c>
      <c r="AA3" s="12">
        <f>J3+K3+L3+M3+N3</f>
        <v/>
      </c>
      <c r="AB3" s="12">
        <f>N3+M3+L3</f>
        <v/>
      </c>
      <c r="AC3" s="12">
        <f>S3/AB3</f>
        <v/>
      </c>
      <c r="AD3" s="56">
        <f>N3/M3</f>
        <v/>
      </c>
      <c r="AE3" s="81">
        <f>N3/(N3+M3)</f>
        <v/>
      </c>
      <c r="AF3" s="50">
        <f>G3</f>
        <v/>
      </c>
      <c r="AG3" s="50">
        <f>K3</f>
        <v/>
      </c>
      <c r="AH3" s="50">
        <f>AB3</f>
        <v/>
      </c>
      <c r="AI3" s="50">
        <f>R3</f>
        <v/>
      </c>
      <c r="AJ3" s="50">
        <f>AC3</f>
        <v/>
      </c>
      <c r="AK3" s="50">
        <f>U3-Y3*2-Z3*5</f>
        <v/>
      </c>
    </row>
    <row r="4" ht="15" customHeight="1" thickBot="1">
      <c r="A4" t="n">
        <v>610</v>
      </c>
      <c r="B4" s="59" t="inlineStr">
        <is>
          <t>New</t>
        </is>
      </c>
      <c r="C4" t="n">
        <v>4</v>
      </c>
      <c r="D4" t="n">
        <v>3</v>
      </c>
      <c r="E4" t="inlineStr">
        <is>
          <t>Captain</t>
        </is>
      </c>
      <c r="F4" t="inlineStr">
        <is>
          <t>F</t>
        </is>
      </c>
      <c r="G4" s="12" t="n">
        <v>30.9696733159114</v>
      </c>
      <c r="H4" s="12" t="n">
        <v>13.248841864051</v>
      </c>
      <c r="I4" s="12" t="n">
        <v>11.906723331556</v>
      </c>
      <c r="J4" s="12" t="n">
        <v>0.0563825351928263</v>
      </c>
      <c r="K4" s="12" t="n">
        <v>2.38134466631121</v>
      </c>
      <c r="L4" s="12" t="n">
        <v>3.19239079354143</v>
      </c>
      <c r="M4" s="12" t="n">
        <v>-0.5673003253116849</v>
      </c>
      <c r="N4" s="12" t="n">
        <v>2.05382244112656</v>
      </c>
      <c r="O4" s="12" t="n">
        <v>1.22935346210936</v>
      </c>
      <c r="P4" s="12" t="n">
        <v>0.580179889095828</v>
      </c>
      <c r="Q4" s="12" t="n">
        <v>0.207441498535894</v>
      </c>
      <c r="R4" s="12" t="n">
        <v>1.41438232795683</v>
      </c>
      <c r="S4" s="12" t="n">
        <v>12.3269023485509</v>
      </c>
      <c r="T4" s="12" t="n">
        <v>0.0889576742669789</v>
      </c>
      <c r="U4" s="12" t="n">
        <v>3.97954677535259</v>
      </c>
      <c r="V4" s="12" t="n">
        <v>0.408071208299794</v>
      </c>
      <c r="W4" s="12" t="n">
        <v>0.398793389973357</v>
      </c>
      <c r="X4" s="12" t="n">
        <v>0.112981677374762</v>
      </c>
      <c r="Y4" s="12" t="n">
        <v>0.0969208350778705</v>
      </c>
      <c r="Z4" s="12" t="n">
        <v>0.0553826192040112</v>
      </c>
      <c r="AA4" s="12">
        <f>J4+K4+L4+M4+N4</f>
        <v/>
      </c>
      <c r="AB4" s="12">
        <f>N4+M4+L4</f>
        <v/>
      </c>
      <c r="AC4" s="12">
        <f>S4/AB4</f>
        <v/>
      </c>
      <c r="AD4" s="56">
        <f>N4/M4</f>
        <v/>
      </c>
      <c r="AE4" s="81">
        <f>N4/(N4+M4)</f>
        <v/>
      </c>
      <c r="AF4" s="50">
        <f>G4</f>
        <v/>
      </c>
      <c r="AG4" s="50">
        <f>K4</f>
        <v/>
      </c>
      <c r="AH4" s="50">
        <f>AB4</f>
        <v/>
      </c>
      <c r="AI4" s="50">
        <f>R4</f>
        <v/>
      </c>
      <c r="AJ4" s="50">
        <f>AC4</f>
        <v/>
      </c>
      <c r="AK4" s="50">
        <f>U4-Y4*2-Z4*5</f>
        <v/>
      </c>
    </row>
    <row r="5" ht="15" customHeight="1" thickBot="1">
      <c r="A5" s="59" t="n">
        <v>5024</v>
      </c>
      <c r="B5" s="59" t="inlineStr">
        <is>
          <t>New</t>
        </is>
      </c>
      <c r="C5" t="n">
        <v>8</v>
      </c>
      <c r="D5" s="59" t="n">
        <v>2</v>
      </c>
      <c r="E5" s="59" t="inlineStr">
        <is>
          <t>Partner</t>
        </is>
      </c>
      <c r="F5" s="59" t="n">
        <v>3</v>
      </c>
      <c r="G5" s="12" t="n">
        <v>30.575628149997</v>
      </c>
      <c r="H5" s="12" t="n">
        <v>15.125253231225</v>
      </c>
      <c r="I5" s="12" t="n">
        <v>13.2994657940984</v>
      </c>
      <c r="J5" s="12" t="n">
        <v>-0.0022182079156001</v>
      </c>
      <c r="K5" s="12" t="n">
        <v>2.65989315881969</v>
      </c>
      <c r="L5" s="12" t="n">
        <v>0.522216888744827</v>
      </c>
      <c r="M5" s="12" t="n">
        <v>6.00476260906482</v>
      </c>
      <c r="N5" s="12" t="n">
        <v>0.129637113362892</v>
      </c>
      <c r="O5" s="12" t="n">
        <v>1.8302238529577</v>
      </c>
      <c r="P5" s="12" t="n">
        <v>0.198125368273503</v>
      </c>
      <c r="Q5" s="12" t="n">
        <v>0.169468724789548</v>
      </c>
      <c r="R5" s="12" t="n">
        <v>0.764776373582744</v>
      </c>
      <c r="S5" s="12" t="n">
        <v>13.1799276736889</v>
      </c>
      <c r="T5" s="12" t="n">
        <v>-0.0919279977426378</v>
      </c>
      <c r="U5" s="12" t="n">
        <v>1.50567087150033</v>
      </c>
      <c r="V5" s="12" t="n">
        <v>0.166699295144192</v>
      </c>
      <c r="W5" s="12" t="n">
        <v>0.378889615216293</v>
      </c>
      <c r="X5" s="12" t="n">
        <v>0.11596919921165</v>
      </c>
      <c r="Y5" s="12" t="n">
        <v>0.541707521629339</v>
      </c>
      <c r="Z5" s="12" t="n">
        <v>-0.0307244037290016</v>
      </c>
      <c r="AA5" s="12">
        <f>J5+K5+L5+M5+N5</f>
        <v/>
      </c>
      <c r="AB5" s="12">
        <f>N5+M5+L5</f>
        <v/>
      </c>
      <c r="AC5" s="12">
        <f>S5/AB5</f>
        <v/>
      </c>
      <c r="AD5" s="56">
        <f>N5/M5</f>
        <v/>
      </c>
      <c r="AE5" s="81">
        <f>N5/(N5+M5)</f>
        <v/>
      </c>
      <c r="AF5" s="50">
        <f>G5</f>
        <v/>
      </c>
      <c r="AG5" s="50">
        <f>K5</f>
        <v/>
      </c>
      <c r="AH5" s="50">
        <f>AB5</f>
        <v/>
      </c>
      <c r="AI5" s="50">
        <f>R5</f>
        <v/>
      </c>
      <c r="AJ5" s="50">
        <f>AC5</f>
        <v/>
      </c>
      <c r="AK5" s="50">
        <f>U5-Y5*2-Z5*5</f>
        <v/>
      </c>
    </row>
    <row r="6" ht="15" customHeight="1" thickBot="1">
      <c r="A6" s="59" t="n">
        <v>9098</v>
      </c>
      <c r="B6" s="59" t="inlineStr">
        <is>
          <t>New</t>
        </is>
      </c>
      <c r="C6" t="n">
        <v>5</v>
      </c>
      <c r="D6" s="59" t="n">
        <v>4</v>
      </c>
      <c r="E6" s="59" t="inlineStr">
        <is>
          <t>Captain</t>
        </is>
      </c>
      <c r="F6" s="59" t="n">
        <v>5</v>
      </c>
      <c r="G6" s="12" t="n">
        <v>26.1806194789276</v>
      </c>
      <c r="H6" s="12" t="n">
        <v>8.82850581614225</v>
      </c>
      <c r="I6" s="12" t="n">
        <v>6.84640975035038</v>
      </c>
      <c r="J6" s="12" t="n">
        <v>-0.0297108401401881</v>
      </c>
      <c r="K6" s="12" t="n">
        <v>1.36928195007007</v>
      </c>
      <c r="L6" s="12" t="n">
        <v>2.1185407346819</v>
      </c>
      <c r="M6" s="12" t="n">
        <v>1.49045109576878</v>
      </c>
      <c r="N6" s="12" t="n">
        <v>1.59641527679806</v>
      </c>
      <c r="O6" s="12" t="n">
        <v>2.04151774607225</v>
      </c>
      <c r="P6" s="12" t="n">
        <v>0.278312674740112</v>
      </c>
      <c r="Q6" s="12" t="n">
        <v>0.0168462398273414</v>
      </c>
      <c r="R6" s="12" t="n">
        <v>3.59346518330004</v>
      </c>
      <c r="S6" s="12" t="n">
        <v>13.0815193102098</v>
      </c>
      <c r="T6" s="12" t="n">
        <v>0.0545149868174932</v>
      </c>
      <c r="U6" s="12" t="n">
        <v>0.677129169275513</v>
      </c>
      <c r="V6" s="12" t="n">
        <v>0.295626022194683</v>
      </c>
      <c r="W6" s="12" t="n">
        <v>0.165693296679423</v>
      </c>
      <c r="X6" s="12" t="n">
        <v>0.258823230239831</v>
      </c>
      <c r="Y6" s="12" t="n">
        <v>0.1096218878585</v>
      </c>
      <c r="Z6" s="12" t="n">
        <v>-0.0864808113904976</v>
      </c>
      <c r="AA6" s="12">
        <f>J6+K6+L6+M6+N6</f>
        <v/>
      </c>
      <c r="AB6" s="12">
        <f>N6+M6+L6</f>
        <v/>
      </c>
      <c r="AC6" s="12">
        <f>S6/AB6</f>
        <v/>
      </c>
      <c r="AD6" s="56">
        <f>N6/M6</f>
        <v/>
      </c>
      <c r="AE6" s="81">
        <f>N6/(N6+M6)</f>
        <v/>
      </c>
      <c r="AF6" s="50">
        <f>G6</f>
        <v/>
      </c>
      <c r="AG6" s="50">
        <f>K6</f>
        <v/>
      </c>
      <c r="AH6" s="50">
        <f>AB6</f>
        <v/>
      </c>
      <c r="AI6" s="50">
        <f>R6</f>
        <v/>
      </c>
      <c r="AJ6" s="50">
        <f>AC6</f>
        <v/>
      </c>
      <c r="AK6" s="50">
        <f>U6-Y6*2-Z6*5</f>
        <v/>
      </c>
    </row>
    <row r="7" ht="15" customHeight="1" thickBot="1">
      <c r="A7" s="59" t="n">
        <v>2386</v>
      </c>
      <c r="B7" s="59" t="inlineStr">
        <is>
          <t>New</t>
        </is>
      </c>
      <c r="C7" t="n">
        <v>9</v>
      </c>
      <c r="D7" s="59" t="n">
        <v>6</v>
      </c>
      <c r="E7" s="59" t="inlineStr">
        <is>
          <t>Captain</t>
        </is>
      </c>
      <c r="F7" s="59" t="n">
        <v>3</v>
      </c>
      <c r="G7" s="12" t="n">
        <v>25.8740143946001</v>
      </c>
      <c r="H7" s="12" t="n">
        <v>9.37647101912472</v>
      </c>
      <c r="I7" s="12" t="n">
        <v>8.06092518267492</v>
      </c>
      <c r="J7" s="12" t="n">
        <v>0.137591944990598</v>
      </c>
      <c r="K7" s="12" t="n">
        <v>1.61218503653498</v>
      </c>
      <c r="L7" s="12" t="n">
        <v>3.3908765604496</v>
      </c>
      <c r="M7" s="12" t="n">
        <v>1.9193789241863</v>
      </c>
      <c r="N7" s="12" t="n">
        <v>0.8349834883362</v>
      </c>
      <c r="O7" s="12" t="n">
        <v>1.0403619464686</v>
      </c>
      <c r="P7" s="12" t="n">
        <v>1.27724318324451</v>
      </c>
      <c r="Q7" s="12" t="n">
        <v>-0.329230937571198</v>
      </c>
      <c r="R7" s="12" t="n">
        <v>1.56920629825816</v>
      </c>
      <c r="S7" s="12" t="n">
        <v>11.4045518505032</v>
      </c>
      <c r="T7" s="12" t="n">
        <v>0.0922102306852759</v>
      </c>
      <c r="U7" s="12" t="n">
        <v>3.52378522671399</v>
      </c>
      <c r="V7" s="12" t="n">
        <v>0.428230784534529</v>
      </c>
      <c r="W7" s="12" t="n">
        <v>0.291649350651267</v>
      </c>
      <c r="X7" s="12" t="n">
        <v>0.15959116052074</v>
      </c>
      <c r="Y7" s="12" t="n">
        <v>-0.240145827984923</v>
      </c>
      <c r="Z7" s="12" t="n">
        <v>0.791194970985885</v>
      </c>
      <c r="AA7" s="12">
        <f>J7+K7+L7+M7+N7</f>
        <v/>
      </c>
      <c r="AB7" s="12">
        <f>N7+M7+L7</f>
        <v/>
      </c>
      <c r="AC7" s="12">
        <f>S7/AB7</f>
        <v/>
      </c>
      <c r="AD7" s="56">
        <f>N7/M7</f>
        <v/>
      </c>
      <c r="AE7" s="81">
        <f>N7/(N7+M7)</f>
        <v/>
      </c>
      <c r="AF7" s="50">
        <f>G7</f>
        <v/>
      </c>
      <c r="AG7" s="50">
        <f>K7</f>
        <v/>
      </c>
      <c r="AH7" s="50">
        <f>AB7</f>
        <v/>
      </c>
      <c r="AI7" s="50">
        <f>R7</f>
        <v/>
      </c>
      <c r="AJ7" s="50">
        <f>AC7</f>
        <v/>
      </c>
      <c r="AK7" s="50">
        <f>U7-Y7*2-Z7*5</f>
        <v/>
      </c>
    </row>
    <row r="8" ht="15" customHeight="1" thickBot="1">
      <c r="A8" s="59" t="n">
        <v>4343</v>
      </c>
      <c r="B8" s="59" t="inlineStr">
        <is>
          <t>New</t>
        </is>
      </c>
      <c r="C8" t="n">
        <v>14</v>
      </c>
      <c r="D8" s="59" t="n">
        <v>5</v>
      </c>
      <c r="E8" s="59" t="inlineStr">
        <is>
          <t>Partner</t>
        </is>
      </c>
      <c r="F8" s="59" t="n">
        <v>4</v>
      </c>
      <c r="G8" s="12" t="n">
        <v>23.5434957442928</v>
      </c>
      <c r="H8" s="12" t="n">
        <v>6.31379867586678</v>
      </c>
      <c r="I8" s="12" t="n">
        <v>5.5588291928581</v>
      </c>
      <c r="J8" s="12" t="n">
        <v>-0.0231306445979196</v>
      </c>
      <c r="K8" s="12" t="n">
        <v>1.11176583857162</v>
      </c>
      <c r="L8" s="12" t="n">
        <v>-0.286420248463819</v>
      </c>
      <c r="M8" s="12" t="n">
        <v>5.59716923535105</v>
      </c>
      <c r="N8" s="12" t="n">
        <v>0.333306121611906</v>
      </c>
      <c r="O8" s="12" t="n">
        <v>0.801230772204523</v>
      </c>
      <c r="P8" s="12" t="n">
        <v>0.587174597625677</v>
      </c>
      <c r="Q8" s="12" t="n">
        <v>-0.0377887706265782</v>
      </c>
      <c r="R8" s="12" t="n">
        <v>0.875174192077793</v>
      </c>
      <c r="S8" s="12" t="n">
        <v>12.5744488302978</v>
      </c>
      <c r="T8" s="12" t="n">
        <v>-0.0886217090028113</v>
      </c>
      <c r="U8" s="12" t="n">
        <v>3.78007404605043</v>
      </c>
      <c r="V8" s="12" t="n">
        <v>0.102958130451111</v>
      </c>
      <c r="W8" s="12" t="n">
        <v>0.119527126997713</v>
      </c>
      <c r="X8" s="12" t="n">
        <v>0.341263109777698</v>
      </c>
      <c r="Y8" s="12" t="n">
        <v>0.237716091251054</v>
      </c>
      <c r="Z8" s="12" t="n">
        <v>-0.337629358616646</v>
      </c>
      <c r="AA8" s="12">
        <f>J8+K8+L8+M8+N8</f>
        <v/>
      </c>
      <c r="AB8" s="12">
        <f>N8+M8+L8</f>
        <v/>
      </c>
      <c r="AC8" s="12">
        <f>S8/AB8</f>
        <v/>
      </c>
      <c r="AD8" s="56">
        <f>N8/M8</f>
        <v/>
      </c>
      <c r="AE8" s="81">
        <f>N8/(N8+M8)</f>
        <v/>
      </c>
      <c r="AF8" s="50">
        <f>G8</f>
        <v/>
      </c>
      <c r="AG8" s="50">
        <f>K8</f>
        <v/>
      </c>
      <c r="AH8" s="50">
        <f>AB8</f>
        <v/>
      </c>
      <c r="AI8" s="50">
        <f>R8</f>
        <v/>
      </c>
      <c r="AJ8" s="50">
        <f>AC8</f>
        <v/>
      </c>
      <c r="AK8" s="50">
        <f>U8-Y8*2-Z8*5</f>
        <v/>
      </c>
    </row>
    <row r="9" ht="15" customHeight="1" thickBot="1">
      <c r="A9" s="59" t="n">
        <v>4152</v>
      </c>
      <c r="B9" s="59" t="inlineStr">
        <is>
          <t>New</t>
        </is>
      </c>
      <c r="C9" t="n">
        <v>7</v>
      </c>
      <c r="D9" s="59" t="n">
        <v>3</v>
      </c>
      <c r="E9" s="59" t="inlineStr">
        <is>
          <t>Partner</t>
        </is>
      </c>
      <c r="F9" s="59" t="inlineStr">
        <is>
          <t>F</t>
        </is>
      </c>
      <c r="G9" s="12" t="n">
        <v>22.5943310965068</v>
      </c>
      <c r="H9" s="12" t="n">
        <v>5.07073735757862</v>
      </c>
      <c r="I9" s="12" t="n">
        <v>3.2572049729668</v>
      </c>
      <c r="J9" s="12" t="n">
        <v>-0.0142883224678937</v>
      </c>
      <c r="K9" s="12" t="n">
        <v>0.651440994593361</v>
      </c>
      <c r="L9" s="12" t="n">
        <v>1.64035097371428</v>
      </c>
      <c r="M9" s="12" t="n">
        <v>4.34149609335768</v>
      </c>
      <c r="N9" s="12" t="n">
        <v>0.34285879252926</v>
      </c>
      <c r="O9" s="12" t="n">
        <v>1.84210902954761</v>
      </c>
      <c r="P9" s="12" t="n">
        <v>-0.235053228421855</v>
      </c>
      <c r="Q9" s="12" t="n">
        <v>3.32722350946111</v>
      </c>
      <c r="R9" s="12" t="n">
        <v>6.50735938613795</v>
      </c>
      <c r="S9" s="12" t="n">
        <v>12.0376371230759</v>
      </c>
      <c r="T9" s="12" t="n">
        <v>0.146393206268281</v>
      </c>
      <c r="U9" s="12" t="n">
        <v>-1.02140277028571</v>
      </c>
      <c r="V9" s="12" t="n">
        <v>0.23441559222734</v>
      </c>
      <c r="W9" s="12" t="n">
        <v>0.275174686607385</v>
      </c>
      <c r="X9" s="12" t="n">
        <v>0.239296508036689</v>
      </c>
      <c r="Y9" s="12" t="n">
        <v>-0.0520357570435216</v>
      </c>
      <c r="Z9" s="12" t="n">
        <v>0.588540943320691</v>
      </c>
      <c r="AA9" s="12">
        <f>J9+K9+L9+M9+N9</f>
        <v/>
      </c>
      <c r="AB9" s="12">
        <f>N9+M9+L9</f>
        <v/>
      </c>
      <c r="AC9" s="12">
        <f>S9/AB9</f>
        <v/>
      </c>
      <c r="AD9" s="56">
        <f>N9/M9</f>
        <v/>
      </c>
      <c r="AE9" s="81">
        <f>N9/(N9+M9)</f>
        <v/>
      </c>
      <c r="AF9" s="50">
        <f>G9</f>
        <v/>
      </c>
      <c r="AG9" s="50">
        <f>K9</f>
        <v/>
      </c>
      <c r="AH9" s="50">
        <f>AB9</f>
        <v/>
      </c>
      <c r="AI9" s="50">
        <f>R9</f>
        <v/>
      </c>
      <c r="AJ9" s="50">
        <f>AC9</f>
        <v/>
      </c>
      <c r="AK9" s="50">
        <f>U9-Y9*2-Z9*5</f>
        <v/>
      </c>
    </row>
    <row r="10" ht="15" customHeight="1" thickBot="1">
      <c r="A10" s="59" t="n">
        <v>2706</v>
      </c>
      <c r="B10" s="59" t="inlineStr">
        <is>
          <t>New</t>
        </is>
      </c>
      <c r="C10" t="n">
        <v>12</v>
      </c>
      <c r="D10" s="59" t="n">
        <v>4</v>
      </c>
      <c r="E10" s="59" t="inlineStr">
        <is>
          <t>Partner</t>
        </is>
      </c>
      <c r="F10" s="59" t="n">
        <v>5</v>
      </c>
      <c r="G10" s="12" t="n">
        <v>22.2643940568601</v>
      </c>
      <c r="H10" s="12" t="n">
        <v>11.3314294291147</v>
      </c>
      <c r="I10" s="12" t="n">
        <v>9.885128804940379</v>
      </c>
      <c r="J10" s="12" t="n">
        <v>0.0728175900543606</v>
      </c>
      <c r="K10" s="12" t="n">
        <v>1.97702576098807</v>
      </c>
      <c r="L10" s="12" t="n">
        <v>1.51927384396295</v>
      </c>
      <c r="M10" s="12" t="n">
        <v>2.84699078358041</v>
      </c>
      <c r="N10" s="12" t="n">
        <v>0.472054873297403</v>
      </c>
      <c r="O10" s="12" t="n">
        <v>1.30066544406569</v>
      </c>
      <c r="P10" s="12" t="n">
        <v>0.777213113074706</v>
      </c>
      <c r="Q10" s="12" t="n">
        <v>0.165267775672433</v>
      </c>
      <c r="R10" s="12" t="n">
        <v>1.33286595767905</v>
      </c>
      <c r="S10" s="12" t="n">
        <v>9.57352977761078</v>
      </c>
      <c r="T10" s="12" t="n">
        <v>0.151787779564679</v>
      </c>
      <c r="U10" s="12" t="n">
        <v>0.0265688924555559</v>
      </c>
      <c r="V10" s="12" t="n">
        <v>0.405976472206928</v>
      </c>
      <c r="W10" s="12" t="n">
        <v>0.337892551572116</v>
      </c>
      <c r="X10" s="12" t="n">
        <v>-0.0362876377480197</v>
      </c>
      <c r="Y10" s="12" t="n">
        <v>0.57705802142325</v>
      </c>
      <c r="Z10" s="12" t="n">
        <v>0.908471592022783</v>
      </c>
      <c r="AA10" s="12">
        <f>J10+K10+L10+M10+N10</f>
        <v/>
      </c>
      <c r="AB10" s="12">
        <f>N10+M10+L10</f>
        <v/>
      </c>
      <c r="AC10" s="12">
        <f>S10/AB10</f>
        <v/>
      </c>
      <c r="AD10" s="56">
        <f>N10/M10</f>
        <v/>
      </c>
      <c r="AE10" s="81">
        <f>N10/(N10+M10)</f>
        <v/>
      </c>
      <c r="AF10" s="50">
        <f>G10</f>
        <v/>
      </c>
      <c r="AG10" s="50">
        <f>K10</f>
        <v/>
      </c>
      <c r="AH10" s="50">
        <f>AB10</f>
        <v/>
      </c>
      <c r="AI10" s="50">
        <f>R10</f>
        <v/>
      </c>
      <c r="AJ10" s="50">
        <f>AC10</f>
        <v/>
      </c>
      <c r="AK10" s="50">
        <f>U10-Y10*2-Z10*5</f>
        <v/>
      </c>
    </row>
    <row r="11" ht="15" customHeight="1" thickBot="1">
      <c r="A11" s="59" t="n">
        <v>4476</v>
      </c>
      <c r="B11" s="59" t="inlineStr">
        <is>
          <t>New</t>
        </is>
      </c>
      <c r="C11" t="n">
        <v>13</v>
      </c>
      <c r="D11" s="59" t="n">
        <v>6</v>
      </c>
      <c r="E11" s="59" t="inlineStr">
        <is>
          <t>Partner</t>
        </is>
      </c>
      <c r="F11" s="59" t="n">
        <v>3</v>
      </c>
      <c r="G11" s="12" t="n">
        <v>22.0502522041915</v>
      </c>
      <c r="H11" s="12" t="n">
        <v>6.71104249093873</v>
      </c>
      <c r="I11" s="12" t="n">
        <v>4.69019578517421</v>
      </c>
      <c r="J11" s="12" t="n">
        <v>-0.0207280855656549</v>
      </c>
      <c r="K11" s="12" t="n">
        <v>0.938039157034843</v>
      </c>
      <c r="L11" s="12" t="n">
        <v>2.09488485448532</v>
      </c>
      <c r="M11" s="12" t="n">
        <v>0.751432596443313</v>
      </c>
      <c r="N11" s="12" t="n">
        <v>1.26785448639972</v>
      </c>
      <c r="O11" s="12" t="n">
        <v>2.06230287689583</v>
      </c>
      <c r="P11" s="12" t="n">
        <v>0.693419878131037</v>
      </c>
      <c r="Q11" s="12" t="n">
        <v>-0.38454234093893</v>
      </c>
      <c r="R11" s="12" t="n">
        <v>1.89834881068722</v>
      </c>
      <c r="S11" s="12" t="n">
        <v>9.937022479370601</v>
      </c>
      <c r="T11" s="12" t="n">
        <v>0.100017666111483</v>
      </c>
      <c r="U11" s="12" t="n">
        <v>3.50383842319499</v>
      </c>
      <c r="V11" s="12" t="n">
        <v>0.332381260816462</v>
      </c>
      <c r="W11" s="12" t="n">
        <v>0.0926157157099647</v>
      </c>
      <c r="X11" s="12" t="n">
        <v>0.190618618096687</v>
      </c>
      <c r="Y11" s="12" t="n">
        <v>0.356082901672745</v>
      </c>
      <c r="Z11" s="12" t="n">
        <v>0.406196812473768</v>
      </c>
      <c r="AA11" s="12">
        <f>J11+K11+L11+M11+N11</f>
        <v/>
      </c>
      <c r="AB11" s="12">
        <f>N11+M11+L11</f>
        <v/>
      </c>
      <c r="AC11" s="12">
        <f>S11/AB11</f>
        <v/>
      </c>
      <c r="AD11" s="56">
        <f>N11/M11</f>
        <v/>
      </c>
      <c r="AE11" s="81">
        <f>N11/(N11+M11)</f>
        <v/>
      </c>
      <c r="AF11" s="50">
        <f>G11</f>
        <v/>
      </c>
      <c r="AG11" s="50">
        <f>K11</f>
        <v/>
      </c>
      <c r="AH11" s="50">
        <f>AB11</f>
        <v/>
      </c>
      <c r="AI11" s="50">
        <f>R11</f>
        <v/>
      </c>
      <c r="AJ11" s="50">
        <f>AC11</f>
        <v/>
      </c>
      <c r="AK11" s="50">
        <f>U11-Y11*2-Z11*5</f>
        <v/>
      </c>
    </row>
    <row r="12" ht="15" customHeight="1" thickBot="1">
      <c r="A12" s="59" t="n">
        <v>8729</v>
      </c>
      <c r="B12" s="59" t="inlineStr">
        <is>
          <t>New</t>
        </is>
      </c>
      <c r="C12" t="n">
        <v>22</v>
      </c>
      <c r="D12" s="59" t="n">
        <v>6</v>
      </c>
      <c r="E12" s="59" t="inlineStr">
        <is>
          <t>Third</t>
        </is>
      </c>
      <c r="F12" s="59" t="n">
        <v>3</v>
      </c>
      <c r="G12" s="12" t="n">
        <v>21.5160646773281</v>
      </c>
      <c r="H12" s="12" t="n">
        <v>8.66517075770903</v>
      </c>
      <c r="I12" s="12" t="n">
        <v>7.10542086949596</v>
      </c>
      <c r="J12" s="12" t="n">
        <v>-0.0278013364315503</v>
      </c>
      <c r="K12" s="12" t="n">
        <v>1.42108417389919</v>
      </c>
      <c r="L12" s="12" t="n">
        <v>0.599188741204954</v>
      </c>
      <c r="M12" s="12" t="n">
        <v>3.38008545724656</v>
      </c>
      <c r="N12" s="12" t="n">
        <v>0.448257653607263</v>
      </c>
      <c r="O12" s="12" t="n">
        <v>1.61535256107617</v>
      </c>
      <c r="P12" s="12" t="n">
        <v>0.936953649243631</v>
      </c>
      <c r="Q12" s="12" t="n">
        <v>-0.29241165198774</v>
      </c>
      <c r="R12" s="12" t="n">
        <v>1.3508945767085</v>
      </c>
      <c r="S12" s="12" t="n">
        <v>9.6006479237344</v>
      </c>
      <c r="T12" s="12" t="n">
        <v>-0.0871316005716615</v>
      </c>
      <c r="U12" s="12" t="n">
        <v>1.89935141917624</v>
      </c>
      <c r="V12" s="12" t="n">
        <v>0.330396426384024</v>
      </c>
      <c r="W12" s="12" t="n">
        <v>0.18489908113642</v>
      </c>
      <c r="X12" s="12" t="n">
        <v>0.0399242425911706</v>
      </c>
      <c r="Y12" s="12" t="n">
        <v>-0.045754238478651</v>
      </c>
      <c r="Z12" s="12" t="n">
        <v>-0.0893691494794463</v>
      </c>
      <c r="AA12" s="12">
        <f>J12+K12+L12+M12+N12</f>
        <v/>
      </c>
      <c r="AB12" s="12">
        <f>N12+M12+L12</f>
        <v/>
      </c>
      <c r="AC12" s="12">
        <f>S12/AB12</f>
        <v/>
      </c>
      <c r="AD12" s="56">
        <f>N12/M12</f>
        <v/>
      </c>
      <c r="AE12" s="81">
        <f>N12/(N12+M12)</f>
        <v/>
      </c>
      <c r="AF12" s="50">
        <f>G12</f>
        <v/>
      </c>
      <c r="AG12" s="50">
        <f>K12</f>
        <v/>
      </c>
      <c r="AH12" s="50">
        <f>AB12</f>
        <v/>
      </c>
      <c r="AI12" s="50">
        <f>R12</f>
        <v/>
      </c>
      <c r="AJ12" s="50">
        <f>AC12</f>
        <v/>
      </c>
      <c r="AK12" s="50">
        <f>U12-Y12*2-Z12*5</f>
        <v/>
      </c>
    </row>
    <row r="13" ht="15" customHeight="1" thickBot="1">
      <c r="A13" s="59" t="n">
        <v>8764</v>
      </c>
      <c r="B13" s="59" t="inlineStr">
        <is>
          <t>New</t>
        </is>
      </c>
      <c r="C13" t="n">
        <v>10</v>
      </c>
      <c r="D13" s="59" t="n">
        <v>7</v>
      </c>
      <c r="E13" s="59" t="inlineStr">
        <is>
          <t>Captain</t>
        </is>
      </c>
      <c r="F13" s="59" t="n">
        <v>2</v>
      </c>
      <c r="G13" s="12" t="n">
        <v>20.5491996522557</v>
      </c>
      <c r="H13" s="12" t="n">
        <v>9.66760346224366</v>
      </c>
      <c r="I13" s="12" t="n">
        <v>8.249253700604219</v>
      </c>
      <c r="J13" s="12" t="n">
        <v>-0.0201614941154605</v>
      </c>
      <c r="K13" s="12" t="n">
        <v>1.64985074012084</v>
      </c>
      <c r="L13" s="12" t="n">
        <v>1.12316087079695</v>
      </c>
      <c r="M13" s="12" t="n">
        <v>2.92280442018135</v>
      </c>
      <c r="N13" s="12" t="n">
        <v>0.744495797787452</v>
      </c>
      <c r="O13" s="12" t="n">
        <v>1.45867274987035</v>
      </c>
      <c r="P13" s="12" t="n">
        <v>0.854869185746885</v>
      </c>
      <c r="Q13" s="12" t="n">
        <v>-0.064389612499368</v>
      </c>
      <c r="R13" s="12" t="n">
        <v>-0.0178741499396444</v>
      </c>
      <c r="S13" s="12" t="n">
        <v>10.6912487000969</v>
      </c>
      <c r="T13" s="12" t="n">
        <v>0.130040471714586</v>
      </c>
      <c r="U13" s="12" t="n">
        <v>0.208221639854811</v>
      </c>
      <c r="V13" s="12" t="n">
        <v>0.177452382733371</v>
      </c>
      <c r="W13" s="12" t="n">
        <v>0.418980439343061</v>
      </c>
      <c r="X13" s="12" t="n">
        <v>-0.09047526679351441</v>
      </c>
      <c r="Y13" s="12" t="n">
        <v>0.166930886644098</v>
      </c>
      <c r="Z13" s="12" t="n">
        <v>1.05646201170887</v>
      </c>
      <c r="AA13" s="12">
        <f>J13+K13+L13+M13+N13</f>
        <v/>
      </c>
      <c r="AB13" s="12">
        <f>N13+M13+L13</f>
        <v/>
      </c>
      <c r="AC13" s="12">
        <f>S13/AB13</f>
        <v/>
      </c>
      <c r="AD13" s="56">
        <f>N13/M13</f>
        <v/>
      </c>
      <c r="AE13" s="81">
        <f>N13/(N13+M13)</f>
        <v/>
      </c>
      <c r="AF13" s="50">
        <f>G13</f>
        <v/>
      </c>
      <c r="AG13" s="50">
        <f>K13</f>
        <v/>
      </c>
      <c r="AH13" s="50">
        <f>AB13</f>
        <v/>
      </c>
      <c r="AI13" s="50">
        <f>R13</f>
        <v/>
      </c>
      <c r="AJ13" s="50">
        <f>AC13</f>
        <v/>
      </c>
      <c r="AK13" s="50">
        <f>U13-Y13*2-Z13*5</f>
        <v/>
      </c>
    </row>
    <row r="14" ht="15" customHeight="1" thickBot="1">
      <c r="A14" s="59" t="n">
        <v>4976</v>
      </c>
      <c r="B14" s="59" t="inlineStr">
        <is>
          <t>New</t>
        </is>
      </c>
      <c r="C14" t="n">
        <v>15</v>
      </c>
      <c r="D14" s="59" t="n">
        <v>8</v>
      </c>
      <c r="E14" s="59" t="inlineStr">
        <is>
          <t>Partner</t>
        </is>
      </c>
      <c r="F14" s="59" t="n">
        <v>2</v>
      </c>
      <c r="G14" s="12" t="n">
        <v>20.0577632111849</v>
      </c>
      <c r="H14" s="12" t="n">
        <v>7.26146645697683</v>
      </c>
      <c r="I14" s="12" t="n">
        <v>6.49341465634375</v>
      </c>
      <c r="J14" s="12" t="n">
        <v>0.0607032565996035</v>
      </c>
      <c r="K14" s="12" t="n">
        <v>1.29868293126875</v>
      </c>
      <c r="L14" s="12" t="n">
        <v>0.64296995487565</v>
      </c>
      <c r="M14" s="12" t="n">
        <v>3.42278328250646</v>
      </c>
      <c r="N14" s="12" t="n">
        <v>0.161266174503143</v>
      </c>
      <c r="O14" s="12" t="n">
        <v>0.64664528743387</v>
      </c>
      <c r="P14" s="12" t="n">
        <v>0.195576703708625</v>
      </c>
      <c r="Q14" s="12" t="n">
        <v>0.126793782046157</v>
      </c>
      <c r="R14" s="12" t="n">
        <v>2.58109022430868</v>
      </c>
      <c r="S14" s="12" t="n">
        <v>8.294867392404299</v>
      </c>
      <c r="T14" s="12" t="n">
        <v>0.0341389801977052</v>
      </c>
      <c r="U14" s="12" t="n">
        <v>1.92033913749513</v>
      </c>
      <c r="V14" s="12" t="n">
        <v>0.349921448699216</v>
      </c>
      <c r="W14" s="12" t="n">
        <v>0.22563151266375</v>
      </c>
      <c r="X14" s="12" t="n">
        <v>0.141366014522324</v>
      </c>
      <c r="Y14" s="12" t="n">
        <v>0.527270290504243</v>
      </c>
      <c r="Z14" s="12" t="n">
        <v>-0.00624565328230432</v>
      </c>
      <c r="AA14" s="12">
        <f>J14+K14+L14+M14+N14</f>
        <v/>
      </c>
      <c r="AB14" s="12">
        <f>N14+M14+L14</f>
        <v/>
      </c>
      <c r="AC14" s="12">
        <f>S14/AB14</f>
        <v/>
      </c>
      <c r="AD14" s="56">
        <f>N14/M14</f>
        <v/>
      </c>
      <c r="AE14" s="81">
        <f>N14/(N14+M14)</f>
        <v/>
      </c>
      <c r="AF14" s="50">
        <f>G14</f>
        <v/>
      </c>
      <c r="AG14" s="50">
        <f>K14</f>
        <v/>
      </c>
      <c r="AH14" s="50">
        <f>AB14</f>
        <v/>
      </c>
      <c r="AI14" s="50">
        <f>R14</f>
        <v/>
      </c>
      <c r="AJ14" s="50">
        <f>AC14</f>
        <v/>
      </c>
      <c r="AK14" s="50">
        <f>U14-Y14*2-Z14*5</f>
        <v/>
      </c>
    </row>
    <row r="15" ht="15" customHeight="1" thickBot="1">
      <c r="A15" t="n">
        <v>1305</v>
      </c>
      <c r="B15" s="59" t="inlineStr">
        <is>
          <t>New</t>
        </is>
      </c>
      <c r="C15" t="n">
        <v>3</v>
      </c>
      <c r="D15" s="59" t="n">
        <v>2</v>
      </c>
      <c r="E15" s="59" t="inlineStr">
        <is>
          <t>Captain</t>
        </is>
      </c>
      <c r="F15" s="59" t="n">
        <v>3</v>
      </c>
      <c r="G15" s="12" t="n">
        <v>19.1688847862584</v>
      </c>
      <c r="H15" s="12" t="n">
        <v>3.63296284250332</v>
      </c>
      <c r="I15" s="12" t="n">
        <v>2.18807114086718</v>
      </c>
      <c r="J15" s="12" t="n">
        <v>-0.00407074971216903</v>
      </c>
      <c r="K15" s="12" t="n">
        <v>0.437614228173435</v>
      </c>
      <c r="L15" s="12" t="n">
        <v>2.10899201749905</v>
      </c>
      <c r="M15" s="12" t="n">
        <v>1.44342401929971</v>
      </c>
      <c r="N15" s="12" t="n">
        <v>1.20069350987194</v>
      </c>
      <c r="O15" s="12" t="n">
        <v>1.45303320106047</v>
      </c>
      <c r="P15" s="12" t="n">
        <v>-0.124666687925519</v>
      </c>
      <c r="Q15" s="12" t="n">
        <v>0.241079316035567</v>
      </c>
      <c r="R15" s="12" t="n">
        <v>0.944195715034967</v>
      </c>
      <c r="S15" s="12" t="n">
        <v>10.9993076054582</v>
      </c>
      <c r="T15" s="12" t="n">
        <v>-0.0931802371960767</v>
      </c>
      <c r="U15" s="12" t="n">
        <v>3.59241862326198</v>
      </c>
      <c r="V15" s="12" t="n">
        <v>0.0831201666555733</v>
      </c>
      <c r="W15" s="12" t="n">
        <v>0.138845600502129</v>
      </c>
      <c r="X15" s="12" t="n">
        <v>0.372539221162268</v>
      </c>
      <c r="Y15" s="12" t="n">
        <v>-0.140071939688313</v>
      </c>
      <c r="Z15" s="12" t="n">
        <v>-0.421202092258607</v>
      </c>
      <c r="AA15" s="12">
        <f>J15+K15+L15+M15+N15</f>
        <v/>
      </c>
      <c r="AB15" s="12">
        <f>N15+M15+L15</f>
        <v/>
      </c>
      <c r="AC15" s="12">
        <f>S15/AB15</f>
        <v/>
      </c>
      <c r="AD15" s="56">
        <f>N15/M15</f>
        <v/>
      </c>
      <c r="AE15" s="81">
        <f>N15/(N15+M15)</f>
        <v/>
      </c>
      <c r="AF15" s="50">
        <f>G15</f>
        <v/>
      </c>
      <c r="AG15" s="50">
        <f>K15</f>
        <v/>
      </c>
      <c r="AH15" s="50">
        <f>AB15</f>
        <v/>
      </c>
      <c r="AI15" s="50">
        <f>R15</f>
        <v/>
      </c>
      <c r="AJ15" s="50">
        <f>AC15</f>
        <v/>
      </c>
      <c r="AK15" s="50">
        <f>U15-Y15*2-Z15*5</f>
        <v/>
      </c>
    </row>
    <row r="16" ht="15" customHeight="1" thickBot="1">
      <c r="A16" s="59" t="n">
        <v>6978</v>
      </c>
      <c r="B16" s="59" t="inlineStr">
        <is>
          <t>New</t>
        </is>
      </c>
      <c r="C16" t="n">
        <v>17</v>
      </c>
      <c r="D16" s="59" t="n">
        <v>8</v>
      </c>
      <c r="E16" s="59" t="inlineStr">
        <is>
          <t>Third</t>
        </is>
      </c>
      <c r="F16" s="59" t="n">
        <v>2</v>
      </c>
      <c r="G16" s="12" t="n">
        <v>18.5386756929643</v>
      </c>
      <c r="H16" s="12" t="n">
        <v>4.18978437018222</v>
      </c>
      <c r="I16" s="12" t="n">
        <v>3.00810214041223</v>
      </c>
      <c r="J16" s="12" t="n">
        <v>0.0497827207824216</v>
      </c>
      <c r="K16" s="12" t="n">
        <v>0.601620428082448</v>
      </c>
      <c r="L16" s="12" t="n">
        <v>0.79862643238852</v>
      </c>
      <c r="M16" s="12" t="n">
        <v>4.56751467143986</v>
      </c>
      <c r="N16" s="12" t="n">
        <v>0.491943983218092</v>
      </c>
      <c r="O16" s="12" t="n">
        <v>1.08211678820513</v>
      </c>
      <c r="P16" s="12" t="n">
        <v>0.714382232659872</v>
      </c>
      <c r="Q16" s="12" t="n">
        <v>-0.338079150615471</v>
      </c>
      <c r="R16" s="12" t="n">
        <v>0.842124129185894</v>
      </c>
      <c r="S16" s="12" t="n">
        <v>12.3933756913587</v>
      </c>
      <c r="T16" s="12" t="n">
        <v>0.147100578333896</v>
      </c>
      <c r="U16" s="12" t="n">
        <v>1.11339150223756</v>
      </c>
      <c r="V16" s="12" t="n">
        <v>0.271806629420685</v>
      </c>
      <c r="W16" s="12" t="n">
        <v>0.309801341285894</v>
      </c>
      <c r="X16" s="12" t="n">
        <v>-0.0559792861891102</v>
      </c>
      <c r="Y16" s="12" t="n">
        <v>0.244694465524588</v>
      </c>
      <c r="Z16" s="12" t="n">
        <v>-0.0632059916426326</v>
      </c>
      <c r="AA16" s="12">
        <f>J16+K16+L16+M16+N16</f>
        <v/>
      </c>
      <c r="AB16" s="12">
        <f>N16+M16+L16</f>
        <v/>
      </c>
      <c r="AC16" s="12">
        <f>S16/AB16</f>
        <v/>
      </c>
      <c r="AD16" s="56">
        <f>N16/M16</f>
        <v/>
      </c>
      <c r="AE16" s="81">
        <f>N16/(N16+M16)</f>
        <v/>
      </c>
      <c r="AF16" s="50">
        <f>G16</f>
        <v/>
      </c>
      <c r="AG16" s="50">
        <f>K16</f>
        <v/>
      </c>
      <c r="AH16" s="50">
        <f>AB16</f>
        <v/>
      </c>
      <c r="AI16" s="50">
        <f>R16</f>
        <v/>
      </c>
      <c r="AJ16" s="50">
        <f>AC16</f>
        <v/>
      </c>
      <c r="AK16" s="50">
        <f>U16-Y16*2-Z16*5</f>
        <v/>
      </c>
    </row>
    <row r="17" ht="15" customHeight="1" thickBot="1">
      <c r="A17" s="59" t="n">
        <v>7200</v>
      </c>
      <c r="B17" s="59" t="inlineStr">
        <is>
          <t>New</t>
        </is>
      </c>
      <c r="C17" t="n">
        <v>19</v>
      </c>
      <c r="D17" s="59" t="n">
        <v>7</v>
      </c>
      <c r="E17" s="59" t="inlineStr">
        <is>
          <t>Third</t>
        </is>
      </c>
      <c r="F17" s="59" t="n">
        <v>2</v>
      </c>
      <c r="G17" s="12" t="n">
        <v>16.6752794266105</v>
      </c>
      <c r="H17" s="12" t="n">
        <v>2.9297952384716</v>
      </c>
      <c r="I17" s="12" t="n">
        <v>2.56141745161999</v>
      </c>
      <c r="J17" s="12" t="n">
        <v>-0.0109512833319767</v>
      </c>
      <c r="K17" s="12" t="n">
        <v>0.512283490323999</v>
      </c>
      <c r="L17" s="12" t="n">
        <v>2.74559762781961</v>
      </c>
      <c r="M17" s="12" t="n">
        <v>0.8338718189293139</v>
      </c>
      <c r="N17" s="12" t="n">
        <v>1.13686444785527</v>
      </c>
      <c r="O17" s="12" t="n">
        <v>0.390280353515559</v>
      </c>
      <c r="P17" s="12" t="n">
        <v>0.405728886416732</v>
      </c>
      <c r="Q17" s="12" t="n">
        <v>0.0136282813750329</v>
      </c>
      <c r="R17" s="12" t="n">
        <v>2.48120794077322</v>
      </c>
      <c r="S17" s="12" t="n">
        <v>10.0976635049546</v>
      </c>
      <c r="T17" s="12" t="n">
        <v>-0.0973318229331602</v>
      </c>
      <c r="U17" s="12" t="n">
        <v>1.16661274241106</v>
      </c>
      <c r="V17" s="12" t="n">
        <v>0.334856717326054</v>
      </c>
      <c r="W17" s="12" t="n">
        <v>0.138021577017928</v>
      </c>
      <c r="X17" s="12" t="n">
        <v>-0.00767699334081195</v>
      </c>
      <c r="Y17" s="12" t="n">
        <v>0.0322637223953371</v>
      </c>
      <c r="Z17" s="12" t="n">
        <v>0.120037525831128</v>
      </c>
      <c r="AA17" s="12">
        <f>J17+K17+L17+M17+N17</f>
        <v/>
      </c>
      <c r="AB17" s="12">
        <f>N17+M17+L17</f>
        <v/>
      </c>
      <c r="AC17" s="12">
        <f>S17/AB17</f>
        <v/>
      </c>
      <c r="AD17" s="56">
        <f>N17/M17</f>
        <v/>
      </c>
      <c r="AE17" s="81">
        <f>N17/(N17+M17)</f>
        <v/>
      </c>
      <c r="AF17" s="50">
        <f>G17</f>
        <v/>
      </c>
      <c r="AG17" s="50">
        <f>K17</f>
        <v/>
      </c>
      <c r="AH17" s="50">
        <f>AB17</f>
        <v/>
      </c>
      <c r="AI17" s="50">
        <f>R17</f>
        <v/>
      </c>
      <c r="AJ17" s="50">
        <f>AC17</f>
        <v/>
      </c>
      <c r="AK17" s="50">
        <f>U17-Y17*2-Z17*5</f>
        <v/>
      </c>
    </row>
    <row r="18" ht="15" customHeight="1" thickBot="1">
      <c r="A18" s="59" t="n">
        <v>6514</v>
      </c>
      <c r="B18" s="59" t="inlineStr">
        <is>
          <t>New</t>
        </is>
      </c>
      <c r="C18" t="n">
        <v>20</v>
      </c>
      <c r="D18" s="59" t="n"/>
      <c r="E18" s="59" t="n"/>
      <c r="F18" s="59" t="n"/>
      <c r="G18" s="12" t="n">
        <v>16.5066195731395</v>
      </c>
      <c r="H18" s="12" t="n">
        <v>6.25430666223472</v>
      </c>
      <c r="I18" s="12" t="n">
        <v>4.77487756362335</v>
      </c>
      <c r="J18" s="12" t="n">
        <v>-0.0256554355678186</v>
      </c>
      <c r="K18" s="12" t="n">
        <v>0.954975512724671</v>
      </c>
      <c r="L18" s="12" t="n">
        <v>0.925189766545682</v>
      </c>
      <c r="M18" s="12" t="n">
        <v>1.83849748159162</v>
      </c>
      <c r="N18" s="12" t="n">
        <v>0.235922581398462</v>
      </c>
      <c r="O18" s="12" t="n">
        <v>1.53073996974699</v>
      </c>
      <c r="P18" s="12" t="n">
        <v>0.7012917811735599</v>
      </c>
      <c r="Q18" s="12" t="n">
        <v>0.0929336520792429</v>
      </c>
      <c r="R18" s="12" t="n">
        <v>1.42110056709357</v>
      </c>
      <c r="S18" s="12" t="n">
        <v>5.78179763672125</v>
      </c>
      <c r="T18" s="12" t="n">
        <v>-0.0482692981426202</v>
      </c>
      <c r="U18" s="12" t="n">
        <v>3.04941470709004</v>
      </c>
      <c r="V18" s="12" t="n">
        <v>0.347071130224483</v>
      </c>
      <c r="W18" s="12" t="n">
        <v>-0.151763428979877</v>
      </c>
      <c r="X18" s="12" t="n">
        <v>-0.112559095669387</v>
      </c>
      <c r="Y18" s="12" t="n">
        <v>0.402257580499554</v>
      </c>
      <c r="Z18" s="12" t="n">
        <v>-0.031077151714744</v>
      </c>
      <c r="AA18" s="12">
        <f>J18+K18+L18+M18+N18</f>
        <v/>
      </c>
      <c r="AB18" s="12">
        <f>N18+M18+L18</f>
        <v/>
      </c>
      <c r="AC18" s="12">
        <f>S18/AB18</f>
        <v/>
      </c>
      <c r="AD18" s="56">
        <f>N18/M18</f>
        <v/>
      </c>
      <c r="AE18" s="81">
        <f>N18/(N18+M18)</f>
        <v/>
      </c>
      <c r="AF18" s="50">
        <f>G18</f>
        <v/>
      </c>
      <c r="AG18" s="50">
        <f>K18</f>
        <v/>
      </c>
      <c r="AH18" s="50">
        <f>AB18</f>
        <v/>
      </c>
      <c r="AI18" s="50">
        <f>R18</f>
        <v/>
      </c>
      <c r="AJ18" s="50">
        <f>AC18</f>
        <v/>
      </c>
      <c r="AK18" s="50">
        <f>U18-Y18*2-Z18*5</f>
        <v/>
      </c>
    </row>
    <row r="19" ht="15" customHeight="1" thickBot="1">
      <c r="A19" s="59" t="n">
        <v>9062</v>
      </c>
      <c r="B19" s="59" t="inlineStr">
        <is>
          <t>New</t>
        </is>
      </c>
      <c r="C19" t="n">
        <v>21</v>
      </c>
      <c r="D19" s="59" t="n">
        <v>7</v>
      </c>
      <c r="E19" s="59" t="inlineStr">
        <is>
          <t>Partner</t>
        </is>
      </c>
      <c r="F19" s="59" t="n">
        <v>2</v>
      </c>
      <c r="G19" s="12" t="n">
        <v>16.502872686373</v>
      </c>
      <c r="H19" s="12" t="n">
        <v>5.49938216102007</v>
      </c>
      <c r="I19" s="12" t="n">
        <v>3.60374420386968</v>
      </c>
      <c r="J19" s="12" t="n">
        <v>-0.0274443541498216</v>
      </c>
      <c r="K19" s="12" t="n">
        <v>0.720748840773937</v>
      </c>
      <c r="L19" s="12" t="n">
        <v>2.39669267548865</v>
      </c>
      <c r="M19" s="12" t="n">
        <v>0.478180385757209</v>
      </c>
      <c r="N19" s="12" t="n">
        <v>1.41365696635616</v>
      </c>
      <c r="O19" s="12" t="n">
        <v>1.95052666545002</v>
      </c>
      <c r="P19" s="12" t="n">
        <v>0.209038609171918</v>
      </c>
      <c r="Q19" s="12" t="n">
        <v>-0.0268664590231718</v>
      </c>
      <c r="R19" s="12" t="n">
        <v>1.81866980280799</v>
      </c>
      <c r="S19" s="12" t="n">
        <v>10.4213382787839</v>
      </c>
      <c r="T19" s="12" t="n">
        <v>0.0166409648623799</v>
      </c>
      <c r="U19" s="12" t="n">
        <v>-1.23651755623895</v>
      </c>
      <c r="V19" s="12" t="n">
        <v>0.367357287203499</v>
      </c>
      <c r="W19" s="12" t="n">
        <v>0.261182083047765</v>
      </c>
      <c r="X19" s="12" t="n">
        <v>-0.08168127894466649</v>
      </c>
      <c r="Y19" s="12" t="n">
        <v>0.042519946170138</v>
      </c>
      <c r="Z19" s="12" t="n">
        <v>-0.247513745755125</v>
      </c>
      <c r="AA19" s="12">
        <f>J19+K19+L19+M19+N19</f>
        <v/>
      </c>
      <c r="AB19" s="12">
        <f>N19+M19+L19</f>
        <v/>
      </c>
      <c r="AC19" s="12">
        <f>S19/AB19</f>
        <v/>
      </c>
      <c r="AD19" s="56">
        <f>N19/M19</f>
        <v/>
      </c>
      <c r="AE19" s="81">
        <f>N19/(N19+M19)</f>
        <v/>
      </c>
      <c r="AF19" s="50">
        <f>G19</f>
        <v/>
      </c>
      <c r="AG19" s="50">
        <f>K19</f>
        <v/>
      </c>
      <c r="AH19" s="50">
        <f>AB19</f>
        <v/>
      </c>
      <c r="AI19" s="50">
        <f>R19</f>
        <v/>
      </c>
      <c r="AJ19" s="50">
        <f>AC19</f>
        <v/>
      </c>
      <c r="AK19" s="50">
        <f>U19-Y19*2-Z19*5</f>
        <v/>
      </c>
    </row>
    <row r="20" ht="15" customHeight="1" thickBot="1">
      <c r="A20" s="59" t="n">
        <v>865</v>
      </c>
      <c r="B20" s="59" t="inlineStr">
        <is>
          <t>New</t>
        </is>
      </c>
      <c r="C20" t="n">
        <v>23</v>
      </c>
      <c r="D20" s="59" t="n">
        <v>3</v>
      </c>
      <c r="E20" s="59" t="inlineStr">
        <is>
          <t>Third</t>
        </is>
      </c>
      <c r="F20" s="59" t="inlineStr">
        <is>
          <t>F</t>
        </is>
      </c>
      <c r="G20" s="12" t="n">
        <v>16.5021328612052</v>
      </c>
      <c r="H20" s="12" t="n">
        <v>4.86472565616807</v>
      </c>
      <c r="I20" s="12" t="n">
        <v>3.91857515716052</v>
      </c>
      <c r="J20" s="12" t="n">
        <v>-0.0190022381081665</v>
      </c>
      <c r="K20" s="12" t="n">
        <v>0.783715031432104</v>
      </c>
      <c r="L20" s="12" t="n">
        <v>1.32365533961637</v>
      </c>
      <c r="M20" s="12" t="n">
        <v>2.7235416957938</v>
      </c>
      <c r="N20" s="12" t="n">
        <v>0.394136437659188</v>
      </c>
      <c r="O20" s="12" t="n">
        <v>0.984154975223886</v>
      </c>
      <c r="P20" s="12" t="n">
        <v>0.0976025860639288</v>
      </c>
      <c r="Q20" s="12" t="n">
        <v>0.115363687563473</v>
      </c>
      <c r="R20" s="12" t="n">
        <v>2.29443538289247</v>
      </c>
      <c r="S20" s="12" t="n">
        <v>8.74142091949992</v>
      </c>
      <c r="T20" s="12" t="n">
        <v>-0.00100165423204105</v>
      </c>
      <c r="U20" s="12" t="n">
        <v>0.601550902644775</v>
      </c>
      <c r="V20" s="12" t="n">
        <v>0.457168584995048</v>
      </c>
      <c r="W20" s="12" t="n">
        <v>0.132382937037702</v>
      </c>
      <c r="X20" s="12" t="n">
        <v>0.0391634746149531</v>
      </c>
      <c r="Y20" s="12" t="n">
        <v>0.550898422410716</v>
      </c>
      <c r="Z20" s="12" t="n">
        <v>0.474245419580945</v>
      </c>
      <c r="AA20" s="12">
        <f>J20+K20+L20+M20+N20</f>
        <v/>
      </c>
      <c r="AB20" s="12">
        <f>N20+M20+L20</f>
        <v/>
      </c>
      <c r="AC20" s="12">
        <f>S20/AB20</f>
        <v/>
      </c>
      <c r="AD20" s="56">
        <f>N20/M20</f>
        <v/>
      </c>
      <c r="AE20" s="81">
        <f>N20/(N20+M20)</f>
        <v/>
      </c>
      <c r="AF20" s="50">
        <f>G20</f>
        <v/>
      </c>
      <c r="AG20" s="50">
        <f>K20</f>
        <v/>
      </c>
      <c r="AH20" s="50">
        <f>AB20</f>
        <v/>
      </c>
      <c r="AI20" s="50">
        <f>R20</f>
        <v/>
      </c>
      <c r="AJ20" s="50">
        <f>AC20</f>
        <v/>
      </c>
      <c r="AK20" s="50">
        <f>U20-Y20*2-Z20*5</f>
        <v/>
      </c>
    </row>
    <row r="21" ht="15" customHeight="1" thickBot="1">
      <c r="A21" s="59" t="n">
        <v>7480</v>
      </c>
      <c r="B21" s="59" t="inlineStr">
        <is>
          <t>New</t>
        </is>
      </c>
      <c r="C21" t="n">
        <v>31</v>
      </c>
      <c r="D21" s="59" t="n">
        <v>5</v>
      </c>
      <c r="E21" s="59" t="inlineStr">
        <is>
          <t>Third</t>
        </is>
      </c>
      <c r="F21" s="59" t="n">
        <v>4</v>
      </c>
      <c r="G21" s="12" t="n">
        <v>16.2653347122201</v>
      </c>
      <c r="H21" s="12" t="n">
        <v>7.14971426447682</v>
      </c>
      <c r="I21" s="12" t="n">
        <v>5.80363957571393</v>
      </c>
      <c r="J21" s="12" t="n">
        <v>-0.00931686432480114</v>
      </c>
      <c r="K21" s="12" t="n">
        <v>1.16072791514278</v>
      </c>
      <c r="L21" s="12" t="n">
        <v>0.463807770754563</v>
      </c>
      <c r="M21" s="12" t="n">
        <v>3.88977885736981</v>
      </c>
      <c r="N21" s="12" t="n">
        <v>0.345150818710179</v>
      </c>
      <c r="O21" s="12" t="n">
        <v>1.36470841741248</v>
      </c>
      <c r="P21" s="12" t="n">
        <v>0.448807024573425</v>
      </c>
      <c r="Q21" s="12" t="n">
        <v>0.141515263863913</v>
      </c>
      <c r="R21" s="12" t="n">
        <v>-0.484765695928155</v>
      </c>
      <c r="S21" s="12" t="n">
        <v>9.96911957904509</v>
      </c>
      <c r="T21" s="12" t="n">
        <v>0.16581008408742</v>
      </c>
      <c r="U21" s="12" t="n">
        <v>-0.368733435373621</v>
      </c>
      <c r="V21" s="12" t="n">
        <v>0.204862034148163</v>
      </c>
      <c r="W21" s="12" t="n">
        <v>0.0159336525666543</v>
      </c>
      <c r="X21" s="12" t="n">
        <v>-0.106576853030387</v>
      </c>
      <c r="Y21" s="12" t="n">
        <v>-0.201082249410659</v>
      </c>
      <c r="Z21" s="12" t="n">
        <v>0.285394316135018</v>
      </c>
      <c r="AA21" s="12">
        <f>J21+K21+L21+M21+N21</f>
        <v/>
      </c>
      <c r="AB21" s="12">
        <f>N21+M21+L21</f>
        <v/>
      </c>
      <c r="AC21" s="12">
        <f>S21/AB21</f>
        <v/>
      </c>
      <c r="AD21" s="56">
        <f>N21/M21</f>
        <v/>
      </c>
      <c r="AE21" s="81">
        <f>N21/(N21+M21)</f>
        <v/>
      </c>
      <c r="AF21" s="50">
        <f>G21</f>
        <v/>
      </c>
      <c r="AG21" s="50">
        <f>K21</f>
        <v/>
      </c>
      <c r="AH21" s="50">
        <f>AB21</f>
        <v/>
      </c>
      <c r="AI21" s="50">
        <f>R21</f>
        <v/>
      </c>
      <c r="AJ21" s="50">
        <f>AC21</f>
        <v/>
      </c>
      <c r="AK21" s="50">
        <f>U21-Y21*2-Z21*5</f>
        <v/>
      </c>
    </row>
    <row r="22" ht="15" customHeight="1" thickBot="1">
      <c r="A22" s="59" t="n">
        <v>1114</v>
      </c>
      <c r="B22" s="59" t="inlineStr">
        <is>
          <t>New</t>
        </is>
      </c>
      <c r="C22" t="n">
        <v>6</v>
      </c>
      <c r="D22" s="59" t="n">
        <v>5</v>
      </c>
      <c r="E22" s="59" t="inlineStr">
        <is>
          <t>Captain</t>
        </is>
      </c>
      <c r="F22" s="59" t="n">
        <v>4</v>
      </c>
      <c r="G22" s="12" t="n">
        <v>16.2199550433111</v>
      </c>
      <c r="H22" s="12" t="n">
        <v>2.5724615895936</v>
      </c>
      <c r="I22" s="12" t="n">
        <v>0.953306342813555</v>
      </c>
      <c r="J22" s="12" t="n">
        <v>-0.0329244671048813</v>
      </c>
      <c r="K22" s="12" t="n">
        <v>0.19066126856271</v>
      </c>
      <c r="L22" s="12" t="n">
        <v>0.855191134459334</v>
      </c>
      <c r="M22" s="12" t="n">
        <v>2.31694183016532</v>
      </c>
      <c r="N22" s="12" t="n">
        <v>0.621101067497278</v>
      </c>
      <c r="O22" s="12" t="n">
        <v>1.68500418098982</v>
      </c>
      <c r="P22" s="12" t="n">
        <v>0.5695009200359989</v>
      </c>
      <c r="Q22" s="12" t="n">
        <v>0.220319828264432</v>
      </c>
      <c r="R22" s="12" t="n">
        <v>0.712164507095072</v>
      </c>
      <c r="S22" s="12" t="n">
        <v>8.594580132276381</v>
      </c>
      <c r="T22" s="12" t="n">
        <v>-0.106754296537824</v>
      </c>
      <c r="U22" s="12" t="n">
        <v>4.34074881434611</v>
      </c>
      <c r="V22" s="12" t="n">
        <v>0.307767675316814</v>
      </c>
      <c r="W22" s="12" t="n">
        <v>0.33013307194366</v>
      </c>
      <c r="X22" s="12" t="n">
        <v>0.101247644460587</v>
      </c>
      <c r="Y22" s="12" t="n">
        <v>0.216880552256221</v>
      </c>
      <c r="Z22" s="12" t="n">
        <v>-0.0433386093700816</v>
      </c>
      <c r="AA22" s="12">
        <f>J22+K22+L22+M22+N22</f>
        <v/>
      </c>
      <c r="AB22" s="12">
        <f>N22+M22+L22</f>
        <v/>
      </c>
      <c r="AC22" s="12">
        <f>S22/AB22</f>
        <v/>
      </c>
      <c r="AD22" s="56">
        <f>N22/M22</f>
        <v/>
      </c>
      <c r="AE22" s="81">
        <f>N22/(N22+M22)</f>
        <v/>
      </c>
      <c r="AF22" s="50">
        <f>G22</f>
        <v/>
      </c>
      <c r="AG22" s="50">
        <f>K22</f>
        <v/>
      </c>
      <c r="AH22" s="50">
        <f>AB22</f>
        <v/>
      </c>
      <c r="AI22" s="50">
        <f>R22</f>
        <v/>
      </c>
      <c r="AJ22" s="50">
        <f>AC22</f>
        <v/>
      </c>
      <c r="AK22" s="50">
        <f>U22-Y22*2-Z22*5</f>
        <v/>
      </c>
    </row>
    <row r="23" ht="15" customHeight="1" thickBot="1">
      <c r="A23" s="59" t="n">
        <v>9580</v>
      </c>
      <c r="B23" s="59" t="inlineStr">
        <is>
          <t>New</t>
        </is>
      </c>
      <c r="C23" t="n">
        <v>11</v>
      </c>
      <c r="D23" s="59" t="n">
        <v>8</v>
      </c>
      <c r="E23" s="59" t="inlineStr">
        <is>
          <t>Captain</t>
        </is>
      </c>
      <c r="F23" s="59" t="n">
        <v>2</v>
      </c>
      <c r="G23" s="12" t="n">
        <v>14.1334076040825</v>
      </c>
      <c r="H23" s="12" t="n">
        <v>5.20450823436128</v>
      </c>
      <c r="I23" s="12" t="n">
        <v>3.89429174188729</v>
      </c>
      <c r="J23" s="12" t="n">
        <v>0.065780215772448</v>
      </c>
      <c r="K23" s="12" t="n">
        <v>0.778858348377456</v>
      </c>
      <c r="L23" s="12" t="n">
        <v>0.432937506474301</v>
      </c>
      <c r="M23" s="12" t="n">
        <v>1.74959123602513</v>
      </c>
      <c r="N23" s="12" t="n">
        <v>-0.5777512667299</v>
      </c>
      <c r="O23" s="12" t="n">
        <v>1.1786560609291</v>
      </c>
      <c r="P23" s="12" t="n">
        <v>0.844404108538314</v>
      </c>
      <c r="Q23" s="12" t="n">
        <v>-0.0228146145921671</v>
      </c>
      <c r="R23" s="12" t="n">
        <v>1.10854318508366</v>
      </c>
      <c r="S23" s="12" t="n">
        <v>1.04336364487506</v>
      </c>
      <c r="T23" s="12" t="n">
        <v>-0.0814266487277097</v>
      </c>
      <c r="U23" s="12" t="n">
        <v>6.7769925397625</v>
      </c>
      <c r="V23" s="12" t="n">
        <v>0.253950423295821</v>
      </c>
      <c r="W23" s="12" t="n">
        <v>-0.0480671833707145</v>
      </c>
      <c r="X23" s="12" t="n">
        <v>0.317078927804923</v>
      </c>
      <c r="Y23" s="12" t="n">
        <v>0.248834835186605</v>
      </c>
      <c r="Z23" s="12" t="n">
        <v>0.13926638730983</v>
      </c>
      <c r="AA23" s="12">
        <f>J23+K23+L23+M23+N23</f>
        <v/>
      </c>
      <c r="AB23" s="12">
        <f>N23+M23+L23</f>
        <v/>
      </c>
      <c r="AC23" s="12">
        <f>S23/AB23</f>
        <v/>
      </c>
      <c r="AD23" s="56">
        <f>N23/M23</f>
        <v/>
      </c>
      <c r="AE23" s="81">
        <f>N23/(N23+M23)</f>
        <v/>
      </c>
      <c r="AF23" s="50">
        <f>G23</f>
        <v/>
      </c>
      <c r="AG23" s="50">
        <f>K23</f>
        <v/>
      </c>
      <c r="AH23" s="50">
        <f>AB23</f>
        <v/>
      </c>
      <c r="AI23" s="50">
        <f>R23</f>
        <v/>
      </c>
      <c r="AJ23" s="50">
        <f>AC23</f>
        <v/>
      </c>
      <c r="AK23" s="50">
        <f>U23-Y23*2-Z23*5</f>
        <v/>
      </c>
    </row>
    <row r="24" ht="15" customHeight="1" thickBot="1">
      <c r="A24" s="59" t="n">
        <v>8089</v>
      </c>
      <c r="B24" s="59" t="inlineStr">
        <is>
          <t>New</t>
        </is>
      </c>
      <c r="C24" t="n">
        <v>16</v>
      </c>
      <c r="D24" s="59" t="n"/>
      <c r="E24" s="59" t="n"/>
      <c r="F24" s="59" t="n"/>
      <c r="G24" s="12" t="n">
        <v>10.6993739439739</v>
      </c>
      <c r="H24" s="12" t="n">
        <v>4.47626731110444</v>
      </c>
      <c r="I24" s="12" t="n">
        <v>2.98067145231607</v>
      </c>
      <c r="J24" s="12" t="n">
        <v>-0.0118163114529426</v>
      </c>
      <c r="K24" s="12" t="n">
        <v>0.596134290463213</v>
      </c>
      <c r="L24" s="12" t="n">
        <v>0.47667698111981</v>
      </c>
      <c r="M24" s="12" t="n">
        <v>1.35008937852646</v>
      </c>
      <c r="N24" s="12" t="n">
        <v>0.077676087191518</v>
      </c>
      <c r="O24" s="12" t="n">
        <v>1.51922848169426</v>
      </c>
      <c r="P24" s="12" t="n">
        <v>0.901704006091715</v>
      </c>
      <c r="Q24" s="12" t="n">
        <v>-0.318426405931099</v>
      </c>
      <c r="R24" s="12" t="n">
        <v>1.13987147104718</v>
      </c>
      <c r="S24" s="12" t="n">
        <v>3.56523617413033</v>
      </c>
      <c r="T24" s="12" t="n">
        <v>-0.00537888943369331</v>
      </c>
      <c r="U24" s="12" t="n">
        <v>1.51799898769201</v>
      </c>
      <c r="V24" s="12" t="n">
        <v>0.00130417921403719</v>
      </c>
      <c r="W24" s="12" t="n">
        <v>-0.0311632879393845</v>
      </c>
      <c r="X24" s="12" t="n">
        <v>0.0228723144654962</v>
      </c>
      <c r="Y24" s="12" t="n">
        <v>-0.116736486015364</v>
      </c>
      <c r="Z24" s="12" t="n">
        <v>0.37762265809471</v>
      </c>
      <c r="AA24" s="12">
        <f>J24+K24+L24+M24+N24</f>
        <v/>
      </c>
      <c r="AB24" s="12">
        <f>N24+M24+L24</f>
        <v/>
      </c>
      <c r="AC24" s="12">
        <f>S24/AB24</f>
        <v/>
      </c>
      <c r="AD24" s="56">
        <f>N24/M24</f>
        <v/>
      </c>
      <c r="AE24" s="81">
        <f>N24/(N24+M24)</f>
        <v/>
      </c>
      <c r="AF24" s="50">
        <f>G24</f>
        <v/>
      </c>
      <c r="AG24" s="50">
        <f>K24</f>
        <v/>
      </c>
      <c r="AH24" s="50">
        <f>AB24</f>
        <v/>
      </c>
      <c r="AI24" s="50">
        <f>R24</f>
        <v/>
      </c>
      <c r="AJ24" s="50">
        <f>AC24</f>
        <v/>
      </c>
      <c r="AK24" s="50">
        <f>U24-Y24*2-Z24*5</f>
        <v/>
      </c>
    </row>
    <row r="25" ht="15" customHeight="1" thickBot="1">
      <c r="A25" s="59" t="n">
        <v>4951</v>
      </c>
      <c r="B25" s="59" t="inlineStr">
        <is>
          <t>New</t>
        </is>
      </c>
      <c r="C25" t="n">
        <v>18</v>
      </c>
      <c r="D25" s="59" t="n">
        <v>4</v>
      </c>
      <c r="E25" s="59" t="inlineStr">
        <is>
          <t>Third</t>
        </is>
      </c>
      <c r="F25" s="59" t="n">
        <v>5</v>
      </c>
      <c r="G25" s="12" t="n">
        <v>10.4878232582919</v>
      </c>
      <c r="H25" s="12" t="n">
        <v>1.40111345049805</v>
      </c>
      <c r="I25" s="12" t="n">
        <v>0.183905092081904</v>
      </c>
      <c r="J25" s="12" t="n">
        <v>0.044002932790804</v>
      </c>
      <c r="K25" s="12" t="n">
        <v>0.0367810184163808</v>
      </c>
      <c r="L25" s="12" t="n">
        <v>2.41606599818528</v>
      </c>
      <c r="M25" s="12" t="n">
        <v>1.04345012613025</v>
      </c>
      <c r="N25" s="12" t="n">
        <v>-0.0680312057276951</v>
      </c>
      <c r="O25" s="12" t="n">
        <v>1.12920249283454</v>
      </c>
      <c r="P25" s="12" t="n">
        <v>1.18791596858493</v>
      </c>
      <c r="Q25" s="12" t="n">
        <v>0.0747439786629481</v>
      </c>
      <c r="R25" s="12" t="n">
        <v>1.21184101662873</v>
      </c>
      <c r="S25" s="12" t="n">
        <v>4.1628102218073</v>
      </c>
      <c r="T25" s="12" t="n">
        <v>0.0503858581365475</v>
      </c>
      <c r="U25" s="12" t="n">
        <v>3.71205856935784</v>
      </c>
      <c r="V25" s="12" t="n">
        <v>0.253569850030073</v>
      </c>
      <c r="W25" s="12" t="n">
        <v>0.309292660301019</v>
      </c>
      <c r="X25" s="12" t="n">
        <v>0.0344488197874438</v>
      </c>
      <c r="Y25" s="12" t="n">
        <v>-0.291128084694998</v>
      </c>
      <c r="Z25" s="12" t="n">
        <v>-0.254305695293693</v>
      </c>
      <c r="AA25" s="12">
        <f>J25+K25+L25+M25+N25</f>
        <v/>
      </c>
      <c r="AB25" s="12">
        <f>N25+M25+L25</f>
        <v/>
      </c>
      <c r="AC25" s="12">
        <f>S25/AB25</f>
        <v/>
      </c>
      <c r="AD25" s="56">
        <f>N25/M25</f>
        <v/>
      </c>
      <c r="AE25" s="81">
        <f>N25/(N25+M25)</f>
        <v/>
      </c>
      <c r="AF25" s="50">
        <f>G25</f>
        <v/>
      </c>
      <c r="AG25" s="50">
        <f>K25</f>
        <v/>
      </c>
      <c r="AH25" s="50">
        <f>AB25</f>
        <v/>
      </c>
      <c r="AI25" s="50">
        <f>R25</f>
        <v/>
      </c>
      <c r="AJ25" s="50">
        <f>AC25</f>
        <v/>
      </c>
      <c r="AK25" s="50">
        <f>U25-Y25*2-Z25*5</f>
        <v/>
      </c>
    </row>
    <row r="26" ht="15" customHeight="1" thickBot="1">
      <c r="A26" s="59" t="n">
        <v>6987</v>
      </c>
      <c r="B26" s="59" t="inlineStr">
        <is>
          <t>New</t>
        </is>
      </c>
      <c r="C26" t="n">
        <v>27</v>
      </c>
      <c r="D26" s="59" t="n"/>
      <c r="E26" s="59" t="n"/>
      <c r="F26" s="59" t="n"/>
      <c r="G26" s="12" t="n">
        <v>9.140633166934411</v>
      </c>
      <c r="H26" s="12" t="n">
        <v>3.3884604034508</v>
      </c>
      <c r="I26" s="12" t="n">
        <v>2.96133064514889</v>
      </c>
      <c r="J26" s="12" t="n">
        <v>-0.015768491062357</v>
      </c>
      <c r="K26" s="12" t="n">
        <v>0.592266129029778</v>
      </c>
      <c r="L26" s="12" t="n">
        <v>1.14489163904192</v>
      </c>
      <c r="M26" s="12" t="n">
        <v>-0.690890434337146</v>
      </c>
      <c r="N26" s="12" t="n">
        <v>0.764426577201931</v>
      </c>
      <c r="O26" s="12" t="n">
        <v>0.458666740426626</v>
      </c>
      <c r="P26" s="12" t="n">
        <v>0.382744007742583</v>
      </c>
      <c r="Q26" s="12" t="n">
        <v>-0.08320913099808</v>
      </c>
      <c r="R26" s="12" t="n">
        <v>0.563114930009625</v>
      </c>
      <c r="S26" s="12" t="n">
        <v>3.58524365637729</v>
      </c>
      <c r="T26" s="12" t="n">
        <v>0.100642870809144</v>
      </c>
      <c r="U26" s="12" t="n">
        <v>1.60381417709668</v>
      </c>
      <c r="V26" s="12" t="n">
        <v>0.268785455663517</v>
      </c>
      <c r="W26" s="12" t="n">
        <v>-0.100065735514702</v>
      </c>
      <c r="X26" s="12" t="n">
        <v>0.00566663915697591</v>
      </c>
      <c r="Y26" s="12" t="n">
        <v>0.249503497871403</v>
      </c>
      <c r="Z26" s="12" t="n">
        <v>0.920420322078344</v>
      </c>
      <c r="AA26" s="12">
        <f>J26+K26+L26+M26+N26</f>
        <v/>
      </c>
      <c r="AB26" s="12">
        <f>N26+M26+L26</f>
        <v/>
      </c>
      <c r="AC26" s="12">
        <f>S26/AB26</f>
        <v/>
      </c>
      <c r="AD26" s="56">
        <f>N26/M26</f>
        <v/>
      </c>
      <c r="AE26" s="81">
        <f>N26/(N26+M26)</f>
        <v/>
      </c>
      <c r="AF26" s="50">
        <f>G26</f>
        <v/>
      </c>
      <c r="AG26" s="50">
        <f>K26</f>
        <v/>
      </c>
      <c r="AH26" s="50">
        <f>AB26</f>
        <v/>
      </c>
      <c r="AI26" s="50">
        <f>R26</f>
        <v/>
      </c>
      <c r="AJ26" s="50">
        <f>AC26</f>
        <v/>
      </c>
      <c r="AK26" s="50">
        <f>U26-Y26*2-Z26*5</f>
        <v/>
      </c>
    </row>
    <row r="27" ht="15" customHeight="1" thickBot="1">
      <c r="A27" s="59" t="n">
        <v>4940</v>
      </c>
      <c r="B27" s="59" t="inlineStr">
        <is>
          <t>New</t>
        </is>
      </c>
      <c r="C27" t="n">
        <v>26</v>
      </c>
      <c r="F27" s="59" t="n"/>
      <c r="G27" s="12" t="n">
        <v>7.94703201263752</v>
      </c>
      <c r="H27" s="12" t="n">
        <v>-0.733201584486756</v>
      </c>
      <c r="I27" s="12" t="n">
        <v>-2.55518758459509</v>
      </c>
      <c r="J27" s="12" t="n">
        <v>-0.0158364061232408</v>
      </c>
      <c r="K27" s="12" t="n">
        <v>-0.511037516919017</v>
      </c>
      <c r="L27" s="12" t="n">
        <v>0.382235468390633</v>
      </c>
      <c r="M27" s="12" t="n">
        <v>2.21150016430046</v>
      </c>
      <c r="N27" s="12" t="n">
        <v>0.329154262742393</v>
      </c>
      <c r="O27" s="12" t="n">
        <v>1.85365881235481</v>
      </c>
      <c r="P27" s="12" t="n">
        <v>0.332277568393323</v>
      </c>
      <c r="Q27" s="12" t="n">
        <v>0.0853703899500607</v>
      </c>
      <c r="R27" s="12" t="n">
        <v>1.04152601440826</v>
      </c>
      <c r="S27" s="12" t="n">
        <v>6.45100711070353</v>
      </c>
      <c r="T27" s="12" t="n">
        <v>0.0622925407358354</v>
      </c>
      <c r="U27" s="12" t="n">
        <v>1.18770047201248</v>
      </c>
      <c r="V27" s="12" t="n">
        <v>0.0251662721203289</v>
      </c>
      <c r="W27" s="12" t="n">
        <v>0.0410259538550095</v>
      </c>
      <c r="X27" s="12" t="n">
        <v>0.0832747003911907</v>
      </c>
      <c r="Y27" s="12" t="n">
        <v>0.370383906763242</v>
      </c>
      <c r="Z27" s="12" t="n">
        <v>0.246331573682372</v>
      </c>
      <c r="AA27" s="12">
        <f>J27+K27+L27+M27+N27</f>
        <v/>
      </c>
      <c r="AB27" s="12">
        <f>N27+M27+L27</f>
        <v/>
      </c>
      <c r="AC27" s="12">
        <f>S27/AB27</f>
        <v/>
      </c>
      <c r="AD27" s="56">
        <f>N27/M27</f>
        <v/>
      </c>
      <c r="AE27" s="81">
        <f>N27/(N27+M27)</f>
        <v/>
      </c>
      <c r="AF27" s="50">
        <f>G27</f>
        <v/>
      </c>
      <c r="AG27" s="50">
        <f>K27</f>
        <v/>
      </c>
      <c r="AH27" s="50">
        <f>AB27</f>
        <v/>
      </c>
      <c r="AI27" s="50">
        <f>R27</f>
        <v/>
      </c>
      <c r="AJ27" s="50">
        <f>AC27</f>
        <v/>
      </c>
      <c r="AK27" s="50">
        <f>U27-Y27*2-Z27*5</f>
        <v/>
      </c>
    </row>
    <row r="28" ht="15" customHeight="1" thickBot="1">
      <c r="A28" s="59" t="n">
        <v>7757</v>
      </c>
      <c r="B28" s="59" t="inlineStr">
        <is>
          <t>New</t>
        </is>
      </c>
      <c r="C28" t="n">
        <v>25</v>
      </c>
      <c r="D28" s="59" t="n"/>
      <c r="E28" s="59" t="n"/>
      <c r="F28" s="59" t="n"/>
      <c r="G28" s="12" t="n">
        <v>7.34565073593475</v>
      </c>
      <c r="H28" s="12" t="n">
        <v>0.844577479871364</v>
      </c>
      <c r="I28" s="12" t="n">
        <v>0.266440981719391</v>
      </c>
      <c r="J28" s="12" t="n">
        <v>-0.0157107308878261</v>
      </c>
      <c r="K28" s="12" t="n">
        <v>0.0532881963438781</v>
      </c>
      <c r="L28" s="12" t="n">
        <v>0.986378043292937</v>
      </c>
      <c r="M28" s="12" t="n">
        <v>0.96846078363194</v>
      </c>
      <c r="N28" s="12" t="n">
        <v>0.275172417895898</v>
      </c>
      <c r="O28" s="12" t="n">
        <v>0.609557959927625</v>
      </c>
      <c r="P28" s="12" t="n">
        <v>0.799151332334568</v>
      </c>
      <c r="Q28" s="12" t="n">
        <v>-0.305780567691459</v>
      </c>
      <c r="R28" s="12" t="n">
        <v>0.138490507365582</v>
      </c>
      <c r="S28" s="12" t="n">
        <v>4.2991617000363</v>
      </c>
      <c r="T28" s="12" t="n">
        <v>0.165868400266356</v>
      </c>
      <c r="U28" s="12" t="n">
        <v>2.06342104866149</v>
      </c>
      <c r="V28" s="12" t="n">
        <v>0.276549388687437</v>
      </c>
      <c r="W28" s="12" t="n">
        <v>0.013171725471309</v>
      </c>
      <c r="X28" s="12" t="n">
        <v>0.0225666464612767</v>
      </c>
      <c r="Y28" s="12" t="n">
        <v>-0.0738359627756657</v>
      </c>
      <c r="Z28" s="12" t="n">
        <v>0.440029308854195</v>
      </c>
      <c r="AA28" s="12">
        <f>J28+K28+L28+M28+N28</f>
        <v/>
      </c>
      <c r="AB28" s="12">
        <f>N28+M28+L28</f>
        <v/>
      </c>
      <c r="AC28" s="12">
        <f>S28/AB28</f>
        <v/>
      </c>
      <c r="AD28" s="56">
        <f>N28/M28</f>
        <v/>
      </c>
      <c r="AE28" s="81">
        <f>N28/(N28+M28)</f>
        <v/>
      </c>
      <c r="AF28" s="50">
        <f>G28</f>
        <v/>
      </c>
      <c r="AG28" s="50">
        <f>K28</f>
        <v/>
      </c>
      <c r="AH28" s="50">
        <f>AB28</f>
        <v/>
      </c>
      <c r="AI28" s="50">
        <f>R28</f>
        <v/>
      </c>
      <c r="AJ28" s="50">
        <f>AC28</f>
        <v/>
      </c>
      <c r="AK28" s="50">
        <f>U28-Y28*2-Z28*5</f>
        <v/>
      </c>
    </row>
    <row r="29" ht="15" customHeight="1" thickBot="1">
      <c r="A29" t="n">
        <v>6854</v>
      </c>
      <c r="B29" s="59" t="inlineStr">
        <is>
          <t>New</t>
        </is>
      </c>
      <c r="C29" t="n">
        <v>33</v>
      </c>
      <c r="D29" t="n">
        <v>1</v>
      </c>
      <c r="E29" t="inlineStr">
        <is>
          <t>Third</t>
        </is>
      </c>
      <c r="F29" t="inlineStr">
        <is>
          <t>W</t>
        </is>
      </c>
      <c r="G29" s="12" t="n">
        <v>6.1490132209855</v>
      </c>
      <c r="H29" s="12" t="n">
        <v>2.00262219430862</v>
      </c>
      <c r="I29" s="12" t="n">
        <v>-0.0791555978616269</v>
      </c>
      <c r="J29" s="12" t="n">
        <v>0.0771318811974334</v>
      </c>
      <c r="K29" s="12" t="n">
        <v>-0.0158311195723254</v>
      </c>
      <c r="L29" s="12" t="n">
        <v>0.113602360225206</v>
      </c>
      <c r="M29" s="12" t="n">
        <v>1.46787493745058</v>
      </c>
      <c r="N29" s="12" t="n">
        <v>-0.564868741804686</v>
      </c>
      <c r="O29" s="12" t="n">
        <v>1.92751402977539</v>
      </c>
      <c r="P29" s="12" t="n">
        <v>1.33411321801219</v>
      </c>
      <c r="Q29" s="12" t="n">
        <v>0.0766077669127721</v>
      </c>
      <c r="R29" s="12" t="n">
        <v>1.08595664096735</v>
      </c>
      <c r="S29" s="12" t="n">
        <v>0.225008526102947</v>
      </c>
      <c r="T29" s="12" t="n">
        <v>0.0118938517493951</v>
      </c>
      <c r="U29" s="12" t="n">
        <v>2.83542585960656</v>
      </c>
      <c r="V29" s="12" t="n">
        <v>-0.0317624364274611</v>
      </c>
      <c r="W29" s="12" t="n">
        <v>-0.0686921087428216</v>
      </c>
      <c r="X29" s="12" t="n">
        <v>-0.008091772351221519</v>
      </c>
      <c r="Y29" s="12" t="n">
        <v>0.102226181122443</v>
      </c>
      <c r="Z29" s="12" t="n">
        <v>0.736935078689232</v>
      </c>
      <c r="AA29" s="12">
        <f>J29+K29+L29+M29+N29</f>
        <v/>
      </c>
      <c r="AB29" s="12">
        <f>N29+M29+L29</f>
        <v/>
      </c>
      <c r="AC29" s="12">
        <f>S29/AB29</f>
        <v/>
      </c>
      <c r="AD29" s="56">
        <f>N29/M29</f>
        <v/>
      </c>
      <c r="AE29" s="81">
        <f>N29/(N29+M29)</f>
        <v/>
      </c>
      <c r="AF29" s="50">
        <f>G29</f>
        <v/>
      </c>
      <c r="AG29" s="50">
        <f>K29</f>
        <v/>
      </c>
      <c r="AH29" s="50">
        <f>AB29</f>
        <v/>
      </c>
      <c r="AI29" s="50">
        <f>R29</f>
        <v/>
      </c>
      <c r="AJ29" s="50">
        <f>AC29</f>
        <v/>
      </c>
      <c r="AK29" s="50">
        <f>U29-Y29*2-Z29*5</f>
        <v/>
      </c>
    </row>
    <row r="30" ht="15" customHeight="1" thickBot="1">
      <c r="A30" s="59" t="n">
        <v>9127</v>
      </c>
      <c r="B30" s="59" t="inlineStr">
        <is>
          <t>New</t>
        </is>
      </c>
      <c r="C30" t="n">
        <v>24</v>
      </c>
      <c r="D30" s="59" t="n">
        <v>2</v>
      </c>
      <c r="E30" s="59" t="inlineStr">
        <is>
          <t>Third</t>
        </is>
      </c>
      <c r="F30" s="59" t="n">
        <v>3</v>
      </c>
      <c r="G30" s="12" t="n">
        <v>5.91312108111291</v>
      </c>
      <c r="H30" s="12" t="n">
        <v>2.36010141416646</v>
      </c>
      <c r="I30" s="12" t="n">
        <v>0.983133614157866</v>
      </c>
      <c r="J30" s="12" t="n">
        <v>0.160416796614344</v>
      </c>
      <c r="K30" s="12" t="n">
        <v>0.196626722831573</v>
      </c>
      <c r="L30" s="12" t="n">
        <v>2.6715242114591</v>
      </c>
      <c r="M30" s="12" t="n">
        <v>-0.00926233485842925</v>
      </c>
      <c r="N30" s="12" t="n">
        <v>-0.15843179458769</v>
      </c>
      <c r="O30" s="12" t="n">
        <v>1.0561342067799</v>
      </c>
      <c r="P30" s="12" t="n">
        <v>0.268029199365174</v>
      </c>
      <c r="Q30" s="12" t="n">
        <v>0.0607782370298284</v>
      </c>
      <c r="R30" s="12" t="n">
        <v>1.07269552243746</v>
      </c>
      <c r="S30" s="12" t="n">
        <v>1.86084056880379</v>
      </c>
      <c r="T30" s="12" t="n">
        <v>0.06397230366177779</v>
      </c>
      <c r="U30" s="12" t="n">
        <v>0.619483575705184</v>
      </c>
      <c r="V30" s="12" t="n">
        <v>0.309347532060153</v>
      </c>
      <c r="W30" s="12" t="n">
        <v>0.0570087238902464</v>
      </c>
      <c r="X30" s="12" t="n">
        <v>0.06402165952103619</v>
      </c>
      <c r="Y30" s="12" t="n">
        <v>0.15465629068835</v>
      </c>
      <c r="Z30" s="12" t="n">
        <v>0.339119633339124</v>
      </c>
      <c r="AA30" s="12">
        <f>J30+K30+L30+M30+N30</f>
        <v/>
      </c>
      <c r="AB30" s="12">
        <f>N30+M30+L30</f>
        <v/>
      </c>
      <c r="AC30" s="12">
        <f>S30/AB30</f>
        <v/>
      </c>
      <c r="AD30" s="56">
        <f>N30/M30</f>
        <v/>
      </c>
      <c r="AE30" s="81">
        <f>N30/(N30+M30)</f>
        <v/>
      </c>
      <c r="AF30" s="50">
        <f>G30</f>
        <v/>
      </c>
      <c r="AG30" s="50">
        <f>K30</f>
        <v/>
      </c>
      <c r="AH30" s="50">
        <f>AB30</f>
        <v/>
      </c>
      <c r="AI30" s="50">
        <f>R30</f>
        <v/>
      </c>
      <c r="AJ30" s="50">
        <f>AC30</f>
        <v/>
      </c>
      <c r="AK30" s="50">
        <f>U30-Y30*2-Z30*5</f>
        <v/>
      </c>
    </row>
    <row r="31" ht="15" customHeight="1" thickBot="1">
      <c r="A31" s="59" t="n">
        <v>7476</v>
      </c>
      <c r="B31" s="59" t="inlineStr">
        <is>
          <t>New</t>
        </is>
      </c>
      <c r="C31" t="n">
        <v>29</v>
      </c>
      <c r="D31" s="59" t="n"/>
      <c r="E31" s="59" t="n"/>
      <c r="F31" s="59" t="n"/>
      <c r="G31" s="12" t="n">
        <v>5.64981062262483</v>
      </c>
      <c r="H31" s="12" t="n">
        <v>6.57381590964997</v>
      </c>
      <c r="I31" s="12" t="n">
        <v>5.20235952866257</v>
      </c>
      <c r="J31" s="12" t="n">
        <v>-0.035594712445053</v>
      </c>
      <c r="K31" s="12" t="n">
        <v>1.04047190573251</v>
      </c>
      <c r="L31" s="12" t="n">
        <v>-0.269925682718569</v>
      </c>
      <c r="M31" s="12" t="n">
        <v>0.92086876946909</v>
      </c>
      <c r="N31" s="12" t="n">
        <v>-0.720277761257283</v>
      </c>
      <c r="O31" s="12" t="n">
        <v>1.44264580587749</v>
      </c>
      <c r="P31" s="12" t="n">
        <v>0.562615526543898</v>
      </c>
      <c r="Q31" s="12" t="n">
        <v>0.193632783636121</v>
      </c>
      <c r="R31" s="12" t="n">
        <v>0.600399723411046</v>
      </c>
      <c r="S31" s="12" t="n">
        <v>-2.0295769500668</v>
      </c>
      <c r="T31" s="12" t="n">
        <v>0.076875326433823</v>
      </c>
      <c r="U31" s="12" t="n">
        <v>0.505171939630621</v>
      </c>
      <c r="V31" s="12" t="n">
        <v>0.113953753156234</v>
      </c>
      <c r="W31" s="12" t="n">
        <v>-0.211817512249672</v>
      </c>
      <c r="X31" s="12" t="n">
        <v>-0.0813916747433642</v>
      </c>
      <c r="Y31" s="12" t="n">
        <v>0.494564732135561</v>
      </c>
      <c r="Z31" s="12" t="n">
        <v>0.542410782301233</v>
      </c>
      <c r="AA31" s="12">
        <f>J31+K31+L31+M31+N31</f>
        <v/>
      </c>
      <c r="AB31" s="12">
        <f>N31+M31+L31</f>
        <v/>
      </c>
      <c r="AC31" s="12">
        <f>S31/AB31</f>
        <v/>
      </c>
      <c r="AD31" s="56">
        <f>N31/AB31</f>
        <v/>
      </c>
      <c r="AE31" s="81">
        <f>N31/(N31+M31)</f>
        <v/>
      </c>
      <c r="AF31" s="50">
        <f>G31</f>
        <v/>
      </c>
      <c r="AG31" s="50">
        <f>K31</f>
        <v/>
      </c>
      <c r="AH31" s="50">
        <f>AB31</f>
        <v/>
      </c>
      <c r="AI31" s="50">
        <f>R31</f>
        <v/>
      </c>
      <c r="AJ31" s="50">
        <f>AC31</f>
        <v/>
      </c>
      <c r="AK31" s="50">
        <f>U31-Y31*2-Z31*5</f>
        <v/>
      </c>
    </row>
    <row r="32" ht="15" customHeight="1" thickBot="1">
      <c r="A32" s="59" t="n">
        <v>8349</v>
      </c>
      <c r="B32" s="59" t="inlineStr">
        <is>
          <t>New</t>
        </is>
      </c>
      <c r="C32" t="n">
        <v>30</v>
      </c>
      <c r="D32" s="59" t="n"/>
      <c r="E32" s="59" t="n"/>
      <c r="F32" s="59" t="n"/>
      <c r="G32" s="12" t="n">
        <v>2.81584548090549</v>
      </c>
      <c r="H32" s="12" t="n">
        <v>0.444548638748815</v>
      </c>
      <c r="I32" s="12" t="n">
        <v>0.234038240221685</v>
      </c>
      <c r="J32" s="12" t="n">
        <v>-0.00680992151812543</v>
      </c>
      <c r="K32" s="12" t="n">
        <v>0.0468076480443375</v>
      </c>
      <c r="L32" s="12" t="n">
        <v>-0.0601899143533621</v>
      </c>
      <c r="M32" s="12" t="n">
        <v>0.609596445062858</v>
      </c>
      <c r="N32" s="12" t="n">
        <v>-0.551197995980753</v>
      </c>
      <c r="O32" s="12" t="n">
        <v>0.224130241563383</v>
      </c>
      <c r="P32" s="12" t="n">
        <v>0.12992297569241</v>
      </c>
      <c r="Q32" s="12" t="n">
        <v>0.235571180793063</v>
      </c>
      <c r="R32" s="12" t="n">
        <v>2.03003449224516</v>
      </c>
      <c r="S32" s="12" t="n">
        <v>-1.59698700413141</v>
      </c>
      <c r="T32" s="12" t="n">
        <v>0.0427206409924057</v>
      </c>
      <c r="U32" s="12" t="n">
        <v>1.93824935404292</v>
      </c>
      <c r="V32" s="12" t="n">
        <v>0.0621532683324395</v>
      </c>
      <c r="W32" s="12" t="n">
        <v>-0.0917981628328091</v>
      </c>
      <c r="X32" s="12" t="n">
        <v>0.0820515885189706</v>
      </c>
      <c r="Y32" s="12" t="n">
        <v>0.215975775115327</v>
      </c>
      <c r="Z32" s="12" t="n">
        <v>0.18964774223427</v>
      </c>
      <c r="AA32" s="12">
        <f>J32+K32+L32+M32+N32</f>
        <v/>
      </c>
      <c r="AB32" s="12">
        <f>N32+M32+L32</f>
        <v/>
      </c>
      <c r="AC32" s="12">
        <f>S32/AB32</f>
        <v/>
      </c>
      <c r="AD32" s="56">
        <f>N32/AB32</f>
        <v/>
      </c>
      <c r="AE32" s="81">
        <f>N32/(N32+M32)</f>
        <v/>
      </c>
      <c r="AF32" s="50">
        <f>G32</f>
        <v/>
      </c>
      <c r="AG32" s="50">
        <f>K32</f>
        <v/>
      </c>
      <c r="AH32" s="50">
        <f>AB32</f>
        <v/>
      </c>
      <c r="AI32" s="50">
        <f>R32</f>
        <v/>
      </c>
      <c r="AJ32" s="50">
        <f>AC32</f>
        <v/>
      </c>
      <c r="AK32" s="50">
        <f>U32-Y32*2-Z32*5</f>
        <v/>
      </c>
    </row>
    <row r="33" ht="15" customHeight="1" thickBot="1">
      <c r="A33" s="59" t="n">
        <v>6975</v>
      </c>
      <c r="B33" s="59" t="inlineStr">
        <is>
          <t>New</t>
        </is>
      </c>
      <c r="C33" t="n">
        <v>32</v>
      </c>
      <c r="D33" s="59" t="n"/>
      <c r="E33" s="59" t="n"/>
      <c r="F33" s="59" t="n"/>
      <c r="G33" s="12" t="n">
        <v>2.60955176426863</v>
      </c>
      <c r="H33" s="12" t="n">
        <v>2.58781772543301</v>
      </c>
      <c r="I33" s="12" t="n">
        <v>0.784545128989743</v>
      </c>
      <c r="J33" s="12" t="n">
        <v>0.00673355982500171</v>
      </c>
      <c r="K33" s="12" t="n">
        <v>0.156909025797949</v>
      </c>
      <c r="L33" s="12" t="n">
        <v>-0.20315766642701</v>
      </c>
      <c r="M33" s="12" t="n">
        <v>-0.211693944064709</v>
      </c>
      <c r="N33" s="12" t="n">
        <v>-0.121070097204866</v>
      </c>
      <c r="O33" s="12" t="n">
        <v>1.78980547679326</v>
      </c>
      <c r="P33" s="12" t="n">
        <v>0.185910487190256</v>
      </c>
      <c r="Q33" s="12" t="n">
        <v>-0.217978196462286</v>
      </c>
      <c r="R33" s="12" t="n">
        <v>0.602472826476519</v>
      </c>
      <c r="S33" s="12" t="n">
        <v>-1.23189604058076</v>
      </c>
      <c r="T33" s="12" t="n">
        <v>-0.0116543969501703</v>
      </c>
      <c r="U33" s="12" t="n">
        <v>0.651157252939866</v>
      </c>
      <c r="V33" s="12" t="n">
        <v>-0.0996148408218207</v>
      </c>
      <c r="W33" s="12" t="n">
        <v>-0.116023664884695</v>
      </c>
      <c r="X33" s="12" t="n">
        <v>0.00222719565784698</v>
      </c>
      <c r="Y33" s="12" t="n">
        <v>0.142446174364014</v>
      </c>
      <c r="Z33" s="12" t="n">
        <v>0.17315334441949</v>
      </c>
      <c r="AA33" s="12">
        <f>J33+K33+L33+M33+N33</f>
        <v/>
      </c>
      <c r="AB33" s="12">
        <f>N33+M33+L33</f>
        <v/>
      </c>
      <c r="AC33" s="12">
        <f>S33/AB33</f>
        <v/>
      </c>
      <c r="AD33" s="56">
        <f>N33/AB33</f>
        <v/>
      </c>
      <c r="AE33" s="81">
        <f>N33/(N33+M33)</f>
        <v/>
      </c>
      <c r="AF33" s="50">
        <f>G33</f>
        <v/>
      </c>
      <c r="AG33" s="50">
        <f>K33</f>
        <v/>
      </c>
      <c r="AH33" s="50">
        <f>AB33</f>
        <v/>
      </c>
      <c r="AI33" s="50">
        <f>R33</f>
        <v/>
      </c>
      <c r="AJ33" s="50">
        <f>AC33</f>
        <v/>
      </c>
      <c r="AK33" s="50">
        <f>U33-Y33*2-Z33*5</f>
        <v/>
      </c>
    </row>
    <row r="34" ht="15" customHeight="1" thickBot="1">
      <c r="A34" s="59" t="n">
        <v>4015</v>
      </c>
      <c r="B34" s="59" t="inlineStr">
        <is>
          <t>New</t>
        </is>
      </c>
      <c r="C34" t="n">
        <v>28</v>
      </c>
      <c r="D34" s="59" t="n"/>
      <c r="E34" s="59" t="n"/>
      <c r="F34" s="59" t="n"/>
      <c r="G34" s="12" t="n">
        <v>2.57873096344984</v>
      </c>
      <c r="H34" s="12" t="n">
        <v>2.67539889641095</v>
      </c>
      <c r="I34" s="12" t="n">
        <v>1.91330069533808</v>
      </c>
      <c r="J34" s="12" t="n">
        <v>-0.0266992250752756</v>
      </c>
      <c r="K34" s="12" t="n">
        <v>0.382660139067616</v>
      </c>
      <c r="L34" s="12" t="n">
        <v>0.170321811563839</v>
      </c>
      <c r="M34" s="12" t="n">
        <v>0.766801990583075</v>
      </c>
      <c r="N34" s="12" t="n">
        <v>-0.0355492463041927</v>
      </c>
      <c r="O34" s="12" t="n">
        <v>0.815496651223427</v>
      </c>
      <c r="P34" s="12" t="n">
        <v>1.0133643498947</v>
      </c>
      <c r="Q34" s="12" t="n">
        <v>0.162879293223872</v>
      </c>
      <c r="R34" s="12" t="n">
        <v>0.284692355680338</v>
      </c>
      <c r="S34" s="12" t="n">
        <v>1.52617956120902</v>
      </c>
      <c r="T34" s="12" t="n">
        <v>0.09946902136139089</v>
      </c>
      <c r="U34" s="12" t="n">
        <v>-1.90753984985048</v>
      </c>
      <c r="V34" s="12" t="n">
        <v>0.234528149961527</v>
      </c>
      <c r="W34" s="12" t="n">
        <v>-0.0439458956367451</v>
      </c>
      <c r="X34" s="12" t="n">
        <v>-0.173387414382384</v>
      </c>
      <c r="Y34" s="12" t="n">
        <v>-0.314761882139902</v>
      </c>
      <c r="Z34" s="12" t="n">
        <v>0.6277079569238641</v>
      </c>
      <c r="AA34" s="12">
        <f>J34+K34+L34+M34+N34</f>
        <v/>
      </c>
      <c r="AB34" s="12">
        <f>N34+M34+L34</f>
        <v/>
      </c>
      <c r="AC34" s="12">
        <f>S34/AB34</f>
        <v/>
      </c>
      <c r="AD34" s="56">
        <f>N34/AB34</f>
        <v/>
      </c>
      <c r="AE34" s="81">
        <f>N34/(N34+M34)</f>
        <v/>
      </c>
      <c r="AF34" s="50">
        <f>G34</f>
        <v/>
      </c>
      <c r="AG34" s="50">
        <f>K34</f>
        <v/>
      </c>
      <c r="AH34" s="50">
        <f>AB34</f>
        <v/>
      </c>
      <c r="AI34" s="50">
        <f>R34</f>
        <v/>
      </c>
      <c r="AJ34" s="50">
        <f>AC34</f>
        <v/>
      </c>
      <c r="AK34" s="50">
        <f>U34-Y34*2-Z34*5</f>
        <v/>
      </c>
    </row>
    <row r="35" ht="15" customHeight="1" thickBot="1">
      <c r="A35" s="59" t="n">
        <v>771</v>
      </c>
      <c r="B35" s="59" t="inlineStr">
        <is>
          <t>New</t>
        </is>
      </c>
      <c r="C35" t="n">
        <v>34</v>
      </c>
      <c r="D35" s="59" t="n"/>
      <c r="E35" s="59" t="n"/>
      <c r="F35" s="59" t="n"/>
      <c r="G35" s="12" t="n">
        <v>1.36933583806917</v>
      </c>
      <c r="H35" s="12" t="n">
        <v>0.9668444375535979</v>
      </c>
      <c r="I35" s="12" t="n">
        <v>-0.126787217274625</v>
      </c>
      <c r="J35" s="12" t="n">
        <v>-0.0416780944954483</v>
      </c>
      <c r="K35" s="12" t="n">
        <v>-0.0253574434549252</v>
      </c>
      <c r="L35" s="12" t="n">
        <v>0.126392894328121</v>
      </c>
      <c r="M35" s="12" t="n">
        <v>0.985028618600395</v>
      </c>
      <c r="N35" s="12" t="n">
        <v>-0.165845093393524</v>
      </c>
      <c r="O35" s="12" t="n">
        <v>1.17698784381911</v>
      </c>
      <c r="P35" s="12" t="n">
        <v>0.568917491549912</v>
      </c>
      <c r="Q35" s="12" t="n">
        <v>-0.281065115508232</v>
      </c>
      <c r="R35" s="12" t="n">
        <v>0.427595828794614</v>
      </c>
      <c r="S35" s="12" t="n">
        <v>1.26722466456129</v>
      </c>
      <c r="T35" s="12" t="n">
        <v>0.186229771250218</v>
      </c>
      <c r="U35" s="12" t="n">
        <v>-1.29232909284031</v>
      </c>
      <c r="V35" s="12" t="n">
        <v>-0.252951797524422</v>
      </c>
      <c r="W35" s="12" t="n">
        <v>-0.214906463951108</v>
      </c>
      <c r="X35" s="12" t="n">
        <v>-0.162037715040539</v>
      </c>
      <c r="Y35" s="12" t="n">
        <v>0.219450167001387</v>
      </c>
      <c r="Z35" s="12" t="n">
        <v>1.04996652128101</v>
      </c>
      <c r="AA35" s="12">
        <f>J35+K35+L35+M35+N35</f>
        <v/>
      </c>
      <c r="AB35" s="12">
        <f>N35+M35+L35</f>
        <v/>
      </c>
      <c r="AC35" s="12">
        <f>S35/AB35</f>
        <v/>
      </c>
      <c r="AD35" s="56">
        <f>N35/AB35</f>
        <v/>
      </c>
      <c r="AE35" s="81">
        <f>N35/(N35+M35)</f>
        <v/>
      </c>
      <c r="AF35" s="50">
        <f>G35</f>
        <v/>
      </c>
      <c r="AG35" s="50">
        <f>K35</f>
        <v/>
      </c>
      <c r="AH35" s="50">
        <f>AB35</f>
        <v/>
      </c>
      <c r="AI35" s="50">
        <f>R35</f>
        <v/>
      </c>
      <c r="AJ35" s="50">
        <f>AC35</f>
        <v/>
      </c>
      <c r="AK35" s="50">
        <f>U35-Y35*2-Z35*5</f>
        <v/>
      </c>
    </row>
    <row r="36" customFormat="1" s="50">
      <c r="G36" s="12" t="n"/>
      <c r="H36" s="12" t="n"/>
      <c r="I36" s="12" t="n"/>
      <c r="S36" s="12" t="n"/>
      <c r="AE36" s="3" t="n"/>
    </row>
    <row r="37" customFormat="1" s="50">
      <c r="G37" s="12" t="n"/>
      <c r="H37" s="12" t="n"/>
      <c r="I37" s="12" t="n"/>
      <c r="S37" s="12" t="n"/>
      <c r="AE37" s="3" t="n"/>
    </row>
    <row r="38" customFormat="1" s="50">
      <c r="G38" s="12" t="n"/>
      <c r="H38" s="12" t="n"/>
      <c r="I38" s="12" t="n"/>
      <c r="S38" s="12" t="n"/>
      <c r="AE38" s="3" t="n"/>
    </row>
    <row r="39" customFormat="1" s="50">
      <c r="G39" s="12" t="n"/>
      <c r="H39" s="12" t="n"/>
      <c r="I39" s="12" t="n"/>
      <c r="S39" s="12" t="n"/>
      <c r="AE39" s="3" t="n"/>
    </row>
    <row r="40" customFormat="1" s="50">
      <c r="G40" s="12" t="n"/>
      <c r="H40" s="12" t="n"/>
      <c r="I40" s="12" t="n"/>
      <c r="S40" s="12" t="n"/>
      <c r="AE40" s="3" t="n"/>
    </row>
    <row r="41" customFormat="1" s="50">
      <c r="G41" s="12" t="n"/>
      <c r="H41" s="12" t="n"/>
      <c r="I41" s="12" t="n"/>
      <c r="S41" s="12" t="n"/>
      <c r="AE41" s="3" t="n"/>
    </row>
    <row r="42" customFormat="1" s="50">
      <c r="G42" s="12" t="n"/>
      <c r="H42" s="12" t="n"/>
      <c r="I42" s="12" t="n"/>
      <c r="S42" s="12" t="n"/>
      <c r="AE42" s="3" t="n"/>
    </row>
    <row r="43" customFormat="1" s="50">
      <c r="G43" s="12" t="n"/>
      <c r="H43" s="12" t="n"/>
      <c r="I43" s="12" t="n"/>
      <c r="S43" s="12" t="n"/>
      <c r="AE43" s="3" t="n"/>
    </row>
    <row r="44" customFormat="1" s="50">
      <c r="G44" s="12" t="n"/>
      <c r="H44" s="12" t="n"/>
      <c r="I44" s="12" t="n"/>
      <c r="S44" s="12" t="n"/>
      <c r="AE44" s="3" t="n"/>
    </row>
    <row r="45" customFormat="1" s="50">
      <c r="G45" s="12" t="n"/>
      <c r="H45" s="12" t="n"/>
      <c r="I45" s="12" t="n"/>
      <c r="S45" s="12" t="n"/>
      <c r="AE45" s="3" t="n"/>
    </row>
    <row r="46" customFormat="1" s="50">
      <c r="G46" s="12" t="n"/>
      <c r="H46" s="12" t="n"/>
      <c r="I46" s="12" t="n"/>
      <c r="S46" s="12" t="n"/>
      <c r="AE46" s="3" t="n"/>
    </row>
    <row r="47" customFormat="1" s="50">
      <c r="G47" s="12" t="n"/>
      <c r="H47" s="12" t="n"/>
      <c r="I47" s="12" t="n"/>
      <c r="S47" s="12" t="n"/>
      <c r="AE47" s="3" t="n"/>
    </row>
    <row r="48" customFormat="1" s="50">
      <c r="G48" s="12" t="n"/>
      <c r="H48" s="12" t="n"/>
      <c r="I48" s="12" t="n"/>
      <c r="S48" s="12" t="n"/>
      <c r="AE48" s="3" t="n"/>
    </row>
    <row r="49" customFormat="1" s="50">
      <c r="G49" s="12" t="n"/>
      <c r="H49" s="12" t="n"/>
      <c r="I49" s="12" t="n"/>
      <c r="S49" s="12" t="n"/>
      <c r="AE49" s="3" t="n"/>
    </row>
    <row r="50" customFormat="1" s="50">
      <c r="G50" s="12" t="n"/>
      <c r="H50" s="12" t="n"/>
      <c r="I50" s="12" t="n"/>
      <c r="S50" s="12" t="n"/>
      <c r="AE50" s="3" t="n"/>
    </row>
    <row r="51" customFormat="1" s="50">
      <c r="G51" s="12" t="n"/>
      <c r="H51" s="12" t="n"/>
      <c r="I51" s="12" t="n"/>
      <c r="S51" s="12" t="n"/>
      <c r="AE51" s="3" t="n"/>
    </row>
    <row r="52" customFormat="1" s="50">
      <c r="G52" s="12" t="n"/>
      <c r="H52" s="12" t="n"/>
      <c r="I52" s="12" t="n"/>
      <c r="S52" s="12" t="n"/>
      <c r="AE52" s="3" t="n"/>
    </row>
    <row r="53" customFormat="1" s="50">
      <c r="G53" s="12" t="n"/>
      <c r="H53" s="12" t="n"/>
      <c r="I53" s="12" t="n"/>
      <c r="S53" s="12" t="n"/>
      <c r="AE53" s="3" t="n"/>
    </row>
    <row r="54" customFormat="1" s="50">
      <c r="G54" s="12" t="n"/>
      <c r="H54" s="12" t="n"/>
      <c r="I54" s="12" t="n"/>
      <c r="S54" s="12" t="n"/>
      <c r="AE54" s="3" t="n"/>
    </row>
    <row r="55" customFormat="1" s="50">
      <c r="G55" s="12" t="n"/>
      <c r="H55" s="12" t="n"/>
      <c r="I55" s="12" t="n"/>
      <c r="S55" s="12" t="n"/>
      <c r="AE55" s="3" t="n"/>
    </row>
    <row r="56" customFormat="1" s="50">
      <c r="G56" s="12" t="n"/>
      <c r="H56" s="12" t="n"/>
      <c r="I56" s="12" t="n"/>
      <c r="S56" s="12" t="n"/>
      <c r="AE56" s="3" t="n"/>
    </row>
    <row r="57" customFormat="1" s="50">
      <c r="G57" s="12" t="n"/>
      <c r="H57" s="12" t="n"/>
      <c r="I57" s="12" t="n"/>
      <c r="S57" s="12" t="n"/>
      <c r="AE57" s="3" t="n"/>
    </row>
    <row r="58" customFormat="1" s="50">
      <c r="G58" s="12" t="n"/>
      <c r="H58" s="12" t="n"/>
      <c r="I58" s="12" t="n"/>
      <c r="S58" s="12" t="n"/>
      <c r="AE58" s="3" t="n"/>
    </row>
    <row r="59" customFormat="1" s="50">
      <c r="G59" s="12" t="n"/>
      <c r="H59" s="12" t="n"/>
      <c r="I59" s="12" t="n"/>
      <c r="S59" s="12" t="n"/>
      <c r="AE59" s="3" t="n"/>
    </row>
    <row r="60" customFormat="1" s="50">
      <c r="G60" s="12" t="n"/>
      <c r="H60" s="12" t="n"/>
      <c r="I60" s="12" t="n"/>
      <c r="S60" s="12" t="n"/>
      <c r="AE60" s="3" t="n"/>
    </row>
    <row r="61" customFormat="1" s="50">
      <c r="G61" s="12" t="n"/>
      <c r="H61" s="12" t="n"/>
      <c r="I61" s="12" t="n"/>
      <c r="S61" s="12" t="n"/>
      <c r="AE61" s="3" t="n"/>
    </row>
    <row r="62" customFormat="1" s="50">
      <c r="G62" s="12" t="n"/>
      <c r="H62" s="12" t="n"/>
      <c r="I62" s="12" t="n"/>
      <c r="S62" s="12" t="n"/>
      <c r="AE62" s="3" t="n"/>
    </row>
    <row r="63" customFormat="1" s="50">
      <c r="G63" s="12" t="n"/>
      <c r="H63" s="12" t="n"/>
      <c r="I63" s="12" t="n"/>
      <c r="S63" s="12" t="n"/>
      <c r="AE63" s="3" t="n"/>
    </row>
    <row r="64" customFormat="1" s="50">
      <c r="G64" s="12" t="n"/>
      <c r="H64" s="12" t="n"/>
      <c r="I64" s="12" t="n"/>
      <c r="S64" s="12" t="n"/>
      <c r="AE64" s="3" t="n"/>
    </row>
    <row r="65" customFormat="1" s="50">
      <c r="G65" s="12" t="n"/>
      <c r="H65" s="12" t="n"/>
      <c r="I65" s="12" t="n"/>
      <c r="S65" s="12" t="n"/>
      <c r="AE65" s="3" t="n"/>
    </row>
    <row r="66" customFormat="1" s="50">
      <c r="G66" s="12" t="n"/>
      <c r="H66" s="12" t="n"/>
      <c r="I66" s="12" t="n"/>
      <c r="S66" s="12" t="n"/>
      <c r="AE66" s="3" t="n"/>
    </row>
    <row r="67" customFormat="1" s="50">
      <c r="G67" s="12" t="n"/>
      <c r="H67" s="12" t="n"/>
      <c r="I67" s="12" t="n"/>
      <c r="S67" s="12" t="n"/>
      <c r="AE67" s="3" t="n"/>
    </row>
    <row r="68" customFormat="1" s="50">
      <c r="G68" s="12" t="n"/>
      <c r="H68" s="12" t="n"/>
      <c r="I68" s="12" t="n"/>
      <c r="S68" s="12" t="n"/>
      <c r="AE68" s="3" t="n"/>
    </row>
    <row r="69" customFormat="1" s="50">
      <c r="G69" s="12" t="n"/>
      <c r="H69" s="12" t="n"/>
      <c r="I69" s="12" t="n"/>
      <c r="S69" s="12" t="n"/>
      <c r="AE69" s="3" t="n"/>
    </row>
    <row r="70" customFormat="1" s="50">
      <c r="G70" s="12" t="n"/>
      <c r="H70" s="12" t="n"/>
      <c r="I70" s="12" t="n"/>
      <c r="S70" s="12" t="n"/>
      <c r="AE70" s="3" t="n"/>
    </row>
    <row r="71" customFormat="1" s="50">
      <c r="G71" s="12" t="n"/>
      <c r="H71" s="12" t="n"/>
      <c r="I71" s="12" t="n"/>
      <c r="S71" s="12" t="n"/>
      <c r="AE71" s="3" t="n"/>
    </row>
    <row r="72" customFormat="1" s="50">
      <c r="G72" s="12" t="n"/>
      <c r="H72" s="12" t="n"/>
      <c r="I72" s="12" t="n"/>
      <c r="S72" s="12" t="n"/>
      <c r="AE72" s="3" t="n"/>
    </row>
    <row r="73" customFormat="1" s="50">
      <c r="G73" s="12" t="n"/>
      <c r="H73" s="12" t="n"/>
      <c r="I73" s="12" t="n"/>
      <c r="S73" s="12" t="n"/>
      <c r="AE73" s="3" t="n"/>
    </row>
    <row r="74" customFormat="1" s="50">
      <c r="G74" s="12" t="n"/>
      <c r="H74" s="12" t="n"/>
      <c r="I74" s="12" t="n"/>
      <c r="S74" s="12" t="n"/>
      <c r="AE74" s="3" t="n"/>
    </row>
    <row r="75" customFormat="1" s="50">
      <c r="G75" s="12" t="n"/>
      <c r="H75" s="12" t="n"/>
      <c r="I75" s="12" t="n"/>
      <c r="S75" s="12" t="n"/>
      <c r="AE75" s="3" t="n"/>
    </row>
    <row r="76" customFormat="1" s="50">
      <c r="G76" s="12" t="n"/>
      <c r="H76" s="12" t="n"/>
      <c r="I76" s="12" t="n"/>
      <c r="S76" s="12" t="n"/>
      <c r="AE76" s="3" t="n"/>
    </row>
    <row r="77" customFormat="1" s="50">
      <c r="G77" s="12" t="n"/>
      <c r="H77" s="12" t="n"/>
      <c r="I77" s="12" t="n"/>
      <c r="S77" s="12" t="n"/>
      <c r="AE77" s="3" t="n"/>
    </row>
    <row r="78" customFormat="1" s="50">
      <c r="G78" s="12" t="n"/>
      <c r="H78" s="12" t="n"/>
      <c r="I78" s="12" t="n"/>
      <c r="S78" s="12" t="n"/>
      <c r="AE78" s="3" t="n"/>
    </row>
    <row r="79" customFormat="1" s="50">
      <c r="G79" s="12" t="n"/>
      <c r="H79" s="12" t="n"/>
      <c r="I79" s="12" t="n"/>
      <c r="S79" s="12" t="n"/>
      <c r="AE79" s="3" t="n"/>
    </row>
    <row r="80" customFormat="1" s="50">
      <c r="G80" s="12" t="n"/>
      <c r="H80" s="12" t="n"/>
      <c r="I80" s="12" t="n"/>
      <c r="S80" s="12" t="n"/>
      <c r="AE80" s="3" t="n"/>
    </row>
    <row r="81" customFormat="1" s="50">
      <c r="G81" s="12" t="n"/>
      <c r="H81" s="12" t="n"/>
      <c r="I81" s="12" t="n"/>
      <c r="S81" s="12" t="n"/>
      <c r="AE81" s="3" t="n"/>
    </row>
    <row r="82" customFormat="1" s="50">
      <c r="G82" s="12" t="n"/>
      <c r="H82" s="12" t="n"/>
      <c r="I82" s="12" t="n"/>
      <c r="S82" s="12" t="n"/>
      <c r="AE82" s="3" t="n"/>
    </row>
    <row r="83" customFormat="1" s="50">
      <c r="G83" s="12" t="n"/>
      <c r="H83" s="12" t="n"/>
      <c r="I83" s="12" t="n"/>
      <c r="S83" s="12" t="n"/>
      <c r="AE83" s="3" t="n"/>
    </row>
    <row r="84" customFormat="1" s="50">
      <c r="G84" s="12" t="n"/>
      <c r="H84" s="12" t="n"/>
      <c r="I84" s="12" t="n"/>
      <c r="S84" s="12" t="n"/>
      <c r="AE84" s="3" t="n"/>
    </row>
  </sheetData>
  <autoFilter ref="A1:AC35">
    <sortState ref="A2:AC35">
      <sortCondition descending="1" ref="G1:G35"/>
    </sortState>
  </autoFilter>
  <conditionalFormatting sqref="G2:G3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:S8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3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AA3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3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5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D35 AE2:AE3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20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1:Q16"/>
  <sheetViews>
    <sheetView workbookViewId="0">
      <selection activeCell="E13" sqref="E13"/>
    </sheetView>
  </sheetViews>
  <sheetFormatPr baseColWidth="8" defaultRowHeight="14.4"/>
  <cols>
    <col width="13.33203125" bestFit="1" customWidth="1" min="1" max="1"/>
    <col width="9.109375" customWidth="1" style="12" min="4" max="7"/>
    <col width="11.5546875" customWidth="1" style="12" min="8" max="8"/>
  </cols>
  <sheetData>
    <row r="1">
      <c r="B1" s="6" t="n"/>
      <c r="C1" s="7" t="n"/>
      <c r="D1" s="8" t="n"/>
      <c r="E1" s="9" t="n"/>
      <c r="F1" s="9" t="n"/>
      <c r="G1" s="9" t="n"/>
      <c r="H1" s="9" t="n"/>
      <c r="I1" s="88" t="inlineStr">
        <is>
          <t>How Many Times Did they …....</t>
        </is>
      </c>
      <c r="J1" s="83" t="n"/>
      <c r="K1" s="83" t="n"/>
      <c r="L1" s="83" t="n"/>
      <c r="M1" s="83" t="n"/>
      <c r="N1" s="83" t="n"/>
      <c r="O1" s="83" t="n"/>
      <c r="P1" s="89" t="n"/>
    </row>
    <row r="2" ht="15" customHeight="1" thickBot="1">
      <c r="B2" s="10" t="n"/>
      <c r="D2" s="11" t="n"/>
      <c r="H2" s="13" t="n"/>
      <c r="I2" s="14" t="n"/>
      <c r="J2" s="15" t="n"/>
      <c r="K2" s="15" t="n"/>
      <c r="L2" s="15" t="n"/>
      <c r="M2" s="16" t="n"/>
      <c r="N2" s="16" t="n"/>
      <c r="O2" s="16" t="n"/>
      <c r="P2" s="17" t="n"/>
    </row>
    <row r="3" ht="61.5" customFormat="1" customHeight="1" s="3">
      <c r="B3" s="18" t="n"/>
      <c r="C3" s="19" t="inlineStr">
        <is>
          <t>Auto Points</t>
        </is>
      </c>
      <c r="D3" s="20" t="inlineStr">
        <is>
          <t>TeleOp Points</t>
        </is>
      </c>
      <c r="E3" s="21" t="inlineStr">
        <is>
          <t>Endgame Points</t>
        </is>
      </c>
      <c r="F3" s="22" t="inlineStr">
        <is>
          <t>Total Points</t>
        </is>
      </c>
      <c r="G3" s="23" t="inlineStr">
        <is>
          <t>Total Pieces</t>
        </is>
      </c>
      <c r="H3" s="23" t="inlineStr">
        <is>
          <t>Calculated OPR (from TBA)</t>
        </is>
      </c>
      <c r="I3" s="24" t="inlineStr">
        <is>
          <t>Score Preload</t>
        </is>
      </c>
      <c r="J3" s="25" t="inlineStr">
        <is>
          <t>Average Extra Auto Notes</t>
        </is>
      </c>
      <c r="K3" s="25" t="inlineStr">
        <is>
          <t>Leave</t>
        </is>
      </c>
      <c r="L3" s="25" t="inlineStr">
        <is>
          <t>Total TeleOp Cycles</t>
        </is>
      </c>
      <c r="M3" s="26" t="inlineStr">
        <is>
          <t>Endgame Climb</t>
        </is>
      </c>
      <c r="N3" s="26" t="inlineStr">
        <is>
          <t>Park</t>
        </is>
      </c>
      <c r="O3" s="26" t="inlineStr">
        <is>
          <t>Harmony</t>
        </is>
      </c>
      <c r="P3" s="27" t="inlineStr">
        <is>
          <t>Trap</t>
        </is>
      </c>
      <c r="Q3" s="2" t="n"/>
    </row>
    <row r="4">
      <c r="A4" t="inlineStr">
        <is>
          <t>Our Alliance</t>
        </is>
      </c>
      <c r="B4" s="10" t="n">
        <v>1577</v>
      </c>
      <c r="C4" s="28">
        <f>5*(I4+J4)+K4</f>
        <v/>
      </c>
      <c r="D4" s="29">
        <f>L4*2.3</f>
        <v/>
      </c>
      <c r="E4" s="31">
        <f>VLOOKUP($B4,'Blue Alliance cOPRS'!$A$2:$S$32,17,FALSE)</f>
        <v/>
      </c>
      <c r="F4" s="30">
        <f>E4+D4+C4</f>
        <v/>
      </c>
      <c r="G4" s="31">
        <f>J4+I4+L4</f>
        <v/>
      </c>
      <c r="H4" s="31">
        <f>VLOOKUP($B4,'Blue Alliance cOPRS'!$A$2:$S$32,7,FALSE)</f>
        <v/>
      </c>
      <c r="I4" s="31">
        <f>VLOOKUP($B4,'Blue Alliance cOPRS'!$A$2:$S$32,18,FALSE)</f>
        <v/>
      </c>
      <c r="J4" s="31">
        <f>VLOOKUP($B4,'Blue Alliance cOPRS'!$A$2:$S$32,19,FALSE)</f>
        <v/>
      </c>
      <c r="K4" s="31">
        <f>VLOOKUP($B4,'Blue Alliance cOPRS'!$A$2:$S$32,14,FALSE)</f>
        <v/>
      </c>
      <c r="L4" s="31">
        <f>VLOOKUP($B4,'Blue Alliance cOPRS'!$A$2:$S$32,10,FALSE)</f>
        <v/>
      </c>
      <c r="M4" s="18" t="n"/>
      <c r="N4" s="18" t="n"/>
      <c r="O4" s="18" t="n"/>
      <c r="P4" s="33" t="n"/>
    </row>
    <row r="5">
      <c r="B5" s="10" t="n">
        <v>1942</v>
      </c>
      <c r="C5" s="28">
        <f>5*(I5+J5)+K5</f>
        <v/>
      </c>
      <c r="D5" s="29">
        <f>L5*2.3</f>
        <v/>
      </c>
      <c r="E5" s="31">
        <f>VLOOKUP($B5,'Blue Alliance cOPRS'!$A$2:$S$32,17,FALSE)</f>
        <v/>
      </c>
      <c r="F5" s="30">
        <f>E5+D5+C5</f>
        <v/>
      </c>
      <c r="G5" s="31">
        <f>J5+I5+L5</f>
        <v/>
      </c>
      <c r="H5" s="31">
        <f>VLOOKUP($B5,'Blue Alliance cOPRS'!$A$2:$S$32,7,FALSE)</f>
        <v/>
      </c>
      <c r="I5" s="31">
        <f>VLOOKUP($B5,'Blue Alliance cOPRS'!$A$2:$S$32,18,FALSE)</f>
        <v/>
      </c>
      <c r="J5" s="31">
        <f>VLOOKUP($B5,'Blue Alliance cOPRS'!$A$2:$S$32,19,FALSE)</f>
        <v/>
      </c>
      <c r="K5" s="31">
        <f>VLOOKUP($B5,'Blue Alliance cOPRS'!$A$2:$S$32,14,FALSE)</f>
        <v/>
      </c>
      <c r="L5" s="31">
        <f>VLOOKUP($B5,'Blue Alliance cOPRS'!$A$2:$S$32,10,FALSE)</f>
        <v/>
      </c>
      <c r="M5" s="18" t="n"/>
      <c r="N5" s="18" t="n"/>
      <c r="O5" s="18" t="n"/>
      <c r="P5" s="33" t="n"/>
    </row>
    <row r="6">
      <c r="B6" s="10" t="n">
        <v>2630</v>
      </c>
      <c r="C6" s="28">
        <f>5*(I6+J6)+K6</f>
        <v/>
      </c>
      <c r="D6" s="29">
        <f>L6*2.3</f>
        <v/>
      </c>
      <c r="E6" s="31">
        <f>VLOOKUP($B6,'Blue Alliance cOPRS'!$A$2:$S$32,17,FALSE)</f>
        <v/>
      </c>
      <c r="F6" s="30">
        <f>E6+D6+C6</f>
        <v/>
      </c>
      <c r="G6" s="31">
        <f>J6+I6+L6</f>
        <v/>
      </c>
      <c r="H6" s="31">
        <f>VLOOKUP($B6,'Blue Alliance cOPRS'!$A$2:$S$32,7,FALSE)</f>
        <v/>
      </c>
      <c r="I6" s="31">
        <f>VLOOKUP($B6,'Blue Alliance cOPRS'!$A$2:$S$32,18,FALSE)</f>
        <v/>
      </c>
      <c r="J6" s="31">
        <f>VLOOKUP($B6,'Blue Alliance cOPRS'!$A$2:$S$32,19,FALSE)</f>
        <v/>
      </c>
      <c r="K6" s="31">
        <f>VLOOKUP($B6,'Blue Alliance cOPRS'!$A$2:$S$32,14,FALSE)</f>
        <v/>
      </c>
      <c r="L6" s="31">
        <f>VLOOKUP($B6,'Blue Alliance cOPRS'!$A$2:$S$32,10,FALSE)</f>
        <v/>
      </c>
      <c r="M6" s="18" t="n"/>
      <c r="N6" s="18" t="n"/>
      <c r="O6" s="18" t="n"/>
      <c r="P6" s="33" t="n"/>
    </row>
    <row r="7">
      <c r="B7" s="10" t="n"/>
      <c r="C7" s="28" t="n"/>
      <c r="D7" s="29" t="n"/>
      <c r="E7" s="30" t="n"/>
      <c r="F7" s="30" t="n"/>
      <c r="G7" s="31" t="n"/>
      <c r="H7" s="31" t="n"/>
      <c r="I7" s="28" t="n"/>
      <c r="J7" s="32" t="n"/>
      <c r="K7" s="32" t="n"/>
      <c r="L7" s="32" t="n"/>
      <c r="M7" s="18" t="n"/>
      <c r="N7" s="18" t="n"/>
      <c r="O7" s="18" t="n"/>
      <c r="P7" s="33" t="n"/>
    </row>
    <row r="8" ht="21.6" customHeight="1" thickBot="1">
      <c r="B8" s="10" t="n"/>
      <c r="C8" s="34">
        <f>SUM(C4:C7)</f>
        <v/>
      </c>
      <c r="D8" s="35">
        <f>SUM(D4:D7)</f>
        <v/>
      </c>
      <c r="E8" s="35">
        <f>SUM(E4:E7)</f>
        <v/>
      </c>
      <c r="F8" s="36">
        <f>SUM(B8:D8)</f>
        <v/>
      </c>
      <c r="G8" s="37">
        <f>SUM(G4:G7)</f>
        <v/>
      </c>
      <c r="H8" s="37">
        <f>SUM(H4:H7)</f>
        <v/>
      </c>
      <c r="I8" s="38" t="n"/>
      <c r="J8" s="39" t="n"/>
      <c r="K8" s="39" t="n"/>
      <c r="L8" s="39" t="n"/>
      <c r="M8" s="40" t="n"/>
      <c r="N8" s="40" t="n"/>
      <c r="O8" s="40" t="n"/>
      <c r="P8" s="41" t="n"/>
    </row>
    <row r="9" ht="15" customHeight="1" thickBot="1"/>
    <row r="10" ht="15" customHeight="1" thickBot="1">
      <c r="B10" s="6" t="n"/>
      <c r="C10" s="7" t="n"/>
      <c r="D10" s="8" t="n"/>
      <c r="E10" s="9" t="n"/>
      <c r="F10" s="9" t="n"/>
      <c r="G10" s="9" t="n"/>
      <c r="H10" s="9" t="n"/>
      <c r="I10" s="88" t="inlineStr">
        <is>
          <t>How Many Times Did they …....</t>
        </is>
      </c>
      <c r="J10" s="83" t="n"/>
      <c r="K10" s="83" t="n"/>
      <c r="L10" s="83" t="n"/>
      <c r="M10" s="83" t="n"/>
      <c r="N10" s="83" t="n"/>
      <c r="O10" s="83" t="n"/>
      <c r="P10" s="89" t="n"/>
    </row>
    <row r="11" ht="57.6" customFormat="1" customHeight="1" s="2">
      <c r="B11" s="26" t="n"/>
      <c r="C11" s="19" t="inlineStr">
        <is>
          <t>Auto Points</t>
        </is>
      </c>
      <c r="D11" s="20" t="inlineStr">
        <is>
          <t>TeleOp Points</t>
        </is>
      </c>
      <c r="E11" s="20" t="inlineStr">
        <is>
          <t>Endgame Points</t>
        </is>
      </c>
      <c r="F11" s="22" t="inlineStr">
        <is>
          <t>Total Points</t>
        </is>
      </c>
      <c r="G11" s="23" t="inlineStr">
        <is>
          <t>Total Pieces</t>
        </is>
      </c>
      <c r="H11" s="23" t="inlineStr">
        <is>
          <t>Calculated OPR</t>
        </is>
      </c>
      <c r="I11" s="24" t="inlineStr">
        <is>
          <t>Score Preload</t>
        </is>
      </c>
      <c r="J11" s="25" t="inlineStr">
        <is>
          <t>Average Extra Auto Notes</t>
        </is>
      </c>
      <c r="K11" s="25" t="inlineStr">
        <is>
          <t>Leave</t>
        </is>
      </c>
      <c r="L11" s="25" t="inlineStr">
        <is>
          <t>Total TeleOp Cycles</t>
        </is>
      </c>
      <c r="M11" s="26" t="inlineStr">
        <is>
          <t>Endgame Climb</t>
        </is>
      </c>
      <c r="N11" s="26" t="inlineStr">
        <is>
          <t>Park</t>
        </is>
      </c>
      <c r="O11" s="26" t="inlineStr">
        <is>
          <t>Harmony</t>
        </is>
      </c>
      <c r="P11" s="27" t="inlineStr">
        <is>
          <t>Trap</t>
        </is>
      </c>
    </row>
    <row r="12">
      <c r="A12" s="6" t="inlineStr">
        <is>
          <t>Their Alliance</t>
        </is>
      </c>
      <c r="B12" s="10" t="n">
        <v>2230</v>
      </c>
      <c r="C12" s="28">
        <f>5*(I12+J12)+K12</f>
        <v/>
      </c>
      <c r="D12" s="29">
        <f>L12*2.3</f>
        <v/>
      </c>
      <c r="E12" s="31">
        <f>VLOOKUP($B12,'Blue Alliance cOPRS'!$A$2:$S$32,17,FALSE)</f>
        <v/>
      </c>
      <c r="F12" s="30">
        <f>E12+D12+C12</f>
        <v/>
      </c>
      <c r="G12" s="31">
        <f>J12+I12+L12</f>
        <v/>
      </c>
      <c r="H12" s="31">
        <f>VLOOKUP($B12,'Blue Alliance cOPRS'!$A$2:$S$32,7,FALSE)</f>
        <v/>
      </c>
      <c r="I12" s="31">
        <f>VLOOKUP($B12,'Blue Alliance cOPRS'!$A$2:$S$32,18,FALSE)</f>
        <v/>
      </c>
      <c r="J12" s="31">
        <f>VLOOKUP($B12,'Blue Alliance cOPRS'!$A$2:$S$32,19,FALSE)</f>
        <v/>
      </c>
      <c r="K12" s="31">
        <f>VLOOKUP($B12,'Blue Alliance cOPRS'!$A$2:$S$32,14,FALSE)</f>
        <v/>
      </c>
      <c r="L12" s="31">
        <f>VLOOKUP($B12,'Blue Alliance cOPRS'!$A$2:$S$32,10,FALSE)</f>
        <v/>
      </c>
      <c r="M12" s="18" t="n"/>
      <c r="N12" s="18" t="n"/>
      <c r="O12" s="18" t="n"/>
      <c r="P12" s="33" t="n"/>
    </row>
    <row r="13">
      <c r="A13" s="6" t="n"/>
      <c r="B13" s="10" t="n">
        <v>1580</v>
      </c>
      <c r="C13" s="28">
        <f>5*(I13+J13)+K13</f>
        <v/>
      </c>
      <c r="D13" s="29">
        <f>L13*2.3</f>
        <v/>
      </c>
      <c r="E13" s="31">
        <f>VLOOKUP($B13,'Blue Alliance cOPRS'!$A$2:$S$32,17,FALSE)</f>
        <v/>
      </c>
      <c r="F13" s="30">
        <f>E13+D13+C13</f>
        <v/>
      </c>
      <c r="G13" s="31">
        <f>J13+I13+L13</f>
        <v/>
      </c>
      <c r="H13" s="31">
        <f>VLOOKUP($B13,'Blue Alliance cOPRS'!$A$2:$S$32,7,FALSE)</f>
        <v/>
      </c>
      <c r="I13" s="31">
        <f>VLOOKUP($B13,'Blue Alliance cOPRS'!$A$2:$S$32,18,FALSE)</f>
        <v/>
      </c>
      <c r="J13" s="31">
        <f>VLOOKUP($B13,'Blue Alliance cOPRS'!$A$2:$S$32,19,FALSE)</f>
        <v/>
      </c>
      <c r="K13" s="31">
        <f>VLOOKUP($B13,'Blue Alliance cOPRS'!$A$2:$S$32,14,FALSE)</f>
        <v/>
      </c>
      <c r="L13" s="31">
        <f>VLOOKUP($B13,'Blue Alliance cOPRS'!$A$2:$S$32,10,FALSE)</f>
        <v/>
      </c>
      <c r="M13" s="18" t="n"/>
      <c r="N13" s="18" t="n"/>
      <c r="O13" s="18" t="n"/>
      <c r="P13" s="33" t="n"/>
    </row>
    <row r="14">
      <c r="A14" s="6" t="n"/>
      <c r="B14" s="10" t="n">
        <v>5990</v>
      </c>
      <c r="C14" s="28">
        <f>5*(I14+J14)+K14</f>
        <v/>
      </c>
      <c r="D14" s="29">
        <f>L14*2.3</f>
        <v/>
      </c>
      <c r="E14" s="31">
        <f>VLOOKUP($B14,'Blue Alliance cOPRS'!$A$2:$S$32,17,FALSE)</f>
        <v/>
      </c>
      <c r="F14" s="30">
        <f>E14+D14+C14</f>
        <v/>
      </c>
      <c r="G14" s="31">
        <f>J14+I14+L14</f>
        <v/>
      </c>
      <c r="H14" s="31">
        <f>VLOOKUP($B14,'Blue Alliance cOPRS'!$A$2:$S$32,7,FALSE)</f>
        <v/>
      </c>
      <c r="I14" s="31">
        <f>VLOOKUP($B14,'Blue Alliance cOPRS'!$A$2:$S$32,18,FALSE)</f>
        <v/>
      </c>
      <c r="J14" s="31">
        <f>VLOOKUP($B14,'Blue Alliance cOPRS'!$A$2:$S$32,19,FALSE)</f>
        <v/>
      </c>
      <c r="K14" s="31">
        <f>VLOOKUP($B14,'Blue Alliance cOPRS'!$A$2:$S$32,14,FALSE)</f>
        <v/>
      </c>
      <c r="L14" s="31">
        <f>VLOOKUP($B14,'Blue Alliance cOPRS'!$A$2:$S$32,10,FALSE)</f>
        <v/>
      </c>
      <c r="M14" s="18" t="n"/>
      <c r="N14" s="18" t="n"/>
      <c r="O14" s="18" t="n"/>
      <c r="P14" s="33" t="n"/>
    </row>
    <row r="15">
      <c r="A15" s="6" t="n"/>
      <c r="B15" s="10" t="n"/>
      <c r="C15" s="42" t="n"/>
      <c r="D15" s="43" t="n"/>
      <c r="E15" s="43" t="n"/>
      <c r="F15" s="44" t="n"/>
      <c r="G15" s="31" t="n"/>
      <c r="H15" s="45" t="n"/>
      <c r="I15" s="46" t="n"/>
      <c r="J15" s="6" t="n"/>
      <c r="K15" s="6" t="n"/>
      <c r="L15" s="6" t="n"/>
      <c r="M15" s="10" t="n"/>
      <c r="N15" s="10" t="n"/>
      <c r="O15" s="10" t="n"/>
      <c r="P15" s="47" t="n"/>
    </row>
    <row r="16" ht="21.6" customHeight="1" thickBot="1">
      <c r="A16" s="6" t="n"/>
      <c r="B16" s="10" t="n"/>
      <c r="C16" s="34">
        <f>SUM(C12:C15)</f>
        <v/>
      </c>
      <c r="D16" s="35">
        <f>SUM(D12:D15)</f>
        <v/>
      </c>
      <c r="E16" s="35">
        <f>SUM(E12:E15)</f>
        <v/>
      </c>
      <c r="F16" s="36">
        <f>SUM(B16:D16)</f>
        <v/>
      </c>
      <c r="G16" s="37">
        <f>SUM(G12:G15)</f>
        <v/>
      </c>
      <c r="H16" s="37">
        <f>SUM(H12:H15)</f>
        <v/>
      </c>
      <c r="I16" s="48" t="n"/>
      <c r="J16" s="39" t="n"/>
      <c r="K16" s="39" t="n"/>
      <c r="L16" s="39" t="n"/>
      <c r="M16" s="40" t="n"/>
      <c r="N16" s="40" t="n"/>
      <c r="O16" s="40" t="n"/>
      <c r="P16" s="41" t="n"/>
    </row>
  </sheetData>
  <mergeCells count="2">
    <mergeCell ref="I10:P10"/>
    <mergeCell ref="I1:P1"/>
  </mergeCells>
  <pageMargins left="0.7" right="0.7" top="0.75" bottom="0.75" header="0.3" footer="0.3"/>
  <pageSetup orientation="portrait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 codeName="Sheet6">
    <outlinePr summaryBelow="1" summaryRight="1"/>
    <pageSetUpPr/>
  </sheetPr>
  <dimension ref="A1:Q16"/>
  <sheetViews>
    <sheetView workbookViewId="0">
      <selection activeCell="B4" sqref="B4"/>
    </sheetView>
  </sheetViews>
  <sheetFormatPr baseColWidth="8" defaultRowHeight="14.4"/>
  <cols>
    <col width="13.33203125" bestFit="1" customWidth="1" min="1" max="1"/>
    <col width="9.109375" customWidth="1" style="12" min="4" max="7"/>
    <col width="11.5546875" customWidth="1" style="12" min="8" max="8"/>
  </cols>
  <sheetData>
    <row r="1">
      <c r="B1" s="6" t="n"/>
      <c r="C1" s="7" t="n"/>
      <c r="D1" s="8" t="n"/>
      <c r="E1" s="9" t="n"/>
      <c r="F1" s="9" t="n"/>
      <c r="G1" s="9" t="n"/>
      <c r="H1" s="9" t="n"/>
      <c r="I1" s="88" t="inlineStr">
        <is>
          <t>How Many Times Did they …....</t>
        </is>
      </c>
      <c r="J1" s="83" t="n"/>
      <c r="K1" s="83" t="n"/>
      <c r="L1" s="83" t="n"/>
      <c r="M1" s="83" t="n"/>
      <c r="N1" s="83" t="n"/>
      <c r="O1" s="83" t="n"/>
      <c r="P1" s="89" t="n"/>
    </row>
    <row r="2" ht="15" customHeight="1" thickBot="1">
      <c r="B2" s="10" t="n"/>
      <c r="D2" s="11" t="n"/>
      <c r="H2" s="13" t="n"/>
      <c r="I2" s="14" t="n"/>
      <c r="J2" s="15" t="n"/>
      <c r="K2" s="15" t="n"/>
      <c r="L2" s="15" t="n"/>
      <c r="M2" s="16" t="n"/>
      <c r="N2" s="16" t="n"/>
      <c r="O2" s="16" t="n"/>
      <c r="P2" s="17" t="n"/>
    </row>
    <row r="3" ht="61.5" customFormat="1" customHeight="1" s="3">
      <c r="B3" s="18" t="n"/>
      <c r="C3" s="19" t="inlineStr">
        <is>
          <t>Auto Points</t>
        </is>
      </c>
      <c r="D3" s="20" t="inlineStr">
        <is>
          <t>TeleOp Points</t>
        </is>
      </c>
      <c r="E3" s="21" t="inlineStr">
        <is>
          <t>Endgame Points</t>
        </is>
      </c>
      <c r="F3" s="22" t="inlineStr">
        <is>
          <t>Total Points</t>
        </is>
      </c>
      <c r="G3" s="23" t="inlineStr">
        <is>
          <t>Total Pieces</t>
        </is>
      </c>
      <c r="H3" s="23" t="inlineStr">
        <is>
          <t>Calculated OPR (from TBA)</t>
        </is>
      </c>
      <c r="I3" s="24" t="inlineStr">
        <is>
          <t>Score Preload</t>
        </is>
      </c>
      <c r="J3" s="25" t="inlineStr">
        <is>
          <t>Average Extra Auto Notes</t>
        </is>
      </c>
      <c r="K3" s="25" t="inlineStr">
        <is>
          <t>Leave</t>
        </is>
      </c>
      <c r="L3" s="25" t="inlineStr">
        <is>
          <t>Total TeleOp Cycles</t>
        </is>
      </c>
      <c r="M3" s="26" t="inlineStr">
        <is>
          <t>Endgame Climb</t>
        </is>
      </c>
      <c r="N3" s="26" t="inlineStr">
        <is>
          <t>Park</t>
        </is>
      </c>
      <c r="O3" s="26" t="inlineStr">
        <is>
          <t>Harmony</t>
        </is>
      </c>
      <c r="P3" s="27" t="inlineStr">
        <is>
          <t>Trap</t>
        </is>
      </c>
      <c r="Q3" s="2" t="n"/>
    </row>
    <row r="4">
      <c r="A4" t="inlineStr">
        <is>
          <t>Our Alliance</t>
        </is>
      </c>
      <c r="B4" s="10" t="n">
        <v>1577</v>
      </c>
      <c r="C4" s="28">
        <f>5*(I4+J4)+K4</f>
        <v/>
      </c>
      <c r="D4" s="29">
        <f>L4*2.3</f>
        <v/>
      </c>
      <c r="E4" s="31">
        <f>VLOOKUP($B4,'Blue Alliance cOPRS'!$A$2:$S$32,17,FALSE)</f>
        <v/>
      </c>
      <c r="F4" s="30">
        <f>E4+D4+C4</f>
        <v/>
      </c>
      <c r="G4" s="31">
        <f>J4+I4+L4</f>
        <v/>
      </c>
      <c r="H4" s="31">
        <f>VLOOKUP($B4,'Blue Alliance cOPRS'!$A$2:$S$32,7,FALSE)</f>
        <v/>
      </c>
      <c r="I4" s="31">
        <f>VLOOKUP($B4,'Blue Alliance cOPRS'!$A$2:$S$32,18,FALSE)</f>
        <v/>
      </c>
      <c r="J4" s="31">
        <f>VLOOKUP($B4,'Blue Alliance cOPRS'!$A$2:$S$32,19,FALSE)</f>
        <v/>
      </c>
      <c r="K4" s="31">
        <f>VLOOKUP($B4,'Blue Alliance cOPRS'!$A$2:$S$32,14,FALSE)</f>
        <v/>
      </c>
      <c r="L4" s="31">
        <f>VLOOKUP($B4,'Blue Alliance cOPRS'!$A$2:$S$32,10,FALSE)</f>
        <v/>
      </c>
      <c r="M4" s="18" t="n"/>
      <c r="N4" s="18" t="n"/>
      <c r="O4" s="18" t="n"/>
      <c r="P4" s="33" t="n"/>
    </row>
    <row r="5">
      <c r="B5" s="10" t="n">
        <v>1942</v>
      </c>
      <c r="C5" s="28">
        <f>5*(I5+J5)+K5</f>
        <v/>
      </c>
      <c r="D5" s="29">
        <f>L5*2.3</f>
        <v/>
      </c>
      <c r="E5" s="31">
        <f>VLOOKUP($B5,'Blue Alliance cOPRS'!$A$2:$S$32,17,FALSE)</f>
        <v/>
      </c>
      <c r="F5" s="30">
        <f>E5+D5+C5</f>
        <v/>
      </c>
      <c r="G5" s="31">
        <f>J5+I5+L5</f>
        <v/>
      </c>
      <c r="H5" s="31">
        <f>VLOOKUP($B5,'Blue Alliance cOPRS'!$A$2:$S$32,7,FALSE)</f>
        <v/>
      </c>
      <c r="I5" s="31">
        <f>VLOOKUP($B5,'Blue Alliance cOPRS'!$A$2:$S$32,18,FALSE)</f>
        <v/>
      </c>
      <c r="J5" s="31">
        <f>VLOOKUP($B5,'Blue Alliance cOPRS'!$A$2:$S$32,19,FALSE)</f>
        <v/>
      </c>
      <c r="K5" s="31">
        <f>VLOOKUP($B5,'Blue Alliance cOPRS'!$A$2:$S$32,14,FALSE)</f>
        <v/>
      </c>
      <c r="L5" s="31">
        <f>VLOOKUP($B5,'Blue Alliance cOPRS'!$A$2:$S$32,10,FALSE)</f>
        <v/>
      </c>
      <c r="M5" s="18" t="n"/>
      <c r="N5" s="18" t="n"/>
      <c r="O5" s="18" t="n"/>
      <c r="P5" s="33" t="n"/>
    </row>
    <row r="6">
      <c r="B6" s="10" t="n">
        <v>2630</v>
      </c>
      <c r="C6" s="28">
        <f>5*(I6+J6)+K6</f>
        <v/>
      </c>
      <c r="D6" s="29">
        <f>L6*2.3</f>
        <v/>
      </c>
      <c r="E6" s="31">
        <f>VLOOKUP($B6,'Blue Alliance cOPRS'!$A$2:$S$32,17,FALSE)</f>
        <v/>
      </c>
      <c r="F6" s="30">
        <f>E6+D6+C6</f>
        <v/>
      </c>
      <c r="G6" s="31">
        <f>J6+I6+L6</f>
        <v/>
      </c>
      <c r="H6" s="31">
        <f>VLOOKUP($B6,'Blue Alliance cOPRS'!$A$2:$S$32,7,FALSE)</f>
        <v/>
      </c>
      <c r="I6" s="31">
        <f>VLOOKUP($B6,'Blue Alliance cOPRS'!$A$2:$S$32,18,FALSE)</f>
        <v/>
      </c>
      <c r="J6" s="31">
        <f>VLOOKUP($B6,'Blue Alliance cOPRS'!$A$2:$S$32,19,FALSE)</f>
        <v/>
      </c>
      <c r="K6" s="31">
        <f>VLOOKUP($B6,'Blue Alliance cOPRS'!$A$2:$S$32,14,FALSE)</f>
        <v/>
      </c>
      <c r="L6" s="31">
        <f>VLOOKUP($B6,'Blue Alliance cOPRS'!$A$2:$S$32,10,FALSE)</f>
        <v/>
      </c>
      <c r="M6" s="18" t="n"/>
      <c r="N6" s="18" t="n"/>
      <c r="O6" s="18" t="n"/>
      <c r="P6" s="33" t="n"/>
    </row>
    <row r="7">
      <c r="B7" s="10" t="n"/>
      <c r="C7" s="28" t="n"/>
      <c r="D7" s="29" t="n"/>
      <c r="E7" s="30" t="n"/>
      <c r="F7" s="30" t="n"/>
      <c r="G7" s="31" t="n"/>
      <c r="H7" s="31" t="n"/>
      <c r="I7" s="28" t="n"/>
      <c r="J7" s="32" t="n"/>
      <c r="K7" s="32" t="n"/>
      <c r="L7" s="32" t="n"/>
      <c r="M7" s="18" t="n"/>
      <c r="N7" s="18" t="n"/>
      <c r="O7" s="18" t="n"/>
      <c r="P7" s="33" t="n"/>
    </row>
    <row r="8" ht="21.6" customHeight="1" thickBot="1">
      <c r="B8" s="10" t="n"/>
      <c r="C8" s="34">
        <f>SUM(C4:C7)</f>
        <v/>
      </c>
      <c r="D8" s="35">
        <f>SUM(D4:D7)</f>
        <v/>
      </c>
      <c r="E8" s="35">
        <f>SUM(E4:E7)</f>
        <v/>
      </c>
      <c r="F8" s="36">
        <f>SUM(B8:D8)</f>
        <v/>
      </c>
      <c r="G8" s="37">
        <f>SUM(G4:G7)</f>
        <v/>
      </c>
      <c r="H8" s="37">
        <f>SUM(H4:H7)</f>
        <v/>
      </c>
      <c r="I8" s="38" t="n"/>
      <c r="J8" s="39" t="n"/>
      <c r="K8" s="39" t="n"/>
      <c r="L8" s="39" t="n"/>
      <c r="M8" s="40" t="n"/>
      <c r="N8" s="40" t="n"/>
      <c r="O8" s="40" t="n"/>
      <c r="P8" s="41" t="n"/>
    </row>
    <row r="9" ht="15" customHeight="1" thickBot="1"/>
    <row r="10" ht="15" customHeight="1" thickBot="1">
      <c r="B10" s="6" t="n"/>
      <c r="C10" s="7" t="n"/>
      <c r="D10" s="8" t="n"/>
      <c r="E10" s="9" t="n"/>
      <c r="F10" s="9" t="n"/>
      <c r="G10" s="9" t="n"/>
      <c r="H10" s="9" t="n"/>
      <c r="I10" s="88" t="inlineStr">
        <is>
          <t>How Many Times Did they …....</t>
        </is>
      </c>
      <c r="J10" s="83" t="n"/>
      <c r="K10" s="83" t="n"/>
      <c r="L10" s="83" t="n"/>
      <c r="M10" s="83" t="n"/>
      <c r="N10" s="83" t="n"/>
      <c r="O10" s="83" t="n"/>
      <c r="P10" s="89" t="n"/>
    </row>
    <row r="11" ht="57.6" customFormat="1" customHeight="1" s="2">
      <c r="B11" s="26" t="n"/>
      <c r="C11" s="19" t="inlineStr">
        <is>
          <t>Auto Points</t>
        </is>
      </c>
      <c r="D11" s="20" t="inlineStr">
        <is>
          <t>TeleOp Points</t>
        </is>
      </c>
      <c r="E11" s="20" t="inlineStr">
        <is>
          <t>Endgame Points</t>
        </is>
      </c>
      <c r="F11" s="22" t="inlineStr">
        <is>
          <t>Total Points</t>
        </is>
      </c>
      <c r="G11" s="23" t="inlineStr">
        <is>
          <t>Total Pieces</t>
        </is>
      </c>
      <c r="H11" s="23" t="inlineStr">
        <is>
          <t>Calculated OPR</t>
        </is>
      </c>
      <c r="I11" s="24" t="inlineStr">
        <is>
          <t>Score Preload</t>
        </is>
      </c>
      <c r="J11" s="25" t="inlineStr">
        <is>
          <t>Average Extra Auto Notes</t>
        </is>
      </c>
      <c r="K11" s="25" t="inlineStr">
        <is>
          <t>Leave</t>
        </is>
      </c>
      <c r="L11" s="25" t="inlineStr">
        <is>
          <t>Total TeleOp Cycles</t>
        </is>
      </c>
      <c r="M11" s="26" t="inlineStr">
        <is>
          <t>Endgame Climb</t>
        </is>
      </c>
      <c r="N11" s="26" t="inlineStr">
        <is>
          <t>Park</t>
        </is>
      </c>
      <c r="O11" s="26" t="inlineStr">
        <is>
          <t>Harmony</t>
        </is>
      </c>
      <c r="P11" s="27" t="inlineStr">
        <is>
          <t>Trap</t>
        </is>
      </c>
    </row>
    <row r="12">
      <c r="A12" s="6" t="inlineStr">
        <is>
          <t>Their Alliance</t>
        </is>
      </c>
      <c r="B12" s="10" t="n">
        <v>2230</v>
      </c>
      <c r="C12" s="28">
        <f>5*(I12+J12)+K12</f>
        <v/>
      </c>
      <c r="D12" s="29">
        <f>L12*2.3</f>
        <v/>
      </c>
      <c r="E12" s="31">
        <f>VLOOKUP($B12,'Blue Alliance cOPRS'!$A$2:$S$32,17,FALSE)</f>
        <v/>
      </c>
      <c r="F12" s="30">
        <f>E12+D12+C12</f>
        <v/>
      </c>
      <c r="G12" s="31">
        <f>J12+I12+L12</f>
        <v/>
      </c>
      <c r="H12" s="31">
        <f>VLOOKUP($B12,'Blue Alliance cOPRS'!$A$2:$S$32,7,FALSE)</f>
        <v/>
      </c>
      <c r="I12" s="31">
        <f>VLOOKUP($B12,'Blue Alliance cOPRS'!$A$2:$S$32,18,FALSE)</f>
        <v/>
      </c>
      <c r="J12" s="31">
        <f>VLOOKUP($B12,'Blue Alliance cOPRS'!$A$2:$S$32,19,FALSE)</f>
        <v/>
      </c>
      <c r="K12" s="31">
        <f>VLOOKUP($B12,'Blue Alliance cOPRS'!$A$2:$S$32,14,FALSE)</f>
        <v/>
      </c>
      <c r="L12" s="31">
        <f>VLOOKUP($B12,'Blue Alliance cOPRS'!$A$2:$S$32,10,FALSE)</f>
        <v/>
      </c>
      <c r="M12" s="18" t="n"/>
      <c r="N12" s="18" t="n"/>
      <c r="O12" s="18" t="n"/>
      <c r="P12" s="33" t="n"/>
    </row>
    <row r="13">
      <c r="A13" s="6" t="n"/>
      <c r="B13" s="10" t="n">
        <v>1580</v>
      </c>
      <c r="C13" s="28">
        <f>5*(I13+J13)+K13</f>
        <v/>
      </c>
      <c r="D13" s="29">
        <f>L13*2.3</f>
        <v/>
      </c>
      <c r="E13" s="31">
        <f>VLOOKUP($B13,'Blue Alliance cOPRS'!$A$2:$S$32,17,FALSE)</f>
        <v/>
      </c>
      <c r="F13" s="30">
        <f>E13+D13+C13</f>
        <v/>
      </c>
      <c r="G13" s="31">
        <f>J13+I13+L13</f>
        <v/>
      </c>
      <c r="H13" s="31">
        <f>VLOOKUP($B13,'Blue Alliance cOPRS'!$A$2:$S$32,7,FALSE)</f>
        <v/>
      </c>
      <c r="I13" s="31">
        <f>VLOOKUP($B13,'Blue Alliance cOPRS'!$A$2:$S$32,18,FALSE)</f>
        <v/>
      </c>
      <c r="J13" s="31">
        <f>VLOOKUP($B13,'Blue Alliance cOPRS'!$A$2:$S$32,19,FALSE)</f>
        <v/>
      </c>
      <c r="K13" s="31">
        <f>VLOOKUP($B13,'Blue Alliance cOPRS'!$A$2:$S$32,14,FALSE)</f>
        <v/>
      </c>
      <c r="L13" s="31">
        <f>VLOOKUP($B13,'Blue Alliance cOPRS'!$A$2:$S$32,10,FALSE)</f>
        <v/>
      </c>
      <c r="M13" s="18" t="n"/>
      <c r="N13" s="18" t="n"/>
      <c r="O13" s="18" t="n"/>
      <c r="P13" s="33" t="n"/>
    </row>
    <row r="14">
      <c r="A14" s="6" t="n"/>
      <c r="B14" s="10" t="n">
        <v>5990</v>
      </c>
      <c r="C14" s="28">
        <f>5*(I14+J14)+K14</f>
        <v/>
      </c>
      <c r="D14" s="29">
        <f>L14*2.3</f>
        <v/>
      </c>
      <c r="E14" s="31">
        <f>VLOOKUP($B14,'Blue Alliance cOPRS'!$A$2:$S$32,17,FALSE)</f>
        <v/>
      </c>
      <c r="F14" s="30">
        <f>E14+D14+C14</f>
        <v/>
      </c>
      <c r="G14" s="31">
        <f>J14+I14+L14</f>
        <v/>
      </c>
      <c r="H14" s="31">
        <f>VLOOKUP($B14,'Blue Alliance cOPRS'!$A$2:$S$32,7,FALSE)</f>
        <v/>
      </c>
      <c r="I14" s="31">
        <f>VLOOKUP($B14,'Blue Alliance cOPRS'!$A$2:$S$32,18,FALSE)</f>
        <v/>
      </c>
      <c r="J14" s="31">
        <f>VLOOKUP($B14,'Blue Alliance cOPRS'!$A$2:$S$32,19,FALSE)</f>
        <v/>
      </c>
      <c r="K14" s="31">
        <f>VLOOKUP($B14,'Blue Alliance cOPRS'!$A$2:$S$32,14,FALSE)</f>
        <v/>
      </c>
      <c r="L14" s="31">
        <f>VLOOKUP($B14,'Blue Alliance cOPRS'!$A$2:$S$32,10,FALSE)</f>
        <v/>
      </c>
      <c r="M14" s="18" t="n"/>
      <c r="N14" s="18" t="n"/>
      <c r="O14" s="18" t="n"/>
      <c r="P14" s="33" t="n"/>
    </row>
    <row r="15">
      <c r="A15" s="6" t="n"/>
      <c r="B15" s="10" t="n"/>
      <c r="C15" s="42" t="n"/>
      <c r="D15" s="43" t="n"/>
      <c r="E15" s="43" t="n"/>
      <c r="F15" s="44" t="n"/>
      <c r="G15" s="31" t="n"/>
      <c r="H15" s="45" t="n"/>
      <c r="I15" s="46" t="n"/>
      <c r="J15" s="6" t="n"/>
      <c r="K15" s="6" t="n"/>
      <c r="L15" s="6" t="n"/>
      <c r="M15" s="10" t="n"/>
      <c r="N15" s="10" t="n"/>
      <c r="O15" s="10" t="n"/>
      <c r="P15" s="47" t="n"/>
    </row>
    <row r="16" ht="21.6" customHeight="1" thickBot="1">
      <c r="A16" s="6" t="n"/>
      <c r="B16" s="10" t="n"/>
      <c r="C16" s="34">
        <f>SUM(C12:C15)</f>
        <v/>
      </c>
      <c r="D16" s="35">
        <f>SUM(D12:D15)</f>
        <v/>
      </c>
      <c r="E16" s="35">
        <f>SUM(E12:E15)</f>
        <v/>
      </c>
      <c r="F16" s="36">
        <f>SUM(B16:D16)</f>
        <v/>
      </c>
      <c r="G16" s="37">
        <f>SUM(G12:G15)</f>
        <v/>
      </c>
      <c r="H16" s="37">
        <f>SUM(H12:H15)</f>
        <v/>
      </c>
      <c r="I16" s="48" t="n"/>
      <c r="J16" s="39" t="n"/>
      <c r="K16" s="39" t="n"/>
      <c r="L16" s="39" t="n"/>
      <c r="M16" s="40" t="n"/>
      <c r="N16" s="40" t="n"/>
      <c r="O16" s="40" t="n"/>
      <c r="P16" s="41" t="n"/>
    </row>
  </sheetData>
  <mergeCells count="2">
    <mergeCell ref="I10:P10"/>
    <mergeCell ref="I1:P1"/>
  </mergeCells>
  <pageMargins left="0.7" right="0.7" top="0.75" bottom="0.75" header="0.3" footer="0.3"/>
  <pageSetup orientation="portrait"/>
  <drawing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74"/>
  <sheetViews>
    <sheetView topLeftCell="A3" workbookViewId="0">
      <selection activeCell="D21" sqref="D21"/>
    </sheetView>
  </sheetViews>
  <sheetFormatPr baseColWidth="8" defaultRowHeight="14.4"/>
  <cols>
    <col width="9.109375" customWidth="1" style="12" min="7" max="9"/>
    <col width="9.109375" customWidth="1" style="50" min="11" max="11"/>
    <col width="10.6640625" customWidth="1" style="50" min="12" max="13"/>
    <col width="10.5546875" customWidth="1" style="50" min="14" max="14"/>
    <col width="11.44140625" customWidth="1" style="50" min="15" max="15"/>
    <col width="10.88671875" customWidth="1" style="50" min="16" max="16"/>
    <col width="10.5546875" customWidth="1" style="50" min="17" max="17"/>
    <col width="9.88671875" customWidth="1" style="50" min="18" max="18"/>
    <col width="9.109375" customWidth="1" style="50" min="19" max="19"/>
    <col width="11.5546875" customWidth="1" style="50" min="20" max="20"/>
    <col width="12.5546875" customWidth="1" style="50" min="21" max="21"/>
    <col width="11.33203125" customWidth="1" style="50" min="22" max="22"/>
    <col width="9.88671875" customWidth="1" style="50" min="23" max="23"/>
    <col width="10.88671875" customWidth="1" style="50" min="24" max="24"/>
    <col width="10.44140625" customWidth="1" style="50" min="25" max="25"/>
    <col width="10.6640625" customWidth="1" style="50" min="26" max="26"/>
    <col width="9.109375" customWidth="1" style="50" min="27" max="28"/>
    <col width="9.109375" customWidth="1" style="3" min="29" max="29"/>
    <col width="10.109375" customWidth="1" min="30" max="30"/>
    <col width="9.109375" customWidth="1" style="58" min="31" max="31"/>
  </cols>
  <sheetData>
    <row r="1" ht="67.2" customFormat="1" customHeight="1" s="1" thickBot="1">
      <c r="A1" s="55" t="inlineStr">
        <is>
          <t>Team Number</t>
        </is>
      </c>
      <c r="B1" s="55" t="inlineStr">
        <is>
          <t>Name</t>
        </is>
      </c>
      <c r="C1" s="55" t="inlineStr">
        <is>
          <t>Rank</t>
        </is>
      </c>
      <c r="D1" s="55" t="inlineStr">
        <is>
          <t>Alliance</t>
        </is>
      </c>
      <c r="E1" s="55" t="inlineStr">
        <is>
          <t>Pick</t>
        </is>
      </c>
      <c r="F1" s="55" t="inlineStr">
        <is>
          <t>Result</t>
        </is>
      </c>
      <c r="G1" s="60" t="inlineStr">
        <is>
          <t>Total Points (Opr)</t>
        </is>
      </c>
      <c r="H1" s="60" t="inlineStr">
        <is>
          <t>Auto Points</t>
        </is>
      </c>
      <c r="I1" s="60" t="inlineStr">
        <is>
          <t>Auto Speaker Note Points</t>
        </is>
      </c>
      <c r="J1" s="55" t="inlineStr">
        <is>
          <t>Auto Amp Note Count</t>
        </is>
      </c>
      <c r="K1" s="56" t="inlineStr">
        <is>
          <t>Auto Speaker Note Count</t>
        </is>
      </c>
      <c r="L1" s="56" t="inlineStr">
        <is>
          <t>Teleop Amp Note Count</t>
        </is>
      </c>
      <c r="M1" s="56" t="inlineStr">
        <is>
          <t>Teleop Speaker Note Count</t>
        </is>
      </c>
      <c r="N1" s="56" t="inlineStr">
        <is>
          <t>Teleop Speaker Note Amplified Count</t>
        </is>
      </c>
      <c r="O1" s="56" t="inlineStr">
        <is>
          <t>Leave Points</t>
        </is>
      </c>
      <c r="P1" s="56" t="inlineStr">
        <is>
          <t>Park Points</t>
        </is>
      </c>
      <c r="Q1" s="56" t="inlineStr">
        <is>
          <t>Trap Points</t>
        </is>
      </c>
      <c r="R1" s="56" t="inlineStr">
        <is>
          <t>Total Stage Points</t>
        </is>
      </c>
      <c r="S1" s="56" t="inlineStr">
        <is>
          <t>Tele Total Note Points</t>
        </is>
      </c>
      <c r="T1" s="56" t="inlineStr">
        <is>
          <t>G424 Penalty Against</t>
        </is>
      </c>
      <c r="U1" s="56" t="inlineStr">
        <is>
          <t>Foul Points Drawn</t>
        </is>
      </c>
      <c r="V1" s="56" t="inlineStr">
        <is>
          <t>Coop Note Played</t>
        </is>
      </c>
      <c r="W1" s="56" t="inlineStr">
        <is>
          <t>Melody Rank Point</t>
        </is>
      </c>
      <c r="X1" s="56" t="inlineStr">
        <is>
          <t>Ensemble Rank Point</t>
        </is>
      </c>
      <c r="Y1" s="57" t="inlineStr">
        <is>
          <t>Fouls Taken</t>
        </is>
      </c>
      <c r="Z1" s="57" t="inlineStr">
        <is>
          <t>Tech Fouls Taken</t>
        </is>
      </c>
      <c r="AA1" s="2" t="inlineStr">
        <is>
          <t>Total Notes</t>
        </is>
      </c>
      <c r="AB1" s="1" t="inlineStr">
        <is>
          <t>TeleOp Notes</t>
        </is>
      </c>
      <c r="AC1" s="57" t="inlineStr">
        <is>
          <t>Points Per TeleOp Note</t>
        </is>
      </c>
      <c r="AD1" s="49" t="inlineStr">
        <is>
          <t>Amplified Ration</t>
        </is>
      </c>
      <c r="AE1" s="2" t="inlineStr">
        <is>
          <t>% amplified Notes</t>
        </is>
      </c>
    </row>
    <row r="2" ht="15" customHeight="1" thickBot="1">
      <c r="A2" s="59" t="n">
        <v>1325</v>
      </c>
      <c r="C2" t="n">
        <v>3</v>
      </c>
      <c r="D2" s="59" t="n">
        <v>1</v>
      </c>
      <c r="E2" s="59" t="inlineStr">
        <is>
          <t>Partner</t>
        </is>
      </c>
      <c r="F2" s="59" t="inlineStr">
        <is>
          <t>W</t>
        </is>
      </c>
      <c r="G2" s="12" t="n">
        <v>19.8913969170753</v>
      </c>
      <c r="H2" s="12" t="n">
        <v>4.20172731934929</v>
      </c>
      <c r="I2" s="12" t="n">
        <v>2.96416089223615</v>
      </c>
      <c r="K2" s="12" t="n">
        <v>0.59283217844723</v>
      </c>
      <c r="L2" s="12" t="n">
        <v>4.52895558023326</v>
      </c>
      <c r="M2" s="12" t="n">
        <v>-0.192394295863623</v>
      </c>
      <c r="N2" s="12" t="n">
        <v>1.58680040537936</v>
      </c>
      <c r="O2" s="12" t="n">
        <v>1.23756642711314</v>
      </c>
      <c r="P2" s="12" t="n">
        <v>0.37350732706118</v>
      </c>
      <c r="Q2" s="12" t="n"/>
      <c r="R2" s="12" t="n">
        <v>0.931450596921665</v>
      </c>
      <c r="S2" s="12" t="n">
        <v>12.0781690154028</v>
      </c>
      <c r="T2" s="12" t="n">
        <v>0.00112231059235321</v>
      </c>
      <c r="U2" s="12" t="n">
        <v>2.68004998540153</v>
      </c>
      <c r="V2" s="12" t="n">
        <v>0.8370089660857331</v>
      </c>
      <c r="W2" s="12" t="n">
        <v>0.30214978671615</v>
      </c>
      <c r="X2" s="12" t="n">
        <v>0.329942798002214</v>
      </c>
      <c r="Y2" s="12" t="n">
        <v>-0.0692429551770288</v>
      </c>
      <c r="Z2" s="12" t="n">
        <v>0.119693710913415</v>
      </c>
      <c r="AA2" s="12">
        <f>J2+K2+L2+M2+N2</f>
        <v/>
      </c>
      <c r="AB2" s="12">
        <f>N2+M2+L2</f>
        <v/>
      </c>
      <c r="AC2" s="12">
        <f>S2/AB2</f>
        <v/>
      </c>
      <c r="AD2" s="56">
        <f>ABS(N2/M2)</f>
        <v/>
      </c>
      <c r="AE2" s="81">
        <f>ABS(N2/(N2+M2))</f>
        <v/>
      </c>
    </row>
    <row r="3" ht="15" customHeight="1" thickBot="1">
      <c r="A3" s="59" t="n">
        <v>7558</v>
      </c>
      <c r="C3" t="n">
        <v>1</v>
      </c>
      <c r="D3" s="59" t="n">
        <v>1</v>
      </c>
      <c r="E3" s="59" t="inlineStr">
        <is>
          <t>Captain</t>
        </is>
      </c>
      <c r="F3" s="59" t="inlineStr">
        <is>
          <t>W</t>
        </is>
      </c>
      <c r="G3" s="12" t="n">
        <v>24.3695309082512</v>
      </c>
      <c r="H3" s="12" t="n">
        <v>8.085345550473431</v>
      </c>
      <c r="I3" s="12" t="n">
        <v>6.16130037760884</v>
      </c>
      <c r="K3" s="12" t="n">
        <v>1.23226007552176</v>
      </c>
      <c r="L3" s="12" t="n">
        <v>2.98260462474556</v>
      </c>
      <c r="M3" s="12" t="n">
        <v>1.58149645100999</v>
      </c>
      <c r="N3" s="12" t="n">
        <v>0.69578705688152</v>
      </c>
      <c r="O3" s="12" t="n">
        <v>1.92404517286459</v>
      </c>
      <c r="P3" s="12" t="n">
        <v>0.06936370977842229</v>
      </c>
      <c r="Q3" s="12" t="n"/>
      <c r="R3" s="12" t="n">
        <v>2.51624888218421</v>
      </c>
      <c r="S3" s="12" t="n">
        <v>9.624532811173159</v>
      </c>
      <c r="T3" s="12" t="n">
        <v>-0.0894178975913049</v>
      </c>
      <c r="U3" s="12" t="n">
        <v>4.1434036644204</v>
      </c>
      <c r="V3" s="12" t="n">
        <v>0.272758504261156</v>
      </c>
      <c r="W3" s="12" t="n">
        <v>0.151533156711545</v>
      </c>
      <c r="X3" s="12" t="n">
        <v>0.156633244489111</v>
      </c>
      <c r="Y3" s="12" t="n">
        <v>0.0299473198185462</v>
      </c>
      <c r="Z3" s="12" t="n">
        <v>-0.0396636451897175</v>
      </c>
      <c r="AA3" s="12">
        <f>J3+K3+L3+M3+N3</f>
        <v/>
      </c>
      <c r="AB3" s="12">
        <f>N3+M3+L3</f>
        <v/>
      </c>
      <c r="AC3" s="12">
        <f>S3/AB3</f>
        <v/>
      </c>
      <c r="AD3" s="56">
        <f>ABS(N3/M3)</f>
        <v/>
      </c>
      <c r="AE3" s="81">
        <f>ABS(N3/(N3+M3))</f>
        <v/>
      </c>
    </row>
    <row r="4" ht="15" customHeight="1" thickBot="1">
      <c r="A4" s="59" t="n">
        <v>5834</v>
      </c>
      <c r="C4" t="n">
        <v>28</v>
      </c>
      <c r="D4" s="59" t="n">
        <v>1</v>
      </c>
      <c r="E4" s="59" t="inlineStr">
        <is>
          <t>Third</t>
        </is>
      </c>
      <c r="F4" s="59" t="inlineStr">
        <is>
          <t>W</t>
        </is>
      </c>
      <c r="G4" s="12" t="n">
        <v>3.78159170479528</v>
      </c>
      <c r="H4" s="12" t="n">
        <v>1.51442574166484</v>
      </c>
      <c r="I4" s="12" t="n">
        <v>-0.449064829994816</v>
      </c>
      <c r="K4" s="12" t="n">
        <v>-0.0898129659989633</v>
      </c>
      <c r="L4" s="12" t="n">
        <v>0.023659200800123</v>
      </c>
      <c r="M4" s="12" t="n">
        <v>1.58712936976345</v>
      </c>
      <c r="N4" s="12" t="n">
        <v>-0.257836555727645</v>
      </c>
      <c r="O4" s="12" t="n">
        <v>1.96349057165966</v>
      </c>
      <c r="P4" s="12" t="n">
        <v>0.545655608810421</v>
      </c>
      <c r="Q4" s="12" t="n"/>
      <c r="R4" s="12" t="n">
        <v>0.335604967072675</v>
      </c>
      <c r="S4" s="12" t="n">
        <v>1.90873516168879</v>
      </c>
      <c r="T4" s="12" t="n">
        <v>0.160395666748097</v>
      </c>
      <c r="U4" s="12" t="n">
        <v>0.0228258343689591</v>
      </c>
      <c r="V4" s="12" t="n">
        <v>-0.0346228194391842</v>
      </c>
      <c r="W4" s="12" t="n">
        <v>0.0545508140806423</v>
      </c>
      <c r="X4" s="12" t="n">
        <v>-0.09688442573953911</v>
      </c>
      <c r="Y4" s="12" t="n">
        <v>0.148138903950423</v>
      </c>
      <c r="Z4" s="12" t="n">
        <v>0.317279802663983</v>
      </c>
      <c r="AA4" s="12">
        <f>J4+K4+L4+M4+N4</f>
        <v/>
      </c>
      <c r="AB4" s="12">
        <f>N4+M4+L4</f>
        <v/>
      </c>
      <c r="AC4" s="12">
        <f>S4/AB4</f>
        <v/>
      </c>
      <c r="AD4" s="56">
        <f>ABS(N4/M4)</f>
        <v/>
      </c>
      <c r="AE4" s="81">
        <f>ABS(N4/(N4+M4))</f>
        <v/>
      </c>
    </row>
    <row r="5" ht="15" customHeight="1" thickBot="1">
      <c r="A5" s="59" t="n">
        <v>2852</v>
      </c>
      <c r="C5" t="n">
        <v>2</v>
      </c>
      <c r="D5" s="59" t="n">
        <v>2</v>
      </c>
      <c r="E5" s="59" t="inlineStr">
        <is>
          <t>Captain</t>
        </is>
      </c>
      <c r="F5" s="59" t="n">
        <v>5</v>
      </c>
      <c r="G5" s="12" t="n">
        <v>16.7709309134428</v>
      </c>
      <c r="H5" s="12" t="n">
        <v>6.65424997138008</v>
      </c>
      <c r="I5" s="12" t="n">
        <v>5.12422358784655</v>
      </c>
      <c r="K5" s="12" t="n">
        <v>1.02484471756931</v>
      </c>
      <c r="L5" s="12" t="n">
        <v>-0.0660077066135769</v>
      </c>
      <c r="M5" s="12" t="n">
        <v>5.19596695067196</v>
      </c>
      <c r="N5" s="12" t="n">
        <v>-0.0685727229940206</v>
      </c>
      <c r="O5" s="12" t="n">
        <v>1.53002638353353</v>
      </c>
      <c r="P5" s="12" t="n">
        <v>0.196493238852551</v>
      </c>
      <c r="Q5" s="12" t="n"/>
      <c r="R5" s="12" t="n">
        <v>0.184128635867675</v>
      </c>
      <c r="S5" s="12" t="n">
        <v>9.983062579760251</v>
      </c>
      <c r="T5" s="12" t="n">
        <v>-0.103122029493098</v>
      </c>
      <c r="U5" s="12" t="n">
        <v>-0.0505102735651323</v>
      </c>
      <c r="V5" s="12" t="n">
        <v>0.177715702796372</v>
      </c>
      <c r="W5" s="12" t="n">
        <v>0.116105924086027</v>
      </c>
      <c r="X5" s="12" t="n">
        <v>0.06965839123846571</v>
      </c>
      <c r="Y5" s="12" t="n">
        <v>0.38299019840727</v>
      </c>
      <c r="Z5" s="12" t="n">
        <v>-0.0963377585728044</v>
      </c>
      <c r="AA5" s="12">
        <f>J5+K5+L5+M5+N5</f>
        <v/>
      </c>
      <c r="AB5" s="12">
        <f>N5+M5+L5</f>
        <v/>
      </c>
      <c r="AC5" s="12">
        <f>S5/AB5</f>
        <v/>
      </c>
      <c r="AD5" s="56">
        <f>ABS(N5/M5)</f>
        <v/>
      </c>
      <c r="AE5" s="81">
        <f>ABS(N5/(N5+M5))</f>
        <v/>
      </c>
    </row>
    <row r="6" ht="15" customHeight="1" thickBot="1">
      <c r="A6" s="59" t="n">
        <v>4069</v>
      </c>
      <c r="C6" t="n">
        <v>5</v>
      </c>
      <c r="D6" s="59" t="n">
        <v>2</v>
      </c>
      <c r="E6" s="59" t="inlineStr">
        <is>
          <t>Partner</t>
        </is>
      </c>
      <c r="F6" s="59" t="n">
        <v>5</v>
      </c>
      <c r="G6" s="12" t="n">
        <v>17.2739615778016</v>
      </c>
      <c r="H6" s="12" t="n">
        <v>6.51269447205135</v>
      </c>
      <c r="I6" s="12" t="n">
        <v>5.06867518071224</v>
      </c>
      <c r="K6" s="12" t="n">
        <v>1.01373503614244</v>
      </c>
      <c r="L6" s="12" t="n">
        <v>0.806520377566453</v>
      </c>
      <c r="M6" s="12" t="n">
        <v>2.51140042704005</v>
      </c>
      <c r="N6" s="12" t="n">
        <v>0.304228070744762</v>
      </c>
      <c r="O6" s="12" t="n">
        <v>1.44401929133911</v>
      </c>
      <c r="P6" s="12" t="n">
        <v>0.571114556637903</v>
      </c>
      <c r="Q6" s="12" t="n"/>
      <c r="R6" s="12" t="n">
        <v>2.84595222239684</v>
      </c>
      <c r="S6" s="12" t="n">
        <v>7.35046158537037</v>
      </c>
      <c r="T6" s="12" t="n">
        <v>0.2153464084837</v>
      </c>
      <c r="U6" s="12" t="n">
        <v>0.5648532979830529</v>
      </c>
      <c r="V6" s="12" t="n">
        <v>0.06641358070581831</v>
      </c>
      <c r="W6" s="12" t="n">
        <v>0.0244271764833946</v>
      </c>
      <c r="X6" s="12" t="n">
        <v>-0.021550187736367</v>
      </c>
      <c r="Y6" s="12" t="n">
        <v>0.329612626904248</v>
      </c>
      <c r="Z6" s="12" t="n">
        <v>0.633445044009049</v>
      </c>
      <c r="AA6" s="12">
        <f>J6+K6+L6+M6+N6</f>
        <v/>
      </c>
      <c r="AB6" s="12">
        <f>N6+M6+L6</f>
        <v/>
      </c>
      <c r="AC6" s="12">
        <f>S6/AB6</f>
        <v/>
      </c>
      <c r="AD6" s="56">
        <f>ABS(N6/M6)</f>
        <v/>
      </c>
      <c r="AE6" s="81">
        <f>ABS(N6/(N6+M6))</f>
        <v/>
      </c>
    </row>
    <row r="7" ht="15" customHeight="1" thickBot="1">
      <c r="A7" s="59" t="n">
        <v>9621</v>
      </c>
      <c r="C7" t="n">
        <v>27</v>
      </c>
      <c r="D7" s="59" t="n">
        <v>2</v>
      </c>
      <c r="E7" s="59" t="inlineStr">
        <is>
          <t>Third</t>
        </is>
      </c>
      <c r="F7" s="59" t="n">
        <v>5</v>
      </c>
      <c r="G7" s="12" t="n">
        <v>4.35600522701904</v>
      </c>
      <c r="H7" s="12" t="n">
        <v>1.28676164344549</v>
      </c>
      <c r="I7" s="12" t="n">
        <v>-0.111812961722321</v>
      </c>
      <c r="K7" s="12" t="n">
        <v>-0.0223625923444643</v>
      </c>
      <c r="L7" s="12" t="n">
        <v>0.552202905925561</v>
      </c>
      <c r="M7" s="12" t="n">
        <v>0.604775172000238</v>
      </c>
      <c r="N7" s="12" t="n">
        <v>-0.08303897381620121</v>
      </c>
      <c r="O7" s="12" t="n">
        <v>1.39857460516782</v>
      </c>
      <c r="P7" s="12" t="n">
        <v>0.102035733044594</v>
      </c>
      <c r="Q7" s="12" t="n"/>
      <c r="R7" s="12" t="n">
        <v>1.44674018196409</v>
      </c>
      <c r="S7" s="12" t="n">
        <v>1.34655838084503</v>
      </c>
      <c r="T7" s="12" t="n">
        <v>0.338445225465639</v>
      </c>
      <c r="U7" s="12" t="n">
        <v>0.275945020764417</v>
      </c>
      <c r="V7" s="12" t="n">
        <v>0.121515302077953</v>
      </c>
      <c r="W7" s="12" t="n">
        <v>-0.0463584698946389</v>
      </c>
      <c r="X7" s="12" t="n">
        <v>-0.10390123602785</v>
      </c>
      <c r="Y7" s="12" t="n">
        <v>0.233055102077697</v>
      </c>
      <c r="Z7" s="12" t="n">
        <v>1.52835579391679</v>
      </c>
      <c r="AA7" s="12">
        <f>J7+K7+L7+M7+N7</f>
        <v/>
      </c>
      <c r="AB7" s="12">
        <f>N7+M7+L7</f>
        <v/>
      </c>
      <c r="AC7" s="12">
        <f>S7/AB7</f>
        <v/>
      </c>
      <c r="AD7" s="56">
        <f>ABS(N7/M7)</f>
        <v/>
      </c>
      <c r="AE7" s="81">
        <f>ABS(N7/(N7+M7))</f>
        <v/>
      </c>
    </row>
    <row r="8" ht="15" customHeight="1" thickBot="1">
      <c r="A8" s="59" t="n">
        <v>7520</v>
      </c>
      <c r="C8" t="n">
        <v>4</v>
      </c>
      <c r="D8" s="59" t="n">
        <v>3</v>
      </c>
      <c r="E8" s="59" t="inlineStr">
        <is>
          <t>Captain</t>
        </is>
      </c>
      <c r="F8" s="59" t="n">
        <v>3</v>
      </c>
      <c r="G8" s="12" t="n">
        <v>17.0467160874517</v>
      </c>
      <c r="H8" s="12" t="n">
        <v>5.57830192468611</v>
      </c>
      <c r="I8" s="12" t="n">
        <v>6.04426268966063</v>
      </c>
      <c r="K8" s="12" t="n">
        <v>1.20885253793212</v>
      </c>
      <c r="L8" s="12" t="n">
        <v>-0.425582534706067</v>
      </c>
      <c r="M8" s="12" t="n">
        <v>5.33977652707682</v>
      </c>
      <c r="N8" s="12" t="n">
        <v>-0.129868893077375</v>
      </c>
      <c r="O8" s="12" t="n">
        <v>-0.465960764974522</v>
      </c>
      <c r="P8" s="12" t="n">
        <v>0.525132934901532</v>
      </c>
      <c r="Q8" s="12" t="n"/>
      <c r="R8" s="12" t="n">
        <v>1.16616825289203</v>
      </c>
      <c r="S8" s="12" t="n">
        <v>9.60462605406069</v>
      </c>
      <c r="T8" s="12" t="n">
        <v>0.0288146931664381</v>
      </c>
      <c r="U8" s="12" t="n">
        <v>0.6976198558129389</v>
      </c>
      <c r="V8" s="12" t="n">
        <v>0.045383107436106</v>
      </c>
      <c r="W8" s="12" t="n">
        <v>0.0476303979827591</v>
      </c>
      <c r="X8" s="12" t="n">
        <v>0.0478682979516792</v>
      </c>
      <c r="Y8" s="12" t="n">
        <v>0.07370522758231381</v>
      </c>
      <c r="Z8" s="12" t="n">
        <v>0.278218627775426</v>
      </c>
      <c r="AA8" s="12">
        <f>J8+K8+L8+M8+N8</f>
        <v/>
      </c>
      <c r="AB8" s="12">
        <f>N8+M8+L8</f>
        <v/>
      </c>
      <c r="AC8" s="12">
        <f>S8/AB8</f>
        <v/>
      </c>
      <c r="AD8" s="56">
        <f>ABS(N8/M8)</f>
        <v/>
      </c>
      <c r="AE8" s="81">
        <f>ABS(N8/(N8+M8))</f>
        <v/>
      </c>
    </row>
    <row r="9" ht="15" customHeight="1" thickBot="1">
      <c r="A9" s="59" t="n">
        <v>188</v>
      </c>
      <c r="C9" t="n">
        <v>9</v>
      </c>
      <c r="D9" s="59" t="n">
        <v>3</v>
      </c>
      <c r="E9" s="59" t="inlineStr">
        <is>
          <t>Partner</t>
        </is>
      </c>
      <c r="F9" s="59" t="n">
        <v>3</v>
      </c>
      <c r="G9" s="12" t="n">
        <v>15.8843201415677</v>
      </c>
      <c r="H9" s="12" t="n">
        <v>2.63528124109766</v>
      </c>
      <c r="I9" s="12" t="n">
        <v>1.19240006493561</v>
      </c>
      <c r="K9" s="12" t="n">
        <v>0.238480012987122</v>
      </c>
      <c r="L9" s="12" t="n">
        <v>-0.00189053504630261</v>
      </c>
      <c r="M9" s="12" t="n">
        <v>2.66010333144236</v>
      </c>
      <c r="N9" s="12" t="n">
        <v>0.275549073052142</v>
      </c>
      <c r="O9" s="12" t="n">
        <v>1.44288117616205</v>
      </c>
      <c r="P9" s="12" t="n">
        <v>0.2264007904886</v>
      </c>
      <c r="Q9" s="12" t="n"/>
      <c r="R9" s="12" t="n">
        <v>0.763414144351213</v>
      </c>
      <c r="S9" s="12" t="n">
        <v>6.69606149309914</v>
      </c>
      <c r="T9" s="12" t="n">
        <v>-0.020309154453577</v>
      </c>
      <c r="U9" s="12" t="n">
        <v>5.7895632630197</v>
      </c>
      <c r="V9" s="12" t="n">
        <v>0.119151624615858</v>
      </c>
      <c r="W9" s="12" t="n">
        <v>0.0360579809286185</v>
      </c>
      <c r="X9" s="12" t="n">
        <v>0.268576299363716</v>
      </c>
      <c r="Y9" s="12" t="n">
        <v>0.223357148886264</v>
      </c>
      <c r="Z9" s="12" t="n">
        <v>0.134678897621226</v>
      </c>
      <c r="AA9" s="12">
        <f>J9+K9+L9+M9+N9</f>
        <v/>
      </c>
      <c r="AB9" s="12">
        <f>N9+M9+L9</f>
        <v/>
      </c>
      <c r="AC9" s="12">
        <f>S9/AB9</f>
        <v/>
      </c>
      <c r="AD9" s="56">
        <f>ABS(N9/M9)</f>
        <v/>
      </c>
      <c r="AE9" s="81">
        <f>ABS(N9/(N9+M9))</f>
        <v/>
      </c>
    </row>
    <row r="10" ht="15" customHeight="1" thickBot="1">
      <c r="A10" t="n">
        <v>9562</v>
      </c>
      <c r="C10" t="n">
        <v>17</v>
      </c>
      <c r="D10" s="59" t="n">
        <v>3</v>
      </c>
      <c r="E10" s="59" t="inlineStr">
        <is>
          <t>Third</t>
        </is>
      </c>
      <c r="F10" t="n">
        <v>3</v>
      </c>
      <c r="G10" s="12" t="n">
        <v>6.62851340465062</v>
      </c>
      <c r="H10" s="12" t="n">
        <v>1.69555730756447</v>
      </c>
      <c r="I10" s="12" t="n">
        <v>1.07252441688839</v>
      </c>
      <c r="K10" s="12" t="n">
        <v>0.214504883377679</v>
      </c>
      <c r="L10" s="12" t="n">
        <v>1.24521541791195</v>
      </c>
      <c r="M10" s="12" t="n">
        <v>1.32766813291889</v>
      </c>
      <c r="N10" s="12" t="n">
        <v>0.0981373469933569</v>
      </c>
      <c r="O10" s="12" t="n">
        <v>0.623032890676077</v>
      </c>
      <c r="P10" s="12" t="n">
        <v>0.128449214653314</v>
      </c>
      <c r="Q10" s="12" t="n"/>
      <c r="R10" s="12" t="n">
        <v>1.32411539047243</v>
      </c>
      <c r="S10" s="12" t="n">
        <v>4.39123841871653</v>
      </c>
      <c r="T10" s="12" t="n">
        <v>-0.0152494155722462</v>
      </c>
      <c r="U10" s="12" t="n">
        <v>-0.782397712102825</v>
      </c>
      <c r="V10" s="12" t="n">
        <v>-0.0536797066953638</v>
      </c>
      <c r="W10" s="12" t="n">
        <v>0.0669004655645514</v>
      </c>
      <c r="X10" s="12" t="n">
        <v>-0.06394045761935969</v>
      </c>
      <c r="Y10" s="12" t="n">
        <v>-0.124072374052775</v>
      </c>
      <c r="Z10" s="12" t="n">
        <v>0.119635246571936</v>
      </c>
      <c r="AA10" s="12">
        <f>J10+K10+L10+M10+N10</f>
        <v/>
      </c>
      <c r="AB10" s="12">
        <f>N10+M10+L10</f>
        <v/>
      </c>
      <c r="AC10" s="12">
        <f>S10/AB10</f>
        <v/>
      </c>
      <c r="AD10" s="56">
        <f>ABS(N10/M10)</f>
        <v/>
      </c>
      <c r="AE10" s="81">
        <f>ABS(N10/(N10+M10))</f>
        <v/>
      </c>
    </row>
    <row r="11" ht="15" customHeight="1" thickBot="1">
      <c r="A11" s="59" t="n">
        <v>9569</v>
      </c>
      <c r="C11" t="n">
        <v>10</v>
      </c>
      <c r="D11" s="59" t="n">
        <v>4</v>
      </c>
      <c r="E11" s="59" t="inlineStr">
        <is>
          <t>Partner</t>
        </is>
      </c>
      <c r="F11" s="59" t="n">
        <v>2</v>
      </c>
      <c r="G11" s="12" t="n">
        <v>10.7363539784605</v>
      </c>
      <c r="H11" s="12" t="n">
        <v>3.08281660042679</v>
      </c>
      <c r="I11" s="12" t="n">
        <v>1.37180525095615</v>
      </c>
      <c r="K11" s="12" t="n">
        <v>0.274361050191231</v>
      </c>
      <c r="L11" s="12" t="n">
        <v>-0.256845926909798</v>
      </c>
      <c r="M11" s="12" t="n">
        <v>2.18355292138207</v>
      </c>
      <c r="N11" s="12" t="n">
        <v>0.100567558905546</v>
      </c>
      <c r="O11" s="12" t="n">
        <v>1.71101134947064</v>
      </c>
      <c r="P11" s="12" t="n">
        <v>0.619674258112712</v>
      </c>
      <c r="Q11" s="12" t="n"/>
      <c r="R11" s="12" t="n">
        <v>1.50068124817096</v>
      </c>
      <c r="S11" s="12" t="n">
        <v>4.61309771038207</v>
      </c>
      <c r="T11" s="12" t="n">
        <v>0.108649004773199</v>
      </c>
      <c r="U11" s="12" t="n">
        <v>1.53975841948067</v>
      </c>
      <c r="V11" s="12" t="n">
        <v>0.067948451134236</v>
      </c>
      <c r="W11" s="12" t="n">
        <v>0.0211459980326059</v>
      </c>
      <c r="X11" s="12" t="n">
        <v>0.0900767823063934</v>
      </c>
      <c r="Y11" s="12" t="n">
        <v>0.148328327671356</v>
      </c>
      <c r="Z11" s="12" t="n">
        <v>0.0790020563602396</v>
      </c>
      <c r="AA11" s="12">
        <f>J11+K11+L11+M11+N11</f>
        <v/>
      </c>
      <c r="AB11" s="12">
        <f>N11+M11+L11</f>
        <v/>
      </c>
      <c r="AC11" s="12">
        <f>S11/AB11</f>
        <v/>
      </c>
      <c r="AD11" s="56">
        <f>ABS(N11/M11)</f>
        <v/>
      </c>
      <c r="AE11" s="81">
        <f>ABS(N11/(N11+M11))</f>
        <v/>
      </c>
    </row>
    <row r="12" ht="15" customHeight="1" thickBot="1">
      <c r="A12" s="59" t="n">
        <v>9659</v>
      </c>
      <c r="C12" t="n">
        <v>15</v>
      </c>
      <c r="D12" s="59" t="n">
        <v>4</v>
      </c>
      <c r="E12" s="59" t="inlineStr">
        <is>
          <t>Third</t>
        </is>
      </c>
      <c r="F12" s="59" t="n">
        <v>2</v>
      </c>
      <c r="G12" s="12" t="n">
        <v>8.41924691610056</v>
      </c>
      <c r="H12" s="12" t="n">
        <v>1.88468546923535</v>
      </c>
      <c r="I12" s="12" t="n">
        <v>1.4272289011815</v>
      </c>
      <c r="K12" s="12" t="n">
        <v>0.2854457802363</v>
      </c>
      <c r="L12" s="12" t="n">
        <v>0.327167939116536</v>
      </c>
      <c r="M12" s="12" t="n">
        <v>1.1019489818561</v>
      </c>
      <c r="N12" s="12" t="n">
        <v>0.165522419391863</v>
      </c>
      <c r="O12" s="12" t="n">
        <v>0.457456568053853</v>
      </c>
      <c r="P12" s="12" t="n">
        <v>0.906812412589221</v>
      </c>
      <c r="Q12" s="12" t="n"/>
      <c r="R12" s="12" t="n">
        <v>0.250318373440604</v>
      </c>
      <c r="S12" s="12" t="n">
        <v>3.35867799978806</v>
      </c>
      <c r="T12" s="12" t="n">
        <v>0.186161895734114</v>
      </c>
      <c r="U12" s="12" t="n">
        <v>2.92556507363654</v>
      </c>
      <c r="V12" s="12" t="n">
        <v>0.0237713776055449</v>
      </c>
      <c r="W12" s="12" t="n">
        <v>-0.0535731487494897</v>
      </c>
      <c r="X12" s="12" t="n">
        <v>-0.0144780092660349</v>
      </c>
      <c r="Y12" s="12" t="n">
        <v>-0.125453943140414</v>
      </c>
      <c r="Z12" s="12" t="n">
        <v>0.790169292896813</v>
      </c>
      <c r="AA12" s="12">
        <f>J12+K12+L12+M12+N12</f>
        <v/>
      </c>
      <c r="AB12" s="12">
        <f>N12+M12+L12</f>
        <v/>
      </c>
      <c r="AC12" s="12">
        <f>S12/AB12</f>
        <v/>
      </c>
      <c r="AD12" s="56">
        <f>ABS(N12/M12)</f>
        <v/>
      </c>
      <c r="AE12" s="81">
        <f>ABS(N12/(N12+M12))</f>
        <v/>
      </c>
    </row>
    <row r="13" ht="15" customHeight="1" thickBot="1">
      <c r="A13" s="59" t="n">
        <v>7659</v>
      </c>
      <c r="C13" t="n">
        <v>6</v>
      </c>
      <c r="D13" s="59" t="n">
        <v>4</v>
      </c>
      <c r="E13" s="59" t="inlineStr">
        <is>
          <t>Captain</t>
        </is>
      </c>
      <c r="F13" s="59" t="n">
        <v>2</v>
      </c>
      <c r="G13" s="12" t="n">
        <v>9.881374494036329</v>
      </c>
      <c r="H13" s="12" t="n">
        <v>2.4024108105906</v>
      </c>
      <c r="I13" s="12" t="n">
        <v>0.318146247053653</v>
      </c>
      <c r="K13" s="12" t="n">
        <v>0.06362924941073041</v>
      </c>
      <c r="L13" s="12" t="n">
        <v>1.53294362948709</v>
      </c>
      <c r="M13" s="12" t="n">
        <v>-0.177462196448724</v>
      </c>
      <c r="N13" s="12" t="n">
        <v>-0.0276608361551622</v>
      </c>
      <c r="O13" s="12" t="n">
        <v>2.08426456353695</v>
      </c>
      <c r="P13" s="12" t="n">
        <v>-0.0441297976848895</v>
      </c>
      <c r="Q13" s="12" t="n"/>
      <c r="R13" s="12" t="n">
        <v>2.08967120779309</v>
      </c>
      <c r="S13" s="12" t="n">
        <v>1.03971505581383</v>
      </c>
      <c r="T13" s="12" t="n">
        <v>-0.0709635107517604</v>
      </c>
      <c r="U13" s="12" t="n">
        <v>4.3495774198388</v>
      </c>
      <c r="V13" s="12" t="n">
        <v>0.175761978384116</v>
      </c>
      <c r="W13" s="12" t="n">
        <v>-0.0614837108156216</v>
      </c>
      <c r="X13" s="12" t="n">
        <v>0.162150710287197</v>
      </c>
      <c r="Y13" s="12" t="n">
        <v>-0.165885771432019</v>
      </c>
      <c r="Z13" s="12" t="n">
        <v>0.065701663385547</v>
      </c>
      <c r="AA13" s="12">
        <f>J13+K13+L13+M13+N13</f>
        <v/>
      </c>
      <c r="AB13" s="12">
        <f>N13+M13+L13</f>
        <v/>
      </c>
      <c r="AC13" s="12">
        <f>S13/AB13</f>
        <v/>
      </c>
      <c r="AD13" s="56">
        <f>ABS(N13/M13)</f>
        <v/>
      </c>
      <c r="AE13" s="81">
        <f>ABS(N13/(N13+M13))</f>
        <v/>
      </c>
    </row>
    <row r="14" ht="40.8" customHeight="1" thickBot="1">
      <c r="A14" s="59" t="n">
        <v>2198</v>
      </c>
      <c r="C14" t="n">
        <v>7</v>
      </c>
      <c r="D14" s="59" t="n">
        <v>5</v>
      </c>
      <c r="E14" s="59" t="inlineStr">
        <is>
          <t>Captain (decline 7659)</t>
        </is>
      </c>
      <c r="F14" s="59" t="n">
        <v>3</v>
      </c>
      <c r="G14" s="12" t="n">
        <v>21.0162877798346</v>
      </c>
      <c r="H14" s="12" t="n">
        <v>6.67687966311803</v>
      </c>
      <c r="I14" s="12" t="n">
        <v>5.16718677654566</v>
      </c>
      <c r="K14" s="12" t="n">
        <v>1.03343735530913</v>
      </c>
      <c r="L14" s="12" t="n">
        <v>-0.127400731191112</v>
      </c>
      <c r="M14" s="12" t="n">
        <v>3.80646104624634</v>
      </c>
      <c r="N14" s="12" t="n">
        <v>-0.0400224753001232</v>
      </c>
      <c r="O14" s="12" t="n">
        <v>1.50969288657236</v>
      </c>
      <c r="P14" s="12" t="n">
        <v>0.0726798141770663</v>
      </c>
      <c r="Q14" s="12" t="n"/>
      <c r="R14" s="12" t="n">
        <v>2.65859894141387</v>
      </c>
      <c r="S14" s="12" t="n">
        <v>7.28540898480096</v>
      </c>
      <c r="T14" s="12" t="n">
        <v>-0.0703116854635959</v>
      </c>
      <c r="U14" s="12" t="n">
        <v>4.39540019050179</v>
      </c>
      <c r="V14" s="12" t="n">
        <v>0.225187157501929</v>
      </c>
      <c r="W14" s="12" t="n">
        <v>0.06467134327690879</v>
      </c>
      <c r="X14" s="12" t="n">
        <v>-0.0336296114612809</v>
      </c>
      <c r="Y14" s="12" t="n">
        <v>-0.27884966803799</v>
      </c>
      <c r="Z14" s="12" t="n">
        <v>-0.157523511958573</v>
      </c>
      <c r="AA14" s="12">
        <f>J14+K14+L14+M14+N14</f>
        <v/>
      </c>
      <c r="AB14" s="12">
        <f>N14+M14+L14</f>
        <v/>
      </c>
      <c r="AC14" s="12">
        <f>S14/AB14</f>
        <v/>
      </c>
      <c r="AD14" s="56">
        <f>ABS(N14/M14)</f>
        <v/>
      </c>
      <c r="AE14" s="81">
        <f>ABS(N14/(N14+M14))</f>
        <v/>
      </c>
    </row>
    <row r="15" ht="15" customHeight="1" thickBot="1">
      <c r="A15" s="59" t="n">
        <v>5032</v>
      </c>
      <c r="C15" t="n">
        <v>14</v>
      </c>
      <c r="D15" s="59" t="n">
        <v>5</v>
      </c>
      <c r="E15" s="59" t="inlineStr">
        <is>
          <t>Partner</t>
        </is>
      </c>
      <c r="F15" s="59" t="n">
        <v>3</v>
      </c>
      <c r="G15" s="12" t="n">
        <v>11.7026084658851</v>
      </c>
      <c r="H15" s="12" t="n">
        <v>3.62039652146403</v>
      </c>
      <c r="I15" s="12" t="n">
        <v>3.08122004768682</v>
      </c>
      <c r="K15" s="12" t="n">
        <v>0.616244009537364</v>
      </c>
      <c r="L15" s="12" t="n">
        <v>0.779006873252983</v>
      </c>
      <c r="M15" s="12" t="n">
        <v>2.00779969249169</v>
      </c>
      <c r="N15" s="12" t="n">
        <v>0.31907904092916</v>
      </c>
      <c r="O15" s="12" t="n">
        <v>0.539176473777212</v>
      </c>
      <c r="P15" s="12" t="n">
        <v>0.764894435004131</v>
      </c>
      <c r="Q15" s="12" t="n"/>
      <c r="R15" s="12" t="n">
        <v>1.64056195476516</v>
      </c>
      <c r="S15" s="12" t="n">
        <v>6.39000146288217</v>
      </c>
      <c r="T15" s="12" t="n">
        <v>-0.10625674078172</v>
      </c>
      <c r="U15" s="12" t="n">
        <v>0.0516485267737778</v>
      </c>
      <c r="V15" s="12" t="n">
        <v>0.0365052949199916</v>
      </c>
      <c r="W15" s="12" t="n">
        <v>0.0443253984451189</v>
      </c>
      <c r="X15" s="12" t="n">
        <v>0.0877238101118447</v>
      </c>
      <c r="Y15" s="12" t="n">
        <v>-0.133838429130073</v>
      </c>
      <c r="Z15" s="12" t="n">
        <v>-0.21800278687424</v>
      </c>
      <c r="AA15" s="12">
        <f>J15+K15+L15+M15+N15</f>
        <v/>
      </c>
      <c r="AB15" s="12">
        <f>N15+M15+L15</f>
        <v/>
      </c>
      <c r="AC15" s="12">
        <f>S15/AB15</f>
        <v/>
      </c>
      <c r="AD15" s="56">
        <f>ABS(N15/M15)</f>
        <v/>
      </c>
      <c r="AE15" s="81">
        <f>ABS(N15/(N15+M15))</f>
        <v/>
      </c>
    </row>
    <row r="16" ht="15" customHeight="1" thickBot="1">
      <c r="A16" s="59" t="n">
        <v>6135</v>
      </c>
      <c r="C16" t="n">
        <v>25</v>
      </c>
      <c r="D16" s="59" t="n">
        <v>5</v>
      </c>
      <c r="E16" s="59" t="inlineStr">
        <is>
          <t>Third</t>
        </is>
      </c>
      <c r="F16" s="59" t="n">
        <v>3</v>
      </c>
      <c r="G16" s="12" t="n">
        <v>4.98536712415619</v>
      </c>
      <c r="H16" s="12" t="n">
        <v>0.06973501798071589</v>
      </c>
      <c r="I16" s="12" t="n">
        <v>-0.213826193722911</v>
      </c>
      <c r="K16" s="12" t="n">
        <v>-0.0427652387445822</v>
      </c>
      <c r="L16" s="12" t="n">
        <v>1.30116036803408</v>
      </c>
      <c r="M16" s="12" t="n">
        <v>0.0386617666922619</v>
      </c>
      <c r="N16" s="12" t="n">
        <v>0.236112898270682</v>
      </c>
      <c r="O16" s="12" t="n">
        <v>0.283561211703627</v>
      </c>
      <c r="P16" s="12" t="n">
        <v>0.531611125787708</v>
      </c>
      <c r="Q16" s="12" t="n"/>
      <c r="R16" s="12" t="n">
        <v>2.57872434675553</v>
      </c>
      <c r="S16" s="12" t="n">
        <v>2.55904839277202</v>
      </c>
      <c r="T16" s="12" t="n">
        <v>0.0962006705791502</v>
      </c>
      <c r="U16" s="12" t="n">
        <v>-0.222140633352073</v>
      </c>
      <c r="V16" s="12" t="n">
        <v>0.0749628872799544</v>
      </c>
      <c r="W16" s="12" t="n">
        <v>-0.0466688041588344</v>
      </c>
      <c r="X16" s="12" t="n">
        <v>-0.0223926844257224</v>
      </c>
      <c r="Y16" s="12" t="n">
        <v>-0.0192850679786086</v>
      </c>
      <c r="Z16" s="12" t="n">
        <v>0.197328794706655</v>
      </c>
      <c r="AA16" s="12">
        <f>J16+K16+L16+M16+N16</f>
        <v/>
      </c>
      <c r="AB16" s="12">
        <f>N16+M16+L16</f>
        <v/>
      </c>
      <c r="AC16" s="12">
        <f>S16/AB16</f>
        <v/>
      </c>
      <c r="AD16" s="56">
        <f>ABS(N16/M16)</f>
        <v/>
      </c>
      <c r="AE16" s="81">
        <f>ABS(N16/(N16+M16))</f>
        <v/>
      </c>
    </row>
    <row r="17" ht="40.8" customHeight="1" thickBot="1">
      <c r="A17" s="59" t="n">
        <v>5719</v>
      </c>
      <c r="C17" t="n">
        <v>8</v>
      </c>
      <c r="D17" s="59" t="n">
        <v>6</v>
      </c>
      <c r="E17" s="59" t="inlineStr">
        <is>
          <t>Captain (decline 7659)</t>
        </is>
      </c>
      <c r="F17" s="59" t="n">
        <v>4</v>
      </c>
      <c r="G17" s="12" t="n">
        <v>13.221836946582</v>
      </c>
      <c r="H17" s="12" t="n">
        <v>5.15322302532092</v>
      </c>
      <c r="I17" s="12" t="n">
        <v>3.38390497615928</v>
      </c>
      <c r="K17" s="12" t="n">
        <v>0.676780995231857</v>
      </c>
      <c r="L17" s="12" t="n">
        <v>1.61561188619116</v>
      </c>
      <c r="M17" s="12" t="n">
        <v>0.57532714702771</v>
      </c>
      <c r="N17" s="12" t="n">
        <v>0.432544203844182</v>
      </c>
      <c r="O17" s="12" t="n">
        <v>1.76931804916163</v>
      </c>
      <c r="P17" s="12" t="n">
        <v>0.861934750640955</v>
      </c>
      <c r="Q17" s="12" t="n"/>
      <c r="R17" s="12" t="n">
        <v>0.312150527314473</v>
      </c>
      <c r="S17" s="12" t="n">
        <v>4.92898719946749</v>
      </c>
      <c r="T17" s="12" t="n">
        <v>-0.0350939606285455</v>
      </c>
      <c r="U17" s="12" t="n">
        <v>2.82747619447912</v>
      </c>
      <c r="V17" s="12" t="n">
        <v>0.0737938693004507</v>
      </c>
      <c r="W17" s="12" t="n">
        <v>0.0422894536411383</v>
      </c>
      <c r="X17" s="12" t="n">
        <v>0.06654051197872771</v>
      </c>
      <c r="Y17" s="12" t="n">
        <v>0.545830544292732</v>
      </c>
      <c r="Z17" s="12" t="n">
        <v>0.202105099941338</v>
      </c>
      <c r="AA17" s="12">
        <f>J17+K17+L17+M17+N17</f>
        <v/>
      </c>
      <c r="AB17" s="12">
        <f>N17+M17+L17</f>
        <v/>
      </c>
      <c r="AC17" s="12">
        <f>S17/AB17</f>
        <v/>
      </c>
      <c r="AD17" s="56">
        <f>ABS(N17/M17)</f>
        <v/>
      </c>
      <c r="AE17" s="81">
        <f>ABS(N17/(N17+M17))</f>
        <v/>
      </c>
    </row>
    <row r="18" ht="15" customHeight="1" thickBot="1">
      <c r="A18" s="59" t="n">
        <v>5036</v>
      </c>
      <c r="C18" t="n">
        <v>13</v>
      </c>
      <c r="D18" s="59" t="n">
        <v>6</v>
      </c>
      <c r="E18" s="59" t="inlineStr">
        <is>
          <t>Partner</t>
        </is>
      </c>
      <c r="F18" s="59" t="n">
        <v>4</v>
      </c>
      <c r="G18" s="12" t="n">
        <v>10.5313923338473</v>
      </c>
      <c r="H18" s="12" t="n">
        <v>5.05890177100515</v>
      </c>
      <c r="I18" s="12" t="n">
        <v>3.20973916790349</v>
      </c>
      <c r="K18" s="12" t="n">
        <v>0.6419478335807</v>
      </c>
      <c r="L18" s="12" t="n">
        <v>1.42556129432396</v>
      </c>
      <c r="M18" s="12" t="n">
        <v>0.646171774334847</v>
      </c>
      <c r="N18" s="12" t="n">
        <v>0.250884900769789</v>
      </c>
      <c r="O18" s="12" t="n">
        <v>1.84916260310165</v>
      </c>
      <c r="P18" s="12" t="n">
        <v>0.69718628017642</v>
      </c>
      <c r="Q18" s="12" t="n"/>
      <c r="R18" s="12" t="n">
        <v>0.207271270328501</v>
      </c>
      <c r="S18" s="12" t="n">
        <v>3.9723293468426</v>
      </c>
      <c r="T18" s="12" t="n">
        <v>0.100816945118799</v>
      </c>
      <c r="U18" s="12" t="n">
        <v>1.29288994567108</v>
      </c>
      <c r="V18" s="12" t="n">
        <v>0.263396587169836</v>
      </c>
      <c r="W18" s="12" t="n">
        <v>-0.0307922654420427</v>
      </c>
      <c r="X18" s="12" t="n">
        <v>-0.08444891559898091</v>
      </c>
      <c r="Y18" s="12" t="n">
        <v>-0.286082824220512</v>
      </c>
      <c r="Z18" s="12" t="n">
        <v>-0.000310517933269152</v>
      </c>
      <c r="AA18" s="12">
        <f>J18+K18+L18+M18+N18</f>
        <v/>
      </c>
      <c r="AB18" s="12">
        <f>N18+M18+L18</f>
        <v/>
      </c>
      <c r="AC18" s="12">
        <f>S18/AB18</f>
        <v/>
      </c>
      <c r="AD18" s="56">
        <f>ABS(N18/M18)</f>
        <v/>
      </c>
      <c r="AE18" s="81">
        <f>ABS(N18/(N18+M18))</f>
        <v/>
      </c>
    </row>
    <row r="19" ht="15" customHeight="1" thickBot="1">
      <c r="A19" s="59" t="n">
        <v>6140</v>
      </c>
      <c r="C19" t="n">
        <v>19</v>
      </c>
      <c r="D19" s="59" t="n">
        <v>6</v>
      </c>
      <c r="E19" s="59" t="inlineStr">
        <is>
          <t>Third</t>
        </is>
      </c>
      <c r="F19" s="59" t="n">
        <v>4</v>
      </c>
      <c r="G19" s="12" t="n">
        <v>7.22743495872362</v>
      </c>
      <c r="H19" s="12" t="n">
        <v>2.71052802709175</v>
      </c>
      <c r="I19" s="12" t="n">
        <v>1.39748040849198</v>
      </c>
      <c r="K19" s="12" t="n">
        <v>0.279496081698397</v>
      </c>
      <c r="L19" s="12" t="n">
        <v>1.23734280621457</v>
      </c>
      <c r="M19" s="12" t="n">
        <v>-0.237318304373148</v>
      </c>
      <c r="N19" s="12" t="n">
        <v>0.0623724816663838</v>
      </c>
      <c r="O19" s="12" t="n">
        <v>1.31304761859977</v>
      </c>
      <c r="P19" s="12" t="n">
        <v>0.281115859252824</v>
      </c>
      <c r="Q19" s="12" t="n"/>
      <c r="R19" s="12" t="n">
        <v>2.71866662768019</v>
      </c>
      <c r="S19" s="12" t="n">
        <v>1.07456860580019</v>
      </c>
      <c r="T19" s="12" t="n">
        <v>-0.0106441595968352</v>
      </c>
      <c r="U19" s="12" t="n">
        <v>0.723671698151478</v>
      </c>
      <c r="V19" s="12" t="n">
        <v>0.152123900884225</v>
      </c>
      <c r="W19" s="12" t="n">
        <v>-0.0399551941559171</v>
      </c>
      <c r="X19" s="12" t="n">
        <v>0.152945529162652</v>
      </c>
      <c r="Y19" s="12" t="n">
        <v>-0.0406061286204698</v>
      </c>
      <c r="Z19" s="12" t="n">
        <v>0.204044403104929</v>
      </c>
      <c r="AA19" s="12">
        <f>J19+K19+L19+M19+N19</f>
        <v/>
      </c>
      <c r="AB19" s="12">
        <f>N19+M19+L19</f>
        <v/>
      </c>
      <c r="AC19" s="12">
        <f>S19/AB19</f>
        <v/>
      </c>
      <c r="AD19" s="56">
        <f>ABS(N19/M19)</f>
        <v/>
      </c>
      <c r="AE19" s="81">
        <f>ABS(N19/(N19+M19))</f>
        <v/>
      </c>
    </row>
    <row r="20" ht="15" customHeight="1" thickBot="1">
      <c r="A20" s="59" t="n">
        <v>9262</v>
      </c>
      <c r="C20" t="n">
        <v>11</v>
      </c>
      <c r="D20" s="59" t="n">
        <v>7</v>
      </c>
      <c r="E20" s="59" t="inlineStr">
        <is>
          <t>Captain</t>
        </is>
      </c>
      <c r="F20" s="59" t="n">
        <v>2</v>
      </c>
      <c r="G20" s="12" t="n">
        <v>9.7776527665605</v>
      </c>
      <c r="H20" s="12" t="n">
        <v>1.61722800386416</v>
      </c>
      <c r="I20" s="12" t="n">
        <v>0.560032165473157</v>
      </c>
      <c r="K20" s="12" t="n">
        <v>0.112006433094631</v>
      </c>
      <c r="L20" s="12" t="n">
        <v>0.0984319125038393</v>
      </c>
      <c r="M20" s="12" t="n">
        <v>2.32202138046431</v>
      </c>
      <c r="N20" s="12" t="n">
        <v>0.221455018439215</v>
      </c>
      <c r="O20" s="12" t="n">
        <v>1.057195838391</v>
      </c>
      <c r="P20" s="12" t="n">
        <v>0.444648131826228</v>
      </c>
      <c r="Q20" s="12" t="n"/>
      <c r="R20" s="12" t="n">
        <v>0.817039767621998</v>
      </c>
      <c r="S20" s="12" t="n">
        <v>5.84974976562854</v>
      </c>
      <c r="T20" s="12" t="n">
        <v>-0.09506819985781879</v>
      </c>
      <c r="U20" s="12" t="n">
        <v>1.4936352294458</v>
      </c>
      <c r="V20" s="12" t="n">
        <v>0.131939130880762</v>
      </c>
      <c r="W20" s="12" t="n">
        <v>0.0447044930540076</v>
      </c>
      <c r="X20" s="12" t="n">
        <v>-0.00614354427930127</v>
      </c>
      <c r="Y20" s="12" t="n">
        <v>0.431285705630537</v>
      </c>
      <c r="Z20" s="12" t="n">
        <v>-0.327081418389831</v>
      </c>
      <c r="AA20" s="12">
        <f>J20+K20+L20+M20+N20</f>
        <v/>
      </c>
      <c r="AB20" s="12">
        <f>N20+M20+L20</f>
        <v/>
      </c>
      <c r="AC20" s="12">
        <f>S20/AB20</f>
        <v/>
      </c>
      <c r="AD20" s="56">
        <f>ABS(N20/M20)</f>
        <v/>
      </c>
      <c r="AE20" s="81">
        <f>ABS(N20/(N20+M20))</f>
        <v/>
      </c>
    </row>
    <row r="21" ht="15" customHeight="1" thickBot="1">
      <c r="A21" s="59" t="n">
        <v>1310</v>
      </c>
      <c r="C21" t="n">
        <v>16</v>
      </c>
      <c r="D21" s="59" t="n">
        <v>7</v>
      </c>
      <c r="E21" s="59" t="inlineStr">
        <is>
          <t>Partner</t>
        </is>
      </c>
      <c r="F21" s="59" t="n">
        <v>2</v>
      </c>
      <c r="G21" s="12" t="n">
        <v>9.38649862921925</v>
      </c>
      <c r="H21" s="12" t="n">
        <v>4.58122382994879</v>
      </c>
      <c r="I21" s="12" t="n">
        <v>2.92615537277849</v>
      </c>
      <c r="K21" s="12" t="n">
        <v>0.585231074555697</v>
      </c>
      <c r="L21" s="12" t="n">
        <v>-0.885096348789149</v>
      </c>
      <c r="M21" s="12" t="n">
        <v>1.3249168506843</v>
      </c>
      <c r="N21" s="12" t="n">
        <v>-0.0866541432822432</v>
      </c>
      <c r="O21" s="12" t="n">
        <v>1.6550684571703</v>
      </c>
      <c r="P21" s="12" t="n">
        <v>0.492527554323442</v>
      </c>
      <c r="Q21" s="12" t="n"/>
      <c r="R21" s="12" t="n">
        <v>1.94186694314521</v>
      </c>
      <c r="S21" s="12" t="n">
        <v>1.33146663616823</v>
      </c>
      <c r="T21" s="12" t="n">
        <v>-0.102458116286099</v>
      </c>
      <c r="U21" s="12" t="n">
        <v>1.531941219957</v>
      </c>
      <c r="V21" s="12" t="n">
        <v>0.0638063870764296</v>
      </c>
      <c r="W21" s="12" t="n">
        <v>-0.0615327451805262</v>
      </c>
      <c r="X21" s="12" t="n">
        <v>0.137780578237027</v>
      </c>
      <c r="Y21" s="12" t="n">
        <v>0.396810172763405</v>
      </c>
      <c r="Z21" s="12" t="n">
        <v>0.0651991879626546</v>
      </c>
      <c r="AA21" s="12">
        <f>J21+K21+L21+M21+N21</f>
        <v/>
      </c>
      <c r="AB21" s="12">
        <f>N21+M21+L21</f>
        <v/>
      </c>
      <c r="AC21" s="12">
        <f>S21/AB21</f>
        <v/>
      </c>
      <c r="AD21" s="56">
        <f>ABS(N21/M21)</f>
        <v/>
      </c>
      <c r="AE21" s="81">
        <f>ABS(N21/(N21+M21))</f>
        <v/>
      </c>
    </row>
    <row r="22" ht="15" customHeight="1" thickBot="1">
      <c r="A22" s="59" t="n">
        <v>6977</v>
      </c>
      <c r="C22" t="n">
        <v>18</v>
      </c>
      <c r="D22" s="59" t="n">
        <v>7</v>
      </c>
      <c r="E22" s="59" t="inlineStr">
        <is>
          <t>Third</t>
        </is>
      </c>
      <c r="F22" s="59" t="n">
        <v>2</v>
      </c>
      <c r="G22" s="12" t="n">
        <v>5.13831214003481</v>
      </c>
      <c r="H22" s="12" t="n">
        <v>0.9975555654778741</v>
      </c>
      <c r="I22" s="12" t="n">
        <v>0.666622792090757</v>
      </c>
      <c r="K22" s="12" t="n">
        <v>0.133324558418151</v>
      </c>
      <c r="L22" s="12" t="n">
        <v>-0.146475189875861</v>
      </c>
      <c r="M22" s="12" t="n">
        <v>0.365100138266482</v>
      </c>
      <c r="N22" s="12" t="n">
        <v>0.07746358500646471</v>
      </c>
      <c r="O22" s="12" t="n">
        <v>0.330932773387118</v>
      </c>
      <c r="P22" s="12" t="n">
        <v>0.276399342120119</v>
      </c>
      <c r="Q22" s="12" t="n"/>
      <c r="R22" s="12" t="n">
        <v>0.8557350657280181</v>
      </c>
      <c r="S22" s="12" t="n">
        <v>0.971043011689427</v>
      </c>
      <c r="T22" s="12" t="n">
        <v>0.0394522912471815</v>
      </c>
      <c r="U22" s="12" t="n">
        <v>2.31397849713949</v>
      </c>
      <c r="V22" s="12" t="n">
        <v>-0.00229495096198458</v>
      </c>
      <c r="W22" s="12" t="n">
        <v>-0.0275669560249986</v>
      </c>
      <c r="X22" s="12" t="n">
        <v>-0.0170255106206525</v>
      </c>
      <c r="Y22" s="12" t="n">
        <v>0.105757200824698</v>
      </c>
      <c r="Z22" s="12" t="n">
        <v>0.475133168251699</v>
      </c>
      <c r="AA22" s="12">
        <f>J22+K22+L22+M22+N22</f>
        <v/>
      </c>
      <c r="AB22" s="12">
        <f>N22+M22+L22</f>
        <v/>
      </c>
      <c r="AC22" s="12">
        <f>S22/AB22</f>
        <v/>
      </c>
      <c r="AD22" s="56">
        <f>ABS(N22/M22)</f>
        <v/>
      </c>
      <c r="AE22" s="81">
        <f>ABS(N22/(N22+M22))</f>
        <v/>
      </c>
    </row>
    <row r="23" ht="15" customHeight="1" thickBot="1">
      <c r="A23" t="n">
        <v>7902</v>
      </c>
      <c r="C23" t="n">
        <v>23</v>
      </c>
      <c r="D23" s="59" t="n">
        <v>8</v>
      </c>
      <c r="E23" s="59" t="inlineStr">
        <is>
          <t>Partner</t>
        </is>
      </c>
      <c r="F23" t="inlineStr">
        <is>
          <t>F</t>
        </is>
      </c>
      <c r="G23" s="12" t="n">
        <v>13.7509122256055</v>
      </c>
      <c r="H23" s="12" t="n">
        <v>4.27772444137513</v>
      </c>
      <c r="I23" s="12" t="n">
        <v>4.51773571762875</v>
      </c>
      <c r="K23" s="12" t="n">
        <v>0.9035471435257501</v>
      </c>
      <c r="L23" s="12" t="n">
        <v>2.30460641125926</v>
      </c>
      <c r="M23" s="12" t="n">
        <v>2.00666152302425</v>
      </c>
      <c r="N23" s="12" t="n">
        <v>0.289019932422816</v>
      </c>
      <c r="O23" s="12" t="n">
        <v>-0.240011276253621</v>
      </c>
      <c r="P23" s="12" t="n">
        <v>0.409450388070537</v>
      </c>
      <c r="Q23" s="12" t="n"/>
      <c r="R23" s="12" t="n">
        <v>1.27828596068753</v>
      </c>
      <c r="S23" s="12" t="n">
        <v>7.76302911942184</v>
      </c>
      <c r="T23" s="12" t="n">
        <v>0.246575073297166</v>
      </c>
      <c r="U23" s="12" t="n">
        <v>0.431872704120992</v>
      </c>
      <c r="V23" s="12" t="n">
        <v>0.212555692287109</v>
      </c>
      <c r="W23" s="12" t="n">
        <v>0.0453023111944317</v>
      </c>
      <c r="X23" s="12" t="n">
        <v>0.0204794270710618</v>
      </c>
      <c r="Y23" s="12" t="n">
        <v>0.190752644917819</v>
      </c>
      <c r="Z23" s="12" t="n">
        <v>0.413975376602105</v>
      </c>
      <c r="AA23" s="12">
        <f>J23+K23+L23+M23+N23</f>
        <v/>
      </c>
      <c r="AB23" s="12">
        <f>N23+M23+L23</f>
        <v/>
      </c>
      <c r="AC23" s="12">
        <f>S23/AB23</f>
        <v/>
      </c>
      <c r="AD23" s="56">
        <f>ABS(N23/M23)</f>
        <v/>
      </c>
      <c r="AE23" s="81">
        <f>ABS(N23/(N23+M23))</f>
        <v/>
      </c>
    </row>
    <row r="24" ht="15" customHeight="1" thickBot="1">
      <c r="A24" s="59" t="n">
        <v>7712</v>
      </c>
      <c r="C24" t="n">
        <v>20</v>
      </c>
      <c r="D24" s="59" t="n">
        <v>8</v>
      </c>
      <c r="E24" s="59" t="inlineStr">
        <is>
          <t>Third</t>
        </is>
      </c>
      <c r="F24" s="59" t="inlineStr">
        <is>
          <t>F</t>
        </is>
      </c>
      <c r="G24" s="12" t="n">
        <v>12.7217804348159</v>
      </c>
      <c r="H24" s="12" t="n">
        <v>1.88527167619373</v>
      </c>
      <c r="I24" s="12" t="n">
        <v>1.98365779025801</v>
      </c>
      <c r="K24" s="12" t="n">
        <v>0.396731558051604</v>
      </c>
      <c r="L24" s="12" t="n">
        <v>0.500510318013629</v>
      </c>
      <c r="M24" s="12" t="n">
        <v>2.34186907884786</v>
      </c>
      <c r="N24" s="12" t="n">
        <v>-0.146620690268867</v>
      </c>
      <c r="O24" s="12" t="n">
        <v>-0.0983861140642884</v>
      </c>
      <c r="P24" s="12" t="n">
        <v>0.599549503255167</v>
      </c>
      <c r="Q24" s="12" t="n"/>
      <c r="R24" s="12" t="n">
        <v>0.777085071734032</v>
      </c>
      <c r="S24" s="12" t="n">
        <v>4.45114502436502</v>
      </c>
      <c r="T24" s="12" t="n">
        <v>0.108235227450058</v>
      </c>
      <c r="U24" s="12" t="n">
        <v>5.60827866252317</v>
      </c>
      <c r="V24" s="12" t="n">
        <v>-0.136541084494661</v>
      </c>
      <c r="W24" s="12" t="n">
        <v>0.0640754342382354</v>
      </c>
      <c r="X24" s="12" t="n">
        <v>0.167420184200404</v>
      </c>
      <c r="Y24" s="12" t="n">
        <v>0.000870322811015217</v>
      </c>
      <c r="Z24" s="12" t="n">
        <v>0.450975032302427</v>
      </c>
      <c r="AA24" s="12">
        <f>J24+K24+L24+M24+N24</f>
        <v/>
      </c>
      <c r="AB24" s="12">
        <f>N24+M24+L24</f>
        <v/>
      </c>
      <c r="AC24" s="12">
        <f>S24/AB24</f>
        <v/>
      </c>
      <c r="AD24" s="56">
        <f>ABS(N24/M24)</f>
        <v/>
      </c>
      <c r="AE24" s="81">
        <f>ABS(N24/(N24+M24))</f>
        <v/>
      </c>
    </row>
    <row r="25" ht="15" customHeight="1" thickBot="1">
      <c r="A25" t="n">
        <v>7603</v>
      </c>
      <c r="C25" t="n">
        <v>12</v>
      </c>
      <c r="D25" s="59" t="n">
        <v>8</v>
      </c>
      <c r="E25" s="59" t="inlineStr">
        <is>
          <t>Captain</t>
        </is>
      </c>
      <c r="F25" t="inlineStr">
        <is>
          <t>F</t>
        </is>
      </c>
      <c r="G25" s="12" t="n">
        <v>11.4876158696348</v>
      </c>
      <c r="H25" s="12" t="n">
        <v>1.29359897114655</v>
      </c>
      <c r="I25" s="12" t="n">
        <v>-0.241178837857314</v>
      </c>
      <c r="K25" s="12" t="n">
        <v>-0.0482357675714627</v>
      </c>
      <c r="L25" s="12" t="n">
        <v>1.06281070339734</v>
      </c>
      <c r="M25" s="12" t="n">
        <v>0.671655709217385</v>
      </c>
      <c r="N25" s="12" t="n">
        <v>0.418638504491686</v>
      </c>
      <c r="O25" s="12" t="n">
        <v>1.53477780900387</v>
      </c>
      <c r="P25" s="12" t="n">
        <v>0.124987499764403</v>
      </c>
      <c r="Q25" s="12" t="n"/>
      <c r="R25" s="12" t="n">
        <v>2.61988747347645</v>
      </c>
      <c r="S25" s="12" t="n">
        <v>4.49931464429055</v>
      </c>
      <c r="T25" s="12" t="n">
        <v>-0.0156065689025433</v>
      </c>
      <c r="U25" s="12" t="n">
        <v>3.07481478072127</v>
      </c>
      <c r="V25" s="12" t="n">
        <v>0.0577192020066872</v>
      </c>
      <c r="W25" s="12" t="n">
        <v>-0.06519424096435281</v>
      </c>
      <c r="X25" s="12" t="n">
        <v>0.0792692813821765</v>
      </c>
      <c r="Y25" s="12" t="n">
        <v>0.53236500136925</v>
      </c>
      <c r="Z25" s="12" t="n">
        <v>-0.149247119371704</v>
      </c>
      <c r="AA25" s="12">
        <f>J25+K25+L25+M25+N25</f>
        <v/>
      </c>
      <c r="AB25" s="12">
        <f>N25+M25+L25</f>
        <v/>
      </c>
      <c r="AC25" s="12">
        <f>S25/AB25</f>
        <v/>
      </c>
      <c r="AD25" s="56">
        <f>ABS(N25/M25)</f>
        <v/>
      </c>
      <c r="AE25" s="81">
        <f>ABS(N25/(N25+M25))</f>
        <v/>
      </c>
    </row>
    <row r="26" ht="15" customHeight="1" thickBot="1">
      <c r="A26" s="59" t="n">
        <v>9263</v>
      </c>
      <c r="C26" t="n">
        <v>24</v>
      </c>
      <c r="D26" s="59" t="n"/>
      <c r="E26" s="59" t="n"/>
      <c r="F26" s="59" t="n"/>
      <c r="G26" s="12" t="n">
        <v>3.37471845782331</v>
      </c>
      <c r="H26" s="12" t="n">
        <v>0.668858481526409</v>
      </c>
      <c r="I26" s="12" t="n">
        <v>0.16715645449967</v>
      </c>
      <c r="K26" s="12" t="n">
        <v>0.033431290899934</v>
      </c>
      <c r="L26" s="12" t="n">
        <v>1.03350939203997</v>
      </c>
      <c r="M26" s="12" t="n">
        <v>1.24230670169505</v>
      </c>
      <c r="N26" s="12" t="n">
        <v>0.159018249921087</v>
      </c>
      <c r="O26" s="12" t="n">
        <v>0.5017020270267391</v>
      </c>
      <c r="P26" s="12" t="n">
        <v>0.26613867003745</v>
      </c>
      <c r="Q26" s="12" t="n"/>
      <c r="R26" s="12" t="n">
        <v>0.009978645017508571</v>
      </c>
      <c r="S26" s="12" t="n">
        <v>4.31321404503552</v>
      </c>
      <c r="T26" s="12" t="n">
        <v>0.0539784083446111</v>
      </c>
      <c r="U26" s="12" t="n">
        <v>-1.61733271375613</v>
      </c>
      <c r="V26" s="12" t="n">
        <v>0.100395561573431</v>
      </c>
      <c r="W26" s="12" t="n">
        <v>-0.0544394959516855</v>
      </c>
      <c r="X26" s="12" t="n">
        <v>-0.000833344353482798</v>
      </c>
      <c r="Y26" s="12" t="n">
        <v>-0.0677638450651688</v>
      </c>
      <c r="Z26" s="12" t="n">
        <v>0.240992532874725</v>
      </c>
      <c r="AA26" s="12">
        <f>J26+K26+L26+M26+N26</f>
        <v/>
      </c>
      <c r="AB26" s="12">
        <f>N26+M26+L26</f>
        <v/>
      </c>
      <c r="AC26" s="12">
        <f>S26/AB26</f>
        <v/>
      </c>
      <c r="AD26" s="56">
        <f>ABS(N26/M26)</f>
        <v/>
      </c>
      <c r="AE26" s="81">
        <f>ABS(N26/(N26+M26))</f>
        <v/>
      </c>
    </row>
    <row r="27" ht="15" customHeight="1" thickBot="1">
      <c r="A27" s="59" t="n">
        <v>854</v>
      </c>
      <c r="C27" t="n">
        <v>26</v>
      </c>
      <c r="D27" s="59" t="n"/>
      <c r="E27" s="59" t="n"/>
      <c r="F27" s="59" t="n"/>
      <c r="G27" s="12" t="n">
        <v>4.11701193723146</v>
      </c>
      <c r="H27" s="12" t="n">
        <v>1.17390512090397</v>
      </c>
      <c r="I27" s="12" t="n">
        <v>0.95372801817441</v>
      </c>
      <c r="K27" s="12" t="n">
        <v>0.190745603634882</v>
      </c>
      <c r="L27" s="12" t="n">
        <v>0.744134346694423</v>
      </c>
      <c r="M27" s="12" t="n">
        <v>0.906246724277245</v>
      </c>
      <c r="N27" s="12" t="n">
        <v>0.174073038045542</v>
      </c>
      <c r="O27" s="12" t="n">
        <v>0.220177102729564</v>
      </c>
      <c r="P27" s="12" t="n">
        <v>0.431435415834397</v>
      </c>
      <c r="Q27" s="12" t="n"/>
      <c r="R27" s="12" t="n">
        <v>1.1907138542676</v>
      </c>
      <c r="S27" s="12" t="n">
        <v>3.42699298547663</v>
      </c>
      <c r="T27" s="12" t="n">
        <v>0.196517007018988</v>
      </c>
      <c r="U27" s="12" t="n">
        <v>-1.67460002341674</v>
      </c>
      <c r="V27" s="12" t="n">
        <v>0.109623722743502</v>
      </c>
      <c r="W27" s="12" t="n">
        <v>0.0433602126180735</v>
      </c>
      <c r="X27" s="12" t="n">
        <v>-0.102905309461081</v>
      </c>
      <c r="Y27" s="12" t="n">
        <v>0.428442003002397</v>
      </c>
      <c r="Z27" s="12" t="n">
        <v>0.838456245626878</v>
      </c>
      <c r="AA27" s="12">
        <f>J27+K27+L27+M27+N27</f>
        <v/>
      </c>
      <c r="AB27" s="12">
        <f>N27+M27+L27</f>
        <v/>
      </c>
      <c r="AC27" s="12">
        <f>S27/AB27</f>
        <v/>
      </c>
      <c r="AD27" s="56">
        <f>ABS(N27/M27)</f>
        <v/>
      </c>
      <c r="AE27" s="81">
        <f>ABS(N27/(N27+M27))</f>
        <v/>
      </c>
    </row>
    <row r="28" ht="15" customHeight="1" thickBot="1">
      <c r="A28" s="59" t="n">
        <v>6141</v>
      </c>
      <c r="C28" t="n">
        <v>22</v>
      </c>
      <c r="D28" s="59" t="n"/>
      <c r="E28" s="59" t="n"/>
      <c r="F28" s="59" t="n"/>
      <c r="G28" s="12" t="n">
        <v>1.06252763181314</v>
      </c>
      <c r="H28" s="12" t="n">
        <v>-0.260401564083788</v>
      </c>
      <c r="I28" s="12" t="n">
        <v>-0.926908078579246</v>
      </c>
      <c r="K28" s="12" t="n">
        <v>-0.185381615715849</v>
      </c>
      <c r="L28" s="12" t="n">
        <v>0.309081906907999</v>
      </c>
      <c r="M28" s="12" t="n">
        <v>0.356556862483616</v>
      </c>
      <c r="N28" s="12" t="n">
        <v>0.141176302536051</v>
      </c>
      <c r="O28" s="12" t="n">
        <v>0.6665065144954579</v>
      </c>
      <c r="P28" s="12" t="n">
        <v>0.202150299468029</v>
      </c>
      <c r="Q28" s="12" t="n"/>
      <c r="R28" s="12" t="n">
        <v>0.137022763781449</v>
      </c>
      <c r="S28" s="12" t="n">
        <v>1.72807714455548</v>
      </c>
      <c r="T28" s="12" t="n">
        <v>-0.122752186901455</v>
      </c>
      <c r="U28" s="12" t="n">
        <v>-0.542170712440001</v>
      </c>
      <c r="V28" s="12" t="n">
        <v>-0.0597626774408686</v>
      </c>
      <c r="W28" s="12" t="n">
        <v>-0.0242287752275176</v>
      </c>
      <c r="X28" s="12" t="n">
        <v>0.0422452207900481</v>
      </c>
      <c r="Y28" s="12" t="n">
        <v>0.06278078877373459</v>
      </c>
      <c r="Z28" s="12" t="n">
        <v>0.102403213833129</v>
      </c>
      <c r="AA28" s="12">
        <f>J28+K28+L28+M28+N28</f>
        <v/>
      </c>
      <c r="AB28" s="12">
        <f>N28+M28+L28</f>
        <v/>
      </c>
      <c r="AC28" s="12">
        <f>S28/AB28</f>
        <v/>
      </c>
      <c r="AD28" s="56">
        <f>ABS(N28/M28)</f>
        <v/>
      </c>
      <c r="AE28" s="81">
        <f>ABS(N28/(N28+M28))</f>
        <v/>
      </c>
    </row>
    <row r="29" ht="15" customHeight="1" thickBot="1">
      <c r="A29" s="59" t="n">
        <v>8574</v>
      </c>
      <c r="C29" t="n">
        <v>29</v>
      </c>
      <c r="D29" s="59" t="n"/>
      <c r="E29" s="59" t="n"/>
      <c r="F29" s="59" t="n"/>
      <c r="G29" s="12" t="n">
        <v>4.31553098596243</v>
      </c>
      <c r="H29" s="12" t="n">
        <v>3.12697387663337</v>
      </c>
      <c r="I29" s="12" t="n">
        <v>1.18499089746917</v>
      </c>
      <c r="K29" s="12" t="n">
        <v>0.236998179493835</v>
      </c>
      <c r="L29" s="12" t="n">
        <v>-0.058762450460627</v>
      </c>
      <c r="M29" s="12" t="n">
        <v>0.744735792139305</v>
      </c>
      <c r="N29" s="12" t="n">
        <v>-0.163746954087905</v>
      </c>
      <c r="O29" s="12" t="n">
        <v>1.94198297916419</v>
      </c>
      <c r="P29" s="12" t="n">
        <v>0.727589704312366</v>
      </c>
      <c r="Q29" s="12" t="n"/>
      <c r="R29" s="12" t="n">
        <v>1.68579444843204</v>
      </c>
      <c r="S29" s="12" t="n">
        <v>0.611974363378459</v>
      </c>
      <c r="T29" s="12" t="n">
        <v>0.0696810770287612</v>
      </c>
      <c r="U29" s="12" t="n">
        <v>-1.10921170248144</v>
      </c>
      <c r="V29" s="12" t="n">
        <v>-0.0825578456317126</v>
      </c>
      <c r="W29" s="12" t="n">
        <v>-0.032008567119059</v>
      </c>
      <c r="X29" s="12" t="n">
        <v>-0.0765649674716762</v>
      </c>
      <c r="Y29" s="12" t="n">
        <v>0.209955295725305</v>
      </c>
      <c r="Z29" s="12" t="n">
        <v>0.767226407420401</v>
      </c>
      <c r="AA29" s="12">
        <f>J29+K29+L29+M29+N29</f>
        <v/>
      </c>
      <c r="AB29" s="12">
        <f>N29+M29+L29</f>
        <v/>
      </c>
      <c r="AC29" s="12">
        <f>S29/AB29</f>
        <v/>
      </c>
      <c r="AD29" s="56">
        <f>ABS(N29/M29)</f>
        <v/>
      </c>
      <c r="AE29" s="81">
        <f>ABS(N29/(N29+M29))</f>
        <v/>
      </c>
    </row>
    <row r="30" ht="15" customHeight="1" thickBot="1">
      <c r="A30" s="59" t="n">
        <v>5031</v>
      </c>
      <c r="C30" t="n">
        <v>21</v>
      </c>
      <c r="D30" s="59" t="n"/>
      <c r="E30" s="59" t="n"/>
      <c r="F30" s="59" t="n"/>
      <c r="G30" s="12" t="n">
        <v>5.22590237495013</v>
      </c>
      <c r="H30" s="12" t="n">
        <v>2.64747285240094</v>
      </c>
      <c r="I30" s="12" t="n">
        <v>1.99845270763713</v>
      </c>
      <c r="K30" s="12" t="n">
        <v>0.399690541527428</v>
      </c>
      <c r="L30" s="12" t="n">
        <v>0.390356862306029</v>
      </c>
      <c r="M30" s="12" t="n">
        <v>-0.17646898970248</v>
      </c>
      <c r="N30" s="12" t="n">
        <v>-0.00440784298208014</v>
      </c>
      <c r="O30" s="12" t="n">
        <v>0.649020144763805</v>
      </c>
      <c r="P30" s="12" t="n">
        <v>1.17852457203652</v>
      </c>
      <c r="Q30" s="12" t="n"/>
      <c r="R30" s="12" t="n">
        <v>0.632788900989569</v>
      </c>
      <c r="S30" s="12" t="n">
        <v>0.0153796679906707</v>
      </c>
      <c r="T30" s="12" t="n">
        <v>0.0735283878990072</v>
      </c>
      <c r="U30" s="12" t="n">
        <v>1.93026095356895</v>
      </c>
      <c r="V30" s="12" t="n">
        <v>-0.039978904063434</v>
      </c>
      <c r="W30" s="12" t="n">
        <v>-0.0420946400361928</v>
      </c>
      <c r="X30" s="12" t="n">
        <v>0.0153871374886076</v>
      </c>
      <c r="Y30" s="12" t="n">
        <v>0.25376313811271</v>
      </c>
      <c r="Z30" s="12" t="n">
        <v>0.130813826215424</v>
      </c>
      <c r="AA30" s="12">
        <f>J30+K30+L30+M30+N30</f>
        <v/>
      </c>
      <c r="AB30" s="12">
        <f>N30+M30+L30</f>
        <v/>
      </c>
      <c r="AC30" s="12">
        <f>S30/AB30</f>
        <v/>
      </c>
      <c r="AD30" s="56">
        <f>ABS(N30/M30)</f>
        <v/>
      </c>
      <c r="AE30" s="81">
        <f>ABS(N30/(N30+M30))</f>
        <v/>
      </c>
    </row>
    <row r="31" customFormat="1" s="50">
      <c r="G31" s="12" t="n"/>
      <c r="H31" s="12" t="n"/>
      <c r="I31" s="12" t="n"/>
      <c r="S31" s="12" t="n"/>
      <c r="AC31" s="3" t="n"/>
      <c r="AE31" s="58" t="n"/>
    </row>
    <row r="32" customFormat="1" s="50">
      <c r="G32" s="12" t="n"/>
      <c r="H32" s="12" t="n"/>
      <c r="I32" s="12" t="n"/>
      <c r="S32" s="12" t="n"/>
      <c r="AC32" s="3" t="n"/>
      <c r="AE32" s="58" t="n"/>
    </row>
    <row r="33" customFormat="1" s="50">
      <c r="G33" s="12" t="n"/>
      <c r="H33" s="12" t="n"/>
      <c r="I33" s="12" t="n"/>
      <c r="S33" s="12" t="n"/>
      <c r="AC33" s="3" t="n"/>
      <c r="AE33" s="58" t="n"/>
    </row>
    <row r="34" customFormat="1" s="50">
      <c r="G34" s="12" t="n"/>
      <c r="H34" s="12" t="n"/>
      <c r="I34" s="12" t="n"/>
      <c r="S34" s="12" t="n"/>
      <c r="AC34" s="3" t="n"/>
      <c r="AE34" s="58" t="n"/>
    </row>
    <row r="35" customFormat="1" s="50">
      <c r="G35" s="12" t="n"/>
      <c r="H35" s="12" t="n"/>
      <c r="I35" s="12" t="n"/>
      <c r="S35" s="12" t="n"/>
      <c r="AC35" s="3" t="n"/>
      <c r="AE35" s="58" t="n"/>
    </row>
    <row r="36" customFormat="1" s="50">
      <c r="G36" s="12" t="n"/>
      <c r="H36" s="12" t="n"/>
      <c r="I36" s="12" t="n"/>
      <c r="S36" s="12" t="n"/>
      <c r="AC36" s="3" t="n"/>
      <c r="AE36" s="58" t="n"/>
    </row>
    <row r="37" customFormat="1" s="50">
      <c r="G37" s="12" t="n"/>
      <c r="H37" s="12" t="n"/>
      <c r="I37" s="12" t="n"/>
      <c r="S37" s="12" t="n"/>
      <c r="AC37" s="3" t="n"/>
      <c r="AE37" s="58" t="n"/>
    </row>
    <row r="38" customFormat="1" s="50">
      <c r="G38" s="12" t="n"/>
      <c r="H38" s="12" t="n"/>
      <c r="I38" s="12" t="n"/>
      <c r="S38" s="12" t="n"/>
      <c r="AC38" s="3" t="n"/>
      <c r="AE38" s="58" t="n"/>
    </row>
    <row r="39" customFormat="1" s="50">
      <c r="G39" s="12" t="n"/>
      <c r="H39" s="12" t="n"/>
      <c r="I39" s="12" t="n"/>
      <c r="S39" s="12" t="n"/>
      <c r="AC39" s="3" t="n"/>
      <c r="AE39" s="58" t="n"/>
    </row>
    <row r="40" customFormat="1" s="50">
      <c r="G40" s="12" t="n"/>
      <c r="H40" s="12" t="n"/>
      <c r="I40" s="12" t="n"/>
      <c r="S40" s="12" t="n"/>
      <c r="AC40" s="3" t="n"/>
      <c r="AE40" s="58" t="n"/>
    </row>
    <row r="41" customFormat="1" s="50">
      <c r="G41" s="12" t="n"/>
      <c r="H41" s="12" t="n"/>
      <c r="I41" s="12" t="n"/>
      <c r="S41" s="12" t="n"/>
      <c r="AC41" s="3" t="n"/>
      <c r="AE41" s="58" t="n"/>
    </row>
    <row r="42" customFormat="1" s="50">
      <c r="G42" s="12" t="n"/>
      <c r="H42" s="12" t="n"/>
      <c r="I42" s="12" t="n"/>
      <c r="S42" s="12" t="n"/>
      <c r="AC42" s="3" t="n"/>
      <c r="AE42" s="58" t="n"/>
    </row>
    <row r="43" customFormat="1" s="50">
      <c r="G43" s="12" t="n"/>
      <c r="H43" s="12" t="n"/>
      <c r="I43" s="12" t="n"/>
      <c r="S43" s="12" t="n"/>
      <c r="AC43" s="3" t="n"/>
      <c r="AE43" s="58" t="n"/>
    </row>
    <row r="44" customFormat="1" s="50">
      <c r="G44" s="12" t="n"/>
      <c r="H44" s="12" t="n"/>
      <c r="I44" s="12" t="n"/>
      <c r="S44" s="12" t="n"/>
      <c r="AC44" s="3" t="n"/>
      <c r="AE44" s="58" t="n"/>
    </row>
    <row r="45" customFormat="1" s="50">
      <c r="G45" s="12" t="n"/>
      <c r="H45" s="12" t="n"/>
      <c r="I45" s="12" t="n"/>
      <c r="S45" s="12" t="n"/>
      <c r="AC45" s="3" t="n"/>
      <c r="AE45" s="58" t="n"/>
    </row>
    <row r="46" customFormat="1" s="50">
      <c r="G46" s="12" t="n"/>
      <c r="H46" s="12" t="n"/>
      <c r="I46" s="12" t="n"/>
      <c r="S46" s="12" t="n"/>
      <c r="AC46" s="3" t="n"/>
      <c r="AE46" s="58" t="n"/>
    </row>
    <row r="47" customFormat="1" s="50">
      <c r="G47" s="12" t="n"/>
      <c r="H47" s="12" t="n"/>
      <c r="I47" s="12" t="n"/>
      <c r="S47" s="12" t="n"/>
      <c r="AC47" s="3" t="n"/>
      <c r="AE47" s="58" t="n"/>
    </row>
    <row r="48" customFormat="1" s="50">
      <c r="G48" s="12" t="n"/>
      <c r="H48" s="12" t="n"/>
      <c r="I48" s="12" t="n"/>
      <c r="S48" s="12" t="n"/>
      <c r="AC48" s="3" t="n"/>
      <c r="AE48" s="58" t="n"/>
    </row>
    <row r="49" customFormat="1" s="50">
      <c r="G49" s="12" t="n"/>
      <c r="H49" s="12" t="n"/>
      <c r="I49" s="12" t="n"/>
      <c r="S49" s="12" t="n"/>
      <c r="AC49" s="3" t="n"/>
      <c r="AE49" s="58" t="n"/>
    </row>
    <row r="50" customFormat="1" s="50">
      <c r="G50" s="12" t="n"/>
      <c r="H50" s="12" t="n"/>
      <c r="I50" s="12" t="n"/>
      <c r="S50" s="12" t="n"/>
      <c r="AC50" s="3" t="n"/>
      <c r="AE50" s="58" t="n"/>
    </row>
    <row r="51" customFormat="1" s="50">
      <c r="G51" s="12" t="n"/>
      <c r="H51" s="12" t="n"/>
      <c r="I51" s="12" t="n"/>
      <c r="S51" s="12" t="n"/>
      <c r="AC51" s="3" t="n"/>
      <c r="AE51" s="58" t="n"/>
    </row>
    <row r="52" customFormat="1" s="50">
      <c r="G52" s="12" t="n"/>
      <c r="H52" s="12" t="n"/>
      <c r="I52" s="12" t="n"/>
      <c r="S52" s="12" t="n"/>
      <c r="AC52" s="3" t="n"/>
      <c r="AE52" s="58" t="n"/>
    </row>
    <row r="53" customFormat="1" s="50">
      <c r="G53" s="12" t="n"/>
      <c r="H53" s="12" t="n"/>
      <c r="I53" s="12" t="n"/>
      <c r="S53" s="12" t="n"/>
      <c r="AC53" s="3" t="n"/>
      <c r="AE53" s="58" t="n"/>
    </row>
    <row r="54" customFormat="1" s="50">
      <c r="G54" s="12" t="n"/>
      <c r="H54" s="12" t="n"/>
      <c r="I54" s="12" t="n"/>
      <c r="S54" s="12" t="n"/>
      <c r="AC54" s="3" t="n"/>
      <c r="AE54" s="58" t="n"/>
    </row>
    <row r="55" customFormat="1" s="50">
      <c r="G55" s="12" t="n"/>
      <c r="H55" s="12" t="n"/>
      <c r="I55" s="12" t="n"/>
      <c r="S55" s="12" t="n"/>
      <c r="AC55" s="3" t="n"/>
      <c r="AE55" s="58" t="n"/>
    </row>
    <row r="56" customFormat="1" s="50">
      <c r="G56" s="12" t="n"/>
      <c r="H56" s="12" t="n"/>
      <c r="I56" s="12" t="n"/>
      <c r="S56" s="12" t="n"/>
      <c r="AC56" s="3" t="n"/>
      <c r="AE56" s="58" t="n"/>
    </row>
    <row r="57" customFormat="1" s="50">
      <c r="G57" s="12" t="n"/>
      <c r="H57" s="12" t="n"/>
      <c r="I57" s="12" t="n"/>
      <c r="S57" s="12" t="n"/>
      <c r="AC57" s="3" t="n"/>
      <c r="AE57" s="58" t="n"/>
    </row>
    <row r="58" customFormat="1" s="50">
      <c r="G58" s="12" t="n"/>
      <c r="H58" s="12" t="n"/>
      <c r="I58" s="12" t="n"/>
      <c r="S58" s="12" t="n"/>
      <c r="AC58" s="3" t="n"/>
      <c r="AE58" s="58" t="n"/>
    </row>
    <row r="59" customFormat="1" s="50">
      <c r="G59" s="12" t="n"/>
      <c r="H59" s="12" t="n"/>
      <c r="I59" s="12" t="n"/>
      <c r="S59" s="12" t="n"/>
      <c r="AC59" s="3" t="n"/>
      <c r="AE59" s="58" t="n"/>
    </row>
    <row r="60" customFormat="1" s="50">
      <c r="G60" s="12" t="n"/>
      <c r="H60" s="12" t="n"/>
      <c r="I60" s="12" t="n"/>
      <c r="S60" s="12" t="n"/>
      <c r="AC60" s="3" t="n"/>
      <c r="AE60" s="58" t="n"/>
    </row>
    <row r="61" customFormat="1" s="50">
      <c r="G61" s="12" t="n"/>
      <c r="H61" s="12" t="n"/>
      <c r="I61" s="12" t="n"/>
      <c r="S61" s="12" t="n"/>
      <c r="AC61" s="3" t="n"/>
      <c r="AE61" s="58" t="n"/>
    </row>
    <row r="62" customFormat="1" s="50">
      <c r="G62" s="12" t="n"/>
      <c r="H62" s="12" t="n"/>
      <c r="I62" s="12" t="n"/>
      <c r="S62" s="12" t="n"/>
      <c r="AC62" s="3" t="n"/>
      <c r="AE62" s="58" t="n"/>
    </row>
    <row r="63" customFormat="1" s="50">
      <c r="G63" s="12" t="n"/>
      <c r="H63" s="12" t="n"/>
      <c r="I63" s="12" t="n"/>
      <c r="S63" s="12" t="n"/>
      <c r="AC63" s="3" t="n"/>
      <c r="AE63" s="58" t="n"/>
    </row>
    <row r="64" customFormat="1" s="50">
      <c r="G64" s="12" t="n"/>
      <c r="H64" s="12" t="n"/>
      <c r="I64" s="12" t="n"/>
      <c r="S64" s="12" t="n"/>
      <c r="AC64" s="3" t="n"/>
      <c r="AE64" s="58" t="n"/>
    </row>
    <row r="65" customFormat="1" s="50">
      <c r="G65" s="12" t="n"/>
      <c r="H65" s="12" t="n"/>
      <c r="I65" s="12" t="n"/>
      <c r="S65" s="12" t="n"/>
      <c r="AC65" s="3" t="n"/>
      <c r="AE65" s="58" t="n"/>
    </row>
    <row r="66" customFormat="1" s="50">
      <c r="G66" s="12" t="n"/>
      <c r="H66" s="12" t="n"/>
      <c r="I66" s="12" t="n"/>
      <c r="S66" s="12" t="n"/>
      <c r="AC66" s="3" t="n"/>
      <c r="AE66" s="58" t="n"/>
    </row>
    <row r="67" customFormat="1" s="50">
      <c r="G67" s="12" t="n"/>
      <c r="H67" s="12" t="n"/>
      <c r="I67" s="12" t="n"/>
      <c r="S67" s="12" t="n"/>
      <c r="AC67" s="3" t="n"/>
      <c r="AE67" s="58" t="n"/>
    </row>
    <row r="68" customFormat="1" s="50">
      <c r="G68" s="12" t="n"/>
      <c r="H68" s="12" t="n"/>
      <c r="I68" s="12" t="n"/>
      <c r="S68" s="12" t="n"/>
      <c r="AC68" s="3" t="n"/>
      <c r="AE68" s="58" t="n"/>
    </row>
    <row r="69" customFormat="1" s="50">
      <c r="G69" s="12" t="n"/>
      <c r="H69" s="12" t="n"/>
      <c r="I69" s="12" t="n"/>
      <c r="S69" s="12" t="n"/>
      <c r="AC69" s="3" t="n"/>
      <c r="AE69" s="58" t="n"/>
    </row>
    <row r="70" customFormat="1" s="50">
      <c r="G70" s="12" t="n"/>
      <c r="H70" s="12" t="n"/>
      <c r="I70" s="12" t="n"/>
      <c r="S70" s="12" t="n"/>
      <c r="AC70" s="3" t="n"/>
      <c r="AE70" s="58" t="n"/>
    </row>
    <row r="71" customFormat="1" s="50">
      <c r="G71" s="12" t="n"/>
      <c r="H71" s="12" t="n"/>
      <c r="I71" s="12" t="n"/>
      <c r="S71" s="12" t="n"/>
      <c r="AC71" s="3" t="n"/>
      <c r="AE71" s="58" t="n"/>
    </row>
    <row r="72" customFormat="1" s="50">
      <c r="G72" s="12" t="n"/>
      <c r="H72" s="12" t="n"/>
      <c r="I72" s="12" t="n"/>
      <c r="S72" s="12" t="n"/>
      <c r="AC72" s="3" t="n"/>
      <c r="AE72" s="58" t="n"/>
    </row>
    <row r="73" customFormat="1" s="50">
      <c r="G73" s="12" t="n"/>
      <c r="H73" s="12" t="n"/>
      <c r="I73" s="12" t="n"/>
      <c r="S73" s="12" t="n"/>
      <c r="AC73" s="3" t="n"/>
      <c r="AE73" s="58" t="n"/>
    </row>
    <row r="74" customFormat="1" s="50">
      <c r="G74" s="12" t="n"/>
      <c r="H74" s="12" t="n"/>
      <c r="I74" s="12" t="n"/>
      <c r="S74" s="12" t="n"/>
      <c r="AC74" s="3" t="n"/>
      <c r="AE74" s="58" t="n"/>
    </row>
  </sheetData>
  <autoFilter ref="A1:AE1">
    <sortState ref="A2:AE30">
      <sortCondition ref="D1"/>
    </sortState>
  </autoFilter>
  <conditionalFormatting sqref="G2:G3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7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3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3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3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3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S27"/>
  <sheetViews>
    <sheetView workbookViewId="0">
      <selection activeCell="N23" sqref="N23"/>
    </sheetView>
  </sheetViews>
  <sheetFormatPr baseColWidth="8" defaultRowHeight="14.4"/>
  <cols>
    <col width="9.109375" customWidth="1" style="12" min="7" max="9"/>
    <col width="9.109375" customWidth="1" style="50" min="11" max="11"/>
    <col width="10.6640625" customWidth="1" style="50" min="12" max="13"/>
    <col width="10.5546875" customWidth="1" style="50" min="14" max="14"/>
    <col width="11.44140625" customWidth="1" style="50" min="15" max="15"/>
    <col width="10.88671875" customWidth="1" style="50" min="16" max="16"/>
    <col width="10.5546875" customWidth="1" style="50" min="17" max="17"/>
    <col width="9.88671875" customWidth="1" style="50" min="18" max="18"/>
    <col width="9.109375" customWidth="1" style="50" min="19" max="19"/>
    <col width="11.5546875" customWidth="1" style="50" min="20" max="20"/>
    <col width="12.5546875" customWidth="1" style="50" min="21" max="21"/>
    <col width="11.33203125" customWidth="1" style="50" min="22" max="22"/>
    <col width="9.88671875" customWidth="1" style="50" min="23" max="23"/>
    <col width="10.88671875" customWidth="1" style="50" min="24" max="24"/>
    <col width="10.44140625" customWidth="1" style="50" min="25" max="25"/>
    <col width="10.6640625" customWidth="1" style="50" min="26" max="26"/>
    <col width="9.109375" customWidth="1" style="50" min="27" max="28"/>
    <col width="9.109375" customWidth="1" style="3" min="29" max="29"/>
    <col width="9.109375" customWidth="1" style="58" min="31" max="31"/>
  </cols>
  <sheetData>
    <row r="1" ht="67.2" customFormat="1" customHeight="1" s="1" thickBot="1">
      <c r="A1" s="55" t="inlineStr">
        <is>
          <t>Team Number</t>
        </is>
      </c>
      <c r="B1" s="55" t="inlineStr">
        <is>
          <t>Name</t>
        </is>
      </c>
      <c r="C1" s="55" t="inlineStr">
        <is>
          <t>Rank</t>
        </is>
      </c>
      <c r="D1" s="55" t="inlineStr">
        <is>
          <t>Alliance</t>
        </is>
      </c>
      <c r="E1" s="55" t="inlineStr">
        <is>
          <t>Pick</t>
        </is>
      </c>
      <c r="F1" s="55" t="inlineStr">
        <is>
          <t>Result</t>
        </is>
      </c>
      <c r="G1" s="60" t="inlineStr">
        <is>
          <t>Total Points (Opr)</t>
        </is>
      </c>
      <c r="H1" s="60" t="inlineStr">
        <is>
          <t>Auto Points</t>
        </is>
      </c>
      <c r="I1" s="60" t="inlineStr">
        <is>
          <t>Auto Speaker Note Points</t>
        </is>
      </c>
      <c r="J1" s="55" t="inlineStr">
        <is>
          <t>Auto Amp Note Count</t>
        </is>
      </c>
      <c r="K1" s="56" t="inlineStr">
        <is>
          <t>Auto Speaker Note Count</t>
        </is>
      </c>
      <c r="L1" s="56" t="inlineStr">
        <is>
          <t>Teleop Amp Note Count</t>
        </is>
      </c>
      <c r="M1" s="56" t="inlineStr">
        <is>
          <t>Teleop Speaker Note Count</t>
        </is>
      </c>
      <c r="N1" s="56" t="inlineStr">
        <is>
          <t>Teleop Speaker Note Amplified Count</t>
        </is>
      </c>
      <c r="O1" s="56" t="inlineStr">
        <is>
          <t>Leave Points</t>
        </is>
      </c>
      <c r="P1" s="56" t="inlineStr">
        <is>
          <t>Park Points</t>
        </is>
      </c>
      <c r="Q1" s="56" t="inlineStr">
        <is>
          <t>Trap Points</t>
        </is>
      </c>
      <c r="R1" s="56" t="inlineStr">
        <is>
          <t>Total Stage Points</t>
        </is>
      </c>
      <c r="S1" s="56" t="inlineStr">
        <is>
          <t>Tele Total Note Points</t>
        </is>
      </c>
      <c r="T1" s="56" t="inlineStr">
        <is>
          <t>G424 Penalty Against</t>
        </is>
      </c>
      <c r="U1" s="56" t="inlineStr">
        <is>
          <t>Foul Points Drawn</t>
        </is>
      </c>
      <c r="V1" s="56" t="inlineStr">
        <is>
          <t>Coop Note Played</t>
        </is>
      </c>
      <c r="W1" s="56" t="inlineStr">
        <is>
          <t>Melody Rank Point</t>
        </is>
      </c>
      <c r="X1" s="56" t="inlineStr">
        <is>
          <t>Ensemble Rank Point</t>
        </is>
      </c>
      <c r="Y1" s="57" t="inlineStr">
        <is>
          <t>Fouls Taken</t>
        </is>
      </c>
      <c r="Z1" s="57" t="inlineStr">
        <is>
          <t>Tech Fouls Taken</t>
        </is>
      </c>
      <c r="AA1" s="2" t="inlineStr">
        <is>
          <t>Total Notes</t>
        </is>
      </c>
      <c r="AB1" s="1" t="inlineStr">
        <is>
          <t>TeleOp Notes</t>
        </is>
      </c>
      <c r="AC1" s="57" t="inlineStr">
        <is>
          <t>Points Per TeleOp Note</t>
        </is>
      </c>
      <c r="AD1" s="49" t="inlineStr">
        <is>
          <t>Amplified Ration</t>
        </is>
      </c>
      <c r="AE1" s="2" t="inlineStr">
        <is>
          <t>% amplified Notes</t>
        </is>
      </c>
    </row>
    <row r="2" ht="15" customHeight="1" thickBot="1">
      <c r="A2" s="59" t="n">
        <v>5024</v>
      </c>
      <c r="B2" s="59" t="inlineStr">
        <is>
          <t>New</t>
        </is>
      </c>
      <c r="C2" t="n">
        <v>8</v>
      </c>
      <c r="D2" s="59" t="n">
        <v>2</v>
      </c>
      <c r="E2" s="59" t="inlineStr">
        <is>
          <t>Partner</t>
        </is>
      </c>
      <c r="F2" s="59" t="n">
        <v>3</v>
      </c>
      <c r="G2" s="12" t="n">
        <v>30.575628149997</v>
      </c>
      <c r="H2" s="12" t="n">
        <v>15.125253231225</v>
      </c>
      <c r="I2" s="12" t="n">
        <v>13.2994657940984</v>
      </c>
      <c r="J2" s="12" t="n">
        <v>-0.0022182079156001</v>
      </c>
      <c r="K2" s="12" t="n">
        <v>2.65989315881969</v>
      </c>
      <c r="L2" s="12" t="n">
        <v>0.522216888744827</v>
      </c>
      <c r="M2" s="12" t="n">
        <v>6.00476260906482</v>
      </c>
      <c r="N2" s="12" t="n">
        <v>0.129637113362892</v>
      </c>
      <c r="O2" s="12" t="n">
        <v>1.8302238529577</v>
      </c>
      <c r="P2" s="12" t="n">
        <v>0.198125368273503</v>
      </c>
      <c r="Q2" s="12" t="n">
        <v>0.169468724789548</v>
      </c>
      <c r="R2" s="12" t="n">
        <v>0.764776373582744</v>
      </c>
      <c r="S2" s="12" t="n">
        <v>13.1799276736889</v>
      </c>
      <c r="T2" s="12" t="n">
        <v>-0.0919279977426378</v>
      </c>
      <c r="U2" s="12" t="n">
        <v>1.50567087150033</v>
      </c>
      <c r="V2" s="12" t="n">
        <v>0.166699295144192</v>
      </c>
      <c r="W2" s="12" t="n">
        <v>0.378889615216293</v>
      </c>
      <c r="X2" s="12" t="n">
        <v>0.11596919921165</v>
      </c>
      <c r="Y2" s="12" t="n">
        <v>0.541707521629339</v>
      </c>
      <c r="Z2" s="12" t="n">
        <v>-0.0307244037290016</v>
      </c>
      <c r="AA2" s="12">
        <f>J2+K2+L2+M2+N2</f>
        <v/>
      </c>
      <c r="AB2" s="12">
        <f>N2+M2+L2</f>
        <v/>
      </c>
      <c r="AC2" s="12">
        <f>S2/AB2</f>
        <v/>
      </c>
      <c r="AD2" s="12">
        <f>N2/M2</f>
        <v/>
      </c>
      <c r="AE2" s="81">
        <f>N2/AB2</f>
        <v/>
      </c>
    </row>
    <row r="3" ht="15" customHeight="1" thickBot="1">
      <c r="A3" s="59" t="n">
        <v>4476</v>
      </c>
      <c r="B3" s="59" t="inlineStr">
        <is>
          <t>New</t>
        </is>
      </c>
      <c r="C3" t="n">
        <v>13</v>
      </c>
      <c r="D3" s="59" t="n">
        <v>6</v>
      </c>
      <c r="E3" s="59" t="inlineStr">
        <is>
          <t>Partner</t>
        </is>
      </c>
      <c r="F3" s="59" t="n">
        <v>3</v>
      </c>
      <c r="G3" s="12" t="n">
        <v>22.0502522041915</v>
      </c>
      <c r="H3" s="12" t="n">
        <v>6.71104249093873</v>
      </c>
      <c r="I3" s="12" t="n">
        <v>4.69019578517421</v>
      </c>
      <c r="J3" s="12" t="n">
        <v>-0.0207280855656549</v>
      </c>
      <c r="K3" s="12" t="n">
        <v>0.938039157034843</v>
      </c>
      <c r="L3" s="12" t="n">
        <v>2.09488485448532</v>
      </c>
      <c r="M3" s="12" t="n">
        <v>0.751432596443313</v>
      </c>
      <c r="N3" s="12" t="n">
        <v>1.26785448639972</v>
      </c>
      <c r="O3" s="12" t="n">
        <v>2.06230287689583</v>
      </c>
      <c r="P3" s="12" t="n">
        <v>0.693419878131037</v>
      </c>
      <c r="Q3" s="12" t="n">
        <v>-0.38454234093893</v>
      </c>
      <c r="R3" s="12" t="n">
        <v>1.89834881068722</v>
      </c>
      <c r="S3" s="12" t="n">
        <v>9.937022479370601</v>
      </c>
      <c r="T3" s="12" t="n">
        <v>0.100017666111483</v>
      </c>
      <c r="U3" s="12" t="n">
        <v>3.50383842319499</v>
      </c>
      <c r="V3" s="12" t="n">
        <v>0.332381260816462</v>
      </c>
      <c r="W3" s="12" t="n">
        <v>0.0926157157099647</v>
      </c>
      <c r="X3" s="12" t="n">
        <v>0.190618618096687</v>
      </c>
      <c r="Y3" s="12" t="n">
        <v>0.356082901672745</v>
      </c>
      <c r="Z3" s="12" t="n">
        <v>0.406196812473768</v>
      </c>
      <c r="AA3" s="12">
        <f>J3+K3+L3+M3+N3</f>
        <v/>
      </c>
      <c r="AB3" s="12">
        <f>N3+M3+L3</f>
        <v/>
      </c>
      <c r="AC3" s="12">
        <f>S3/AB3</f>
        <v/>
      </c>
      <c r="AD3" s="12">
        <f>N3/M3</f>
        <v/>
      </c>
      <c r="AE3" s="81">
        <f>N3/AB3</f>
        <v/>
      </c>
    </row>
    <row r="4" ht="15" customFormat="1" customHeight="1" s="50" thickBot="1">
      <c r="A4" s="59" t="n">
        <v>6978</v>
      </c>
      <c r="B4" s="59" t="inlineStr">
        <is>
          <t>New</t>
        </is>
      </c>
      <c r="C4" t="n">
        <v>17</v>
      </c>
      <c r="D4" s="59" t="n">
        <v>8</v>
      </c>
      <c r="E4" s="59" t="inlineStr">
        <is>
          <t>Third</t>
        </is>
      </c>
      <c r="F4" s="59" t="n">
        <v>2</v>
      </c>
      <c r="G4" s="12" t="n">
        <v>18.5386756929643</v>
      </c>
      <c r="H4" s="12" t="n">
        <v>4.18978437018222</v>
      </c>
      <c r="I4" s="12" t="n">
        <v>3.00810214041223</v>
      </c>
      <c r="J4" s="12" t="n">
        <v>0.0497827207824216</v>
      </c>
      <c r="K4" s="12" t="n">
        <v>0.601620428082448</v>
      </c>
      <c r="L4" s="12" t="n">
        <v>0.79862643238852</v>
      </c>
      <c r="M4" s="12" t="n">
        <v>4.56751467143986</v>
      </c>
      <c r="N4" s="12" t="n">
        <v>0.491943983218092</v>
      </c>
      <c r="O4" s="12" t="n">
        <v>1.08211678820513</v>
      </c>
      <c r="P4" s="12" t="n">
        <v>0.714382232659872</v>
      </c>
      <c r="Q4" s="12" t="n">
        <v>-0.338079150615471</v>
      </c>
      <c r="R4" s="12" t="n">
        <v>0.842124129185894</v>
      </c>
      <c r="S4" s="12" t="n">
        <v>12.3933756913587</v>
      </c>
      <c r="T4" s="12" t="n">
        <v>0.147100578333896</v>
      </c>
      <c r="U4" s="12" t="n">
        <v>1.11339150223756</v>
      </c>
      <c r="V4" s="12" t="n">
        <v>0.271806629420685</v>
      </c>
      <c r="W4" s="12" t="n">
        <v>0.309801341285894</v>
      </c>
      <c r="X4" s="12" t="n">
        <v>-0.0559792861891102</v>
      </c>
      <c r="Y4" s="12" t="n">
        <v>0.244694465524588</v>
      </c>
      <c r="Z4" s="12" t="n">
        <v>-0.0632059916426326</v>
      </c>
      <c r="AA4" s="12">
        <f>J4+K4+L4+M4+N4</f>
        <v/>
      </c>
      <c r="AB4" s="12">
        <f>N4+M4+L4</f>
        <v/>
      </c>
      <c r="AC4" s="12">
        <f>S4/AB4</f>
        <v/>
      </c>
      <c r="AD4" s="12">
        <f>N4/M4</f>
        <v/>
      </c>
      <c r="AE4" s="81">
        <f>N4/AB4</f>
        <v/>
      </c>
    </row>
    <row r="5" ht="15" customFormat="1" customHeight="1" s="50" thickBot="1">
      <c r="A5" s="59" t="n">
        <v>9062</v>
      </c>
      <c r="B5" s="59" t="inlineStr">
        <is>
          <t>New</t>
        </is>
      </c>
      <c r="C5" t="n">
        <v>21</v>
      </c>
      <c r="D5" s="59" t="n">
        <v>7</v>
      </c>
      <c r="E5" s="59" t="inlineStr">
        <is>
          <t>Partner</t>
        </is>
      </c>
      <c r="F5" s="59" t="n">
        <v>2</v>
      </c>
      <c r="G5" s="12" t="n">
        <v>16.502872686373</v>
      </c>
      <c r="H5" s="12" t="n">
        <v>5.49938216102007</v>
      </c>
      <c r="I5" s="12" t="n">
        <v>3.60374420386968</v>
      </c>
      <c r="J5" s="12" t="n">
        <v>-0.0274443541498216</v>
      </c>
      <c r="K5" s="12" t="n">
        <v>0.720748840773937</v>
      </c>
      <c r="L5" s="12" t="n">
        <v>2.39669267548865</v>
      </c>
      <c r="M5" s="12" t="n">
        <v>0.478180385757209</v>
      </c>
      <c r="N5" s="12" t="n">
        <v>1.41365696635616</v>
      </c>
      <c r="O5" s="12" t="n">
        <v>1.95052666545002</v>
      </c>
      <c r="P5" s="12" t="n">
        <v>0.209038609171918</v>
      </c>
      <c r="Q5" s="12" t="n">
        <v>-0.0268664590231718</v>
      </c>
      <c r="R5" s="12" t="n">
        <v>1.81866980280799</v>
      </c>
      <c r="S5" s="12" t="n">
        <v>10.4213382787839</v>
      </c>
      <c r="T5" s="12" t="n">
        <v>0.0166409648623799</v>
      </c>
      <c r="U5" s="12" t="n">
        <v>-1.23651755623895</v>
      </c>
      <c r="V5" s="12" t="n">
        <v>0.367357287203499</v>
      </c>
      <c r="W5" s="12" t="n">
        <v>0.261182083047765</v>
      </c>
      <c r="X5" s="12" t="n">
        <v>-0.08168127894466649</v>
      </c>
      <c r="Y5" s="12" t="n">
        <v>0.042519946170138</v>
      </c>
      <c r="Z5" s="12" t="n">
        <v>-0.247513745755125</v>
      </c>
      <c r="AA5" s="12">
        <f>J5+K5+L5+M5+N5</f>
        <v/>
      </c>
      <c r="AB5" s="12">
        <f>N5+M5+L5</f>
        <v/>
      </c>
      <c r="AC5" s="12">
        <f>S5/AB5</f>
        <v/>
      </c>
      <c r="AD5" s="12">
        <f>N5/M5</f>
        <v/>
      </c>
      <c r="AE5" s="81">
        <f>N5/AB5</f>
        <v/>
      </c>
    </row>
    <row r="6" ht="15" customFormat="1" customHeight="1" s="50" thickBot="1">
      <c r="A6" s="59" t="n">
        <v>8089</v>
      </c>
      <c r="B6" s="59" t="inlineStr">
        <is>
          <t>New</t>
        </is>
      </c>
      <c r="C6" t="n">
        <v>16</v>
      </c>
      <c r="D6" s="59" t="n"/>
      <c r="E6" s="59" t="n"/>
      <c r="F6" s="59" t="n"/>
      <c r="G6" s="12" t="n">
        <v>10.6993739439739</v>
      </c>
      <c r="H6" s="12" t="n">
        <v>4.47626731110444</v>
      </c>
      <c r="I6" s="12" t="n">
        <v>2.98067145231607</v>
      </c>
      <c r="J6" s="12" t="n">
        <v>-0.0118163114529426</v>
      </c>
      <c r="K6" s="12" t="n">
        <v>0.596134290463213</v>
      </c>
      <c r="L6" s="12" t="n">
        <v>0.47667698111981</v>
      </c>
      <c r="M6" s="12" t="n">
        <v>1.35008937852646</v>
      </c>
      <c r="N6" s="12" t="n">
        <v>0.077676087191518</v>
      </c>
      <c r="O6" s="12" t="n">
        <v>1.51922848169426</v>
      </c>
      <c r="P6" s="12" t="n">
        <v>0.901704006091715</v>
      </c>
      <c r="Q6" s="12" t="n">
        <v>-0.318426405931099</v>
      </c>
      <c r="R6" s="12" t="n">
        <v>1.13987147104718</v>
      </c>
      <c r="S6" s="12" t="n">
        <v>3.56523617413033</v>
      </c>
      <c r="T6" s="12" t="n">
        <v>-0.00537888943369331</v>
      </c>
      <c r="U6" s="12" t="n">
        <v>1.51799898769201</v>
      </c>
      <c r="V6" s="12" t="n">
        <v>0.00130417921403719</v>
      </c>
      <c r="W6" s="12" t="n">
        <v>-0.0311632879393845</v>
      </c>
      <c r="X6" s="12" t="n">
        <v>0.0228723144654962</v>
      </c>
      <c r="Y6" s="12" t="n">
        <v>-0.116736486015364</v>
      </c>
      <c r="Z6" s="12" t="n">
        <v>0.37762265809471</v>
      </c>
      <c r="AA6" s="12">
        <f>J6+K6+L6+M6+N6</f>
        <v/>
      </c>
      <c r="AB6" s="12">
        <f>N6+M6+L6</f>
        <v/>
      </c>
      <c r="AC6" s="12">
        <f>S6/AB6</f>
        <v/>
      </c>
      <c r="AD6" s="12">
        <f>N6/M6</f>
        <v/>
      </c>
      <c r="AE6" s="81">
        <f>N6/AB6</f>
        <v/>
      </c>
    </row>
    <row r="7" ht="15" customFormat="1" customHeight="1" s="50" thickBot="1">
      <c r="A7" s="59" t="n">
        <v>9659</v>
      </c>
      <c r="B7" s="59" t="inlineStr">
        <is>
          <t>Cen</t>
        </is>
      </c>
      <c r="C7" t="n">
        <v>15</v>
      </c>
      <c r="D7" s="59" t="n">
        <v>4</v>
      </c>
      <c r="E7" s="59" t="inlineStr">
        <is>
          <t>Third</t>
        </is>
      </c>
      <c r="F7" s="59" t="n">
        <v>2</v>
      </c>
      <c r="G7" s="12" t="n">
        <v>8.41924691610056</v>
      </c>
      <c r="H7" s="12" t="n">
        <v>1.88468546923535</v>
      </c>
      <c r="I7" s="12" t="n">
        <v>1.4272289011815</v>
      </c>
      <c r="J7" s="12" t="n"/>
      <c r="K7" s="12" t="n">
        <v>0.2854457802363</v>
      </c>
      <c r="L7" s="12" t="n">
        <v>0.327167939116536</v>
      </c>
      <c r="M7" s="12" t="n">
        <v>1.1019489818561</v>
      </c>
      <c r="N7" s="12" t="n">
        <v>0.165522419391863</v>
      </c>
      <c r="O7" s="12" t="n">
        <v>0.457456568053853</v>
      </c>
      <c r="P7" s="12" t="n">
        <v>0.906812412589221</v>
      </c>
      <c r="Q7" s="12" t="n"/>
      <c r="R7" s="12" t="n">
        <v>0.250318373440604</v>
      </c>
      <c r="S7" s="12" t="n">
        <v>3.35867799978806</v>
      </c>
      <c r="T7" s="12" t="n">
        <v>0.186161895734114</v>
      </c>
      <c r="U7" s="12" t="n">
        <v>2.92556507363654</v>
      </c>
      <c r="V7" s="12" t="n">
        <v>0.0237713776055449</v>
      </c>
      <c r="W7" s="12" t="n">
        <v>-0.0535731487494897</v>
      </c>
      <c r="X7" s="12" t="n">
        <v>-0.0144780092660349</v>
      </c>
      <c r="Y7" s="12" t="n">
        <v>-0.125453943140414</v>
      </c>
      <c r="Z7" s="12" t="n">
        <v>0.790169292896813</v>
      </c>
      <c r="AA7" s="12">
        <f>J7+K7+L7+M7+N7</f>
        <v/>
      </c>
      <c r="AB7" s="12">
        <f>N7+M7+L7</f>
        <v/>
      </c>
      <c r="AC7" s="12">
        <f>S7/AB7</f>
        <v/>
      </c>
      <c r="AD7" s="12">
        <f>N7/M7</f>
        <v/>
      </c>
      <c r="AE7" s="81">
        <f>N7/AB7</f>
        <v/>
      </c>
    </row>
    <row r="8" ht="15" customFormat="1" customHeight="1" s="50" thickBot="1">
      <c r="A8" t="n">
        <v>9562</v>
      </c>
      <c r="B8" s="59" t="inlineStr">
        <is>
          <t>Cen</t>
        </is>
      </c>
      <c r="C8" t="n">
        <v>17</v>
      </c>
      <c r="D8" s="59" t="n">
        <v>3</v>
      </c>
      <c r="E8" s="59" t="inlineStr">
        <is>
          <t>Third</t>
        </is>
      </c>
      <c r="F8" t="n">
        <v>3</v>
      </c>
      <c r="G8" s="12" t="n">
        <v>6.62851340465062</v>
      </c>
      <c r="H8" s="12" t="n">
        <v>1.69555730756447</v>
      </c>
      <c r="I8" s="12" t="n">
        <v>1.07252441688839</v>
      </c>
      <c r="J8" s="12" t="n"/>
      <c r="K8" s="12" t="n">
        <v>0.214504883377679</v>
      </c>
      <c r="L8" s="12" t="n">
        <v>1.24521541791195</v>
      </c>
      <c r="M8" s="12" t="n">
        <v>1.32766813291889</v>
      </c>
      <c r="N8" s="12" t="n">
        <v>0.0981373469933569</v>
      </c>
      <c r="O8" s="12" t="n">
        <v>0.623032890676077</v>
      </c>
      <c r="P8" s="12" t="n">
        <v>0.128449214653314</v>
      </c>
      <c r="Q8" s="12" t="n"/>
      <c r="R8" s="12" t="n">
        <v>1.32411539047243</v>
      </c>
      <c r="S8" s="12" t="n">
        <v>4.39123841871653</v>
      </c>
      <c r="T8" s="12" t="n">
        <v>-0.0152494155722462</v>
      </c>
      <c r="U8" s="12" t="n">
        <v>-0.782397712102825</v>
      </c>
      <c r="V8" s="12" t="n">
        <v>-0.0536797066953638</v>
      </c>
      <c r="W8" s="12" t="n">
        <v>0.0669004655645514</v>
      </c>
      <c r="X8" s="12" t="n">
        <v>-0.06394045761935969</v>
      </c>
      <c r="Y8" s="12" t="n">
        <v>-0.124072374052775</v>
      </c>
      <c r="Z8" s="12" t="n">
        <v>0.119635246571936</v>
      </c>
      <c r="AA8" s="12">
        <f>J8+K8+L8+M8+N8</f>
        <v/>
      </c>
      <c r="AB8" s="12">
        <f>N8+M8+L8</f>
        <v/>
      </c>
      <c r="AC8" s="12">
        <f>S8/AB8</f>
        <v/>
      </c>
      <c r="AD8" s="12">
        <f>N8/M8</f>
        <v/>
      </c>
      <c r="AE8" s="81">
        <f>N8/AB8</f>
        <v/>
      </c>
    </row>
    <row r="9" ht="15" customFormat="1" customHeight="1" s="50" thickBot="1">
      <c r="A9" s="59" t="n"/>
      <c r="B9" s="59" t="n"/>
      <c r="D9" s="59" t="n"/>
      <c r="E9" s="59" t="n"/>
      <c r="F9" s="59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56" t="n"/>
      <c r="AE9" s="81" t="n"/>
    </row>
    <row r="10" ht="15" customFormat="1" customHeight="1" s="50" thickBot="1">
      <c r="A10" s="59" t="n"/>
      <c r="B10" s="59" t="n"/>
      <c r="F10" s="59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56" t="n"/>
      <c r="AE10" s="81" t="n"/>
    </row>
    <row r="11" ht="15" customFormat="1" customHeight="1" s="50" thickBot="1">
      <c r="A11" s="59" t="n"/>
      <c r="B11" s="59" t="n"/>
      <c r="D11" s="59" t="n"/>
      <c r="E11" s="59" t="n"/>
      <c r="F11" s="59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56" t="n"/>
      <c r="AE11" s="81" t="n"/>
    </row>
    <row r="12" ht="15" customFormat="1" customHeight="1" s="50" thickBot="1">
      <c r="A12" s="59" t="n"/>
      <c r="B12" s="59" t="n"/>
      <c r="D12" s="59" t="n"/>
      <c r="E12" s="59" t="n"/>
      <c r="F12" s="59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56" t="n"/>
      <c r="AE12" s="81" t="n"/>
    </row>
    <row r="13" ht="15" customFormat="1" customHeight="1" s="50" thickBot="1">
      <c r="A13" s="59" t="n"/>
      <c r="B13" s="59" t="n"/>
      <c r="D13" s="59" t="n"/>
      <c r="E13" s="59" t="n"/>
      <c r="F13" s="59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56" t="n"/>
      <c r="AE13" s="81" t="n"/>
    </row>
    <row r="14" ht="15" customFormat="1" customHeight="1" s="50" thickBot="1">
      <c r="A14" s="59" t="n"/>
      <c r="B14" s="59" t="n"/>
      <c r="D14" s="59" t="n"/>
      <c r="E14" s="59" t="n"/>
      <c r="F14" s="59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56" t="n"/>
      <c r="AE14" s="81" t="n"/>
    </row>
    <row r="15" ht="15" customFormat="1" customHeight="1" s="50" thickBot="1">
      <c r="A15" s="59" t="n"/>
      <c r="B15" s="59" t="n"/>
      <c r="D15" s="59" t="n"/>
      <c r="E15" s="59" t="n"/>
      <c r="F15" s="59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56" t="n"/>
      <c r="AE15" s="81" t="n"/>
    </row>
    <row r="16" ht="15" customFormat="1" customHeight="1" s="50" thickBot="1">
      <c r="A16" s="59" t="n"/>
      <c r="B16" s="59" t="n"/>
      <c r="D16" s="59" t="n"/>
      <c r="E16" s="59" t="n"/>
      <c r="F16" s="59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56" t="n"/>
      <c r="AE16" s="81" t="n"/>
    </row>
    <row r="17" customFormat="1" s="50">
      <c r="G17" s="12" t="n"/>
      <c r="H17" s="12" t="n"/>
      <c r="I17" s="12" t="n"/>
      <c r="S17" s="12" t="n"/>
      <c r="AC17" s="3" t="n"/>
      <c r="AE17" s="58" t="n"/>
    </row>
    <row r="18" customFormat="1" s="50">
      <c r="G18" s="12" t="n"/>
      <c r="H18" s="12" t="n"/>
      <c r="I18" s="12" t="n"/>
      <c r="S18" s="12" t="n"/>
      <c r="AC18" s="3" t="n"/>
      <c r="AE18" s="58" t="n"/>
    </row>
    <row r="19" customFormat="1" s="50">
      <c r="G19" s="12" t="n"/>
      <c r="H19" s="12" t="n"/>
      <c r="I19" s="12" t="n"/>
      <c r="S19" s="12" t="n"/>
      <c r="AC19" s="3" t="n"/>
      <c r="AE19" s="58" t="n"/>
    </row>
    <row r="20" customFormat="1" s="50">
      <c r="G20" s="12" t="n"/>
      <c r="H20" s="12" t="n"/>
      <c r="I20" s="12" t="n"/>
      <c r="S20" s="12" t="n"/>
      <c r="AC20" s="3" t="n"/>
      <c r="AE20" s="58" t="n"/>
    </row>
    <row r="21" customFormat="1" s="50">
      <c r="G21" s="12" t="n"/>
      <c r="H21" s="12" t="n"/>
      <c r="I21" s="12" t="n"/>
      <c r="S21" s="12" t="n"/>
      <c r="AC21" s="3" t="n"/>
      <c r="AE21" s="58" t="n"/>
    </row>
    <row r="22" customFormat="1" s="50">
      <c r="G22" s="12" t="n"/>
      <c r="H22" s="12" t="n"/>
      <c r="I22" s="12" t="n"/>
      <c r="S22" s="12" t="n"/>
      <c r="AC22" s="3" t="n"/>
      <c r="AE22" s="58" t="n"/>
    </row>
    <row r="23" customFormat="1" s="50">
      <c r="G23" s="12" t="n"/>
      <c r="H23" s="12" t="n"/>
      <c r="I23" s="12" t="n"/>
      <c r="S23" s="12" t="n"/>
      <c r="AC23" s="3" t="n"/>
      <c r="AE23" s="58" t="n"/>
    </row>
    <row r="24" customFormat="1" s="50">
      <c r="G24" s="12" t="n"/>
      <c r="H24" s="12" t="n"/>
      <c r="I24" s="12" t="n"/>
      <c r="S24" s="12" t="n"/>
      <c r="AC24" s="3" t="n"/>
      <c r="AE24" s="58" t="n"/>
    </row>
    <row r="25" customFormat="1" s="50">
      <c r="G25" s="12" t="n"/>
      <c r="H25" s="12" t="n"/>
      <c r="I25" s="12" t="n"/>
      <c r="S25" s="12" t="n"/>
      <c r="AC25" s="3" t="n"/>
      <c r="AE25" s="58" t="n"/>
    </row>
    <row r="26" customFormat="1" s="50">
      <c r="G26" s="12" t="n"/>
      <c r="H26" s="12" t="n"/>
      <c r="I26" s="12" t="n"/>
      <c r="S26" s="12" t="n"/>
      <c r="AC26" s="3" t="n"/>
      <c r="AE26" s="58" t="n"/>
    </row>
    <row r="27">
      <c r="A27" t="inlineStr">
        <is>
          <t>256</t>
        </is>
      </c>
      <c r="B27" t="inlineStr">
        <is>
          <t>a ou</t>
        </is>
      </c>
      <c r="C27" t="inlineStr">
        <is>
          <t>00</t>
        </is>
      </c>
      <c r="D27" t="inlineStr">
        <is>
          <t>false</t>
        </is>
      </c>
      <c r="E27" t="inlineStr">
        <is>
          <t>true</t>
        </is>
      </c>
      <c r="F27" t="inlineStr">
        <is>
          <t>3</t>
        </is>
      </c>
      <c r="G27" t="inlineStr">
        <is>
          <t>true</t>
        </is>
      </c>
      <c r="H27" t="inlineStr">
        <is>
          <t>0</t>
        </is>
      </c>
      <c r="I27" t="inlineStr">
        <is>
          <t>0</t>
        </is>
      </c>
      <c r="J27" t="inlineStr">
        <is>
          <t>4</t>
        </is>
      </c>
      <c r="K27" t="inlineStr">
        <is>
          <t>3</t>
        </is>
      </c>
      <c r="L27" t="inlineStr">
        <is>
          <t>false</t>
        </is>
      </c>
      <c r="M27" t="inlineStr">
        <is>
          <t>false</t>
        </is>
      </c>
      <c r="N27" t="inlineStr">
        <is>
          <t>false</t>
        </is>
      </c>
      <c r="O27" t="inlineStr">
        <is>
          <t>false</t>
        </is>
      </c>
      <c r="P27" t="inlineStr">
        <is>
          <t>0</t>
        </is>
      </c>
      <c r="Q27" t="inlineStr">
        <is>
          <t>0</t>
        </is>
      </c>
      <c r="R27" t="inlineStr">
        <is>
          <t>false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false</t>
        </is>
      </c>
      <c r="W27" t="inlineStr">
        <is>
          <t>false</t>
        </is>
      </c>
      <c r="X27" t="inlineStr">
        <is>
          <t>false</t>
        </is>
      </c>
      <c r="Y27" t="inlineStr">
        <is>
          <t>false</t>
        </is>
      </c>
      <c r="Z27" t="inlineStr">
        <is>
          <t>true</t>
        </is>
      </c>
      <c r="AA27" t="inlineStr">
        <is>
          <t>4</t>
        </is>
      </c>
      <c r="AB27" t="inlineStr">
        <is>
          <t>false</t>
        </is>
      </c>
      <c r="AC27" t="inlineStr">
        <is>
          <t>false</t>
        </is>
      </c>
      <c r="AD27" t="inlineStr">
        <is>
          <t>true</t>
        </is>
      </c>
      <c r="AE27" t="inlineStr">
        <is>
          <t>0</t>
        </is>
      </c>
      <c r="AF27" t="inlineStr">
        <is>
          <t>0</t>
        </is>
      </c>
      <c r="AG27" t="inlineStr">
        <is>
          <t>0</t>
        </is>
      </c>
      <c r="AH27" t="inlineStr">
        <is>
          <t>true</t>
        </is>
      </c>
      <c r="AI27" t="inlineStr">
        <is>
          <t>false</t>
        </is>
      </c>
      <c r="AJ27" t="inlineStr">
        <is>
          <t>true</t>
        </is>
      </c>
      <c r="AK27" t="inlineStr">
        <is>
          <t>true</t>
        </is>
      </c>
      <c r="AL27" t="inlineStr">
        <is>
          <t>true</t>
        </is>
      </c>
      <c r="AM27" t="inlineStr">
        <is>
          <t>true</t>
        </is>
      </c>
      <c r="AN27" t="inlineStr">
        <is>
          <t>false</t>
        </is>
      </c>
      <c r="AO27" t="inlineStr">
        <is>
          <t>true</t>
        </is>
      </c>
      <c r="AP27" t="inlineStr">
        <is>
          <t>false</t>
        </is>
      </c>
    </row>
  </sheetData>
  <autoFilter ref="A1:AE1">
    <sortState ref="A2:AE8">
      <sortCondition descending="1" ref="G1"/>
    </sortState>
  </autoFilter>
  <conditionalFormatting sqref="G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6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6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6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J16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K16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L16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6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6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6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P16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Q16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R1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S1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:S2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:T16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9:U16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:V16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:W16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:X16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:Y16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:AA16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:Z16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:AB16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:AC16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:AD11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:AE16 AE4:AE1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E74"/>
  <sheetViews>
    <sheetView workbookViewId="0">
      <selection activeCell="F21" sqref="F21"/>
    </sheetView>
  </sheetViews>
  <sheetFormatPr baseColWidth="8" defaultRowHeight="14.4"/>
  <cols>
    <col width="9.109375" customWidth="1" style="12" min="7" max="9"/>
    <col width="9.109375" customWidth="1" style="50" min="11" max="11"/>
    <col width="10.6640625" customWidth="1" style="50" min="12" max="13"/>
    <col width="10.5546875" customWidth="1" style="50" min="14" max="14"/>
    <col width="11.44140625" customWidth="1" style="50" min="15" max="15"/>
    <col width="10.88671875" customWidth="1" style="50" min="16" max="16"/>
    <col width="10.5546875" customWidth="1" style="50" min="17" max="17"/>
    <col width="9.88671875" customWidth="1" style="50" min="18" max="18"/>
    <col width="9.109375" customWidth="1" style="50" min="19" max="19"/>
    <col width="11.5546875" customWidth="1" style="50" min="20" max="20"/>
    <col width="12.5546875" customWidth="1" style="50" min="21" max="21"/>
    <col width="11.33203125" customWidth="1" style="50" min="22" max="22"/>
    <col width="9.88671875" customWidth="1" style="50" min="23" max="23"/>
    <col width="10.88671875" customWidth="1" style="50" min="24" max="24"/>
    <col width="10.44140625" customWidth="1" style="50" min="25" max="25"/>
    <col width="10.6640625" customWidth="1" style="50" min="26" max="26"/>
    <col width="9.109375" customWidth="1" style="50" min="27" max="28"/>
    <col width="9.109375" customWidth="1" style="3" min="29" max="29"/>
    <col width="9.109375" customWidth="1" style="58" min="31" max="31"/>
  </cols>
  <sheetData>
    <row r="1" ht="67.2" customFormat="1" customHeight="1" s="1" thickBot="1">
      <c r="A1" s="55" t="inlineStr">
        <is>
          <t>Team Number</t>
        </is>
      </c>
      <c r="B1" s="55" t="inlineStr">
        <is>
          <t>Name</t>
        </is>
      </c>
      <c r="C1" s="55" t="inlineStr">
        <is>
          <t>Rank</t>
        </is>
      </c>
      <c r="D1" s="55" t="inlineStr">
        <is>
          <t>Alliance</t>
        </is>
      </c>
      <c r="E1" s="55" t="inlineStr">
        <is>
          <t>Pick</t>
        </is>
      </c>
      <c r="F1" s="55" t="inlineStr">
        <is>
          <t>Result</t>
        </is>
      </c>
      <c r="G1" s="60" t="inlineStr">
        <is>
          <t>Total Points (Opr)</t>
        </is>
      </c>
      <c r="H1" s="60" t="inlineStr">
        <is>
          <t>Auto Points</t>
        </is>
      </c>
      <c r="I1" s="60" t="inlineStr">
        <is>
          <t>Auto Speaker Note Points</t>
        </is>
      </c>
      <c r="J1" s="55" t="inlineStr">
        <is>
          <t>Auto Amp Note Count</t>
        </is>
      </c>
      <c r="K1" s="56" t="inlineStr">
        <is>
          <t>Auto Speaker Note Count</t>
        </is>
      </c>
      <c r="L1" s="56" t="inlineStr">
        <is>
          <t>Teleop Amp Note Count</t>
        </is>
      </c>
      <c r="M1" s="56" t="inlineStr">
        <is>
          <t>Teleop Speaker Note Count</t>
        </is>
      </c>
      <c r="N1" s="56" t="inlineStr">
        <is>
          <t>Teleop Speaker Note Amplified Count</t>
        </is>
      </c>
      <c r="O1" s="56" t="inlineStr">
        <is>
          <t>Leave Points</t>
        </is>
      </c>
      <c r="P1" s="56" t="inlineStr">
        <is>
          <t>Park Points</t>
        </is>
      </c>
      <c r="Q1" s="56" t="inlineStr">
        <is>
          <t>Trap Points</t>
        </is>
      </c>
      <c r="R1" s="56" t="inlineStr">
        <is>
          <t>Total Stage Points</t>
        </is>
      </c>
      <c r="S1" s="56" t="inlineStr">
        <is>
          <t>Tele Total Note Points</t>
        </is>
      </c>
      <c r="T1" s="56" t="inlineStr">
        <is>
          <t>G424 Penalty Against</t>
        </is>
      </c>
      <c r="U1" s="56" t="inlineStr">
        <is>
          <t>Foul Points Drawn</t>
        </is>
      </c>
      <c r="V1" s="56" t="inlineStr">
        <is>
          <t>Coop Note Played</t>
        </is>
      </c>
      <c r="W1" s="56" t="inlineStr">
        <is>
          <t>Melody Rank Point</t>
        </is>
      </c>
      <c r="X1" s="56" t="inlineStr">
        <is>
          <t>Ensemble Rank Point</t>
        </is>
      </c>
      <c r="Y1" s="57" t="inlineStr">
        <is>
          <t>Fouls Taken</t>
        </is>
      </c>
      <c r="Z1" s="57" t="inlineStr">
        <is>
          <t>Tech Fouls Taken</t>
        </is>
      </c>
      <c r="AA1" s="2" t="inlineStr">
        <is>
          <t>Total Notes</t>
        </is>
      </c>
      <c r="AB1" s="1" t="inlineStr">
        <is>
          <t>TeleOp Notes</t>
        </is>
      </c>
      <c r="AC1" s="57" t="inlineStr">
        <is>
          <t>Points Per TeleOp Note</t>
        </is>
      </c>
      <c r="AD1" s="49" t="inlineStr">
        <is>
          <t>Amplified Ration</t>
        </is>
      </c>
      <c r="AE1" s="2" t="inlineStr">
        <is>
          <t>% amplified Notes</t>
        </is>
      </c>
    </row>
    <row r="2" ht="15" customHeight="1" thickBot="1">
      <c r="A2" s="59" t="n">
        <v>4152</v>
      </c>
      <c r="B2" s="59" t="inlineStr">
        <is>
          <t>New</t>
        </is>
      </c>
      <c r="F2" s="59" t="n"/>
      <c r="G2" s="12" t="n">
        <v>21.8416420398556</v>
      </c>
      <c r="H2" s="12" t="n">
        <v>4.03125393990824</v>
      </c>
      <c r="I2" s="12" t="n">
        <v>2.39646478434175</v>
      </c>
      <c r="J2" s="12" t="n">
        <v>-0.0521237051807077</v>
      </c>
      <c r="K2" s="12" t="n">
        <v>0.47929295686835</v>
      </c>
      <c r="L2" s="12" t="n">
        <v>1.82522174726237</v>
      </c>
      <c r="M2" s="12" t="n">
        <v>4.65711786590092</v>
      </c>
      <c r="N2" s="12" t="n">
        <v>0.0165960181943504</v>
      </c>
      <c r="O2" s="12" t="n">
        <v>1.7390365659279</v>
      </c>
      <c r="P2" s="12" t="n">
        <v>-0.0302804190439445</v>
      </c>
      <c r="Q2" s="12" t="n">
        <v>3.06825757157888</v>
      </c>
      <c r="R2" s="12" t="n">
        <v>6.28024157520519</v>
      </c>
      <c r="S2" s="12" t="n">
        <v>11.2224375700359</v>
      </c>
      <c r="T2" s="12" t="n">
        <v>0.287994350782663</v>
      </c>
      <c r="U2" s="12" t="n">
        <v>0.30770895470625</v>
      </c>
      <c r="V2" s="12" t="n">
        <v>0.249993662030888</v>
      </c>
      <c r="W2" s="12" t="n">
        <v>0.246101329074451</v>
      </c>
      <c r="X2" s="12" t="n">
        <v>0.294530944778386</v>
      </c>
      <c r="Y2" s="12" t="n">
        <v>-0.0555489322943722</v>
      </c>
      <c r="Z2" s="12" t="n">
        <v>0.865048061057246</v>
      </c>
      <c r="AA2" s="12">
        <f>J2+K2+L2+M2+N2</f>
        <v/>
      </c>
      <c r="AB2" s="12">
        <f>N2+M2+L2</f>
        <v/>
      </c>
      <c r="AC2" s="12">
        <f>S2/AB2</f>
        <v/>
      </c>
      <c r="AD2" s="56">
        <f>N2/M2</f>
        <v/>
      </c>
      <c r="AE2" s="81">
        <f>N2/AB2</f>
        <v/>
      </c>
    </row>
    <row r="3" ht="15" customHeight="1" thickBot="1">
      <c r="A3" s="59" t="n">
        <v>2056</v>
      </c>
      <c r="B3" s="59" t="inlineStr">
        <is>
          <t>New</t>
        </is>
      </c>
      <c r="D3" s="59" t="n"/>
      <c r="E3" s="59" t="n"/>
      <c r="F3" s="59" t="n"/>
      <c r="G3" s="12" t="n">
        <v>62.0046443272212</v>
      </c>
      <c r="H3" s="12" t="n">
        <v>23.5971394981594</v>
      </c>
      <c r="I3" s="12" t="n">
        <v>21.2652914538355</v>
      </c>
      <c r="J3" s="12" t="n">
        <v>-0.08173115982440669</v>
      </c>
      <c r="K3" s="12" t="n">
        <v>4.25305829076709</v>
      </c>
      <c r="L3" s="12" t="n">
        <v>2.80683838543239</v>
      </c>
      <c r="M3" s="12" t="n">
        <v>1.57802781757276</v>
      </c>
      <c r="N3" s="12" t="n">
        <v>4.01098324581783</v>
      </c>
      <c r="O3" s="12" t="n">
        <v>2.49531036397274</v>
      </c>
      <c r="P3" s="12" t="n">
        <v>-0.173613425214978</v>
      </c>
      <c r="Q3" s="12" t="n">
        <v>0.412034361731748</v>
      </c>
      <c r="R3" s="12" t="n">
        <v>3.92998427576033</v>
      </c>
      <c r="S3" s="12" t="n">
        <v>26.017810249667</v>
      </c>
      <c r="T3" s="12" t="n">
        <v>0.196886386154621</v>
      </c>
      <c r="U3" s="12" t="n">
        <v>8.45971030363445</v>
      </c>
      <c r="V3" s="12" t="n">
        <v>-0.09858684742241081</v>
      </c>
      <c r="W3" s="12" t="n">
        <v>0.741165938657801</v>
      </c>
      <c r="X3" s="12" t="n">
        <v>0.467508073801851</v>
      </c>
      <c r="Y3" s="12" t="n">
        <v>0.124678029763136</v>
      </c>
      <c r="Z3" s="12" t="n">
        <v>0.8868205662169339</v>
      </c>
      <c r="AA3" s="12">
        <f>J3+K3+L3+M3+N3</f>
        <v/>
      </c>
      <c r="AB3" s="12">
        <f>N3+M3+L3</f>
        <v/>
      </c>
      <c r="AC3" s="12">
        <f>S3/AB3</f>
        <v/>
      </c>
      <c r="AD3" s="56">
        <f>N3/M3</f>
        <v/>
      </c>
      <c r="AE3" s="81">
        <f>N3/AB3</f>
        <v/>
      </c>
    </row>
    <row r="4" ht="15" customHeight="1" thickBot="1">
      <c r="A4" s="59" t="n">
        <v>6140</v>
      </c>
      <c r="B4" t="inlineStr">
        <is>
          <t>Cen</t>
        </is>
      </c>
      <c r="C4" t="n">
        <v>5</v>
      </c>
      <c r="D4" s="59" t="n"/>
      <c r="E4" s="59" t="n"/>
      <c r="F4" s="59" t="n"/>
      <c r="G4" s="12" t="n">
        <v>11.6638175725224</v>
      </c>
      <c r="H4" s="12" t="n">
        <v>2.98610437539992</v>
      </c>
      <c r="I4" s="12" t="n">
        <v>1.40209008877721</v>
      </c>
      <c r="K4" s="12" t="n">
        <v>0.280418017755442</v>
      </c>
      <c r="L4" s="12" t="n">
        <v>1.83580686654576</v>
      </c>
      <c r="M4" s="12" t="n">
        <v>1.37022678144338</v>
      </c>
      <c r="N4" s="12" t="n">
        <v>-0.0785294076914007</v>
      </c>
      <c r="O4" s="12" t="n">
        <v>1.58401428662271</v>
      </c>
      <c r="P4" s="12" t="n">
        <v>0.304337848412354</v>
      </c>
      <c r="Q4" s="12" t="n"/>
      <c r="R4" s="12" t="n">
        <v>3.3560741135436</v>
      </c>
      <c r="S4" s="12" t="n">
        <v>4.18361339097551</v>
      </c>
      <c r="T4" s="12" t="n">
        <v>-0.152082323849378</v>
      </c>
      <c r="U4" s="12" t="n">
        <v>1.13802569260334</v>
      </c>
      <c r="V4" s="12" t="n">
        <v>0.0383298604495464</v>
      </c>
      <c r="W4" s="12" t="n">
        <v>-0.0276605342180654</v>
      </c>
      <c r="X4" s="12" t="n">
        <v>0.290701805862018</v>
      </c>
      <c r="Y4" s="12" t="n">
        <v>-0.0822461755584771</v>
      </c>
      <c r="Z4" s="12" t="n">
        <v>-0.214334640674773</v>
      </c>
      <c r="AA4" s="12">
        <f>J4+K4+L4+M4+N4</f>
        <v/>
      </c>
      <c r="AB4" s="12">
        <f>N4+M4+L4</f>
        <v/>
      </c>
      <c r="AC4" s="12">
        <f>S4/AB4</f>
        <v/>
      </c>
      <c r="AD4" s="56">
        <f>N4/M4</f>
        <v/>
      </c>
      <c r="AE4" s="81">
        <f>N4/AB4</f>
        <v/>
      </c>
    </row>
    <row r="5" ht="15" customHeight="1" thickBot="1">
      <c r="A5" s="59" t="n">
        <v>7659</v>
      </c>
      <c r="B5" t="inlineStr">
        <is>
          <t>Cen</t>
        </is>
      </c>
      <c r="C5" t="n">
        <v>6</v>
      </c>
      <c r="D5" s="59" t="n"/>
      <c r="E5" s="59" t="n"/>
      <c r="F5" s="59" t="n"/>
      <c r="G5" s="12" t="n">
        <v>7.48880559699376</v>
      </c>
      <c r="H5" s="12" t="n">
        <v>2.16988206795136</v>
      </c>
      <c r="I5" s="12" t="n">
        <v>0.0229087273439024</v>
      </c>
      <c r="K5" s="12" t="n">
        <v>0.00458174546878047</v>
      </c>
      <c r="L5" s="12" t="n">
        <v>1.43078705774688</v>
      </c>
      <c r="M5" s="12" t="n">
        <v>-1.11284972369493</v>
      </c>
      <c r="N5" s="12" t="n">
        <v>-0.210884458999126</v>
      </c>
      <c r="O5" s="12" t="n">
        <v>2.14697334060746</v>
      </c>
      <c r="P5" s="12" t="n">
        <v>-0.644366849545524</v>
      </c>
      <c r="Q5" s="12" t="n"/>
      <c r="R5" s="12" t="n">
        <v>2.95605036033871</v>
      </c>
      <c r="S5" s="12" t="n">
        <v>-1.84933468463861</v>
      </c>
      <c r="T5" s="12" t="n">
        <v>-0.06674288732177951</v>
      </c>
      <c r="U5" s="12" t="n">
        <v>4.21220785334228</v>
      </c>
      <c r="V5" s="12" t="n">
        <v>0.361124515815938</v>
      </c>
      <c r="W5" s="12" t="n">
        <v>-0.0182144427021331</v>
      </c>
      <c r="X5" s="12" t="n">
        <v>0.259657796996149</v>
      </c>
      <c r="Y5" s="12" t="n">
        <v>-0.108510452802875</v>
      </c>
      <c r="Z5" s="12" t="n">
        <v>0.00505164734012007</v>
      </c>
      <c r="AA5" s="12">
        <f>J5+K5+L5+M5+N5</f>
        <v/>
      </c>
      <c r="AB5" s="12">
        <f>N5+M5+L5</f>
        <v/>
      </c>
      <c r="AC5" s="12">
        <f>S5/AB5</f>
        <v/>
      </c>
      <c r="AD5" s="56">
        <f>N5/M5</f>
        <v/>
      </c>
      <c r="AE5" s="81">
        <f>N5/AB5</f>
        <v/>
      </c>
    </row>
    <row r="6" ht="15" customHeight="1" thickBot="1">
      <c r="A6" t="n">
        <v>7558</v>
      </c>
      <c r="B6" t="inlineStr">
        <is>
          <t>Cen</t>
        </is>
      </c>
      <c r="C6" t="n">
        <v>3</v>
      </c>
      <c r="G6" s="12" t="n">
        <v>21.3924514633189</v>
      </c>
      <c r="H6" s="12" t="n">
        <v>9.09204926485698</v>
      </c>
      <c r="I6" s="12" t="n">
        <v>7.3986863994252</v>
      </c>
      <c r="K6" s="12" t="n">
        <v>1.47973727988504</v>
      </c>
      <c r="L6" s="12" t="n">
        <v>2.89431754130195</v>
      </c>
      <c r="M6" s="12" t="n">
        <v>0.295357082098178</v>
      </c>
      <c r="N6" s="12" t="n">
        <v>0.720343420262416</v>
      </c>
      <c r="O6" s="12" t="n">
        <v>1.69336286543177</v>
      </c>
      <c r="P6" s="12" t="n">
        <v>0.0194286429407502</v>
      </c>
      <c r="Q6" s="12" t="n"/>
      <c r="R6" s="12" t="n">
        <v>2.94355767334689</v>
      </c>
      <c r="S6" s="12" t="n">
        <v>7.0867488068104</v>
      </c>
      <c r="T6" s="12" t="n">
        <v>-0.207225722177274</v>
      </c>
      <c r="U6" s="12" t="n">
        <v>2.27009571830471</v>
      </c>
      <c r="V6" s="12" t="n">
        <v>0.140073679916112</v>
      </c>
      <c r="W6" s="12" t="n">
        <v>0.0798619954681956</v>
      </c>
      <c r="X6" s="12" t="n">
        <v>0.00949356281116806</v>
      </c>
      <c r="Y6" s="12" t="n">
        <v>-0.203191258649485</v>
      </c>
      <c r="Z6" s="12" t="n">
        <v>-0.382544676119294</v>
      </c>
      <c r="AA6" s="12">
        <f>J6+K6+L6+M6+N6</f>
        <v/>
      </c>
      <c r="AB6" s="12">
        <f>N6+M6+L6</f>
        <v/>
      </c>
      <c r="AC6" s="12">
        <f>S6/AB6</f>
        <v/>
      </c>
      <c r="AD6" s="56">
        <f>N6/M6</f>
        <v/>
      </c>
      <c r="AE6" s="81">
        <f>N6/AB6</f>
        <v/>
      </c>
    </row>
    <row r="7" ht="15" customHeight="1" thickBot="1">
      <c r="A7" s="59" t="n">
        <v>4476</v>
      </c>
      <c r="B7" s="59" t="inlineStr">
        <is>
          <t>New</t>
        </is>
      </c>
      <c r="D7" s="59" t="n"/>
      <c r="E7" s="59" t="n"/>
      <c r="F7" s="59" t="n"/>
      <c r="G7" s="12" t="n">
        <v>19.3901031735177</v>
      </c>
      <c r="H7" s="12" t="n">
        <v>4.96068292234904</v>
      </c>
      <c r="I7" s="12" t="n">
        <v>2.86481221872314</v>
      </c>
      <c r="J7" s="12" t="n">
        <v>-0.0506119846018088</v>
      </c>
      <c r="K7" s="12" t="n">
        <v>0.572962443744628</v>
      </c>
      <c r="L7" s="12" t="n">
        <v>1.46088313087793</v>
      </c>
      <c r="M7" s="12" t="n">
        <v>0.691146771500652</v>
      </c>
      <c r="N7" s="12" t="n">
        <v>0.946534618579313</v>
      </c>
      <c r="O7" s="12" t="n">
        <v>2.19709467282952</v>
      </c>
      <c r="P7" s="12" t="n">
        <v>0.687223228768616</v>
      </c>
      <c r="Q7" s="12" t="n">
        <v>-0.104761062436402</v>
      </c>
      <c r="R7" s="12" t="n">
        <v>2.89243660605665</v>
      </c>
      <c r="S7" s="12" t="n">
        <v>7.5758497667758</v>
      </c>
      <c r="T7" s="12" t="n">
        <v>0.0834433338332881</v>
      </c>
      <c r="U7" s="12" t="n">
        <v>3.96113387833624</v>
      </c>
      <c r="V7" s="12" t="n">
        <v>0.237139665344377</v>
      </c>
      <c r="W7" s="12" t="n">
        <v>-0.0114508215517163</v>
      </c>
      <c r="X7" s="12" t="n">
        <v>0.384630979819786</v>
      </c>
      <c r="Y7" s="12" t="n">
        <v>0.225006291590179</v>
      </c>
      <c r="Z7" s="12" t="n">
        <v>0.170671572661384</v>
      </c>
      <c r="AA7" s="12">
        <f>J7+K7+L7+M7+N7</f>
        <v/>
      </c>
      <c r="AB7" s="12">
        <f>N7+M7+L7</f>
        <v/>
      </c>
      <c r="AC7" s="12">
        <f>S7/AB7</f>
        <v/>
      </c>
      <c r="AD7" s="56">
        <f>N7/M7</f>
        <v/>
      </c>
      <c r="AE7" s="81">
        <f>N7/AB7</f>
        <v/>
      </c>
    </row>
    <row r="8" ht="15" customHeight="1" thickBot="1">
      <c r="A8" s="59" t="n">
        <v>7200</v>
      </c>
      <c r="B8" s="59" t="inlineStr">
        <is>
          <t>New</t>
        </is>
      </c>
      <c r="D8" s="59" t="n"/>
      <c r="E8" s="59" t="n"/>
      <c r="F8" s="59" t="n"/>
      <c r="G8" s="12" t="n">
        <v>17.4214778367272</v>
      </c>
      <c r="H8" s="12" t="n">
        <v>3.38063689965347</v>
      </c>
      <c r="I8" s="12" t="n">
        <v>2.63955860580651</v>
      </c>
      <c r="J8" s="12" t="n">
        <v>0.0033290666123632</v>
      </c>
      <c r="K8" s="12" t="n">
        <v>0.527911721161301</v>
      </c>
      <c r="L8" s="12" t="n">
        <v>2.0109431786788</v>
      </c>
      <c r="M8" s="12" t="n">
        <v>0.742331614974743</v>
      </c>
      <c r="N8" s="12" t="n">
        <v>1.06318674086524</v>
      </c>
      <c r="O8" s="12" t="n">
        <v>0.734420160622237</v>
      </c>
      <c r="P8" s="12" t="n">
        <v>0.821155171876119</v>
      </c>
      <c r="Q8" s="12" t="n">
        <v>-0.0223959305623422</v>
      </c>
      <c r="R8" s="12" t="n">
        <v>2.87876796140427</v>
      </c>
      <c r="S8" s="12" t="n">
        <v>8.811540112954489</v>
      </c>
      <c r="T8" s="12" t="n">
        <v>-0.0275668373147602</v>
      </c>
      <c r="U8" s="12" t="n">
        <v>2.35053286271499</v>
      </c>
      <c r="V8" s="12" t="n">
        <v>0.290138380391464</v>
      </c>
      <c r="W8" s="12" t="n">
        <v>0.115814629833661</v>
      </c>
      <c r="X8" s="12" t="n">
        <v>0.0126714026747658</v>
      </c>
      <c r="Y8" s="12" t="n">
        <v>-0.174042555105334</v>
      </c>
      <c r="Z8" s="12" t="n">
        <v>0.02658871729114</v>
      </c>
      <c r="AA8" s="12">
        <f>J8+K8+L8+M8+N8</f>
        <v/>
      </c>
      <c r="AB8" s="12">
        <f>N8+M8+L8</f>
        <v/>
      </c>
      <c r="AC8" s="12">
        <f>S8/AB8</f>
        <v/>
      </c>
      <c r="AD8" s="56">
        <f>N8/M8</f>
        <v/>
      </c>
      <c r="AE8" s="81">
        <f>N8/AB8</f>
        <v/>
      </c>
    </row>
    <row r="9" ht="15" customHeight="1" thickBot="1">
      <c r="A9" s="59" t="n">
        <v>6514</v>
      </c>
      <c r="B9" s="59" t="inlineStr">
        <is>
          <t>New</t>
        </is>
      </c>
      <c r="D9" s="59" t="n"/>
      <c r="E9" s="59" t="n"/>
      <c r="F9" s="59" t="n"/>
      <c r="G9" s="12" t="n">
        <v>12.915700003658</v>
      </c>
      <c r="H9" s="12" t="n">
        <v>4.94725890681575</v>
      </c>
      <c r="I9" s="12" t="n">
        <v>3.31897482520922</v>
      </c>
      <c r="J9" s="12" t="n">
        <v>-0.0855406879804624</v>
      </c>
      <c r="K9" s="12" t="n">
        <v>0.663794965041844</v>
      </c>
      <c r="L9" s="12" t="n">
        <v>0.664834630674506</v>
      </c>
      <c r="M9" s="12" t="n">
        <v>2.61355161234645</v>
      </c>
      <c r="N9" s="12" t="n">
        <v>-0.172319934021993</v>
      </c>
      <c r="O9" s="12" t="n">
        <v>1.79936545756745</v>
      </c>
      <c r="P9" s="12" t="n">
        <v>0.328189489863875</v>
      </c>
      <c r="Q9" s="12" t="n">
        <v>0.127774314538847</v>
      </c>
      <c r="R9" s="12" t="n">
        <v>2.78945603281381</v>
      </c>
      <c r="S9" s="12" t="n">
        <v>5.03033818525745</v>
      </c>
      <c r="T9" s="12" t="n">
        <v>0.00374346021489036</v>
      </c>
      <c r="U9" s="12" t="n">
        <v>0.148646878771054</v>
      </c>
      <c r="V9" s="12" t="n">
        <v>0.137298191586038</v>
      </c>
      <c r="W9" s="12" t="n">
        <v>-0.256918840527788</v>
      </c>
      <c r="X9" s="12" t="n">
        <v>-0.0194496323242524</v>
      </c>
      <c r="Y9" s="12" t="n">
        <v>0.5859801603014601</v>
      </c>
      <c r="Z9" s="12" t="n">
        <v>0.394280095623669</v>
      </c>
      <c r="AA9" s="12">
        <f>J9+K9+L9+M9+N9</f>
        <v/>
      </c>
      <c r="AB9" s="12">
        <f>N9+M9+L9</f>
        <v/>
      </c>
      <c r="AC9" s="12">
        <f>S9/AB9</f>
        <v/>
      </c>
      <c r="AD9" s="56">
        <f>N9/M9</f>
        <v/>
      </c>
      <c r="AE9" s="81">
        <f>N9/AB9</f>
        <v/>
      </c>
    </row>
    <row r="10" ht="15" customHeight="1" thickBot="1">
      <c r="A10" s="59" t="n">
        <v>9098</v>
      </c>
      <c r="B10" s="59" t="inlineStr">
        <is>
          <t>New</t>
        </is>
      </c>
      <c r="D10" s="59" t="n"/>
      <c r="E10" s="59" t="n"/>
      <c r="F10" s="59" t="n"/>
      <c r="G10" s="12" t="n">
        <v>27.2781402759614</v>
      </c>
      <c r="H10" s="12" t="n">
        <v>9.44641460248352</v>
      </c>
      <c r="I10" s="12" t="n">
        <v>7.86662354035928</v>
      </c>
      <c r="J10" s="12" t="n">
        <v>0.0201523182558392</v>
      </c>
      <c r="K10" s="12" t="n">
        <v>1.57332470807185</v>
      </c>
      <c r="L10" s="12" t="n">
        <v>1.403841671587</v>
      </c>
      <c r="M10" s="12" t="n">
        <v>1.94656012129192</v>
      </c>
      <c r="N10" s="12" t="n">
        <v>1.28893548416335</v>
      </c>
      <c r="O10" s="12" t="n">
        <v>1.53948642561256</v>
      </c>
      <c r="P10" s="12" t="n">
        <v>0.133397783388903</v>
      </c>
      <c r="Q10" s="12" t="n">
        <v>-0.249473713302789</v>
      </c>
      <c r="R10" s="12" t="n">
        <v>2.75261753088382</v>
      </c>
      <c r="S10" s="12" t="n">
        <v>11.7416393349876</v>
      </c>
      <c r="T10" s="12" t="n">
        <v>-0.139767294115076</v>
      </c>
      <c r="U10" s="12" t="n">
        <v>3.33746880760644</v>
      </c>
      <c r="V10" s="12" t="n">
        <v>0.19174335408259</v>
      </c>
      <c r="W10" s="12" t="n">
        <v>0.276795309906715</v>
      </c>
      <c r="X10" s="12" t="n">
        <v>0.245961110506094</v>
      </c>
      <c r="Y10" s="12" t="n">
        <v>-0.167243028553334</v>
      </c>
      <c r="Z10" s="12" t="n">
        <v>-0.447446379430132</v>
      </c>
      <c r="AA10" s="12">
        <f>J10+K10+L10+M10+N10</f>
        <v/>
      </c>
      <c r="AB10" s="12">
        <f>N10+M10+L10</f>
        <v/>
      </c>
      <c r="AC10" s="12">
        <f>S10/AB10</f>
        <v/>
      </c>
      <c r="AD10" s="56">
        <f>N10/M10</f>
        <v/>
      </c>
      <c r="AE10" s="81">
        <f>N10/AB10</f>
        <v/>
      </c>
    </row>
    <row r="11" ht="15" customHeight="1" thickBot="1">
      <c r="A11" s="59" t="n">
        <v>4069</v>
      </c>
      <c r="B11" t="inlineStr">
        <is>
          <t>Cen</t>
        </is>
      </c>
      <c r="C11" t="n">
        <v>4</v>
      </c>
      <c r="D11" s="59" t="n"/>
      <c r="E11" s="59" t="n"/>
      <c r="F11" s="59" t="n"/>
      <c r="G11" s="12" t="n">
        <v>16.416528187511</v>
      </c>
      <c r="H11" s="12" t="n">
        <v>6.35233257588036</v>
      </c>
      <c r="I11" s="12" t="n">
        <v>5.22154802645417</v>
      </c>
      <c r="K11" s="12" t="n">
        <v>1.04430960529083</v>
      </c>
      <c r="L11" s="12" t="n">
        <v>0.8908393115384901</v>
      </c>
      <c r="M11" s="12" t="n">
        <v>1.53318164452063</v>
      </c>
      <c r="N11" s="12" t="n">
        <v>0.330650027885819</v>
      </c>
      <c r="O11" s="12" t="n">
        <v>1.13078454942618</v>
      </c>
      <c r="P11" s="12" t="n">
        <v>0.0912195310766699</v>
      </c>
      <c r="Q11" s="12" t="n"/>
      <c r="R11" s="12" t="n">
        <v>2.75072989740539</v>
      </c>
      <c r="S11" s="12" t="n">
        <v>5.61045274000885</v>
      </c>
      <c r="T11" s="12" t="n">
        <v>0.114716784721988</v>
      </c>
      <c r="U11" s="12" t="n">
        <v>1.70301297421644</v>
      </c>
      <c r="V11" s="12" t="n">
        <v>0.0157077875007179</v>
      </c>
      <c r="W11" s="12" t="n">
        <v>-0.0724026112186676</v>
      </c>
      <c r="X11" s="12" t="n">
        <v>0.0304076131774359</v>
      </c>
      <c r="Y11" s="12" t="n">
        <v>0.367860814286312</v>
      </c>
      <c r="Z11" s="12" t="n">
        <v>0.407506435129128</v>
      </c>
      <c r="AA11" s="12">
        <f>J11+K11+L11+M11+N11</f>
        <v/>
      </c>
      <c r="AB11" s="12">
        <f>N11+M11+L11</f>
        <v/>
      </c>
      <c r="AC11" s="12">
        <f>S11/AB11</f>
        <v/>
      </c>
      <c r="AD11" s="56">
        <f>N11/M11</f>
        <v/>
      </c>
      <c r="AE11" s="81">
        <f>N11/AB11</f>
        <v/>
      </c>
    </row>
    <row r="12" ht="15" customHeight="1" thickBot="1">
      <c r="A12" s="59" t="n">
        <v>2198</v>
      </c>
      <c r="B12" t="inlineStr">
        <is>
          <t>Cen</t>
        </is>
      </c>
      <c r="C12" t="n">
        <v>7</v>
      </c>
      <c r="D12" s="59" t="n"/>
      <c r="E12" s="59" t="n"/>
      <c r="F12" s="59" t="n"/>
      <c r="G12" s="12" t="n">
        <v>19.8568778762014</v>
      </c>
      <c r="H12" s="12" t="n">
        <v>6.11102125335737</v>
      </c>
      <c r="I12" s="12" t="n">
        <v>4.62518251589082</v>
      </c>
      <c r="K12" s="12" t="n">
        <v>0.925036503178164</v>
      </c>
      <c r="L12" s="12" t="n">
        <v>0.354680606902901</v>
      </c>
      <c r="M12" s="12" t="n">
        <v>2.64928449119438</v>
      </c>
      <c r="N12" s="12" t="n">
        <v>-0.114501566404028</v>
      </c>
      <c r="O12" s="12" t="n">
        <v>1.48583873746655</v>
      </c>
      <c r="P12" s="12" t="n">
        <v>0.102714427940217</v>
      </c>
      <c r="Q12" s="12" t="n"/>
      <c r="R12" s="12" t="n">
        <v>2.4183715831783</v>
      </c>
      <c r="S12" s="12" t="n">
        <v>5.08074175727152</v>
      </c>
      <c r="T12" s="12" t="n">
        <v>-0.00435443651053822</v>
      </c>
      <c r="U12" s="12" t="n">
        <v>6.24674328239419</v>
      </c>
      <c r="V12" s="12" t="n">
        <v>0.404192922628684</v>
      </c>
      <c r="W12" s="12" t="n">
        <v>0.0658715357441846</v>
      </c>
      <c r="X12" s="12" t="n">
        <v>0.0396151103086087</v>
      </c>
      <c r="Y12" s="12" t="n">
        <v>-0.286792381034923</v>
      </c>
      <c r="Z12" s="12" t="n">
        <v>0.045218796949737</v>
      </c>
      <c r="AA12" s="12">
        <f>J12+K12+L12+M12+N12</f>
        <v/>
      </c>
      <c r="AB12" s="12">
        <f>N12+M12+L12</f>
        <v/>
      </c>
      <c r="AC12" s="12">
        <f>S12/AB12</f>
        <v/>
      </c>
      <c r="AD12" s="56">
        <f>N12/M12</f>
        <v/>
      </c>
      <c r="AE12" s="81">
        <f>N12/AB12</f>
        <v/>
      </c>
    </row>
    <row r="13" ht="15" customHeight="1" thickBot="1">
      <c r="A13" s="59" t="n">
        <v>5032</v>
      </c>
      <c r="B13" t="inlineStr">
        <is>
          <t>Cen</t>
        </is>
      </c>
      <c r="C13" t="n">
        <v>21</v>
      </c>
      <c r="D13" s="59" t="n"/>
      <c r="E13" s="59" t="n"/>
      <c r="F13" s="59" t="n"/>
      <c r="G13" s="12" t="n">
        <v>6.4173949506882</v>
      </c>
      <c r="H13" s="12" t="n">
        <v>1.64834554137323</v>
      </c>
      <c r="I13" s="12" t="n">
        <v>1.10897538733858</v>
      </c>
      <c r="K13" s="12" t="n">
        <v>0.221795077467717</v>
      </c>
      <c r="L13" s="12" t="n">
        <v>1.09388297468932</v>
      </c>
      <c r="M13" s="12" t="n">
        <v>0.448578094831702</v>
      </c>
      <c r="N13" s="12" t="n">
        <v>0.431650267553949</v>
      </c>
      <c r="O13" s="12" t="n">
        <v>0.5393701540346461</v>
      </c>
      <c r="P13" s="12" t="n">
        <v>0.363512990161305</v>
      </c>
      <c r="Q13" s="12" t="n"/>
      <c r="R13" s="12" t="n">
        <v>2.4183532222473</v>
      </c>
      <c r="S13" s="12" t="n">
        <v>4.14929050212248</v>
      </c>
      <c r="T13" s="12" t="n">
        <v>-0.0609314978574824</v>
      </c>
      <c r="U13" s="12" t="n">
        <v>-1.79859431505481</v>
      </c>
      <c r="V13" s="12" t="n">
        <v>-0.0903746736006916</v>
      </c>
      <c r="W13" s="12" t="n">
        <v>0.00442409367313259</v>
      </c>
      <c r="X13" s="12" t="n">
        <v>0.00582148821039168</v>
      </c>
      <c r="Y13" s="12" t="n">
        <v>-0.289440013486888</v>
      </c>
      <c r="Z13" s="12" t="n">
        <v>-0.0342946450635457</v>
      </c>
      <c r="AA13" s="12">
        <f>J13+K13+L13+M13+N13</f>
        <v/>
      </c>
      <c r="AB13" s="12">
        <f>N13+M13+L13</f>
        <v/>
      </c>
      <c r="AC13" s="12">
        <f>S13/AB13</f>
        <v/>
      </c>
      <c r="AD13" s="56">
        <f>N13/M13</f>
        <v/>
      </c>
      <c r="AE13" s="81">
        <f>N13/AB13</f>
        <v/>
      </c>
    </row>
    <row r="14" ht="15" customHeight="1" thickBot="1">
      <c r="A14" s="59" t="n">
        <v>6135</v>
      </c>
      <c r="B14" t="inlineStr">
        <is>
          <t>Cen</t>
        </is>
      </c>
      <c r="C14" t="n">
        <v>26</v>
      </c>
      <c r="D14" s="59" t="n"/>
      <c r="E14" s="59" t="n"/>
      <c r="F14" s="59" t="n"/>
      <c r="G14" s="12" t="n">
        <v>5.8753889023464</v>
      </c>
      <c r="H14" s="12" t="n">
        <v>1.24503033433004</v>
      </c>
      <c r="I14" s="12" t="n">
        <v>0.883730585426572</v>
      </c>
      <c r="K14" s="12" t="n">
        <v>0.176746117085314</v>
      </c>
      <c r="L14" s="12" t="n">
        <v>1.42542094418412</v>
      </c>
      <c r="M14" s="12" t="n">
        <v>-0.928854080253571</v>
      </c>
      <c r="N14" s="12" t="n">
        <v>0.66347694079473</v>
      </c>
      <c r="O14" s="12" t="n">
        <v>0.361299748903468</v>
      </c>
      <c r="P14" s="12" t="n">
        <v>0.671259370943215</v>
      </c>
      <c r="Q14" s="12" t="n"/>
      <c r="R14" s="12" t="n">
        <v>2.39491006566751</v>
      </c>
      <c r="S14" s="12" t="n">
        <v>2.88509748765063</v>
      </c>
      <c r="T14" s="12" t="n">
        <v>0.08948608493225289</v>
      </c>
      <c r="U14" s="12" t="n">
        <v>-0.6496489853017891</v>
      </c>
      <c r="V14" s="12" t="n">
        <v>0.08658695317036499</v>
      </c>
      <c r="W14" s="12" t="n">
        <v>0.0179462996324915</v>
      </c>
      <c r="X14" s="12" t="n">
        <v>0.12766836653974</v>
      </c>
      <c r="Y14" s="12" t="n">
        <v>-0.128012200700755</v>
      </c>
      <c r="Z14" s="12" t="n">
        <v>0.39662020001356</v>
      </c>
      <c r="AA14" s="12">
        <f>J14+K14+L14+M14+N14</f>
        <v/>
      </c>
      <c r="AB14" s="12">
        <f>N14+M14+L14</f>
        <v/>
      </c>
      <c r="AC14" s="12">
        <f>S14/AB14</f>
        <v/>
      </c>
      <c r="AD14" s="56">
        <f>N14/M14</f>
        <v/>
      </c>
      <c r="AE14" s="81">
        <f>N14/AB14</f>
        <v/>
      </c>
    </row>
    <row r="15" ht="15" customHeight="1" thickBot="1">
      <c r="A15" s="59" t="n">
        <v>865</v>
      </c>
      <c r="B15" s="59" t="inlineStr">
        <is>
          <t>New</t>
        </is>
      </c>
      <c r="D15" s="59" t="n"/>
      <c r="E15" s="59" t="n"/>
      <c r="F15" s="59" t="n"/>
      <c r="G15" s="12" t="n">
        <v>22.9247116550342</v>
      </c>
      <c r="H15" s="12" t="n">
        <v>5.908369245833</v>
      </c>
      <c r="I15" s="12" t="n">
        <v>4.96708721345463</v>
      </c>
      <c r="J15" s="12" t="n">
        <v>0.0249431029447384</v>
      </c>
      <c r="K15" s="12" t="n">
        <v>0.993417442690926</v>
      </c>
      <c r="L15" s="12" t="n">
        <v>1.6931517378404</v>
      </c>
      <c r="M15" s="12" t="n">
        <v>2.11230632311984</v>
      </c>
      <c r="N15" s="12" t="n">
        <v>0.987278066784572</v>
      </c>
      <c r="O15" s="12" t="n">
        <v>0.891395826488894</v>
      </c>
      <c r="P15" s="12" t="n">
        <v>0.270327147536099</v>
      </c>
      <c r="Q15" s="12" t="n">
        <v>0.371177324957749</v>
      </c>
      <c r="R15" s="12" t="n">
        <v>2.09439338961</v>
      </c>
      <c r="S15" s="12" t="n">
        <v>10.8541547180029</v>
      </c>
      <c r="T15" s="12" t="n">
        <v>-0.0916805468231605</v>
      </c>
      <c r="U15" s="12" t="n">
        <v>4.0677943015883</v>
      </c>
      <c r="V15" s="12" t="n">
        <v>0.491266368853731</v>
      </c>
      <c r="W15" s="12" t="n">
        <v>0.116111851970452</v>
      </c>
      <c r="X15" s="12" t="n">
        <v>0.025724928357801</v>
      </c>
      <c r="Y15" s="12" t="n">
        <v>0.539663553190195</v>
      </c>
      <c r="Z15" s="12" t="n">
        <v>-0.0502541426370991</v>
      </c>
      <c r="AA15" s="12">
        <f>J15+K15+L15+M15+N15</f>
        <v/>
      </c>
      <c r="AB15" s="12">
        <f>N15+M15+L15</f>
        <v/>
      </c>
      <c r="AC15" s="12">
        <f>S15/AB15</f>
        <v/>
      </c>
      <c r="AD15" s="56">
        <f>N15/M15</f>
        <v/>
      </c>
      <c r="AE15" s="81">
        <f>N15/AB15</f>
        <v/>
      </c>
    </row>
    <row r="16" ht="15" customHeight="1" thickBot="1">
      <c r="A16" s="59" t="n">
        <v>610</v>
      </c>
      <c r="B16" s="59" t="inlineStr">
        <is>
          <t>New</t>
        </is>
      </c>
      <c r="D16" s="59" t="n"/>
      <c r="E16" s="59" t="n"/>
      <c r="F16" s="59" t="n"/>
      <c r="G16" s="12" t="n">
        <v>33.4328688268455</v>
      </c>
      <c r="H16" s="12" t="n">
        <v>16.4653580664808</v>
      </c>
      <c r="I16" s="12" t="n">
        <v>14.9975395985786</v>
      </c>
      <c r="J16" s="12" t="n">
        <v>0.09660091001293469</v>
      </c>
      <c r="K16" s="12" t="n">
        <v>2.99950791971572</v>
      </c>
      <c r="L16" s="12" t="n">
        <v>2.25843570898884</v>
      </c>
      <c r="M16" s="12" t="n">
        <v>-0.534643573299693</v>
      </c>
      <c r="N16" s="12" t="n">
        <v>1.55020555319471</v>
      </c>
      <c r="O16" s="12" t="n">
        <v>1.27461664787637</v>
      </c>
      <c r="P16" s="12" t="n">
        <v>0.535231699258329</v>
      </c>
      <c r="Q16" s="12" t="n">
        <v>0.353069122536003</v>
      </c>
      <c r="R16" s="12" t="n">
        <v>1.88091205266512</v>
      </c>
      <c r="S16" s="12" t="n">
        <v>8.940176328363041</v>
      </c>
      <c r="T16" s="12" t="n">
        <v>-0.00694568226958464</v>
      </c>
      <c r="U16" s="12" t="n">
        <v>6.14642237933652</v>
      </c>
      <c r="V16" s="12" t="n">
        <v>0.386547502930742</v>
      </c>
      <c r="W16" s="12" t="n">
        <v>0.343307326823031</v>
      </c>
      <c r="X16" s="12" t="n">
        <v>0.152719909113727</v>
      </c>
      <c r="Y16" s="12" t="n">
        <v>0.127222577925543</v>
      </c>
      <c r="Z16" s="12" t="n">
        <v>0.0488786956651206</v>
      </c>
      <c r="AA16" s="12">
        <f>J16+K16+L16+M16+N16</f>
        <v/>
      </c>
      <c r="AB16" s="12">
        <f>N16+M16+L16</f>
        <v/>
      </c>
      <c r="AC16" s="12">
        <f>S16/AB16</f>
        <v/>
      </c>
      <c r="AD16" s="56">
        <f>N16/M16</f>
        <v/>
      </c>
      <c r="AE16" s="81">
        <f>N16/AB16</f>
        <v/>
      </c>
    </row>
    <row r="17" ht="15" customHeight="1" thickBot="1">
      <c r="A17" s="59" t="n">
        <v>2706</v>
      </c>
      <c r="B17" s="59" t="inlineStr">
        <is>
          <t>New</t>
        </is>
      </c>
      <c r="D17" s="59" t="n"/>
      <c r="E17" s="59" t="n"/>
      <c r="F17" s="59" t="n"/>
      <c r="G17" s="12" t="n">
        <v>17.8028295417998</v>
      </c>
      <c r="H17" s="12" t="n">
        <v>10.5537991953535</v>
      </c>
      <c r="I17" s="12" t="n">
        <v>8.62410807002242</v>
      </c>
      <c r="J17" s="12" t="n">
        <v>0.08496742391992609</v>
      </c>
      <c r="K17" s="12" t="n">
        <v>1.72482161400448</v>
      </c>
      <c r="L17" s="12" t="n">
        <v>1.14700124065814</v>
      </c>
      <c r="M17" s="12" t="n">
        <v>2.52851545156057</v>
      </c>
      <c r="N17" s="12" t="n">
        <v>0.187429814380828</v>
      </c>
      <c r="O17" s="12" t="n">
        <v>1.75975627749125</v>
      </c>
      <c r="P17" s="12" t="n">
        <v>0.898273945755827</v>
      </c>
      <c r="Q17" s="12" t="n">
        <v>0.325157732508791</v>
      </c>
      <c r="R17" s="12" t="n">
        <v>1.78569544977052</v>
      </c>
      <c r="S17" s="12" t="n">
        <v>7.14118121568342</v>
      </c>
      <c r="T17" s="12" t="n">
        <v>0.07512511054852079</v>
      </c>
      <c r="U17" s="12" t="n">
        <v>-1.67784631900767</v>
      </c>
      <c r="V17" s="12" t="n">
        <v>0.346031835474707</v>
      </c>
      <c r="W17" s="12" t="n">
        <v>0.128942829269655</v>
      </c>
      <c r="X17" s="12" t="n">
        <v>0.0026703488489275</v>
      </c>
      <c r="Y17" s="12" t="n">
        <v>0.544287151449826</v>
      </c>
      <c r="Z17" s="12" t="n">
        <v>0.928477007323234</v>
      </c>
      <c r="AA17" s="12">
        <f>J17+K17+L17+M17+N17</f>
        <v/>
      </c>
      <c r="AB17" s="12">
        <f>N17+M17+L17</f>
        <v/>
      </c>
      <c r="AC17" s="12">
        <f>S17/AB17</f>
        <v/>
      </c>
      <c r="AD17" s="56">
        <f>N17/M17</f>
        <v/>
      </c>
      <c r="AE17" s="81">
        <f>N17/AB17</f>
        <v/>
      </c>
    </row>
    <row r="18" ht="15" customHeight="1" thickBot="1">
      <c r="A18" s="59" t="n">
        <v>7603</v>
      </c>
      <c r="B18" t="inlineStr">
        <is>
          <t>Cen</t>
        </is>
      </c>
      <c r="C18" t="n">
        <v>22</v>
      </c>
      <c r="D18" s="59" t="n"/>
      <c r="E18" s="59" t="n"/>
      <c r="F18" s="59" t="n"/>
      <c r="G18" s="12" t="n">
        <v>10.6200419576352</v>
      </c>
      <c r="H18" s="12" t="n">
        <v>2.52626766788932</v>
      </c>
      <c r="I18" s="12" t="n">
        <v>0.697614317578612</v>
      </c>
      <c r="K18" s="12" t="n">
        <v>0.139522863515722</v>
      </c>
      <c r="L18" s="12" t="n">
        <v>1.18903931546332</v>
      </c>
      <c r="M18" s="12" t="n">
        <v>-0.5444049159143181</v>
      </c>
      <c r="N18" s="12" t="n">
        <v>0.441263811056346</v>
      </c>
      <c r="O18" s="12" t="n">
        <v>1.82865335031071</v>
      </c>
      <c r="P18" s="12" t="n">
        <v>0.339527495105248</v>
      </c>
      <c r="Q18" s="12" t="n"/>
      <c r="R18" s="12" t="n">
        <v>1.67186178508836</v>
      </c>
      <c r="S18" s="12" t="n">
        <v>2.30654853891642</v>
      </c>
      <c r="T18" s="12" t="n">
        <v>0.00913063631137679</v>
      </c>
      <c r="U18" s="12" t="n">
        <v>4.11536396574116</v>
      </c>
      <c r="V18" s="12" t="n">
        <v>-0.0355923500062849</v>
      </c>
      <c r="W18" s="12" t="n">
        <v>-0.0619965607880798</v>
      </c>
      <c r="X18" s="12" t="n">
        <v>0.12329190427826</v>
      </c>
      <c r="Y18" s="12" t="n">
        <v>0.849296789335698</v>
      </c>
      <c r="Z18" s="12" t="n">
        <v>0.0321988394047639</v>
      </c>
      <c r="AA18" s="12">
        <f>J18+K18+L18+M18+N18</f>
        <v/>
      </c>
      <c r="AB18" s="12">
        <f>N18+M18+L18</f>
        <v/>
      </c>
      <c r="AC18" s="12">
        <f>S18/AB18</f>
        <v/>
      </c>
      <c r="AD18" s="56">
        <f>N18/M18</f>
        <v/>
      </c>
      <c r="AE18" s="81">
        <f>N18/AB18</f>
        <v/>
      </c>
    </row>
    <row r="19" ht="15" customHeight="1" thickBot="1">
      <c r="A19" s="59" t="n">
        <v>8729</v>
      </c>
      <c r="B19" s="59" t="inlineStr">
        <is>
          <t>New</t>
        </is>
      </c>
      <c r="D19" s="59" t="n"/>
      <c r="E19" s="59" t="n"/>
      <c r="F19" s="59" t="n"/>
      <c r="G19" s="12" t="n">
        <v>19.2156665770331</v>
      </c>
      <c r="H19" s="12" t="n">
        <v>8.52731343919301</v>
      </c>
      <c r="I19" s="12" t="n">
        <v>7.07463361370607</v>
      </c>
      <c r="J19" s="12" t="n">
        <v>-0.0629469317192632</v>
      </c>
      <c r="K19" s="12" t="n">
        <v>1.41492672274121</v>
      </c>
      <c r="L19" s="12" t="n">
        <v>0.888351541641627</v>
      </c>
      <c r="M19" s="12" t="n">
        <v>2.52381534216802</v>
      </c>
      <c r="N19" s="12" t="n">
        <v>0.230740438914685</v>
      </c>
      <c r="O19" s="12" t="n">
        <v>1.57857368892547</v>
      </c>
      <c r="P19" s="12" t="n">
        <v>0.959304051970356</v>
      </c>
      <c r="Q19" s="12" t="n">
        <v>0.165265973523679</v>
      </c>
      <c r="R19" s="12" t="n">
        <v>1.50384429118578</v>
      </c>
      <c r="S19" s="12" t="n">
        <v>7.0896844205511</v>
      </c>
      <c r="T19" s="12" t="n">
        <v>-0.0634893174476909</v>
      </c>
      <c r="U19" s="12" t="n">
        <v>2.09482442610327</v>
      </c>
      <c r="V19" s="12" t="n">
        <v>0.409707525159409</v>
      </c>
      <c r="W19" s="12" t="n">
        <v>0.00798562032599414</v>
      </c>
      <c r="X19" s="12" t="n">
        <v>0.0643589929101463</v>
      </c>
      <c r="Y19" s="12" t="n">
        <v>-0.0135942708125428</v>
      </c>
      <c r="Z19" s="12" t="n">
        <v>0.116468720343295</v>
      </c>
      <c r="AA19" s="12">
        <f>J19+K19+L19+M19+N19</f>
        <v/>
      </c>
      <c r="AB19" s="12">
        <f>N19+M19+L19</f>
        <v/>
      </c>
      <c r="AC19" s="12">
        <f>S19/AB19</f>
        <v/>
      </c>
      <c r="AD19" s="56">
        <f>N19/M19</f>
        <v/>
      </c>
      <c r="AE19" s="81">
        <f>N19/AB19</f>
        <v/>
      </c>
    </row>
    <row r="20" ht="15" customHeight="1" thickBot="1">
      <c r="A20" s="59" t="n">
        <v>4343</v>
      </c>
      <c r="B20" s="59" t="inlineStr">
        <is>
          <t>New</t>
        </is>
      </c>
      <c r="D20" s="59" t="n"/>
      <c r="E20" s="59" t="n"/>
      <c r="F20" s="59" t="n"/>
      <c r="G20" s="12" t="n">
        <v>19.7939252721238</v>
      </c>
      <c r="H20" s="12" t="n">
        <v>5.6740431204815</v>
      </c>
      <c r="I20" s="12" t="n">
        <v>5.67557311955252</v>
      </c>
      <c r="J20" s="12" t="n">
        <v>-0.0267225158527829</v>
      </c>
      <c r="K20" s="12" t="n">
        <v>1.1351146239105</v>
      </c>
      <c r="L20" s="12" t="n">
        <v>-0.298827175635051</v>
      </c>
      <c r="M20" s="12" t="n">
        <v>4.99945070955941</v>
      </c>
      <c r="N20" s="12" t="n">
        <v>0.166470255021029</v>
      </c>
      <c r="O20" s="12" t="n">
        <v>0.0519150326345449</v>
      </c>
      <c r="P20" s="12" t="n">
        <v>0.340784013654702</v>
      </c>
      <c r="Q20" s="12" t="n">
        <v>-0.0539126441189265</v>
      </c>
      <c r="R20" s="12" t="n">
        <v>1.45624978893377</v>
      </c>
      <c r="S20" s="12" t="n">
        <v>10.5324255185889</v>
      </c>
      <c r="T20" s="12" t="n">
        <v>-0.065295663855631</v>
      </c>
      <c r="U20" s="12" t="n">
        <v>2.13120684411969</v>
      </c>
      <c r="V20" s="12" t="n">
        <v>0.117398845404337</v>
      </c>
      <c r="W20" s="12" t="n">
        <v>0.105542183387083</v>
      </c>
      <c r="X20" s="12" t="n">
        <v>0.18138592767363</v>
      </c>
      <c r="Y20" s="12" t="n">
        <v>0.465969404313291</v>
      </c>
      <c r="Z20" s="12" t="n">
        <v>-0.373492202716544</v>
      </c>
      <c r="AA20" s="12">
        <f>J20+K20+L20+M20+N20</f>
        <v/>
      </c>
      <c r="AB20" s="12">
        <f>N20+M20+L20</f>
        <v/>
      </c>
      <c r="AC20" s="12">
        <f>S20/AB20</f>
        <v/>
      </c>
      <c r="AD20" s="56">
        <f>N20/M20</f>
        <v/>
      </c>
      <c r="AE20" s="81">
        <f>N20/AB20</f>
        <v/>
      </c>
    </row>
    <row r="21" ht="15" customHeight="1" thickBot="1">
      <c r="A21" s="59" t="n">
        <v>9569</v>
      </c>
      <c r="B21" t="inlineStr">
        <is>
          <t>Cen</t>
        </is>
      </c>
      <c r="C21" t="n">
        <v>15</v>
      </c>
      <c r="D21" s="59" t="n"/>
      <c r="E21" s="59" t="n"/>
      <c r="F21" s="59" t="n"/>
      <c r="G21" s="12" t="n">
        <v>15.7035745050001</v>
      </c>
      <c r="H21" s="12" t="n">
        <v>2.68687471963236</v>
      </c>
      <c r="I21" s="12" t="n">
        <v>1.00468246536832</v>
      </c>
      <c r="K21" s="12" t="n">
        <v>0.200936493073664</v>
      </c>
      <c r="L21" s="12" t="n">
        <v>0.406668954180803</v>
      </c>
      <c r="M21" s="12" t="n">
        <v>2.99463414277164</v>
      </c>
      <c r="N21" s="12" t="n">
        <v>0.552868582561902</v>
      </c>
      <c r="O21" s="12" t="n">
        <v>1.68219225426403</v>
      </c>
      <c r="P21" s="12" t="n">
        <v>0.690319920304855</v>
      </c>
      <c r="Q21" s="12" t="n"/>
      <c r="R21" s="12" t="n">
        <v>1.43575165810964</v>
      </c>
      <c r="S21" s="12" t="n">
        <v>9.1602801525336</v>
      </c>
      <c r="T21" s="12" t="n">
        <v>0.185105647120315</v>
      </c>
      <c r="U21" s="12" t="n">
        <v>2.4206679747245</v>
      </c>
      <c r="V21" s="12" t="n">
        <v>-0.033702464010754</v>
      </c>
      <c r="W21" s="12" t="n">
        <v>-0.0149222568654617</v>
      </c>
      <c r="X21" s="12" t="n">
        <v>0.154347357639772</v>
      </c>
      <c r="Y21" s="12" t="n">
        <v>0.14449168310741</v>
      </c>
      <c r="Z21" s="12" t="n">
        <v>0.308651564722081</v>
      </c>
      <c r="AA21" s="12">
        <f>J21+K21+L21+M21+N21</f>
        <v/>
      </c>
      <c r="AB21" s="12">
        <f>N21+M21+L21</f>
        <v/>
      </c>
      <c r="AC21" s="12">
        <f>S21/AB21</f>
        <v/>
      </c>
      <c r="AD21" s="56">
        <f>N21/M21</f>
        <v/>
      </c>
      <c r="AE21" s="81">
        <f>N21/AB21</f>
        <v/>
      </c>
    </row>
    <row r="22" ht="15" customHeight="1" thickBot="1">
      <c r="A22" s="59" t="n">
        <v>8574</v>
      </c>
      <c r="B22" t="inlineStr">
        <is>
          <t>Cen</t>
        </is>
      </c>
      <c r="C22" t="n">
        <v>27</v>
      </c>
      <c r="D22" s="59" t="n"/>
      <c r="E22" s="59" t="n"/>
      <c r="F22" s="59" t="n"/>
      <c r="G22" s="12" t="n">
        <v>5.08417620328309</v>
      </c>
      <c r="H22" s="12" t="n">
        <v>2.60059605868359</v>
      </c>
      <c r="I22" s="12" t="n">
        <v>1.15402646473457</v>
      </c>
      <c r="K22" s="12" t="n">
        <v>0.230805292946914</v>
      </c>
      <c r="L22" s="12" t="n">
        <v>-0.96937041226577</v>
      </c>
      <c r="M22" s="12" t="n">
        <v>2.74593893258893</v>
      </c>
      <c r="N22" s="12" t="n">
        <v>-0.436376808101391</v>
      </c>
      <c r="O22" s="12" t="n">
        <v>1.44656959394902</v>
      </c>
      <c r="P22" s="12" t="n">
        <v>0.8586756784030239</v>
      </c>
      <c r="Q22" s="12" t="n"/>
      <c r="R22" s="12" t="n">
        <v>1.33949943420587</v>
      </c>
      <c r="S22" s="12" t="n">
        <v>2.34062341240512</v>
      </c>
      <c r="T22" s="12" t="n">
        <v>0.00151925442107318</v>
      </c>
      <c r="U22" s="12" t="n">
        <v>-1.1965427020115</v>
      </c>
      <c r="V22" s="12" t="n">
        <v>-0.144202801887286</v>
      </c>
      <c r="W22" s="12" t="n">
        <v>-0.0353960616278069</v>
      </c>
      <c r="X22" s="12" t="n">
        <v>-0.16765505001302</v>
      </c>
      <c r="Y22" s="12" t="n">
        <v>-0.132771916754051</v>
      </c>
      <c r="Z22" s="12" t="n">
        <v>0.249610697638508</v>
      </c>
      <c r="AA22" s="12">
        <f>J22+K22+L22+M22+N22</f>
        <v/>
      </c>
      <c r="AB22" s="12">
        <f>N22+M22+L22</f>
        <v/>
      </c>
      <c r="AC22" s="12">
        <f>S22/AB22</f>
        <v/>
      </c>
      <c r="AD22" s="56">
        <f>N22/M22</f>
        <v/>
      </c>
      <c r="AE22" s="81">
        <f>N22/AB22</f>
        <v/>
      </c>
    </row>
    <row r="23" ht="15" customHeight="1" thickBot="1">
      <c r="A23" t="n">
        <v>4951</v>
      </c>
      <c r="B23" s="59" t="inlineStr">
        <is>
          <t>New</t>
        </is>
      </c>
      <c r="G23" s="12" t="n">
        <v>11.2117884983456</v>
      </c>
      <c r="H23" s="12" t="n">
        <v>2.52841996806078</v>
      </c>
      <c r="I23" s="12" t="n">
        <v>1.87603020129988</v>
      </c>
      <c r="J23" s="12" t="n">
        <v>-0.0425326951345529</v>
      </c>
      <c r="K23" s="12" t="n">
        <v>0.375206040259977</v>
      </c>
      <c r="L23" s="12" t="n">
        <v>1.25455530794729</v>
      </c>
      <c r="M23" s="12" t="n">
        <v>1.95260159838894</v>
      </c>
      <c r="N23" s="12" t="n">
        <v>-0.548798814053336</v>
      </c>
      <c r="O23" s="12" t="n">
        <v>0.737455157029996</v>
      </c>
      <c r="P23" s="12" t="n">
        <v>1.29195995502996</v>
      </c>
      <c r="Q23" s="12" t="n">
        <v>-0.150418669135584</v>
      </c>
      <c r="R23" s="12" t="n">
        <v>1.24727733759735</v>
      </c>
      <c r="S23" s="12" t="n">
        <v>2.41576443445849</v>
      </c>
      <c r="T23" s="12" t="n">
        <v>-0.0200504291053529</v>
      </c>
      <c r="U23" s="12" t="n">
        <v>5.02032675822905</v>
      </c>
      <c r="V23" s="12" t="n">
        <v>0.162518771562387</v>
      </c>
      <c r="W23" s="12" t="n">
        <v>0.172995799099979</v>
      </c>
      <c r="X23" s="12" t="n">
        <v>0.0543488212145828</v>
      </c>
      <c r="Y23" s="12" t="n">
        <v>-0.234206362308873</v>
      </c>
      <c r="Z23" s="12" t="n">
        <v>-0.254607657791504</v>
      </c>
      <c r="AA23" s="12">
        <f>J23+K23+L23+M23+N23</f>
        <v/>
      </c>
      <c r="AB23" s="12">
        <f>N23+M23+L23</f>
        <v/>
      </c>
      <c r="AC23" s="12">
        <f>S23/AB23</f>
        <v/>
      </c>
      <c r="AD23" s="56">
        <f>N23/M23</f>
        <v/>
      </c>
      <c r="AE23" s="81">
        <f>N23/AB23</f>
        <v/>
      </c>
    </row>
    <row r="24" ht="15" customHeight="1" thickBot="1">
      <c r="A24" s="59" t="n">
        <v>4976</v>
      </c>
      <c r="B24" s="59" t="inlineStr">
        <is>
          <t>New</t>
        </is>
      </c>
      <c r="D24" s="59" t="n"/>
      <c r="E24" s="59" t="n"/>
      <c r="F24" s="59" t="n"/>
      <c r="G24" s="12" t="n">
        <v>18.9516336299468</v>
      </c>
      <c r="H24" s="12" t="n">
        <v>6.92869381597969</v>
      </c>
      <c r="I24" s="12" t="n">
        <v>6.28560434382025</v>
      </c>
      <c r="J24" s="12" t="n">
        <v>0.113888945866868</v>
      </c>
      <c r="K24" s="12" t="n">
        <v>1.25712086876405</v>
      </c>
      <c r="L24" s="12" t="n">
        <v>1.06384226493025</v>
      </c>
      <c r="M24" s="12" t="n">
        <v>2.35996643185951</v>
      </c>
      <c r="N24" s="12" t="n">
        <v>0.372029551762955</v>
      </c>
      <c r="O24" s="12" t="n">
        <v>0.415311580425701</v>
      </c>
      <c r="P24" s="12" t="n">
        <v>0.162907522440476</v>
      </c>
      <c r="Q24" s="12" t="n">
        <v>0.267289704004332</v>
      </c>
      <c r="R24" s="12" t="n">
        <v>1.20025626875245</v>
      </c>
      <c r="S24" s="12" t="n">
        <v>7.64392288746404</v>
      </c>
      <c r="T24" s="12" t="n">
        <v>-0.122870797989507</v>
      </c>
      <c r="U24" s="12" t="n">
        <v>3.17876065775065</v>
      </c>
      <c r="V24" s="12" t="n">
        <v>0.425697411404769</v>
      </c>
      <c r="W24" s="12" t="n">
        <v>0.179746611615247</v>
      </c>
      <c r="X24" s="12" t="n">
        <v>0.0101574367214105</v>
      </c>
      <c r="Y24" s="12" t="n">
        <v>0.509187877229898</v>
      </c>
      <c r="Z24" s="12" t="n">
        <v>-0.322824702792289</v>
      </c>
      <c r="AA24" s="12">
        <f>J24+K24+L24+M24+N24</f>
        <v/>
      </c>
      <c r="AB24" s="12">
        <f>N24+M24+L24</f>
        <v/>
      </c>
      <c r="AC24" s="12">
        <f>S24/AB24</f>
        <v/>
      </c>
      <c r="AD24" s="56">
        <f>N24/M24</f>
        <v/>
      </c>
      <c r="AE24" s="81">
        <f>N24/AB24</f>
        <v/>
      </c>
    </row>
    <row r="25" ht="15" customHeight="1" thickBot="1">
      <c r="A25" s="59" t="n">
        <v>4015</v>
      </c>
      <c r="B25" s="59" t="inlineStr">
        <is>
          <t>New</t>
        </is>
      </c>
      <c r="D25" s="59" t="n"/>
      <c r="E25" s="59" t="n"/>
      <c r="F25" s="59" t="n"/>
      <c r="G25" s="12" t="n">
        <v>0.198460065960203</v>
      </c>
      <c r="H25" s="12" t="n">
        <v>0.880381406544962</v>
      </c>
      <c r="I25" s="12" t="n">
        <v>-0.439768796134694</v>
      </c>
      <c r="J25" s="12" t="n">
        <v>-0.0156730154957296</v>
      </c>
      <c r="K25" s="12" t="n">
        <v>-0.0879537592269387</v>
      </c>
      <c r="L25" s="12" t="n">
        <v>0.358941487407144</v>
      </c>
      <c r="M25" s="12" t="n">
        <v>0.334853588610609</v>
      </c>
      <c r="N25" s="12" t="n">
        <v>0.0233964304580927</v>
      </c>
      <c r="O25" s="12" t="n">
        <v>1.35149623367111</v>
      </c>
      <c r="P25" s="12" t="n">
        <v>1.1757846953412</v>
      </c>
      <c r="Q25" s="12" t="n">
        <v>0.113216513500202</v>
      </c>
      <c r="R25" s="12" t="n">
        <v>1.18227223801827</v>
      </c>
      <c r="S25" s="12" t="n">
        <v>1.14563081691882</v>
      </c>
      <c r="T25" s="12" t="n">
        <v>0.268632083426801</v>
      </c>
      <c r="U25" s="12" t="n">
        <v>-3.00982439552185</v>
      </c>
      <c r="V25" s="12" t="n">
        <v>0.221538820198745</v>
      </c>
      <c r="W25" s="12" t="n">
        <v>-0.0622793298624227</v>
      </c>
      <c r="X25" s="12" t="n">
        <v>-0.213700801898268</v>
      </c>
      <c r="Y25" s="12" t="n">
        <v>-0.242227196856517</v>
      </c>
      <c r="Z25" s="12" t="n">
        <v>0.797133823203127</v>
      </c>
      <c r="AA25" s="12">
        <f>J25+K25+L25+M25+N25</f>
        <v/>
      </c>
      <c r="AB25" s="12">
        <f>N25+M25+L25</f>
        <v/>
      </c>
      <c r="AC25" s="12">
        <f>S25/AB25</f>
        <v/>
      </c>
      <c r="AD25" s="56">
        <f>N25/AB25</f>
        <v/>
      </c>
      <c r="AE25" s="81">
        <f>N25/AB25</f>
        <v/>
      </c>
    </row>
    <row r="26" ht="15" customHeight="1" thickBot="1">
      <c r="A26" s="59" t="n">
        <v>4940</v>
      </c>
      <c r="B26" s="59" t="inlineStr">
        <is>
          <t>New</t>
        </is>
      </c>
      <c r="D26" s="59" t="n"/>
      <c r="E26" s="59" t="n"/>
      <c r="F26" s="59" t="n"/>
      <c r="G26" s="12" t="n">
        <v>8.99353258465357</v>
      </c>
      <c r="H26" s="12" t="n">
        <v>-0.566140188140439</v>
      </c>
      <c r="I26" s="12" t="n">
        <v>-1.68319166205047</v>
      </c>
      <c r="J26" s="12" t="n">
        <v>-0.0237868755383225</v>
      </c>
      <c r="K26" s="12" t="n">
        <v>-0.336638332410096</v>
      </c>
      <c r="L26" s="12" t="n">
        <v>0.6202774294814229</v>
      </c>
      <c r="M26" s="12" t="n">
        <v>1.12015252056321</v>
      </c>
      <c r="N26" s="12" t="n">
        <v>0.563028647191253</v>
      </c>
      <c r="O26" s="12" t="n">
        <v>1.16462522498668</v>
      </c>
      <c r="P26" s="12" t="n">
        <v>0.296136325663109</v>
      </c>
      <c r="Q26" s="12" t="n">
        <v>0.238924522832968</v>
      </c>
      <c r="R26" s="12" t="n">
        <v>1.17998731395815</v>
      </c>
      <c r="S26" s="12" t="n">
        <v>5.6757257065641</v>
      </c>
      <c r="T26" s="12" t="n">
        <v>0.0487155919706656</v>
      </c>
      <c r="U26" s="12" t="n">
        <v>2.70395975227172</v>
      </c>
      <c r="V26" s="12" t="n">
        <v>0.163533577778311</v>
      </c>
      <c r="W26" s="12" t="n">
        <v>-0.0067737919105735</v>
      </c>
      <c r="X26" s="12" t="n">
        <v>0.108111005444881</v>
      </c>
      <c r="Y26" s="12" t="n">
        <v>0.141968459223575</v>
      </c>
      <c r="Z26" s="12" t="n">
        <v>-0.15242848649775</v>
      </c>
      <c r="AA26" s="12">
        <f>J26+K26+L26+M26+N26</f>
        <v/>
      </c>
      <c r="AB26" s="12">
        <f>N26+M26+L26</f>
        <v/>
      </c>
      <c r="AC26" s="12">
        <f>S26/AB26</f>
        <v/>
      </c>
      <c r="AD26" s="56">
        <f>N26/M26</f>
        <v/>
      </c>
      <c r="AE26" s="81">
        <f>N26/AB26</f>
        <v/>
      </c>
    </row>
    <row r="27" ht="15" customHeight="1" thickBot="1">
      <c r="A27" s="59" t="n">
        <v>6987</v>
      </c>
      <c r="B27" s="59" t="inlineStr">
        <is>
          <t>New</t>
        </is>
      </c>
      <c r="D27" s="59" t="n"/>
      <c r="E27" s="59" t="n"/>
      <c r="F27" s="59" t="n"/>
      <c r="G27" s="12" t="n">
        <v>3.38853654596088</v>
      </c>
      <c r="H27" s="12" t="n">
        <v>0.80893429060696</v>
      </c>
      <c r="I27" s="12" t="n">
        <v>0.539934606129407</v>
      </c>
      <c r="J27" s="12" t="n">
        <v>-0.00733663683979442</v>
      </c>
      <c r="K27" s="12" t="n">
        <v>0.107986921225881</v>
      </c>
      <c r="L27" s="12" t="n">
        <v>0.925435391381167</v>
      </c>
      <c r="M27" s="12" t="n">
        <v>-1.27250835108169</v>
      </c>
      <c r="N27" s="12" t="n">
        <v>0.517885322577508</v>
      </c>
      <c r="O27" s="12" t="n">
        <v>0.283672958157143</v>
      </c>
      <c r="P27" s="12" t="n">
        <v>0.688674710889655</v>
      </c>
      <c r="Q27" s="12" t="n">
        <v>-0.218677264502976</v>
      </c>
      <c r="R27" s="12" t="n">
        <v>1.14092777835215</v>
      </c>
      <c r="S27" s="12" t="n">
        <v>0.969845302105332</v>
      </c>
      <c r="T27" s="12" t="n">
        <v>0.164942276222516</v>
      </c>
      <c r="U27" s="12" t="n">
        <v>0.468829174896435</v>
      </c>
      <c r="V27" s="12" t="n">
        <v>0.311277891296134</v>
      </c>
      <c r="W27" s="12" t="n">
        <v>-0.115531956702821</v>
      </c>
      <c r="X27" s="12" t="n">
        <v>-0.0760210777831174</v>
      </c>
      <c r="Y27" s="12" t="n">
        <v>0.0768770445768199</v>
      </c>
      <c r="Z27" s="12" t="n">
        <v>0.6592499202373731</v>
      </c>
      <c r="AA27" s="12">
        <f>J27+K27+L27+M27+N27</f>
        <v/>
      </c>
      <c r="AB27" s="12">
        <f>N27+M27+L27</f>
        <v/>
      </c>
      <c r="AC27" s="12">
        <f>S27/AB27</f>
        <v/>
      </c>
      <c r="AD27" s="56">
        <f>N27/M27</f>
        <v/>
      </c>
      <c r="AE27" s="81">
        <f>N27/AB27</f>
        <v/>
      </c>
    </row>
    <row r="28" ht="15" customHeight="1" thickBot="1">
      <c r="A28" s="59" t="n">
        <v>1310</v>
      </c>
      <c r="B28" t="inlineStr">
        <is>
          <t>Cen</t>
        </is>
      </c>
      <c r="C28" t="n">
        <v>20</v>
      </c>
      <c r="D28" s="59" t="n"/>
      <c r="E28" s="59" t="n"/>
      <c r="F28" s="59" t="n"/>
      <c r="G28" s="12" t="n">
        <v>7.50994641035395</v>
      </c>
      <c r="H28" s="12" t="n">
        <v>5.42676675718401</v>
      </c>
      <c r="I28" s="12" t="n">
        <v>3.99978759758358</v>
      </c>
      <c r="K28" s="12" t="n">
        <v>0.799957519516717</v>
      </c>
      <c r="L28" s="12" t="n">
        <v>-1.59621181940133</v>
      </c>
      <c r="M28" s="12" t="n">
        <v>1.96097417620743</v>
      </c>
      <c r="N28" s="12" t="n">
        <v>-0.473268867175752</v>
      </c>
      <c r="O28" s="12" t="n">
        <v>1.42697915960042</v>
      </c>
      <c r="P28" s="12" t="n">
        <v>1.07954895869099</v>
      </c>
      <c r="Q28" s="12" t="n"/>
      <c r="R28" s="12" t="n">
        <v>1.13745742189684</v>
      </c>
      <c r="S28" s="12" t="n">
        <v>-0.0406078028652392</v>
      </c>
      <c r="T28" s="12" t="n">
        <v>-0.166159552851056</v>
      </c>
      <c r="U28" s="12" t="n">
        <v>0.986330034138332</v>
      </c>
      <c r="V28" s="12" t="n">
        <v>-0.115357477924882</v>
      </c>
      <c r="W28" s="12" t="n">
        <v>-0.0720761427510542</v>
      </c>
      <c r="X28" s="12" t="n">
        <v>-0.0531282547976365</v>
      </c>
      <c r="Y28" s="12" t="n">
        <v>0.628619318696814</v>
      </c>
      <c r="Z28" s="12" t="n">
        <v>-0.203031639962673</v>
      </c>
      <c r="AA28" s="12">
        <f>J28+K28+L28+M28+N28</f>
        <v/>
      </c>
      <c r="AB28" s="12">
        <f>N28+M28+L28</f>
        <v/>
      </c>
      <c r="AC28" s="12">
        <f>S28/AB28</f>
        <v/>
      </c>
      <c r="AD28" s="56">
        <f>N28/M28</f>
        <v/>
      </c>
      <c r="AE28" s="81">
        <f>N28/AB28</f>
        <v/>
      </c>
    </row>
    <row r="29" ht="15" customHeight="1" thickBot="1">
      <c r="A29" s="59" t="n">
        <v>2386</v>
      </c>
      <c r="B29" s="59" t="inlineStr">
        <is>
          <t>New</t>
        </is>
      </c>
      <c r="D29" s="59" t="n"/>
      <c r="E29" s="59" t="n"/>
      <c r="F29" s="59" t="n"/>
      <c r="G29" s="12" t="n">
        <v>27.5510298194908</v>
      </c>
      <c r="H29" s="12" t="n">
        <v>10.0283901282287</v>
      </c>
      <c r="I29" s="12" t="n">
        <v>8.2944217784681</v>
      </c>
      <c r="J29" s="12" t="n">
        <v>0.250710351342815</v>
      </c>
      <c r="K29" s="12" t="n">
        <v>1.65888435569361</v>
      </c>
      <c r="L29" s="12" t="n">
        <v>3.4933487109549</v>
      </c>
      <c r="M29" s="12" t="n">
        <v>2.08191611161555</v>
      </c>
      <c r="N29" s="12" t="n">
        <v>1.09076185403598</v>
      </c>
      <c r="O29" s="12" t="n">
        <v>1.23254764707506</v>
      </c>
      <c r="P29" s="12" t="n">
        <v>1.49824618399658</v>
      </c>
      <c r="Q29" s="12" t="n">
        <v>-0.462383975852136</v>
      </c>
      <c r="R29" s="12" t="n">
        <v>1.13143856701221</v>
      </c>
      <c r="S29" s="12" t="n">
        <v>13.1109902043659</v>
      </c>
      <c r="T29" s="12" t="n">
        <v>0.0808423929253434</v>
      </c>
      <c r="U29" s="12" t="n">
        <v>3.28021091988382</v>
      </c>
      <c r="V29" s="12" t="n">
        <v>0.477932277398628</v>
      </c>
      <c r="W29" s="12" t="n">
        <v>0.413337258307415</v>
      </c>
      <c r="X29" s="12" t="n">
        <v>0.0519465995117236</v>
      </c>
      <c r="Y29" s="12" t="n">
        <v>-0.367263409444222</v>
      </c>
      <c r="Z29" s="12" t="n">
        <v>0.6414011998884011</v>
      </c>
      <c r="AA29" s="12">
        <f>J29+K29+L29+M29+N29</f>
        <v/>
      </c>
      <c r="AB29" s="12">
        <f>N29+M29+L29</f>
        <v/>
      </c>
      <c r="AC29" s="12">
        <f>S29/AB29</f>
        <v/>
      </c>
      <c r="AD29" s="56">
        <f>N29/M29</f>
        <v/>
      </c>
      <c r="AE29" s="81">
        <f>N29/AB29</f>
        <v/>
      </c>
    </row>
    <row r="30" ht="15" customHeight="1" thickBot="1">
      <c r="A30" s="59" t="n">
        <v>9621</v>
      </c>
      <c r="B30" t="inlineStr">
        <is>
          <t>Cen</t>
        </is>
      </c>
      <c r="C30" t="n">
        <v>23</v>
      </c>
      <c r="D30" s="59" t="n"/>
      <c r="E30" s="59" t="n"/>
      <c r="F30" s="59" t="n"/>
      <c r="G30" s="12" t="n">
        <v>4.32883111956254</v>
      </c>
      <c r="H30" s="12" t="n">
        <v>1.58756181105879</v>
      </c>
      <c r="I30" s="12" t="n">
        <v>0.0979470873862668</v>
      </c>
      <c r="K30" s="12" t="n">
        <v>0.0195894174772535</v>
      </c>
      <c r="L30" s="12" t="n">
        <v>0.642339306011481</v>
      </c>
      <c r="M30" s="12" t="n">
        <v>-0.872209542702189</v>
      </c>
      <c r="N30" s="12" t="n">
        <v>0.265855537885836</v>
      </c>
      <c r="O30" s="12" t="n">
        <v>1.48961472367252</v>
      </c>
      <c r="P30" s="12" t="n">
        <v>-0.349944461164236</v>
      </c>
      <c r="Q30" s="12" t="n"/>
      <c r="R30" s="12" t="n">
        <v>1.12945975022996</v>
      </c>
      <c r="S30" s="12" t="n">
        <v>0.227197910036284</v>
      </c>
      <c r="T30" s="12" t="n">
        <v>0.357900244376676</v>
      </c>
      <c r="U30" s="12" t="n">
        <v>1.38461164823749</v>
      </c>
      <c r="V30" s="12" t="n">
        <v>0.385934780250132</v>
      </c>
      <c r="W30" s="12" t="n">
        <v>0.000174996607391127</v>
      </c>
      <c r="X30" s="12" t="n">
        <v>-0.00971893188355967</v>
      </c>
      <c r="Y30" s="12" t="n">
        <v>0.6338506830962271</v>
      </c>
      <c r="Z30" s="12" t="n">
        <v>1.46384370516489</v>
      </c>
      <c r="AA30" s="12">
        <f>J30+K30+L30+M30+N30</f>
        <v/>
      </c>
      <c r="AB30" s="12">
        <f>N30+M30+L30</f>
        <v/>
      </c>
      <c r="AC30" s="12">
        <f>S30/AB30</f>
        <v/>
      </c>
      <c r="AD30" s="56">
        <f>N30/M30</f>
        <v/>
      </c>
      <c r="AE30" s="81">
        <f>N30/AB30</f>
        <v/>
      </c>
    </row>
    <row r="31" ht="15" customFormat="1" customHeight="1" s="50" thickBot="1">
      <c r="A31" t="n">
        <v>7712</v>
      </c>
      <c r="B31" t="inlineStr">
        <is>
          <t>Cen</t>
        </is>
      </c>
      <c r="C31" t="n">
        <v>19</v>
      </c>
      <c r="G31" s="12" t="n">
        <v>12.5267502691867</v>
      </c>
      <c r="H31" s="12" t="n">
        <v>2.04648303535272</v>
      </c>
      <c r="I31" s="12" t="n">
        <v>2.44354966731249</v>
      </c>
      <c r="K31" s="12" t="n">
        <v>0.4887099334625</v>
      </c>
      <c r="L31" s="12" t="n">
        <v>0.678685810418206</v>
      </c>
      <c r="M31" s="12" t="n">
        <v>3.92721198473715</v>
      </c>
      <c r="N31" s="12" t="n">
        <v>-0.365934213983257</v>
      </c>
      <c r="O31" s="12" t="n">
        <v>-0.397066631959776</v>
      </c>
      <c r="P31" s="12" t="n">
        <v>0.675164012330709</v>
      </c>
      <c r="Q31" s="12" t="n"/>
      <c r="R31" s="12" t="n">
        <v>1.07965558919172</v>
      </c>
      <c r="S31" s="12" t="n">
        <v>6.70343870997623</v>
      </c>
      <c r="T31" s="12" t="n">
        <v>-0.0396290982466338</v>
      </c>
      <c r="U31" s="12" t="n">
        <v>2.69717293466607</v>
      </c>
      <c r="V31" s="12" t="n">
        <v>-0.06574249851485971</v>
      </c>
      <c r="W31" s="12" t="n">
        <v>0.0866606502043589</v>
      </c>
      <c r="X31" s="12" t="n">
        <v>0.0796466232853516</v>
      </c>
      <c r="Y31" s="12" t="n">
        <v>-0.338906464170641</v>
      </c>
      <c r="Z31" s="12" t="n">
        <v>0.241766365439972</v>
      </c>
      <c r="AA31" s="12">
        <f>J31+K31+L31+M31+N31</f>
        <v/>
      </c>
      <c r="AB31" s="12">
        <f>N31+M31+L31</f>
        <v/>
      </c>
      <c r="AC31" s="12">
        <f>S31/AB31</f>
        <v/>
      </c>
      <c r="AD31" s="56">
        <f>N31/M31</f>
        <v/>
      </c>
      <c r="AE31" s="81">
        <f>N31/AB31</f>
        <v/>
      </c>
    </row>
    <row r="32" ht="15" customFormat="1" customHeight="1" s="50" thickBot="1">
      <c r="A32" s="59" t="n">
        <v>7520</v>
      </c>
      <c r="B32" t="inlineStr">
        <is>
          <t>Cen</t>
        </is>
      </c>
      <c r="C32" t="n">
        <v>8</v>
      </c>
      <c r="D32" s="59" t="n"/>
      <c r="E32" s="59" t="n"/>
      <c r="F32" s="59" t="n"/>
      <c r="G32" s="12" t="n">
        <v>15.7390437090476</v>
      </c>
      <c r="H32" s="12" t="n">
        <v>4.24286622632541</v>
      </c>
      <c r="I32" s="12" t="n">
        <v>4.6478803734452</v>
      </c>
      <c r="K32" s="12" t="n">
        <v>0.929576074689039</v>
      </c>
      <c r="L32" s="12" t="n">
        <v>-0.732848635701873</v>
      </c>
      <c r="M32" s="12" t="n">
        <v>5.34731183035182</v>
      </c>
      <c r="N32" s="12" t="n">
        <v>-0.21168651733296</v>
      </c>
      <c r="O32" s="12" t="n">
        <v>-0.405014147119786</v>
      </c>
      <c r="P32" s="12" t="n">
        <v>0.695328533364059</v>
      </c>
      <c r="Q32" s="12" t="n"/>
      <c r="R32" s="12" t="n">
        <v>1.07630154639981</v>
      </c>
      <c r="S32" s="12" t="n">
        <v>8.903342438336979</v>
      </c>
      <c r="T32" s="12" t="n">
        <v>0.169522074157981</v>
      </c>
      <c r="U32" s="12" t="n">
        <v>1.5165334979854</v>
      </c>
      <c r="V32" s="12" t="n">
        <v>0.0259514873337631</v>
      </c>
      <c r="W32" s="12" t="n">
        <v>-0.00727200927564089</v>
      </c>
      <c r="X32" s="12" t="n">
        <v>0.156041841932184</v>
      </c>
      <c r="Y32" s="12" t="n">
        <v>0.133897226850852</v>
      </c>
      <c r="Z32" s="12" t="n">
        <v>0.603643515085024</v>
      </c>
      <c r="AA32" s="12">
        <f>J32+K32+L32+M32+N32</f>
        <v/>
      </c>
      <c r="AB32" s="12">
        <f>N32+M32+L32</f>
        <v/>
      </c>
      <c r="AC32" s="12">
        <f>S32/AB32</f>
        <v/>
      </c>
      <c r="AD32" s="56">
        <f>N32/M32</f>
        <v/>
      </c>
      <c r="AE32" s="81">
        <f>N32/AB32</f>
        <v/>
      </c>
    </row>
    <row r="33" ht="15" customFormat="1" customHeight="1" s="50" thickBot="1">
      <c r="A33" t="n">
        <v>9562</v>
      </c>
      <c r="B33" t="inlineStr">
        <is>
          <t>Cen</t>
        </is>
      </c>
      <c r="C33" t="n">
        <v>14</v>
      </c>
      <c r="G33" s="12" t="n">
        <v>10.9835673824601</v>
      </c>
      <c r="H33" s="12" t="n">
        <v>1.37709600930644</v>
      </c>
      <c r="I33" s="12" t="n">
        <v>0.84287415612274</v>
      </c>
      <c r="K33" s="12" t="n">
        <v>0.168574831224548</v>
      </c>
      <c r="L33" s="12" t="n">
        <v>1.81703604314411</v>
      </c>
      <c r="M33" s="12" t="n">
        <v>3.20883687483605</v>
      </c>
      <c r="N33" s="12" t="n">
        <v>0.308467846757841</v>
      </c>
      <c r="O33" s="12" t="n">
        <v>0.534221853183704</v>
      </c>
      <c r="P33" s="12" t="n">
        <v>0.417978222780493</v>
      </c>
      <c r="Q33" s="12" t="n"/>
      <c r="R33" s="12" t="n">
        <v>1.03059864473487</v>
      </c>
      <c r="S33" s="12" t="n">
        <v>9.77704902660542</v>
      </c>
      <c r="T33" s="12" t="n">
        <v>-0.0595957850091827</v>
      </c>
      <c r="U33" s="12" t="n">
        <v>-1.20117629818657</v>
      </c>
      <c r="V33" s="12" t="n">
        <v>-0.0587024709494353</v>
      </c>
      <c r="W33" s="12" t="n">
        <v>0.0556851742333877</v>
      </c>
      <c r="X33" s="12" t="n">
        <v>-0.122759423008255</v>
      </c>
      <c r="Y33" s="12" t="n">
        <v>-0.190989148800678</v>
      </c>
      <c r="Z33" s="12" t="n">
        <v>0.0617860552796982</v>
      </c>
      <c r="AA33" s="12">
        <f>J33+K33+L33+M33+N33</f>
        <v/>
      </c>
      <c r="AB33" s="12">
        <f>N33+M33+L33</f>
        <v/>
      </c>
      <c r="AC33" s="12">
        <f>S33/AB33</f>
        <v/>
      </c>
      <c r="AD33" s="56">
        <f>N33/M33</f>
        <v/>
      </c>
      <c r="AE33" s="81">
        <f>N33/AB33</f>
        <v/>
      </c>
    </row>
    <row r="34" ht="15" customFormat="1" customHeight="1" s="50" thickBot="1">
      <c r="A34" s="59" t="n">
        <v>6978</v>
      </c>
      <c r="B34" s="59" t="inlineStr">
        <is>
          <t>New</t>
        </is>
      </c>
      <c r="D34" s="59" t="n"/>
      <c r="E34" s="59" t="n"/>
      <c r="F34" s="59" t="n"/>
      <c r="G34" s="12" t="n">
        <v>15.1278304372121</v>
      </c>
      <c r="H34" s="12" t="n">
        <v>3.97500303999655</v>
      </c>
      <c r="I34" s="12" t="n">
        <v>3.45113108942478</v>
      </c>
      <c r="J34" s="12" t="n">
        <v>0.0983483229937947</v>
      </c>
      <c r="K34" s="12" t="n">
        <v>0.690226217884955</v>
      </c>
      <c r="L34" s="12" t="n">
        <v>-0.0570305124140981</v>
      </c>
      <c r="M34" s="12" t="n">
        <v>4.75334740761752</v>
      </c>
      <c r="N34" s="12" t="n">
        <v>-0.0703036060353453</v>
      </c>
      <c r="O34" s="12" t="n">
        <v>0.327175304584189</v>
      </c>
      <c r="P34" s="12" t="n">
        <v>0.285162883138372</v>
      </c>
      <c r="Q34" s="12" t="n">
        <v>-0.5506958553926951</v>
      </c>
      <c r="R34" s="12" t="n">
        <v>1.02134247146783</v>
      </c>
      <c r="S34" s="12" t="n">
        <v>9.098146272644209</v>
      </c>
      <c r="T34" s="12" t="n">
        <v>0.131338417540469</v>
      </c>
      <c r="U34" s="12" t="n">
        <v>1.03333865310351</v>
      </c>
      <c r="V34" s="12" t="n">
        <v>0.16541523600138</v>
      </c>
      <c r="W34" s="12" t="n">
        <v>0.227728956811962</v>
      </c>
      <c r="X34" s="12" t="n">
        <v>-0.159153504034849</v>
      </c>
      <c r="Y34" s="12" t="n">
        <v>0.12790996361283</v>
      </c>
      <c r="Z34" s="12" t="n">
        <v>-0.0889217368436807</v>
      </c>
      <c r="AA34" s="12">
        <f>J34+K34+L34+M34+N34</f>
        <v/>
      </c>
      <c r="AB34" s="12">
        <f>N34+M34+L34</f>
        <v/>
      </c>
      <c r="AC34" s="12">
        <f>S34/AB34</f>
        <v/>
      </c>
      <c r="AD34" s="56">
        <f>N34/M34</f>
        <v/>
      </c>
      <c r="AE34" s="81">
        <f>N34/AB34</f>
        <v/>
      </c>
    </row>
    <row r="35" ht="15" customFormat="1" customHeight="1" s="50" thickBot="1">
      <c r="A35" s="59" t="n">
        <v>1325</v>
      </c>
      <c r="B35" t="inlineStr">
        <is>
          <t>Cen</t>
        </is>
      </c>
      <c r="C35" t="n">
        <v>1</v>
      </c>
      <c r="D35" s="59" t="n"/>
      <c r="E35" s="59" t="n"/>
      <c r="F35" s="59" t="n"/>
      <c r="G35" s="12" t="n">
        <v>20.3986874986019</v>
      </c>
      <c r="H35" s="12" t="n">
        <v>2.6937930703178</v>
      </c>
      <c r="I35" s="12" t="n">
        <v>1.1346777400622</v>
      </c>
      <c r="K35" s="12" t="n">
        <v>0.22693554801244</v>
      </c>
      <c r="L35" s="12" t="n">
        <v>4.27087388104809</v>
      </c>
      <c r="M35" s="12" t="n">
        <v>-0.0572509019087472</v>
      </c>
      <c r="N35" s="12" t="n">
        <v>1.55828711769977</v>
      </c>
      <c r="O35" s="12" t="n">
        <v>1.5591153302556</v>
      </c>
      <c r="P35" s="12" t="n">
        <v>0.452625373020697</v>
      </c>
      <c r="Q35" s="12" t="n"/>
      <c r="R35" s="12" t="n">
        <v>1.01293486550901</v>
      </c>
      <c r="S35" s="12" t="n">
        <v>11.9478076657294</v>
      </c>
      <c r="T35" s="12" t="n">
        <v>0.0209113572667813</v>
      </c>
      <c r="U35" s="12" t="n">
        <v>4.74415189704568</v>
      </c>
      <c r="V35" s="12" t="n">
        <v>0.866118566152462</v>
      </c>
      <c r="W35" s="12" t="n">
        <v>0.263221492089241</v>
      </c>
      <c r="X35" s="12" t="n">
        <v>0.509198940192167</v>
      </c>
      <c r="Y35" s="12" t="n">
        <v>0.235912331376625</v>
      </c>
      <c r="Z35" s="12" t="n">
        <v>0.0727131429400356</v>
      </c>
      <c r="AA35" s="12">
        <f>J35+K35+L35+M35+N35</f>
        <v/>
      </c>
      <c r="AB35" s="12">
        <f>N35+M35+L35</f>
        <v/>
      </c>
      <c r="AC35" s="12">
        <f>S35/AB35</f>
        <v/>
      </c>
      <c r="AD35" s="56">
        <f>N35/M35</f>
        <v/>
      </c>
      <c r="AE35" s="81">
        <f>N35/AB35</f>
        <v/>
      </c>
    </row>
    <row r="36" ht="15" customFormat="1" customHeight="1" s="50" thickBot="1">
      <c r="A36" s="59" t="n">
        <v>9262</v>
      </c>
      <c r="B36" t="inlineStr">
        <is>
          <t>Cen</t>
        </is>
      </c>
      <c r="C36" t="n">
        <v>12</v>
      </c>
      <c r="D36" s="59" t="n"/>
      <c r="E36" s="59" t="n"/>
      <c r="F36" s="59" t="n"/>
      <c r="G36" s="12" t="n">
        <v>8.60335735988312</v>
      </c>
      <c r="H36" s="12" t="n">
        <v>-0.385756278212972</v>
      </c>
      <c r="I36" s="12" t="n">
        <v>-1.34311765234738</v>
      </c>
      <c r="K36" s="12" t="n">
        <v>-0.268623530469477</v>
      </c>
      <c r="L36" s="12" t="n">
        <v>0.180537347239986</v>
      </c>
      <c r="M36" s="12" t="n">
        <v>3.45768330999312</v>
      </c>
      <c r="N36" s="12" t="n">
        <v>0.404186784540282</v>
      </c>
      <c r="O36" s="12" t="n">
        <v>0.957361374134413</v>
      </c>
      <c r="P36" s="12" t="n">
        <v>0.746566074255009</v>
      </c>
      <c r="Q36" s="12" t="n"/>
      <c r="R36" s="12" t="n">
        <v>0.915630786348359</v>
      </c>
      <c r="S36" s="12" t="n">
        <v>9.116837889927639</v>
      </c>
      <c r="T36" s="12" t="n">
        <v>-0.135244414488205</v>
      </c>
      <c r="U36" s="12" t="n">
        <v>-1.0433550381799</v>
      </c>
      <c r="V36" s="12" t="n">
        <v>0.181259419057699</v>
      </c>
      <c r="W36" s="12" t="n">
        <v>-0.0548977899142454</v>
      </c>
      <c r="X36" s="12" t="n">
        <v>-0.231067240094679</v>
      </c>
      <c r="Y36" s="12" t="n">
        <v>0.372386880872308</v>
      </c>
      <c r="Z36" s="12" t="n">
        <v>-0.523790579937755</v>
      </c>
      <c r="AA36" s="12">
        <f>J36+K36+L36+M36+N36</f>
        <v/>
      </c>
      <c r="AB36" s="12">
        <f>N36+M36+L36</f>
        <v/>
      </c>
      <c r="AC36" s="12">
        <f>S36/AB36</f>
        <v/>
      </c>
      <c r="AD36" s="56">
        <f>N36/M36</f>
        <v/>
      </c>
      <c r="AE36" s="81">
        <f>N36/AB36</f>
        <v/>
      </c>
    </row>
    <row r="37" ht="15" customFormat="1" customHeight="1" s="50" thickBot="1">
      <c r="A37" s="59" t="n">
        <v>1305</v>
      </c>
      <c r="B37" s="59" t="inlineStr">
        <is>
          <t>New</t>
        </is>
      </c>
      <c r="D37" s="59" t="n"/>
      <c r="E37" s="59" t="n"/>
      <c r="F37" s="59" t="n"/>
      <c r="G37" s="12" t="n">
        <v>20.1224057158543</v>
      </c>
      <c r="H37" s="12" t="n">
        <v>3.20709925842242</v>
      </c>
      <c r="I37" s="12" t="n">
        <v>1.90193079800447</v>
      </c>
      <c r="J37" s="12" t="n">
        <v>-0.0557879893686598</v>
      </c>
      <c r="K37" s="12" t="n">
        <v>0.380386159600895</v>
      </c>
      <c r="L37" s="12" t="n">
        <v>2.37858679716987</v>
      </c>
      <c r="M37" s="12" t="n">
        <v>0.748954396979326</v>
      </c>
      <c r="N37" s="12" t="n">
        <v>1.57433342094364</v>
      </c>
      <c r="O37" s="12" t="n">
        <v>1.41674443915526</v>
      </c>
      <c r="P37" s="12" t="n">
        <v>-0.118899540993402</v>
      </c>
      <c r="Q37" s="12" t="n">
        <v>0.467993146045345</v>
      </c>
      <c r="R37" s="12" t="n">
        <v>0.860055094624931</v>
      </c>
      <c r="S37" s="12" t="n">
        <v>11.7481626958467</v>
      </c>
      <c r="T37" s="12" t="n">
        <v>-0.118752399011587</v>
      </c>
      <c r="U37" s="12" t="n">
        <v>4.30708866696025</v>
      </c>
      <c r="V37" s="12" t="n">
        <v>-0.0881914878334827</v>
      </c>
      <c r="W37" s="12" t="n">
        <v>-0.0689855929238575</v>
      </c>
      <c r="X37" s="12" t="n">
        <v>0.376384464202871</v>
      </c>
      <c r="Y37" s="12" t="n">
        <v>0.191910431752364</v>
      </c>
      <c r="Z37" s="12" t="n">
        <v>-0.41967662915735</v>
      </c>
      <c r="AA37" s="12">
        <f>J37+K37+L37+M37+N37</f>
        <v/>
      </c>
      <c r="AB37" s="12">
        <f>N37+M37+L37</f>
        <v/>
      </c>
      <c r="AC37" s="12">
        <f>S37/AB37</f>
        <v/>
      </c>
      <c r="AD37" s="56">
        <f>N37/M37</f>
        <v/>
      </c>
      <c r="AE37" s="81">
        <f>N37/AB37</f>
        <v/>
      </c>
    </row>
    <row r="38" ht="15" customFormat="1" customHeight="1" s="50" thickBot="1">
      <c r="A38" s="59" t="n">
        <v>6854</v>
      </c>
      <c r="B38" s="59" t="inlineStr">
        <is>
          <t>New</t>
        </is>
      </c>
      <c r="D38" s="59" t="n"/>
      <c r="E38" s="59" t="n"/>
      <c r="F38" s="59" t="n"/>
      <c r="G38" s="12" t="n">
        <v>3.5294077048426</v>
      </c>
      <c r="H38" s="12" t="n">
        <v>2.09124231843289</v>
      </c>
      <c r="I38" s="12" t="n">
        <v>-0.515685526031208</v>
      </c>
      <c r="J38" s="12" t="n">
        <v>-0.027739152853699</v>
      </c>
      <c r="K38" s="12" t="n">
        <v>-0.103137105206241</v>
      </c>
      <c r="L38" s="12" t="n">
        <v>-1.02927105339134</v>
      </c>
      <c r="M38" s="12" t="n">
        <v>2.73108719886188</v>
      </c>
      <c r="N38" s="12" t="n">
        <v>-0.9345164363177439</v>
      </c>
      <c r="O38" s="12" t="n">
        <v>2.66240615017149</v>
      </c>
      <c r="P38" s="12" t="n">
        <v>1.45492739957215</v>
      </c>
      <c r="Q38" s="12" t="n">
        <v>0.1835768532269</v>
      </c>
      <c r="R38" s="12" t="n">
        <v>0.844052995427258</v>
      </c>
      <c r="S38" s="12" t="n">
        <v>-0.239678837256292</v>
      </c>
      <c r="T38" s="12" t="n">
        <v>-0.08091095037043231</v>
      </c>
      <c r="U38" s="12" t="n">
        <v>0.833791228238754</v>
      </c>
      <c r="V38" s="12" t="n">
        <v>-0.174637151296817</v>
      </c>
      <c r="W38" s="12" t="n">
        <v>-0.1621158554217</v>
      </c>
      <c r="X38" s="12" t="n">
        <v>0.103573878888984</v>
      </c>
      <c r="Y38" s="12" t="n">
        <v>0.241309326178503</v>
      </c>
      <c r="Z38" s="12" t="n">
        <v>1.05639029123529</v>
      </c>
      <c r="AA38" s="12">
        <f>J38+K38+L38+M38+N38</f>
        <v/>
      </c>
      <c r="AB38" s="12">
        <f>N38+M38+L38</f>
        <v/>
      </c>
      <c r="AC38" s="12">
        <f>S38/AB38</f>
        <v/>
      </c>
      <c r="AD38" s="56">
        <f>N38/M38</f>
        <v/>
      </c>
      <c r="AE38" s="81">
        <f>N38/AB38</f>
        <v/>
      </c>
    </row>
    <row r="39" ht="15" customFormat="1" customHeight="1" s="50" thickBot="1">
      <c r="A39" s="59" t="n">
        <v>2852</v>
      </c>
      <c r="B39" t="inlineStr">
        <is>
          <t>Cen</t>
        </is>
      </c>
      <c r="C39" t="n">
        <v>2</v>
      </c>
      <c r="D39" s="59" t="n"/>
      <c r="E39" s="59" t="n"/>
      <c r="F39" s="59" t="n"/>
      <c r="G39" s="12" t="n">
        <v>15.4556786844415</v>
      </c>
      <c r="H39" s="12" t="n">
        <v>5.69848516030007</v>
      </c>
      <c r="I39" s="12" t="n">
        <v>4.35119464231671</v>
      </c>
      <c r="K39" s="12" t="n">
        <v>0.8702389284633431</v>
      </c>
      <c r="L39" s="12" t="n">
        <v>0.282545719931681</v>
      </c>
      <c r="M39" s="12" t="n">
        <v>4.42619315346271</v>
      </c>
      <c r="N39" s="12" t="n">
        <v>0.054427127910128</v>
      </c>
      <c r="O39" s="12" t="n">
        <v>1.34729051798336</v>
      </c>
      <c r="P39" s="12" t="n">
        <v>0.385886210201229</v>
      </c>
      <c r="Q39" s="12" t="n"/>
      <c r="R39" s="12" t="n">
        <v>0.842863270398733</v>
      </c>
      <c r="S39" s="12" t="n">
        <v>9.40706766640775</v>
      </c>
      <c r="T39" s="12" t="n">
        <v>-0.0162022713057565</v>
      </c>
      <c r="U39" s="12" t="n">
        <v>-0.492737412664981</v>
      </c>
      <c r="V39" s="12" t="n">
        <v>0.15627421901308</v>
      </c>
      <c r="W39" s="12" t="n">
        <v>0.278620790589141</v>
      </c>
      <c r="X39" s="12" t="n">
        <v>0.191014843546409</v>
      </c>
      <c r="Y39" s="12" t="n">
        <v>0.446742044704179</v>
      </c>
      <c r="Z39" s="12" t="n">
        <v>0.205704765767218</v>
      </c>
      <c r="AA39" s="12">
        <f>J39+K39+L39+M39+N39</f>
        <v/>
      </c>
      <c r="AB39" s="12">
        <f>N39+M39+L39</f>
        <v/>
      </c>
      <c r="AC39" s="12">
        <f>S39/AB39</f>
        <v/>
      </c>
      <c r="AD39" s="56">
        <f>N39/M39</f>
        <v/>
      </c>
      <c r="AE39" s="81">
        <f>N39/AB39</f>
        <v/>
      </c>
    </row>
    <row r="40" ht="15" customFormat="1" customHeight="1" s="50" thickBot="1">
      <c r="A40" s="59" t="n">
        <v>9580</v>
      </c>
      <c r="B40" s="59" t="inlineStr">
        <is>
          <t>New</t>
        </is>
      </c>
      <c r="D40" s="59" t="n"/>
      <c r="E40" s="59" t="n"/>
      <c r="F40" s="59" t="n"/>
      <c r="G40" s="12" t="n">
        <v>15.4647177172906</v>
      </c>
      <c r="H40" s="12" t="n">
        <v>4.63458195627955</v>
      </c>
      <c r="I40" s="12" t="n">
        <v>4.28119610239936</v>
      </c>
      <c r="J40" s="12" t="n">
        <v>0.107941319475175</v>
      </c>
      <c r="K40" s="12" t="n">
        <v>0.856239220479873</v>
      </c>
      <c r="L40" s="12" t="n">
        <v>0.403863764481189</v>
      </c>
      <c r="M40" s="12" t="n">
        <v>2.48723103412659</v>
      </c>
      <c r="N40" s="12" t="n">
        <v>-0.558192367078534</v>
      </c>
      <c r="O40" s="12" t="n">
        <v>0.137503214929838</v>
      </c>
      <c r="P40" s="12" t="n">
        <v>0.503538424083482</v>
      </c>
      <c r="Q40" s="12" t="n">
        <v>-0.163623052412852</v>
      </c>
      <c r="R40" s="12" t="n">
        <v>0.817086904212635</v>
      </c>
      <c r="S40" s="12" t="n">
        <v>2.58736399734169</v>
      </c>
      <c r="T40" s="12" t="n">
        <v>-0.121481029133493</v>
      </c>
      <c r="U40" s="12" t="n">
        <v>7.42568485945676</v>
      </c>
      <c r="V40" s="12" t="n">
        <v>0.368958045209818</v>
      </c>
      <c r="W40" s="12" t="n">
        <v>0.06980366093616371</v>
      </c>
      <c r="X40" s="12" t="n">
        <v>0.248146940540847</v>
      </c>
      <c r="Y40" s="12" t="n">
        <v>0.138468737153852</v>
      </c>
      <c r="Z40" s="12" t="n">
        <v>-0.330876400775066</v>
      </c>
      <c r="AA40" s="12">
        <f>J40+K40+L40+M40+N40</f>
        <v/>
      </c>
      <c r="AB40" s="12">
        <f>N40+M40+L40</f>
        <v/>
      </c>
      <c r="AC40" s="12">
        <f>S40/AB40</f>
        <v/>
      </c>
      <c r="AD40" s="56">
        <f>N40/M40</f>
        <v/>
      </c>
      <c r="AE40" s="81">
        <f>N40/AB40</f>
        <v/>
      </c>
    </row>
    <row r="41" ht="15" customFormat="1" customHeight="1" s="50" thickBot="1">
      <c r="A41" s="59" t="n">
        <v>7476</v>
      </c>
      <c r="B41" s="59" t="inlineStr">
        <is>
          <t>New</t>
        </is>
      </c>
      <c r="D41" s="59" t="n"/>
      <c r="E41" s="59" t="n"/>
      <c r="F41" s="59" t="n"/>
      <c r="G41" s="12" t="n">
        <v>3.14297877641444</v>
      </c>
      <c r="H41" s="12" t="n">
        <v>5.76683731565344</v>
      </c>
      <c r="I41" s="12" t="n">
        <v>4.21604614024257</v>
      </c>
      <c r="J41" s="12" t="n">
        <v>0.0264993383942073</v>
      </c>
      <c r="K41" s="12" t="n">
        <v>0.8432092280485149</v>
      </c>
      <c r="L41" s="12" t="n">
        <v>-0.390752253408688</v>
      </c>
      <c r="M41" s="12" t="n">
        <v>0.431873857839104</v>
      </c>
      <c r="N41" s="12" t="n">
        <v>-0.69311896554674</v>
      </c>
      <c r="O41" s="12" t="n">
        <v>1.49779249862245</v>
      </c>
      <c r="P41" s="12" t="n">
        <v>0.623579258711307</v>
      </c>
      <c r="Q41" s="12" t="n">
        <v>0.349787378673829</v>
      </c>
      <c r="R41" s="12" t="n">
        <v>0.769823896996184</v>
      </c>
      <c r="S41" s="12" t="n">
        <v>-2.99259936546418</v>
      </c>
      <c r="T41" s="12" t="n">
        <v>-0.100001731398071</v>
      </c>
      <c r="U41" s="12" t="n">
        <v>-0.401083070771003</v>
      </c>
      <c r="V41" s="12" t="n">
        <v>0.0570938607582137</v>
      </c>
      <c r="W41" s="12" t="n">
        <v>-0.259867951754592</v>
      </c>
      <c r="X41" s="12" t="n">
        <v>-0.0566817129161192</v>
      </c>
      <c r="Y41" s="12" t="n">
        <v>0.556491802088632</v>
      </c>
      <c r="Z41" s="12" t="n">
        <v>0.570903940353981</v>
      </c>
      <c r="AA41" s="12">
        <f>J41+K41+L41+M41+N41</f>
        <v/>
      </c>
      <c r="AB41" s="12">
        <f>N41+M41+L41</f>
        <v/>
      </c>
      <c r="AC41" s="12">
        <f>S41/AB41</f>
        <v/>
      </c>
      <c r="AD41" s="56">
        <f>N41/M41</f>
        <v/>
      </c>
      <c r="AE41" s="81">
        <f>N41/AB41</f>
        <v/>
      </c>
    </row>
    <row r="42" ht="15" customFormat="1" customHeight="1" s="50" thickBot="1">
      <c r="A42" s="59" t="n">
        <v>854</v>
      </c>
      <c r="B42" t="inlineStr">
        <is>
          <t>Cen</t>
        </is>
      </c>
      <c r="C42" t="n">
        <v>25</v>
      </c>
      <c r="D42" s="59" t="n"/>
      <c r="E42" s="59" t="n"/>
      <c r="F42" s="59" t="n"/>
      <c r="G42" s="12" t="n">
        <v>1.5761647633782</v>
      </c>
      <c r="H42" s="12" t="n">
        <v>-0.744367473057905</v>
      </c>
      <c r="I42" s="12" t="n">
        <v>-0.970326052551381</v>
      </c>
      <c r="K42" s="12" t="n">
        <v>-0.194065210510276</v>
      </c>
      <c r="L42" s="12" t="n">
        <v>0.33973070308279</v>
      </c>
      <c r="M42" s="12" t="n">
        <v>0.659385595610559</v>
      </c>
      <c r="N42" s="12" t="n">
        <v>0.0874455592833516</v>
      </c>
      <c r="O42" s="12" t="n">
        <v>0.225958579493476</v>
      </c>
      <c r="P42" s="12" t="n">
        <v>0.606334139540691</v>
      </c>
      <c r="Q42" s="12" t="n"/>
      <c r="R42" s="12" t="n">
        <v>0.677226624556258</v>
      </c>
      <c r="S42" s="12" t="n">
        <v>2.09572969072066</v>
      </c>
      <c r="T42" s="12" t="n">
        <v>0.230831096615771</v>
      </c>
      <c r="U42" s="12" t="n">
        <v>-0.452424078840811</v>
      </c>
      <c r="V42" s="12" t="n">
        <v>0.0276567302322065</v>
      </c>
      <c r="W42" s="12" t="n">
        <v>0.0899396168402789</v>
      </c>
      <c r="X42" s="12" t="n">
        <v>-0.103026294469871</v>
      </c>
      <c r="Y42" s="12" t="n">
        <v>0.296958771796421</v>
      </c>
      <c r="Z42" s="12" t="n">
        <v>0.634179022929839</v>
      </c>
      <c r="AA42" s="12">
        <f>J42+K42+L42+M42+N42</f>
        <v/>
      </c>
      <c r="AB42" s="12">
        <f>N42+M42+L42</f>
        <v/>
      </c>
      <c r="AC42" s="12">
        <f>S42/AB42</f>
        <v/>
      </c>
      <c r="AD42" s="56">
        <f>N42/AB42</f>
        <v/>
      </c>
      <c r="AE42" s="81">
        <f>N42/AB42</f>
        <v/>
      </c>
    </row>
    <row r="43" ht="15" customFormat="1" customHeight="1" s="50" thickBot="1">
      <c r="A43" s="59" t="n">
        <v>8349</v>
      </c>
      <c r="B43" s="59" t="inlineStr">
        <is>
          <t>New</t>
        </is>
      </c>
      <c r="D43" s="59" t="n"/>
      <c r="E43" s="59" t="n"/>
      <c r="F43" s="59" t="n"/>
      <c r="G43" s="12" t="n">
        <v>9.19193770710668</v>
      </c>
      <c r="H43" s="12" t="n">
        <v>1.78095712353276</v>
      </c>
      <c r="I43" s="12" t="n">
        <v>1.13946312653211</v>
      </c>
      <c r="J43" s="12" t="n">
        <v>0.0274287825797997</v>
      </c>
      <c r="K43" s="12" t="n">
        <v>0.227892625306422</v>
      </c>
      <c r="L43" s="12" t="n">
        <v>-0.297279108891579</v>
      </c>
      <c r="M43" s="12" t="n">
        <v>1.18092479876387</v>
      </c>
      <c r="N43" s="12" t="n">
        <v>-0.295362271751924</v>
      </c>
      <c r="O43" s="12" t="n">
        <v>0.586636431841053</v>
      </c>
      <c r="P43" s="12" t="n">
        <v>0.341057241241293</v>
      </c>
      <c r="Q43" s="12" t="n">
        <v>0.19016064106651</v>
      </c>
      <c r="R43" s="12" t="n">
        <v>0.605570420877261</v>
      </c>
      <c r="S43" s="12" t="n">
        <v>0.587759129876544</v>
      </c>
      <c r="T43" s="12" t="n">
        <v>-0.032044916075676</v>
      </c>
      <c r="U43" s="12" t="n">
        <v>6.21765103282011</v>
      </c>
      <c r="V43" s="12" t="n">
        <v>-0.0187035002021649</v>
      </c>
      <c r="W43" s="12" t="n">
        <v>-0.0291677828635279</v>
      </c>
      <c r="X43" s="12" t="n">
        <v>0.0522301191143457</v>
      </c>
      <c r="Y43" s="12" t="n">
        <v>0.390833544106002</v>
      </c>
      <c r="Z43" s="12" t="n">
        <v>-0.157427352486438</v>
      </c>
      <c r="AA43" s="12">
        <f>J43+K43+L43+M43+N43</f>
        <v/>
      </c>
      <c r="AB43" s="12">
        <f>N43+M43+L43</f>
        <v/>
      </c>
      <c r="AC43" s="12">
        <f>S43/AB43</f>
        <v/>
      </c>
      <c r="AD43" s="56">
        <f>N43/M43</f>
        <v/>
      </c>
      <c r="AE43" s="81">
        <f>N43/AB43</f>
        <v/>
      </c>
    </row>
    <row r="44" ht="15" customFormat="1" customHeight="1" s="50" thickBot="1">
      <c r="A44" s="59" t="n">
        <v>7902</v>
      </c>
      <c r="B44" t="inlineStr">
        <is>
          <t>Cen</t>
        </is>
      </c>
      <c r="C44" t="n">
        <v>13</v>
      </c>
      <c r="D44" s="59" t="n"/>
      <c r="E44" s="59" t="n"/>
      <c r="F44" s="59" t="n"/>
      <c r="G44" s="12" t="n">
        <v>14.4170471993618</v>
      </c>
      <c r="H44" s="12" t="n">
        <v>4.62176040130474</v>
      </c>
      <c r="I44" s="12" t="n">
        <v>4.41085372217436</v>
      </c>
      <c r="K44" s="12" t="n">
        <v>0.882170744434873</v>
      </c>
      <c r="L44" s="12" t="n">
        <v>2.20120460850555</v>
      </c>
      <c r="M44" s="12" t="n">
        <v>1.81522645175055</v>
      </c>
      <c r="N44" s="12" t="n">
        <v>0.218839033800762</v>
      </c>
      <c r="O44" s="12" t="n">
        <v>0.210906679130376</v>
      </c>
      <c r="P44" s="12" t="n">
        <v>0.341582325965263</v>
      </c>
      <c r="Q44" s="12" t="n"/>
      <c r="R44" s="12" t="n">
        <v>0.597581253994752</v>
      </c>
      <c r="S44" s="12" t="n">
        <v>6.92585268101046</v>
      </c>
      <c r="T44" s="12" t="n">
        <v>0.153386677539732</v>
      </c>
      <c r="U44" s="12" t="n">
        <v>2.27185286305187</v>
      </c>
      <c r="V44" s="12" t="n">
        <v>0.0918841218997376</v>
      </c>
      <c r="W44" s="12" t="n">
        <v>-0.0841082299037027</v>
      </c>
      <c r="X44" s="12" t="n">
        <v>0.0948923430659611</v>
      </c>
      <c r="Y44" s="12" t="n">
        <v>0.0945291887473787</v>
      </c>
      <c r="Z44" s="12" t="n">
        <v>0.356617250478605</v>
      </c>
      <c r="AA44" s="12">
        <f>J44+K44+L44+M44+N44</f>
        <v/>
      </c>
      <c r="AB44" s="12">
        <f>N44+M44+L44</f>
        <v/>
      </c>
      <c r="AC44" s="12">
        <f>S44/AB44</f>
        <v/>
      </c>
      <c r="AD44" s="56">
        <f>N44/M44</f>
        <v/>
      </c>
      <c r="AE44" s="81">
        <f>N44/AB44</f>
        <v/>
      </c>
    </row>
    <row r="45" ht="15" customFormat="1" customHeight="1" s="50" thickBot="1">
      <c r="A45" s="59" t="n">
        <v>7480</v>
      </c>
      <c r="B45" s="59" t="inlineStr">
        <is>
          <t>New</t>
        </is>
      </c>
      <c r="D45" s="59" t="n"/>
      <c r="E45" s="59" t="n"/>
      <c r="F45" s="59" t="n"/>
      <c r="G45" s="12" t="n">
        <v>17.8482300851456</v>
      </c>
      <c r="H45" s="12" t="n">
        <v>8.49791753841467</v>
      </c>
      <c r="I45" s="12" t="n">
        <v>7.28279873621103</v>
      </c>
      <c r="J45" s="12" t="n">
        <v>-0.0102322301043061</v>
      </c>
      <c r="K45" s="12" t="n">
        <v>1.4565597472422</v>
      </c>
      <c r="L45" s="12" t="n">
        <v>0.634060521105036</v>
      </c>
      <c r="M45" s="12" t="n">
        <v>3.62454687607895</v>
      </c>
      <c r="N45" s="12" t="n">
        <v>0.559521548982955</v>
      </c>
      <c r="O45" s="12" t="n">
        <v>1.23558326241225</v>
      </c>
      <c r="P45" s="12" t="n">
        <v>0.232840500054054</v>
      </c>
      <c r="Q45" s="12" t="n">
        <v>0.300195819262954</v>
      </c>
      <c r="R45" s="12" t="n">
        <v>0.587419218851592</v>
      </c>
      <c r="S45" s="12" t="n">
        <v>10.6807620181777</v>
      </c>
      <c r="T45" s="12" t="n">
        <v>0.202455154275196</v>
      </c>
      <c r="U45" s="12" t="n">
        <v>-1.91786869029828</v>
      </c>
      <c r="V45" s="12" t="n">
        <v>0.215363336653044</v>
      </c>
      <c r="W45" s="12" t="n">
        <v>0.0276810610261918</v>
      </c>
      <c r="X45" s="12" t="n">
        <v>-0.175781954288925</v>
      </c>
      <c r="Y45" s="12" t="n">
        <v>0.0266862735040596</v>
      </c>
      <c r="Z45" s="12" t="n">
        <v>0.29366515374119</v>
      </c>
      <c r="AA45" s="12">
        <f>J45+K45+L45+M45+N45</f>
        <v/>
      </c>
      <c r="AB45" s="12">
        <f>N45+M45+L45</f>
        <v/>
      </c>
      <c r="AC45" s="12">
        <f>S45/AB45</f>
        <v/>
      </c>
      <c r="AD45" s="56">
        <f>N45/M45</f>
        <v/>
      </c>
      <c r="AE45" s="81">
        <f>N45/AB45</f>
        <v/>
      </c>
    </row>
    <row r="46" ht="15" customFormat="1" customHeight="1" s="50" thickBot="1">
      <c r="A46" t="n">
        <v>771</v>
      </c>
      <c r="B46" s="59" t="inlineStr">
        <is>
          <t>New</t>
        </is>
      </c>
      <c r="G46" s="12" t="n">
        <v>1.88788162435587</v>
      </c>
      <c r="H46" s="12" t="n">
        <v>2.44561961612248</v>
      </c>
      <c r="I46" s="12" t="n">
        <v>1.60493496633788</v>
      </c>
      <c r="J46" s="12" t="n">
        <v>-0.0652157026730911</v>
      </c>
      <c r="K46" s="12" t="n">
        <v>0.320986993267576</v>
      </c>
      <c r="L46" s="12" t="n">
        <v>0.249566979577952</v>
      </c>
      <c r="M46" s="12" t="n">
        <v>1.04845096599224</v>
      </c>
      <c r="N46" s="12" t="n">
        <v>-0.188160043600527</v>
      </c>
      <c r="O46" s="12" t="n">
        <v>0.971116055130789</v>
      </c>
      <c r="P46" s="12" t="n">
        <v>0.445060740940135</v>
      </c>
      <c r="Q46" s="12" t="n">
        <v>-0.447181832966052</v>
      </c>
      <c r="R46" s="12" t="n">
        <v>0.539730553029964</v>
      </c>
      <c r="S46" s="12" t="n">
        <v>1.4056686935598</v>
      </c>
      <c r="T46" s="12" t="n">
        <v>0.0898920029755836</v>
      </c>
      <c r="U46" s="12" t="n">
        <v>-2.50313723835639</v>
      </c>
      <c r="V46" s="12" t="n">
        <v>-0.376220564839063</v>
      </c>
      <c r="W46" s="12" t="n">
        <v>-0.132205901893046</v>
      </c>
      <c r="X46" s="12" t="n">
        <v>-0.126956395008497</v>
      </c>
      <c r="Y46" s="12" t="n">
        <v>0.0702080764775352</v>
      </c>
      <c r="Z46" s="12" t="n">
        <v>1.28006483451321</v>
      </c>
      <c r="AA46" s="12">
        <f>J46+K46+L46+M46+N46</f>
        <v/>
      </c>
      <c r="AB46" s="12">
        <f>N46+M46+L46</f>
        <v/>
      </c>
      <c r="AC46" s="12">
        <f>S46/AB46</f>
        <v/>
      </c>
      <c r="AD46" s="56">
        <f>N46/AB46</f>
        <v/>
      </c>
      <c r="AE46" s="81">
        <f>N46/AB46</f>
        <v/>
      </c>
    </row>
    <row r="47" ht="15" customFormat="1" customHeight="1" s="50" thickBot="1">
      <c r="A47" s="59" t="n">
        <v>9062</v>
      </c>
      <c r="B47" s="59" t="inlineStr">
        <is>
          <t>New</t>
        </is>
      </c>
      <c r="D47" s="59" t="n"/>
      <c r="E47" s="59" t="n"/>
      <c r="F47" s="59" t="n"/>
      <c r="G47" s="12" t="n">
        <v>19.0808868963747</v>
      </c>
      <c r="H47" s="12" t="n">
        <v>6.25473021100913</v>
      </c>
      <c r="I47" s="12" t="n">
        <v>3.98520496595776</v>
      </c>
      <c r="J47" s="12" t="n">
        <v>-0.0214067994660346</v>
      </c>
      <c r="K47" s="12" t="n">
        <v>0.797040993191553</v>
      </c>
      <c r="L47" s="12" t="n">
        <v>3.4844768953939</v>
      </c>
      <c r="M47" s="12" t="n">
        <v>1.40489679416093</v>
      </c>
      <c r="N47" s="12" t="n">
        <v>1.70143336748583</v>
      </c>
      <c r="O47" s="12" t="n">
        <v>2.31233884398344</v>
      </c>
      <c r="P47" s="12" t="n">
        <v>0.365731306826011</v>
      </c>
      <c r="Q47" s="12" t="n">
        <v>-0.0792871531434025</v>
      </c>
      <c r="R47" s="12" t="n">
        <v>0.5272935642530791</v>
      </c>
      <c r="S47" s="12" t="n">
        <v>14.8014373211449</v>
      </c>
      <c r="T47" s="12" t="n">
        <v>0.0721776529725866</v>
      </c>
      <c r="U47" s="12" t="n">
        <v>-2.50257420003242</v>
      </c>
      <c r="V47" s="12" t="n">
        <v>0.410178941141371</v>
      </c>
      <c r="W47" s="12" t="n">
        <v>0.5123154719331769</v>
      </c>
      <c r="X47" s="12" t="n">
        <v>0.00269966598872434</v>
      </c>
      <c r="Y47" s="12" t="n">
        <v>0.341420953437361</v>
      </c>
      <c r="Z47" s="12" t="n">
        <v>0.149140613730033</v>
      </c>
      <c r="AA47" s="12">
        <f>J47+K47+L47+M47+N47</f>
        <v/>
      </c>
      <c r="AB47" s="12">
        <f>N47+M47+L47</f>
        <v/>
      </c>
      <c r="AC47" s="12">
        <f>S47/AB47</f>
        <v/>
      </c>
      <c r="AD47" s="56">
        <f>N47/M47</f>
        <v/>
      </c>
      <c r="AE47" s="81">
        <f>N47/AB47</f>
        <v/>
      </c>
    </row>
    <row r="48" ht="15" customFormat="1" customHeight="1" s="50" thickBot="1">
      <c r="A48" s="59" t="n">
        <v>6977</v>
      </c>
      <c r="B48" t="inlineStr">
        <is>
          <t>Cen</t>
        </is>
      </c>
      <c r="C48" t="n">
        <v>16</v>
      </c>
      <c r="D48" s="59" t="n"/>
      <c r="E48" s="59" t="n"/>
      <c r="F48" s="59" t="n"/>
      <c r="G48" s="12" t="n">
        <v>4.21911020242424</v>
      </c>
      <c r="H48" s="12" t="n">
        <v>1.19341802613955</v>
      </c>
      <c r="I48" s="12" t="n">
        <v>0.86216353997387</v>
      </c>
      <c r="K48" s="12" t="n">
        <v>0.172432707994774</v>
      </c>
      <c r="L48" s="12" t="n">
        <v>-0.9259861899026151</v>
      </c>
      <c r="M48" s="12" t="n">
        <v>0.574165709922018</v>
      </c>
      <c r="N48" s="12" t="n">
        <v>0.00127172920661849</v>
      </c>
      <c r="O48" s="12" t="n">
        <v>0.331254486165682</v>
      </c>
      <c r="P48" s="12" t="n">
        <v>0.122404740491238</v>
      </c>
      <c r="Q48" s="12" t="n"/>
      <c r="R48" s="12" t="n">
        <v>0.5152257789268661</v>
      </c>
      <c r="S48" s="12" t="n">
        <v>0.228703875974513</v>
      </c>
      <c r="T48" s="12" t="n">
        <v>0.06594443514306821</v>
      </c>
      <c r="U48" s="12" t="n">
        <v>2.28176252138331</v>
      </c>
      <c r="V48" s="12" t="n">
        <v>-0.254887163291207</v>
      </c>
      <c r="W48" s="12" t="n">
        <v>0.0392234039131735</v>
      </c>
      <c r="X48" s="12" t="n">
        <v>0.0259061392474356</v>
      </c>
      <c r="Y48" s="12" t="n">
        <v>0.0725765446623254</v>
      </c>
      <c r="Z48" s="12" t="n">
        <v>0.23172814821486</v>
      </c>
      <c r="AA48" s="12">
        <f>J48+K48+L48+M48+N48</f>
        <v/>
      </c>
      <c r="AB48" s="12">
        <f>N48+M48+L48</f>
        <v/>
      </c>
      <c r="AC48" s="12">
        <f>S48/AB48</f>
        <v/>
      </c>
      <c r="AD48" s="56">
        <f>N48/M48</f>
        <v/>
      </c>
      <c r="AE48" s="81">
        <f>N48/AB48</f>
        <v/>
      </c>
    </row>
    <row r="49" ht="15" customFormat="1" customHeight="1" s="50" thickBot="1">
      <c r="A49" s="59" t="n">
        <v>7757</v>
      </c>
      <c r="B49" s="59" t="inlineStr">
        <is>
          <t>New</t>
        </is>
      </c>
      <c r="D49" s="59" t="n"/>
      <c r="E49" s="59" t="n"/>
      <c r="F49" s="59" t="n"/>
      <c r="G49" s="12" t="n">
        <v>3.27171020154067</v>
      </c>
      <c r="H49" s="12" t="n">
        <v>-1.26400078319032</v>
      </c>
      <c r="I49" s="12" t="n">
        <v>-1.5488535692192</v>
      </c>
      <c r="J49" s="12" t="n">
        <v>-0.0328973854384953</v>
      </c>
      <c r="K49" s="12" t="n">
        <v>-0.30977071384384</v>
      </c>
      <c r="L49" s="12" t="n">
        <v>1.80225599420318</v>
      </c>
      <c r="M49" s="12" t="n">
        <v>0.673753223614191</v>
      </c>
      <c r="N49" s="12" t="n">
        <v>0.615451796376742</v>
      </c>
      <c r="O49" s="12" t="n">
        <v>0.350647556905872</v>
      </c>
      <c r="P49" s="12" t="n">
        <v>0.749078384112332</v>
      </c>
      <c r="Q49" s="12" t="n">
        <v>-0.575978274619435</v>
      </c>
      <c r="R49" s="12" t="n">
        <v>0.469359220588927</v>
      </c>
      <c r="S49" s="12" t="n">
        <v>6.22702142331528</v>
      </c>
      <c r="T49" s="12" t="n">
        <v>0.319001868173242</v>
      </c>
      <c r="U49" s="12" t="n">
        <v>-2.16066965917322</v>
      </c>
      <c r="V49" s="12" t="n">
        <v>0.447707572040291</v>
      </c>
      <c r="W49" s="12" t="n">
        <v>0.0184153511071134</v>
      </c>
      <c r="X49" s="12" t="n">
        <v>-0.141707711980114</v>
      </c>
      <c r="Y49" s="12" t="n">
        <v>-0.0473268680610335</v>
      </c>
      <c r="Z49" s="12" t="n">
        <v>0.558691318021166</v>
      </c>
      <c r="AA49" s="12">
        <f>J49+K49+L49+M49+N49</f>
        <v/>
      </c>
      <c r="AB49" s="12">
        <f>N49+M49+L49</f>
        <v/>
      </c>
      <c r="AC49" s="12">
        <f>S49/AB49</f>
        <v/>
      </c>
      <c r="AD49" s="56">
        <f>N49/M49</f>
        <v/>
      </c>
      <c r="AE49" s="81">
        <f>N49/AB49</f>
        <v/>
      </c>
    </row>
    <row r="50" ht="15" customFormat="1" customHeight="1" s="50" thickBot="1">
      <c r="A50" s="59" t="n">
        <v>6141</v>
      </c>
      <c r="B50" t="inlineStr">
        <is>
          <t>Cen</t>
        </is>
      </c>
      <c r="C50" t="n">
        <v>10</v>
      </c>
      <c r="D50" s="59" t="n"/>
      <c r="E50" s="59" t="n"/>
      <c r="F50" s="59" t="n"/>
      <c r="G50" s="12" t="n">
        <v>0.433756797421512</v>
      </c>
      <c r="H50" s="12" t="n">
        <v>-0.127322769495139</v>
      </c>
      <c r="I50" s="12" t="n">
        <v>-0.203380027681251</v>
      </c>
      <c r="K50" s="12" t="n">
        <v>-0.0406760055362501</v>
      </c>
      <c r="L50" s="12" t="n">
        <v>-0.148603807457006</v>
      </c>
      <c r="M50" s="12" t="n">
        <v>1.25010576003949</v>
      </c>
      <c r="N50" s="12" t="n">
        <v>-0.187976344892056</v>
      </c>
      <c r="O50" s="12" t="n">
        <v>0.07605725818611191</v>
      </c>
      <c r="P50" s="12" t="n">
        <v>0.329218171454046</v>
      </c>
      <c r="Q50" s="12" t="n"/>
      <c r="R50" s="12" t="n">
        <v>0.455451549227038</v>
      </c>
      <c r="S50" s="12" t="n">
        <v>1.4117259881617</v>
      </c>
      <c r="T50" s="12" t="n">
        <v>-0.122067789491218</v>
      </c>
      <c r="U50" s="12" t="n">
        <v>-1.30609797047209</v>
      </c>
      <c r="V50" s="12" t="n">
        <v>-0.0731469752884706</v>
      </c>
      <c r="W50" s="12" t="n">
        <v>-0.00746393705214513</v>
      </c>
      <c r="X50" s="12" t="n">
        <v>-0.0615933846347286</v>
      </c>
      <c r="Y50" s="12" t="n">
        <v>0.0534336582876447</v>
      </c>
      <c r="Z50" s="12" t="n">
        <v>-0.239698280721953</v>
      </c>
      <c r="AA50" s="12">
        <f>J50+K50+L50+M50+N50</f>
        <v/>
      </c>
      <c r="AB50" s="12">
        <f>N50+M50+L50</f>
        <v/>
      </c>
      <c r="AC50" s="12">
        <f>S50/AB50</f>
        <v/>
      </c>
      <c r="AD50" s="56">
        <f>N50/AB50</f>
        <v/>
      </c>
      <c r="AE50" s="81">
        <f>N50/AB50</f>
        <v/>
      </c>
    </row>
    <row r="51" ht="15" customFormat="1" customHeight="1" s="50" thickBot="1">
      <c r="A51" s="59" t="n">
        <v>5031</v>
      </c>
      <c r="B51" t="inlineStr">
        <is>
          <t>Cen</t>
        </is>
      </c>
      <c r="C51" t="n">
        <v>18</v>
      </c>
      <c r="D51" s="59" t="n"/>
      <c r="E51" s="59" t="n"/>
      <c r="F51" s="59" t="n"/>
      <c r="G51" s="12" t="n">
        <v>7.06185930505689</v>
      </c>
      <c r="H51" s="12" t="n">
        <v>0.84885713953575</v>
      </c>
      <c r="I51" s="12" t="n">
        <v>0.585445651779773</v>
      </c>
      <c r="K51" s="12" t="n">
        <v>0.117089130355955</v>
      </c>
      <c r="L51" s="12" t="n">
        <v>1.04348650716781</v>
      </c>
      <c r="M51" s="12" t="n">
        <v>-0.13148236623555</v>
      </c>
      <c r="N51" s="12" t="n">
        <v>0.0318374725906408</v>
      </c>
      <c r="O51" s="12" t="n">
        <v>0.263411487755975</v>
      </c>
      <c r="P51" s="12" t="n">
        <v>1.07342795641669</v>
      </c>
      <c r="Q51" s="12" t="n"/>
      <c r="R51" s="12" t="n">
        <v>0.451856693251427</v>
      </c>
      <c r="S51" s="12" t="n">
        <v>0.939709137649922</v>
      </c>
      <c r="T51" s="12" t="n">
        <v>0.163790756339784</v>
      </c>
      <c r="U51" s="12" t="n">
        <v>4.82143633461978</v>
      </c>
      <c r="V51" s="12" t="n">
        <v>-0.142059312816207</v>
      </c>
      <c r="W51" s="12" t="n">
        <v>-0.0273652461199278</v>
      </c>
      <c r="X51" s="12" t="n">
        <v>0.0315652747794765</v>
      </c>
      <c r="Y51" s="12" t="n">
        <v>0.123671360984177</v>
      </c>
      <c r="Z51" s="12" t="n">
        <v>0.229196873692585</v>
      </c>
      <c r="AA51" s="12">
        <f>J51+K51+L51+M51+N51</f>
        <v/>
      </c>
      <c r="AB51" s="12">
        <f>N51+M51+L51</f>
        <v/>
      </c>
      <c r="AC51" s="12">
        <f>S51/AB51</f>
        <v/>
      </c>
      <c r="AD51" s="56">
        <f>N51/M51</f>
        <v/>
      </c>
      <c r="AE51" s="81">
        <f>N51/AB51</f>
        <v/>
      </c>
    </row>
    <row r="52" ht="15" customFormat="1" customHeight="1" s="50" thickBot="1">
      <c r="A52" s="59" t="n">
        <v>1114</v>
      </c>
      <c r="B52" s="59" t="inlineStr">
        <is>
          <t>New</t>
        </is>
      </c>
      <c r="D52" s="59" t="n"/>
      <c r="E52" s="59" t="n"/>
      <c r="F52" s="59" t="n"/>
      <c r="G52" s="12" t="n">
        <v>11.9949534861647</v>
      </c>
      <c r="H52" s="12" t="n">
        <v>0.59506837910004</v>
      </c>
      <c r="I52" s="12" t="n">
        <v>-0.994818083781542</v>
      </c>
      <c r="J52" s="12" t="n">
        <v>-0.0251401069420165</v>
      </c>
      <c r="K52" s="12" t="n">
        <v>-0.198963616756308</v>
      </c>
      <c r="L52" s="12" t="n">
        <v>0.960051937752788</v>
      </c>
      <c r="M52" s="12" t="n">
        <v>2.10822515405346</v>
      </c>
      <c r="N52" s="12" t="n">
        <v>0.820129842464795</v>
      </c>
      <c r="O52" s="12" t="n">
        <v>1.64016667676561</v>
      </c>
      <c r="P52" s="12" t="n">
        <v>0.362565049850599</v>
      </c>
      <c r="Q52" s="12" t="n">
        <v>0.302488422264652</v>
      </c>
      <c r="R52" s="12" t="n">
        <v>0.390606229105972</v>
      </c>
      <c r="S52" s="12" t="n">
        <v>9.277151458183679</v>
      </c>
      <c r="T52" s="12" t="n">
        <v>-0.094428198659982</v>
      </c>
      <c r="U52" s="12" t="n">
        <v>1.732127419775</v>
      </c>
      <c r="V52" s="12" t="n">
        <v>0.333021355771421</v>
      </c>
      <c r="W52" s="12" t="n">
        <v>0.272898309934362</v>
      </c>
      <c r="X52" s="12" t="n">
        <v>0.043545393960234</v>
      </c>
      <c r="Y52" s="12" t="n">
        <v>0.109633017318106</v>
      </c>
      <c r="Z52" s="12" t="n">
        <v>-0.476325946301372</v>
      </c>
      <c r="AA52" s="12">
        <f>J52+K52+L52+M52+N52</f>
        <v/>
      </c>
      <c r="AB52" s="12">
        <f>N52+M52+L52</f>
        <v/>
      </c>
      <c r="AC52" s="12">
        <f>S52/AB52</f>
        <v/>
      </c>
      <c r="AD52" s="56">
        <f>N52/M52</f>
        <v/>
      </c>
      <c r="AE52" s="81">
        <f>N52/AB52</f>
        <v/>
      </c>
    </row>
    <row r="53" ht="15" customFormat="1" customHeight="1" s="50" thickBot="1">
      <c r="A53" s="59" t="n">
        <v>9659</v>
      </c>
      <c r="B53" t="inlineStr">
        <is>
          <t>Cen</t>
        </is>
      </c>
      <c r="C53" t="n">
        <v>28</v>
      </c>
      <c r="F53" s="59" t="n"/>
      <c r="G53" s="12" t="n">
        <v>4.05521881423729</v>
      </c>
      <c r="H53" s="12" t="n">
        <v>1.16356664222252</v>
      </c>
      <c r="I53" s="12" t="n">
        <v>0.541339614529589</v>
      </c>
      <c r="K53" s="12" t="n">
        <v>0.108267922905918</v>
      </c>
      <c r="L53" s="12" t="n">
        <v>0.836203706447654</v>
      </c>
      <c r="M53" s="12" t="n">
        <v>-0.240539223126194</v>
      </c>
      <c r="N53" s="12" t="n">
        <v>0.264786683456645</v>
      </c>
      <c r="O53" s="12" t="n">
        <v>0.622227027692937</v>
      </c>
      <c r="P53" s="12" t="n">
        <v>0.763606702324148</v>
      </c>
      <c r="Q53" s="12" t="n"/>
      <c r="R53" s="12" t="n">
        <v>0.348230728944529</v>
      </c>
      <c r="S53" s="12" t="n">
        <v>1.67905867747849</v>
      </c>
      <c r="T53" s="12" t="n">
        <v>0.29631924493084</v>
      </c>
      <c r="U53" s="12" t="n">
        <v>0.864362765591745</v>
      </c>
      <c r="V53" s="12" t="n">
        <v>0.140570646435739</v>
      </c>
      <c r="W53" s="12" t="n">
        <v>0.0240712050307936</v>
      </c>
      <c r="X53" s="12" t="n">
        <v>0.00906524250274445</v>
      </c>
      <c r="Y53" s="12" t="n">
        <v>0.0686884974277681</v>
      </c>
      <c r="Z53" s="12" t="n">
        <v>1.52159420542514</v>
      </c>
      <c r="AA53" s="12">
        <f>J53+K53+L53+M53+N53</f>
        <v/>
      </c>
      <c r="AB53" s="12">
        <f>N53+M53+L53</f>
        <v/>
      </c>
      <c r="AC53" s="12">
        <f>S53/AB53</f>
        <v/>
      </c>
      <c r="AD53" s="56">
        <f>N53/M53</f>
        <v/>
      </c>
      <c r="AE53" s="81">
        <f>N53/AB53</f>
        <v/>
      </c>
    </row>
    <row r="54" ht="15" customFormat="1" customHeight="1" s="50" thickBot="1">
      <c r="A54" s="59" t="n">
        <v>8089</v>
      </c>
      <c r="B54" s="59" t="inlineStr">
        <is>
          <t>New</t>
        </is>
      </c>
      <c r="D54" s="59" t="n"/>
      <c r="E54" s="59" t="n"/>
      <c r="F54" s="59" t="n"/>
      <c r="G54" s="12" t="n">
        <v>8.805162984997789</v>
      </c>
      <c r="H54" s="12" t="n">
        <v>2.68609676289323</v>
      </c>
      <c r="I54" s="12" t="n">
        <v>0.933117069999516</v>
      </c>
      <c r="J54" s="12" t="n">
        <v>0.0228514994135134</v>
      </c>
      <c r="K54" s="12" t="n">
        <v>0.186623413999904</v>
      </c>
      <c r="L54" s="12" t="n">
        <v>1.45413148108391</v>
      </c>
      <c r="M54" s="12" t="n">
        <v>0.416859898468126</v>
      </c>
      <c r="N54" s="12" t="n">
        <v>0.532571433045083</v>
      </c>
      <c r="O54" s="12" t="n">
        <v>1.70727669406668</v>
      </c>
      <c r="P54" s="12" t="n">
        <v>0.9380203062189461</v>
      </c>
      <c r="Q54" s="12" t="n">
        <v>-0.6012295693404059</v>
      </c>
      <c r="R54" s="12" t="n">
        <v>0.33779260116975</v>
      </c>
      <c r="S54" s="12" t="n">
        <v>4.95070844324558</v>
      </c>
      <c r="T54" s="12" t="n">
        <v>0.0396970571388781</v>
      </c>
      <c r="U54" s="12" t="n">
        <v>0.830565177689223</v>
      </c>
      <c r="V54" s="12" t="n">
        <v>0.142945820796894</v>
      </c>
      <c r="W54" s="12" t="n">
        <v>0.0510761963904437</v>
      </c>
      <c r="X54" s="12" t="n">
        <v>0.0170366753454418</v>
      </c>
      <c r="Y54" s="12" t="n">
        <v>-0.365954782455905</v>
      </c>
      <c r="Z54" s="12" t="n">
        <v>0.383402211649853</v>
      </c>
      <c r="AA54" s="12">
        <f>J54+K54+L54+M54+N54</f>
        <v/>
      </c>
      <c r="AB54" s="12">
        <f>N54+M54+L54</f>
        <v/>
      </c>
      <c r="AC54" s="12">
        <f>S54/AB54</f>
        <v/>
      </c>
      <c r="AD54" s="56">
        <f>N54/M54</f>
        <v/>
      </c>
      <c r="AE54" s="81">
        <f>N54/AB54</f>
        <v/>
      </c>
    </row>
    <row r="55" ht="15" customFormat="1" customHeight="1" s="50" thickBot="1">
      <c r="A55" s="59" t="n">
        <v>5719</v>
      </c>
      <c r="B55" t="inlineStr">
        <is>
          <t>Cen</t>
        </is>
      </c>
      <c r="C55" t="n">
        <v>9</v>
      </c>
      <c r="D55" s="59" t="n"/>
      <c r="E55" s="59" t="n"/>
      <c r="F55" s="59" t="n"/>
      <c r="G55" s="12" t="n">
        <v>11.9628229465896</v>
      </c>
      <c r="H55" s="12" t="n">
        <v>3.88388880433634</v>
      </c>
      <c r="I55" s="12" t="n">
        <v>1.88630466445665</v>
      </c>
      <c r="K55" s="12" t="n">
        <v>0.37726093289133</v>
      </c>
      <c r="L55" s="12" t="n">
        <v>1.3218642379744</v>
      </c>
      <c r="M55" s="12" t="n">
        <v>1.72265718153699</v>
      </c>
      <c r="N55" s="12" t="n">
        <v>0.0211324010168951</v>
      </c>
      <c r="O55" s="12" t="n">
        <v>1.99758413987968</v>
      </c>
      <c r="P55" s="12" t="n">
        <v>0.9784245308627481</v>
      </c>
      <c r="Q55" s="12" t="n"/>
      <c r="R55" s="12" t="n">
        <v>0.333287949613969</v>
      </c>
      <c r="S55" s="12" t="n">
        <v>4.87284060613286</v>
      </c>
      <c r="T55" s="12" t="n">
        <v>-0.00327537700982039</v>
      </c>
      <c r="U55" s="12" t="n">
        <v>2.87280558650651</v>
      </c>
      <c r="V55" s="12" t="n">
        <v>0.33677038866064</v>
      </c>
      <c r="W55" s="12" t="n">
        <v>-0.0381163588921505</v>
      </c>
      <c r="X55" s="12" t="n">
        <v>-0.0327019521290378</v>
      </c>
      <c r="Y55" s="12" t="n">
        <v>0.702894541805046</v>
      </c>
      <c r="Z55" s="12" t="n">
        <v>-0.165383123084537</v>
      </c>
      <c r="AA55" s="12">
        <f>J55+K55+L55+M55+N55</f>
        <v/>
      </c>
      <c r="AB55" s="12">
        <f>N55+M55+L55</f>
        <v/>
      </c>
      <c r="AC55" s="12">
        <f>S55/AB55</f>
        <v/>
      </c>
      <c r="AD55" s="56">
        <f>N55/M55</f>
        <v/>
      </c>
      <c r="AE55" s="81">
        <f>N55/AB55</f>
        <v/>
      </c>
    </row>
    <row r="56" ht="15" customFormat="1" customHeight="1" s="50" thickBot="1">
      <c r="A56" s="59" t="n">
        <v>9127</v>
      </c>
      <c r="B56" s="59" t="inlineStr">
        <is>
          <t>New</t>
        </is>
      </c>
      <c r="D56" s="59" t="n"/>
      <c r="E56" s="59" t="n"/>
      <c r="F56" s="59" t="n"/>
      <c r="G56" s="12" t="n">
        <v>6.66117380641235</v>
      </c>
      <c r="H56" s="12" t="n">
        <v>3.49272068033682</v>
      </c>
      <c r="I56" s="12" t="n">
        <v>1.43552021640156</v>
      </c>
      <c r="J56" s="12" t="n">
        <v>0.123651886072701</v>
      </c>
      <c r="K56" s="12" t="n">
        <v>0.287104043280312</v>
      </c>
      <c r="L56" s="12" t="n">
        <v>1.73009514421909</v>
      </c>
      <c r="M56" s="12" t="n">
        <v>0.452064122198598</v>
      </c>
      <c r="N56" s="12" t="n">
        <v>-0.170312697374846</v>
      </c>
      <c r="O56" s="12" t="n">
        <v>1.80989669178986</v>
      </c>
      <c r="P56" s="12" t="n">
        <v>0.760868359159489</v>
      </c>
      <c r="Q56" s="12" t="n">
        <v>0.0362461876174005</v>
      </c>
      <c r="R56" s="12" t="n">
        <v>0.243868944942101</v>
      </c>
      <c r="S56" s="12" t="n">
        <v>1.78265990174205</v>
      </c>
      <c r="T56" s="12" t="n">
        <v>0.167459859019781</v>
      </c>
      <c r="U56" s="12" t="n">
        <v>1.14192427939136</v>
      </c>
      <c r="V56" s="12" t="n">
        <v>0.158678169747824</v>
      </c>
      <c r="W56" s="12" t="n">
        <v>0.0672644677898645</v>
      </c>
      <c r="X56" s="12" t="n">
        <v>0.08621599434688849</v>
      </c>
      <c r="Y56" s="12" t="n">
        <v>0.337765106010682</v>
      </c>
      <c r="Z56" s="12" t="n">
        <v>0.963347805251445</v>
      </c>
      <c r="AA56" s="12">
        <f>J56+K56+L56+M56+N56</f>
        <v/>
      </c>
      <c r="AB56" s="12">
        <f>N56+M56+L56</f>
        <v/>
      </c>
      <c r="AC56" s="12">
        <f>S56/AB56</f>
        <v/>
      </c>
      <c r="AD56" s="56">
        <f>N56/M56</f>
        <v/>
      </c>
      <c r="AE56" s="81">
        <f>N56/AB56</f>
        <v/>
      </c>
    </row>
    <row r="57" ht="15" customFormat="1" customHeight="1" s="50" thickBot="1">
      <c r="A57" s="59" t="n">
        <v>5834</v>
      </c>
      <c r="B57" t="inlineStr">
        <is>
          <t>Cen</t>
        </is>
      </c>
      <c r="C57" t="n">
        <v>29</v>
      </c>
      <c r="D57" s="59" t="n"/>
      <c r="E57" s="59" t="n"/>
      <c r="F57" s="59" t="n"/>
      <c r="G57" s="12" t="n">
        <v>-2.47786589744538</v>
      </c>
      <c r="H57" s="12" t="n">
        <v>-0.0588634358730477</v>
      </c>
      <c r="I57" s="12" t="n">
        <v>-1.52093553629394</v>
      </c>
      <c r="K57" s="12" t="n">
        <v>-0.304187107258789</v>
      </c>
      <c r="L57" s="12" t="n">
        <v>1.1692312633416</v>
      </c>
      <c r="M57" s="12" t="n">
        <v>-0.169686436732868</v>
      </c>
      <c r="N57" s="12" t="n">
        <v>-0.283485790024363</v>
      </c>
      <c r="O57" s="12" t="n">
        <v>1.46207210042089</v>
      </c>
      <c r="P57" s="12" t="n">
        <v>-0.171767627120079</v>
      </c>
      <c r="Q57" s="12" t="n"/>
      <c r="R57" s="12" t="n">
        <v>0.0032869705988134</v>
      </c>
      <c r="S57" s="12" t="n">
        <v>-0.587570560245949</v>
      </c>
      <c r="T57" s="12" t="n">
        <v>0.07791132090272609</v>
      </c>
      <c r="U57" s="12" t="n">
        <v>-1.8347188719252</v>
      </c>
      <c r="V57" s="12" t="n">
        <v>0.162064491685463</v>
      </c>
      <c r="W57" s="12" t="n">
        <v>0.149240793942746</v>
      </c>
      <c r="X57" s="12" t="n">
        <v>-0.165928203381443</v>
      </c>
      <c r="Y57" s="12" t="n">
        <v>0.167077837655204</v>
      </c>
      <c r="Z57" s="12" t="n">
        <v>0.0529555300966994</v>
      </c>
      <c r="AA57" s="12">
        <f>J57+K57+L57+M57+N57</f>
        <v/>
      </c>
      <c r="AB57" s="12">
        <f>N57+M57+L57</f>
        <v/>
      </c>
      <c r="AC57" s="12">
        <f>S57/AB57</f>
        <v/>
      </c>
      <c r="AD57" s="56">
        <f>N57/AB57</f>
        <v/>
      </c>
      <c r="AE57" s="81">
        <f>N57/AB57</f>
        <v/>
      </c>
    </row>
    <row r="58" ht="15" customFormat="1" customHeight="1" s="50" thickBot="1">
      <c r="A58" s="59" t="n">
        <v>5036</v>
      </c>
      <c r="B58" t="inlineStr">
        <is>
          <t>Cen</t>
        </is>
      </c>
      <c r="C58" t="n">
        <v>17</v>
      </c>
      <c r="D58" s="59" t="n"/>
      <c r="E58" s="59" t="n"/>
      <c r="F58" s="59" t="n"/>
      <c r="G58" s="12" t="n">
        <v>8.343390377624379</v>
      </c>
      <c r="H58" s="12" t="n">
        <v>5.24904604645762</v>
      </c>
      <c r="I58" s="12" t="n">
        <v>3.50608056124435</v>
      </c>
      <c r="K58" s="12" t="n">
        <v>0.701216112248871</v>
      </c>
      <c r="L58" s="12" t="n">
        <v>-0.399680863871652</v>
      </c>
      <c r="M58" s="12" t="n">
        <v>2.32846108986444</v>
      </c>
      <c r="N58" s="12" t="n">
        <v>-0.144250735533459</v>
      </c>
      <c r="O58" s="12" t="n">
        <v>1.74296548521326</v>
      </c>
      <c r="P58" s="12" t="n">
        <v>1.27726929901559</v>
      </c>
      <c r="Q58" s="12" t="n"/>
      <c r="R58" s="12" t="n">
        <v>-0.0553492592475127</v>
      </c>
      <c r="S58" s="12" t="n">
        <v>3.53598763818993</v>
      </c>
      <c r="T58" s="12" t="n">
        <v>0.152644969396575</v>
      </c>
      <c r="U58" s="12" t="n">
        <v>-0.386294047775655</v>
      </c>
      <c r="V58" s="12" t="n">
        <v>0.17331281035921</v>
      </c>
      <c r="W58" s="12" t="n">
        <v>-0.0422228813237154</v>
      </c>
      <c r="X58" s="12" t="n">
        <v>-0.128230200554143</v>
      </c>
      <c r="Y58" s="12" t="n">
        <v>-0.259263166818389</v>
      </c>
      <c r="Z58" s="12" t="n">
        <v>0.149280753144113</v>
      </c>
      <c r="AA58" s="12">
        <f>J58+K58+L58+M58+N58</f>
        <v/>
      </c>
      <c r="AB58" s="12">
        <f>N58+M58+L58</f>
        <v/>
      </c>
      <c r="AC58" s="12">
        <f>S58/AB58</f>
        <v/>
      </c>
      <c r="AD58" s="56">
        <f>N58/M58</f>
        <v/>
      </c>
      <c r="AE58" s="81">
        <f>N58/AB58</f>
        <v/>
      </c>
    </row>
    <row r="59" ht="15" customFormat="1" customHeight="1" s="50" thickBot="1">
      <c r="A59" s="59" t="n">
        <v>9263</v>
      </c>
      <c r="B59" t="inlineStr">
        <is>
          <t>Cen</t>
        </is>
      </c>
      <c r="C59" t="n">
        <v>24</v>
      </c>
      <c r="D59" s="59" t="n"/>
      <c r="E59" s="59" t="n"/>
      <c r="F59" s="59" t="n"/>
      <c r="G59" s="12" t="n">
        <v>3.41720859489442</v>
      </c>
      <c r="H59" s="12" t="n">
        <v>1.67847764198257</v>
      </c>
      <c r="I59" s="12" t="n">
        <v>1.39952826858182</v>
      </c>
      <c r="K59" s="12" t="n">
        <v>0.279905653716364</v>
      </c>
      <c r="L59" s="12" t="n">
        <v>0.841225087887212</v>
      </c>
      <c r="M59" s="12" t="n">
        <v>0.704318747844649</v>
      </c>
      <c r="N59" s="12" t="n">
        <v>0.239321206039378</v>
      </c>
      <c r="O59" s="12" t="n">
        <v>0.27894937340075</v>
      </c>
      <c r="P59" s="12" t="n">
        <v>0.315073887861571</v>
      </c>
      <c r="Q59" s="12" t="n"/>
      <c r="R59" s="12" t="n">
        <v>-0.06485734443916991</v>
      </c>
      <c r="S59" s="12" t="n">
        <v>3.4464686137734</v>
      </c>
      <c r="T59" s="12" t="n">
        <v>0.153557781765775</v>
      </c>
      <c r="U59" s="12" t="n">
        <v>-1.64288031642237</v>
      </c>
      <c r="V59" s="12" t="n">
        <v>0.284605667178507</v>
      </c>
      <c r="W59" s="12" t="n">
        <v>-0.0496199535369667</v>
      </c>
      <c r="X59" s="12" t="n">
        <v>-0.0357564775731511</v>
      </c>
      <c r="Y59" s="12" t="n">
        <v>0.0921647954807415</v>
      </c>
      <c r="Z59" s="12" t="n">
        <v>0.653009808232716</v>
      </c>
      <c r="AA59" s="12">
        <f>J59+K59+L59+M59+N59</f>
        <v/>
      </c>
      <c r="AB59" s="12">
        <f>N59+M59+L59</f>
        <v/>
      </c>
      <c r="AC59" s="12">
        <f>S59/AB59</f>
        <v/>
      </c>
      <c r="AD59" s="56">
        <f>N59/M59</f>
        <v/>
      </c>
      <c r="AE59" s="81">
        <f>N59/AB59</f>
        <v/>
      </c>
    </row>
    <row r="60" ht="15" customFormat="1" customHeight="1" s="50" thickBot="1">
      <c r="A60" s="59" t="n">
        <v>4039</v>
      </c>
      <c r="B60" s="59" t="inlineStr">
        <is>
          <t>New</t>
        </is>
      </c>
      <c r="D60" s="59" t="n"/>
      <c r="E60" s="59" t="n"/>
      <c r="F60" s="59" t="n"/>
      <c r="G60" s="12" t="n">
        <v>32.3236957854028</v>
      </c>
      <c r="H60" s="12" t="n">
        <v>8.27283349767753</v>
      </c>
      <c r="I60" s="12" t="n">
        <v>6.85649581046532</v>
      </c>
      <c r="J60" s="12" t="n">
        <v>0.120327396681499</v>
      </c>
      <c r="K60" s="12" t="n">
        <v>1.37129916209306</v>
      </c>
      <c r="L60" s="12" t="n">
        <v>2.8509393659995</v>
      </c>
      <c r="M60" s="12" t="n">
        <v>1.55159654442018</v>
      </c>
      <c r="N60" s="12" t="n">
        <v>3.66949528194657</v>
      </c>
      <c r="O60" s="12" t="n">
        <v>1.17568289384921</v>
      </c>
      <c r="P60" s="12" t="n">
        <v>1.13325279028338</v>
      </c>
      <c r="Q60" s="12" t="n">
        <v>0.105338280130409</v>
      </c>
      <c r="R60" s="12" t="n">
        <v>-0.0860396838322714</v>
      </c>
      <c r="S60" s="12" t="n">
        <v>24.3016088645727</v>
      </c>
      <c r="T60" s="12" t="n">
        <v>0.0656455551354698</v>
      </c>
      <c r="U60" s="12" t="n">
        <v>-0.164706893015186</v>
      </c>
      <c r="V60" s="12" t="n">
        <v>0.457131282604986</v>
      </c>
      <c r="W60" s="12" t="n">
        <v>0.46167807306653</v>
      </c>
      <c r="X60" s="12" t="n">
        <v>-0.0694189844452546</v>
      </c>
      <c r="Y60" s="12" t="n">
        <v>-0.0555100812671382</v>
      </c>
      <c r="Z60" s="12" t="n">
        <v>0.286326412755607</v>
      </c>
      <c r="AA60" s="12">
        <f>J60+K60+L60+M60+N60</f>
        <v/>
      </c>
      <c r="AB60" s="12">
        <f>N60+M60+L60</f>
        <v/>
      </c>
      <c r="AC60" s="12">
        <f>S60/AB60</f>
        <v/>
      </c>
      <c r="AD60" s="56">
        <f>N60/M60</f>
        <v/>
      </c>
      <c r="AE60" s="81">
        <f>N60/AB60</f>
        <v/>
      </c>
    </row>
    <row r="61" ht="15" customFormat="1" customHeight="1" s="50" thickBot="1">
      <c r="A61" s="59" t="n">
        <v>188</v>
      </c>
      <c r="B61" t="inlineStr">
        <is>
          <t>Cen</t>
        </is>
      </c>
      <c r="C61" t="n">
        <v>11</v>
      </c>
      <c r="D61" s="59" t="n"/>
      <c r="E61" s="59" t="n"/>
      <c r="F61" s="59" t="n"/>
      <c r="G61" s="12" t="n">
        <v>18.9964580030803</v>
      </c>
      <c r="H61" s="12" t="n">
        <v>4.62753262683298</v>
      </c>
      <c r="I61" s="12" t="n">
        <v>3.13595676177245</v>
      </c>
      <c r="K61" s="12" t="n">
        <v>0.627191352354489</v>
      </c>
      <c r="L61" s="12" t="n">
        <v>0.176315379151862</v>
      </c>
      <c r="M61" s="12" t="n">
        <v>2.03721331974232</v>
      </c>
      <c r="N61" s="12" t="n">
        <v>0.685840318942845</v>
      </c>
      <c r="O61" s="12" t="n">
        <v>1.49157586506053</v>
      </c>
      <c r="P61" s="12" t="n">
        <v>0.138368052840003</v>
      </c>
      <c r="Q61" s="12" t="n"/>
      <c r="R61" s="12" t="n">
        <v>-0.153308497877853</v>
      </c>
      <c r="S61" s="12" t="n">
        <v>7.67994361335074</v>
      </c>
      <c r="T61" s="12" t="n">
        <v>-0.058011592880107</v>
      </c>
      <c r="U61" s="12" t="n">
        <v>6.8422902607745</v>
      </c>
      <c r="V61" s="12" t="n">
        <v>0.0164125686715809</v>
      </c>
      <c r="W61" s="12" t="n">
        <v>-0.118359526588952</v>
      </c>
      <c r="X61" s="12" t="n">
        <v>0.341747471637649</v>
      </c>
      <c r="Y61" s="12" t="n">
        <v>0.186598776847066</v>
      </c>
      <c r="Z61" s="12" t="n">
        <v>0.421074809046271</v>
      </c>
      <c r="AA61" s="12">
        <f>J61+K61+L61+M61+N61</f>
        <v/>
      </c>
      <c r="AB61" s="12">
        <f>N61+M61+L61</f>
        <v/>
      </c>
      <c r="AC61" s="12">
        <f>S61/AB61</f>
        <v/>
      </c>
      <c r="AD61" s="56">
        <f>N61/M61</f>
        <v/>
      </c>
      <c r="AE61" s="81">
        <f>N61/AB61</f>
        <v/>
      </c>
    </row>
    <row r="62" ht="15" customFormat="1" customHeight="1" s="50" thickBot="1">
      <c r="A62" s="59" t="n">
        <v>8764</v>
      </c>
      <c r="B62" s="59" t="inlineStr">
        <is>
          <t>New</t>
        </is>
      </c>
      <c r="D62" s="59" t="n"/>
      <c r="E62" s="59" t="n"/>
      <c r="F62" s="59" t="n"/>
      <c r="G62" s="12" t="n">
        <v>16.2217899653888</v>
      </c>
      <c r="H62" s="12" t="n">
        <v>8.952803480009569</v>
      </c>
      <c r="I62" s="12" t="n">
        <v>7.4454058720197</v>
      </c>
      <c r="J62" s="12" t="n">
        <v>-0.0493885265978726</v>
      </c>
      <c r="K62" s="12" t="n">
        <v>1.48908117440394</v>
      </c>
      <c r="L62" s="12" t="n">
        <v>1.09342807205643</v>
      </c>
      <c r="M62" s="12" t="n">
        <v>3.0214956748901</v>
      </c>
      <c r="N62" s="12" t="n">
        <v>0.506715070620017</v>
      </c>
      <c r="O62" s="12" t="n">
        <v>1.60617466118561</v>
      </c>
      <c r="P62" s="12" t="n">
        <v>0.572286889472896</v>
      </c>
      <c r="Q62" s="12" t="n">
        <v>-0.157337570010881</v>
      </c>
      <c r="R62" s="12" t="n">
        <v>-0.160302365943446</v>
      </c>
      <c r="S62" s="12" t="n">
        <v>9.66999477493672</v>
      </c>
      <c r="T62" s="12" t="n">
        <v>0.24931784201146</v>
      </c>
      <c r="U62" s="12" t="n">
        <v>-2.24070592361399</v>
      </c>
      <c r="V62" s="12" t="n">
        <v>0.0866840492763981</v>
      </c>
      <c r="W62" s="12" t="n">
        <v>0.414881184749071</v>
      </c>
      <c r="X62" s="12" t="n">
        <v>-0.117197597985015</v>
      </c>
      <c r="Y62" s="12" t="n">
        <v>0.309287309861436</v>
      </c>
      <c r="Z62" s="12" t="n">
        <v>1.63265507942264</v>
      </c>
      <c r="AA62" s="12">
        <f>J62+K62+L62+M62+N62</f>
        <v/>
      </c>
      <c r="AB62" s="12">
        <f>N62+M62+L62</f>
        <v/>
      </c>
      <c r="AC62" s="12">
        <f>S62/AB62</f>
        <v/>
      </c>
      <c r="AD62" s="56">
        <f>N62/M62</f>
        <v/>
      </c>
      <c r="AE62" s="81">
        <f>N62/AB62</f>
        <v/>
      </c>
    </row>
    <row r="63" ht="15" customFormat="1" customHeight="1" s="50" thickBot="1">
      <c r="A63" s="59" t="n">
        <v>6975</v>
      </c>
      <c r="B63" s="59" t="inlineStr">
        <is>
          <t>New</t>
        </is>
      </c>
      <c r="D63" s="59" t="n"/>
      <c r="E63" s="59" t="n"/>
      <c r="F63" s="59" t="n"/>
      <c r="G63" s="12" t="n">
        <v>6.40445998447784</v>
      </c>
      <c r="H63" s="12" t="n">
        <v>2.92471759142686</v>
      </c>
      <c r="I63" s="12" t="n">
        <v>1.23113378191761</v>
      </c>
      <c r="J63" s="12" t="n">
        <v>-0.00702880355383868</v>
      </c>
      <c r="K63" s="12" t="n">
        <v>0.246226756383522</v>
      </c>
      <c r="L63" s="12" t="n">
        <v>-0.715540401455186</v>
      </c>
      <c r="M63" s="12" t="n">
        <v>0.690804209157927</v>
      </c>
      <c r="N63" s="12" t="n">
        <v>-0.0449103053534802</v>
      </c>
      <c r="O63" s="12" t="n">
        <v>1.70764141661693</v>
      </c>
      <c r="P63" s="12" t="n">
        <v>0.237326370883764</v>
      </c>
      <c r="Q63" s="12" t="n">
        <v>-0.296708599278705</v>
      </c>
      <c r="R63" s="12" t="n">
        <v>-0.420729205005484</v>
      </c>
      <c r="S63" s="12" t="n">
        <v>0.44151649009326</v>
      </c>
      <c r="T63" s="12" t="n">
        <v>0.0467705681880677</v>
      </c>
      <c r="U63" s="12" t="n">
        <v>3.4589551079632</v>
      </c>
      <c r="V63" s="12" t="n">
        <v>-0.0895065520142783</v>
      </c>
      <c r="W63" s="12" t="n">
        <v>-0.0213890860272088</v>
      </c>
      <c r="X63" s="12" t="n">
        <v>0.0482288846925459</v>
      </c>
      <c r="Y63" s="12" t="n">
        <v>0.155089304780447</v>
      </c>
      <c r="Z63" s="12" t="n">
        <v>-0.00225777160152906</v>
      </c>
      <c r="AA63" s="12">
        <f>J63+K63+L63+M63+N63</f>
        <v/>
      </c>
      <c r="AB63" s="12">
        <f>N63+M63+L63</f>
        <v/>
      </c>
      <c r="AC63" s="12">
        <f>S63/AB63</f>
        <v/>
      </c>
      <c r="AD63" s="56">
        <f>N63/M63</f>
        <v/>
      </c>
      <c r="AE63" s="81">
        <f>N63/AB63</f>
        <v/>
      </c>
    </row>
    <row r="64" ht="15" customFormat="1" customHeight="1" s="50" thickBot="1">
      <c r="A64" t="n">
        <v>5024</v>
      </c>
      <c r="B64" s="59" t="inlineStr">
        <is>
          <t>New</t>
        </is>
      </c>
      <c r="G64" s="12" t="n">
        <v>31.3599761182436</v>
      </c>
      <c r="H64" s="12" t="n">
        <v>15.7242563189224</v>
      </c>
      <c r="I64" s="12" t="n">
        <v>14.0899082394287</v>
      </c>
      <c r="J64" s="12" t="n">
        <v>-0.00665337020332108</v>
      </c>
      <c r="K64" s="12" t="n">
        <v>2.81798164788575</v>
      </c>
      <c r="L64" s="12" t="n">
        <v>1.63030730328527</v>
      </c>
      <c r="M64" s="12" t="n">
        <v>5.47138347613758</v>
      </c>
      <c r="N64" s="12" t="n">
        <v>0.376083073293226</v>
      </c>
      <c r="O64" s="12" t="n">
        <v>1.64765481990027</v>
      </c>
      <c r="P64" s="12" t="n">
        <v>0.248830006088101</v>
      </c>
      <c r="Q64" s="12" t="n">
        <v>-0.0139923940502414</v>
      </c>
      <c r="R64" s="12" t="n">
        <v>-0.804383258216839</v>
      </c>
      <c r="S64" s="12" t="n">
        <v>14.4534896220265</v>
      </c>
      <c r="T64" s="12" t="n">
        <v>-0.160099288169379</v>
      </c>
      <c r="U64" s="12" t="n">
        <v>1.98661343551151</v>
      </c>
      <c r="V64" s="12" t="n">
        <v>0.308288712836858</v>
      </c>
      <c r="W64" s="12" t="n">
        <v>0.535988271803733</v>
      </c>
      <c r="X64" s="12" t="n">
        <v>0.171544548275899</v>
      </c>
      <c r="Y64" s="12" t="n">
        <v>0.601509839431371</v>
      </c>
      <c r="Z64" s="12" t="n">
        <v>0.0581920223710842</v>
      </c>
      <c r="AA64" s="12">
        <f>J64+K64+L64+M64+N64</f>
        <v/>
      </c>
      <c r="AB64" s="12">
        <f>N64+M64+L64</f>
        <v/>
      </c>
      <c r="AC64" s="12">
        <f>S64/AB64</f>
        <v/>
      </c>
      <c r="AD64" s="56">
        <f>N64/M64</f>
        <v/>
      </c>
      <c r="AE64" s="81">
        <f>N64/AB64</f>
        <v/>
      </c>
    </row>
    <row r="65" customFormat="1" s="50">
      <c r="G65" s="12" t="n"/>
      <c r="H65" s="12" t="n"/>
      <c r="I65" s="12" t="n"/>
      <c r="S65" s="12" t="n"/>
      <c r="AC65" s="3" t="n"/>
      <c r="AE65" s="58" t="n"/>
    </row>
    <row r="66" customFormat="1" s="50">
      <c r="G66" s="12" t="n"/>
      <c r="H66" s="12" t="n"/>
      <c r="I66" s="12" t="n"/>
      <c r="S66" s="12" t="n"/>
      <c r="AC66" s="3" t="n"/>
      <c r="AE66" s="58" t="n"/>
    </row>
    <row r="67" customFormat="1" s="50">
      <c r="G67" s="12" t="n"/>
      <c r="H67" s="12" t="n"/>
      <c r="I67" s="12" t="n"/>
      <c r="S67" s="12" t="n"/>
      <c r="AC67" s="3" t="n"/>
      <c r="AE67" s="58" t="n"/>
    </row>
    <row r="68" customFormat="1" s="50">
      <c r="G68" s="12" t="n"/>
      <c r="H68" s="12" t="n"/>
      <c r="I68" s="12" t="n"/>
      <c r="S68" s="12" t="n"/>
      <c r="AC68" s="3" t="n"/>
      <c r="AE68" s="58" t="n"/>
    </row>
    <row r="69" customFormat="1" s="50">
      <c r="G69" s="12" t="n"/>
      <c r="H69" s="12" t="n"/>
      <c r="I69" s="12" t="n"/>
      <c r="S69" s="12" t="n"/>
      <c r="AC69" s="3" t="n"/>
      <c r="AE69" s="58" t="n"/>
    </row>
    <row r="70" customFormat="1" s="50">
      <c r="G70" s="12" t="n"/>
      <c r="H70" s="12" t="n"/>
      <c r="I70" s="12" t="n"/>
      <c r="S70" s="12" t="n"/>
      <c r="AC70" s="3" t="n"/>
      <c r="AE70" s="58" t="n"/>
    </row>
    <row r="71" customFormat="1" s="50">
      <c r="G71" s="12" t="n"/>
      <c r="H71" s="12" t="n"/>
      <c r="I71" s="12" t="n"/>
      <c r="S71" s="12" t="n"/>
      <c r="AC71" s="3" t="n"/>
      <c r="AE71" s="58" t="n"/>
    </row>
    <row r="72" customFormat="1" s="50">
      <c r="G72" s="12" t="n"/>
      <c r="H72" s="12" t="n"/>
      <c r="I72" s="12" t="n"/>
      <c r="S72" s="12" t="n"/>
      <c r="AC72" s="3" t="n"/>
      <c r="AE72" s="58" t="n"/>
    </row>
    <row r="73" customFormat="1" s="50">
      <c r="G73" s="12" t="n"/>
      <c r="H73" s="12" t="n"/>
      <c r="I73" s="12" t="n"/>
      <c r="S73" s="12" t="n"/>
      <c r="AC73" s="3" t="n"/>
      <c r="AE73" s="58" t="n"/>
    </row>
    <row r="74" customFormat="1" s="50">
      <c r="G74" s="12" t="n"/>
      <c r="H74" s="12" t="n"/>
      <c r="I74" s="12" t="n"/>
      <c r="S74" s="12" t="n"/>
      <c r="AC74" s="3" t="n"/>
      <c r="AE74" s="58" t="n"/>
    </row>
  </sheetData>
  <autoFilter ref="A1:AE1">
    <sortState ref="A2:AE64">
      <sortCondition descending="1" ref="R1"/>
    </sortState>
  </autoFilter>
  <conditionalFormatting sqref="G2:G3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6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6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6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6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6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M6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N6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6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6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Q6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6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S6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:S7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3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6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3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1:U6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V6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:W6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6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:Y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:AA6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6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3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3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6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6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1:AD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0:AE64 AE31:AE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6"/>
  <sheetViews>
    <sheetView topLeftCell="IX1" zoomScale="85" zoomScaleNormal="85" workbookViewId="0">
      <selection activeCell="M6" sqref="M6"/>
    </sheetView>
  </sheetViews>
  <sheetFormatPr baseColWidth="8" defaultRowHeight="14.4"/>
  <cols>
    <col width="13.33203125" bestFit="1" customWidth="1" min="1" max="1"/>
    <col width="9.109375" customWidth="1" style="12" min="4" max="7"/>
    <col width="11.5546875" customWidth="1" style="12" min="8" max="8"/>
    <col width="10" customWidth="1" min="17" max="17"/>
  </cols>
  <sheetData>
    <row r="1" ht="15" customHeight="1" thickBot="1">
      <c r="B1" s="6" t="n"/>
      <c r="C1" s="7" t="n"/>
      <c r="D1" s="8" t="n"/>
      <c r="E1" s="9" t="n"/>
      <c r="F1" s="9" t="n"/>
      <c r="G1" s="9" t="n"/>
      <c r="H1" s="9" t="n"/>
      <c r="I1" s="85" t="n"/>
      <c r="J1" s="86" t="n"/>
      <c r="K1" s="86" t="n"/>
      <c r="L1" s="86" t="n"/>
      <c r="M1" s="86" t="n"/>
      <c r="N1" s="86" t="n"/>
      <c r="O1" s="86" t="n"/>
      <c r="P1" s="86" t="n"/>
      <c r="Q1" s="86" t="n"/>
      <c r="R1" s="87" t="n"/>
    </row>
    <row r="2" ht="15" customHeight="1" thickBot="1">
      <c r="B2" s="10" t="n"/>
      <c r="D2" s="11" t="n"/>
      <c r="H2" s="13" t="n"/>
      <c r="I2" s="82" t="inlineStr">
        <is>
          <t>Auto</t>
        </is>
      </c>
      <c r="J2" s="84" t="n"/>
      <c r="K2" s="82" t="inlineStr">
        <is>
          <t>Tele</t>
        </is>
      </c>
      <c r="L2" s="82" t="inlineStr">
        <is>
          <t>Endgame</t>
        </is>
      </c>
      <c r="M2" s="83" t="n"/>
      <c r="N2" s="83" t="n"/>
      <c r="O2" s="84" t="n"/>
      <c r="P2" s="82" t="inlineStr">
        <is>
          <t>Capability</t>
        </is>
      </c>
      <c r="Q2" s="83" t="n"/>
      <c r="R2" s="84" t="n"/>
    </row>
    <row r="3" ht="61.5" customFormat="1" customHeight="1" s="3">
      <c r="B3" s="18" t="n"/>
      <c r="C3" s="19" t="inlineStr">
        <is>
          <t>Auto Points</t>
        </is>
      </c>
      <c r="D3" s="20" t="inlineStr">
        <is>
          <t>TeleOp Points</t>
        </is>
      </c>
      <c r="E3" s="21" t="inlineStr">
        <is>
          <t>Endgame Points</t>
        </is>
      </c>
      <c r="F3" s="74" t="inlineStr">
        <is>
          <t>Total Points</t>
        </is>
      </c>
      <c r="G3" s="23" t="inlineStr">
        <is>
          <t>Total Pieces</t>
        </is>
      </c>
      <c r="H3" s="64" t="inlineStr">
        <is>
          <t>Calculated OPR (from TBA)</t>
        </is>
      </c>
      <c r="I3" s="24" t="inlineStr">
        <is>
          <t>Auto Notes</t>
        </is>
      </c>
      <c r="J3" s="27" t="inlineStr">
        <is>
          <t>Leave Points</t>
        </is>
      </c>
      <c r="K3" s="68" t="inlineStr">
        <is>
          <t>Total TeleOp Cycles</t>
        </is>
      </c>
      <c r="L3" s="71" t="inlineStr">
        <is>
          <t>Endgame Climb</t>
        </is>
      </c>
      <c r="M3" s="26" t="inlineStr">
        <is>
          <t>Park</t>
        </is>
      </c>
      <c r="N3" s="26" t="inlineStr">
        <is>
          <t>Harmony</t>
        </is>
      </c>
      <c r="O3" s="27" t="inlineStr">
        <is>
          <t>Trap</t>
        </is>
      </c>
      <c r="P3" s="24" t="inlineStr">
        <is>
          <t>Drive</t>
        </is>
      </c>
      <c r="Q3" s="26" t="inlineStr">
        <is>
          <t>Scoring Capability</t>
        </is>
      </c>
      <c r="R3" s="27" t="inlineStr">
        <is>
          <t>Ground Pickup</t>
        </is>
      </c>
      <c r="S3" s="2" t="n"/>
    </row>
    <row r="4">
      <c r="A4" t="inlineStr">
        <is>
          <t>Our Alliance</t>
        </is>
      </c>
      <c r="B4" s="10" t="n">
        <v>9127</v>
      </c>
      <c r="C4" s="75">
        <f>5*I4+J4</f>
        <v/>
      </c>
      <c r="D4" s="29">
        <f>K4*2.5</f>
        <v/>
      </c>
      <c r="E4" s="29">
        <f>VLOOKUP($B4,Newmarket!$A$2:$AH$40,18,FALSE)</f>
        <v/>
      </c>
      <c r="F4" s="63">
        <f>E4+D4+C4</f>
        <v/>
      </c>
      <c r="G4" s="31">
        <f>VLOOKUP($B4,Newmarket!$A$2:$AH$40,27,FALSE)</f>
        <v/>
      </c>
      <c r="H4" s="62">
        <f>VLOOKUP($B4,Newmarket!$A$2:$AH$40,7,FALSE)</f>
        <v/>
      </c>
      <c r="I4" s="62">
        <f>VLOOKUP($B4,Newmarket!$A$2:$AH$40,11,FALSE)</f>
        <v/>
      </c>
      <c r="J4" s="66">
        <f>VLOOKUP($B4,Newmarket!$A$2:$AH$40,15,FALSE)</f>
        <v/>
      </c>
      <c r="K4" s="31">
        <f>VLOOKUP($B4,Newmarket!$A$2:$AH$40,28,FALSE)</f>
        <v/>
      </c>
      <c r="L4" s="78" t="n"/>
      <c r="M4" s="79" t="n"/>
      <c r="N4" s="79" t="n"/>
      <c r="O4" s="80" t="n"/>
      <c r="P4" s="78" t="n"/>
      <c r="Q4" s="79" t="n"/>
      <c r="R4" s="80" t="n"/>
    </row>
    <row r="5">
      <c r="B5" s="10" t="n">
        <v>2386</v>
      </c>
      <c r="C5" s="75">
        <f>5*I5+J5</f>
        <v/>
      </c>
      <c r="D5" s="29">
        <f>K5*2.5</f>
        <v/>
      </c>
      <c r="E5" s="29">
        <f>VLOOKUP($B5,Newmarket!$A$2:$AH$40,18,FALSE)</f>
        <v/>
      </c>
      <c r="F5" s="63">
        <f>E5+D5+C5</f>
        <v/>
      </c>
      <c r="G5" s="31">
        <f>VLOOKUP($B5,Newmarket!$A$2:$AH$40,27,FALSE)</f>
        <v/>
      </c>
      <c r="H5" s="62">
        <f>VLOOKUP($B5,Newmarket!$A$2:$AH$40,7,FALSE)</f>
        <v/>
      </c>
      <c r="I5" s="62">
        <f>VLOOKUP($B5,Newmarket!$A$2:$AH$40,11,FALSE)</f>
        <v/>
      </c>
      <c r="J5" s="66">
        <f>VLOOKUP($B5,Newmarket!$A$2:$AH$40,15,FALSE)</f>
        <v/>
      </c>
      <c r="K5" s="31">
        <f>VLOOKUP($B5,Newmarket!$A$2:$AH$40,28,FALSE)</f>
        <v/>
      </c>
      <c r="L5" s="78" t="n"/>
      <c r="M5" s="79" t="n"/>
      <c r="N5" s="79" t="n"/>
      <c r="O5" s="80" t="n"/>
      <c r="P5" s="78" t="n"/>
      <c r="Q5" s="79" t="n"/>
      <c r="R5" s="80" t="n"/>
    </row>
    <row r="6">
      <c r="B6" s="10" t="n">
        <v>7476</v>
      </c>
      <c r="C6" s="75">
        <f>5*I6+J6</f>
        <v/>
      </c>
      <c r="D6" s="29">
        <f>K6*2.5</f>
        <v/>
      </c>
      <c r="E6" s="29">
        <f>VLOOKUP($B6,Newmarket!$A$2:$AH$40,18,FALSE)</f>
        <v/>
      </c>
      <c r="F6" s="63">
        <f>E6+D6+C6</f>
        <v/>
      </c>
      <c r="G6" s="31">
        <f>VLOOKUP($B6,Newmarket!$A$2:$AH$40,27,FALSE)</f>
        <v/>
      </c>
      <c r="H6" s="62">
        <f>VLOOKUP($B6,Newmarket!$A$2:$AH$40,7,FALSE)</f>
        <v/>
      </c>
      <c r="I6" s="62">
        <f>VLOOKUP($B6,Newmarket!$A$2:$AH$40,11,FALSE)</f>
        <v/>
      </c>
      <c r="J6" s="66">
        <f>VLOOKUP($B6,Newmarket!$A$2:$AH$40,15,FALSE)</f>
        <v/>
      </c>
      <c r="K6" s="31">
        <f>VLOOKUP($B6,Newmarket!$A$2:$AH$40,28,FALSE)</f>
        <v/>
      </c>
      <c r="L6" s="78" t="n"/>
      <c r="M6" s="79" t="n"/>
      <c r="N6" s="79" t="n"/>
      <c r="O6" s="80" t="n"/>
      <c r="P6" s="78" t="n"/>
      <c r="Q6" s="79" t="n"/>
      <c r="R6" s="80" t="n"/>
    </row>
    <row r="7">
      <c r="B7" s="10" t="n"/>
      <c r="C7" s="28" t="n"/>
      <c r="D7" s="29" t="n"/>
      <c r="E7" s="30" t="n"/>
      <c r="F7" s="63" t="n"/>
      <c r="G7" s="31" t="n"/>
      <c r="H7" s="62" t="n"/>
      <c r="I7" s="28" t="n"/>
      <c r="J7" s="33" t="n"/>
      <c r="K7" s="69" t="n"/>
      <c r="L7" s="72" t="n"/>
      <c r="M7" s="18" t="n"/>
      <c r="N7" s="18" t="n"/>
      <c r="O7" s="33" t="n"/>
      <c r="P7" s="72" t="n"/>
      <c r="Q7" s="18" t="n"/>
      <c r="R7" s="33" t="n"/>
    </row>
    <row r="8" ht="21.6" customHeight="1" thickBot="1">
      <c r="B8" s="10" t="n"/>
      <c r="C8" s="34">
        <f>SUM(C4:C7)</f>
        <v/>
      </c>
      <c r="D8" s="35">
        <f>SUM(D4:D7)</f>
        <v/>
      </c>
      <c r="E8" s="35">
        <f>SUM(E4:E7)</f>
        <v/>
      </c>
      <c r="F8" s="76">
        <f>SUM(C8:E8)</f>
        <v/>
      </c>
      <c r="G8" s="37">
        <f>SUM(G4:G7)</f>
        <v/>
      </c>
      <c r="H8" s="65">
        <f>SUM(H4:H7)</f>
        <v/>
      </c>
      <c r="I8" s="38" t="n"/>
      <c r="J8" s="41" t="n"/>
      <c r="K8" s="70" t="n"/>
      <c r="L8" s="73" t="n"/>
      <c r="M8" s="40" t="n"/>
      <c r="N8" s="40" t="n"/>
      <c r="O8" s="41" t="n"/>
      <c r="P8" s="73" t="n"/>
      <c r="Q8" s="40" t="n"/>
      <c r="R8" s="41" t="n"/>
    </row>
    <row r="9" ht="15" customHeight="1" thickBot="1"/>
    <row r="10" ht="15" customHeight="1" thickBot="1">
      <c r="B10" s="6" t="n"/>
      <c r="C10" s="7" t="n"/>
      <c r="D10" s="8" t="n"/>
      <c r="E10" s="9" t="n"/>
      <c r="F10" s="9" t="n"/>
      <c r="G10" s="9" t="n"/>
      <c r="H10" s="9" t="n"/>
      <c r="I10" s="82" t="inlineStr">
        <is>
          <t>Auto</t>
        </is>
      </c>
      <c r="J10" s="84" t="n"/>
      <c r="K10" s="82" t="inlineStr">
        <is>
          <t>Tele</t>
        </is>
      </c>
      <c r="L10" s="82" t="inlineStr">
        <is>
          <t>Endgame</t>
        </is>
      </c>
      <c r="M10" s="83" t="n"/>
      <c r="N10" s="83" t="n"/>
      <c r="O10" s="84" t="n"/>
      <c r="P10" s="82" t="inlineStr">
        <is>
          <t>Capability</t>
        </is>
      </c>
      <c r="Q10" s="83" t="n"/>
      <c r="R10" s="84" t="n"/>
    </row>
    <row r="11" ht="43.2" customFormat="1" customHeight="1" s="2">
      <c r="B11" s="26" t="n"/>
      <c r="C11" s="19" t="inlineStr">
        <is>
          <t>Auto Points</t>
        </is>
      </c>
      <c r="D11" s="20" t="inlineStr">
        <is>
          <t>TeleOp Points</t>
        </is>
      </c>
      <c r="E11" s="20" t="inlineStr">
        <is>
          <t>Endgame Points</t>
        </is>
      </c>
      <c r="F11" s="74" t="inlineStr">
        <is>
          <t>Total Points</t>
        </is>
      </c>
      <c r="G11" s="23" t="inlineStr">
        <is>
          <t>Total Pieces</t>
        </is>
      </c>
      <c r="H11" s="23" t="inlineStr">
        <is>
          <t>Calculated OPR</t>
        </is>
      </c>
      <c r="I11" s="24" t="inlineStr">
        <is>
          <t>Auto Notes</t>
        </is>
      </c>
      <c r="J11" s="27" t="inlineStr">
        <is>
          <t>Leave Points</t>
        </is>
      </c>
      <c r="K11" s="68" t="inlineStr">
        <is>
          <t>Total TeleOp Cycles</t>
        </is>
      </c>
      <c r="L11" s="71" t="inlineStr">
        <is>
          <t>Endgame Climb</t>
        </is>
      </c>
      <c r="M11" s="26" t="inlineStr">
        <is>
          <t>Park</t>
        </is>
      </c>
      <c r="N11" s="26" t="inlineStr">
        <is>
          <t>Harmony</t>
        </is>
      </c>
      <c r="O11" s="27" t="inlineStr">
        <is>
          <t>Trap</t>
        </is>
      </c>
      <c r="P11" s="24" t="inlineStr">
        <is>
          <t>Drive</t>
        </is>
      </c>
      <c r="Q11" s="26" t="inlineStr">
        <is>
          <t>Scoring Capability</t>
        </is>
      </c>
      <c r="R11" s="27" t="inlineStr">
        <is>
          <t>Ground Pickup</t>
        </is>
      </c>
    </row>
    <row r="12">
      <c r="A12" s="6" t="inlineStr">
        <is>
          <t>Their Alliance</t>
        </is>
      </c>
      <c r="B12" s="10" t="n">
        <v>6987</v>
      </c>
      <c r="C12" s="75">
        <f>5*I12+J12</f>
        <v/>
      </c>
      <c r="D12" s="29">
        <f>K12*2.5</f>
        <v/>
      </c>
      <c r="E12" s="29">
        <f>VLOOKUP($B12,Newmarket!$A$2:$AH$40,18,FALSE)</f>
        <v/>
      </c>
      <c r="F12" s="63">
        <f>E12+D12+C12</f>
        <v/>
      </c>
      <c r="G12" s="31">
        <f>VLOOKUP($B12,Newmarket!$A$2:$AH$40,27,FALSE)</f>
        <v/>
      </c>
      <c r="H12" s="62">
        <f>VLOOKUP($B12,Newmarket!$A$2:$AH$40,7,FALSE)</f>
        <v/>
      </c>
      <c r="I12" s="62">
        <f>VLOOKUP($B12,Newmarket!$A$2:$AH$40,11,FALSE)</f>
        <v/>
      </c>
      <c r="J12" s="66">
        <f>VLOOKUP($B12,Newmarket!$A$2:$AH$40,15,FALSE)</f>
        <v/>
      </c>
      <c r="K12" s="31">
        <f>VLOOKUP($B12,Newmarket!$A$2:$AH$40,28,FALSE)</f>
        <v/>
      </c>
      <c r="L12" s="78" t="n"/>
      <c r="M12" s="79" t="n"/>
      <c r="N12" s="79" t="n"/>
      <c r="O12" s="80" t="n"/>
      <c r="P12" s="78" t="n"/>
      <c r="Q12" s="79" t="n"/>
      <c r="R12" s="80" t="n"/>
    </row>
    <row r="13">
      <c r="A13" s="6" t="n"/>
      <c r="B13" s="10" t="n">
        <v>4039</v>
      </c>
      <c r="C13" s="75">
        <f>5*I13+J13</f>
        <v/>
      </c>
      <c r="D13" s="29">
        <f>K13*2.5</f>
        <v/>
      </c>
      <c r="E13" s="29">
        <f>VLOOKUP($B13,Newmarket!$A$2:$AH$40,18,FALSE)</f>
        <v/>
      </c>
      <c r="F13" s="63">
        <f>E13+D13+C13</f>
        <v/>
      </c>
      <c r="G13" s="31">
        <f>VLOOKUP($B13,Newmarket!$A$2:$AH$40,27,FALSE)</f>
        <v/>
      </c>
      <c r="H13" s="62">
        <f>VLOOKUP($B13,Newmarket!$A$2:$AH$40,7,FALSE)</f>
        <v/>
      </c>
      <c r="I13" s="62">
        <f>VLOOKUP($B13,Newmarket!$A$2:$AH$40,11,FALSE)</f>
        <v/>
      </c>
      <c r="J13" s="66">
        <f>VLOOKUP($B13,Newmarket!$A$2:$AH$40,15,FALSE)</f>
        <v/>
      </c>
      <c r="K13" s="31">
        <f>VLOOKUP($B13,Newmarket!$A$2:$AH$40,28,FALSE)</f>
        <v/>
      </c>
      <c r="L13" s="78" t="n"/>
      <c r="M13" s="79" t="n"/>
      <c r="N13" s="79" t="n"/>
      <c r="O13" s="80" t="n"/>
      <c r="P13" s="78" t="n"/>
      <c r="Q13" s="79" t="n"/>
      <c r="R13" s="80" t="n"/>
    </row>
    <row r="14">
      <c r="A14" s="6" t="n"/>
      <c r="B14" s="10" t="n">
        <v>6978</v>
      </c>
      <c r="C14" s="75">
        <f>5*I14+J14</f>
        <v/>
      </c>
      <c r="D14" s="29">
        <f>K14*2.5</f>
        <v/>
      </c>
      <c r="E14" s="29">
        <f>VLOOKUP($B14,Newmarket!$A$2:$AH$40,18,FALSE)</f>
        <v/>
      </c>
      <c r="F14" s="63">
        <f>E14+D14+C14</f>
        <v/>
      </c>
      <c r="G14" s="31">
        <f>VLOOKUP($B14,Newmarket!$A$2:$AH$40,27,FALSE)</f>
        <v/>
      </c>
      <c r="H14" s="62">
        <f>VLOOKUP($B14,Newmarket!$A$2:$AH$40,7,FALSE)</f>
        <v/>
      </c>
      <c r="I14" s="62">
        <f>VLOOKUP($B14,Newmarket!$A$2:$AH$40,11,FALSE)</f>
        <v/>
      </c>
      <c r="J14" s="66">
        <f>VLOOKUP($B14,Newmarket!$A$2:$AH$40,15,FALSE)</f>
        <v/>
      </c>
      <c r="K14" s="31">
        <f>VLOOKUP($B14,Newmarket!$A$2:$AH$40,28,FALSE)</f>
        <v/>
      </c>
      <c r="L14" s="78" t="n"/>
      <c r="M14" s="79" t="n"/>
      <c r="N14" s="79" t="n"/>
      <c r="O14" s="80" t="n"/>
      <c r="P14" s="78" t="n"/>
      <c r="Q14" s="79" t="n"/>
      <c r="R14" s="80" t="n"/>
    </row>
    <row r="15">
      <c r="A15" s="6" t="n"/>
      <c r="B15" s="10" t="n"/>
      <c r="C15" s="42" t="n"/>
      <c r="D15" s="43" t="n"/>
      <c r="E15" s="43" t="n"/>
      <c r="F15" s="77" t="n"/>
      <c r="G15" s="31" t="n"/>
      <c r="H15" s="45" t="n"/>
      <c r="I15" s="28" t="n"/>
      <c r="J15" s="33" t="n"/>
      <c r="K15" s="69" t="n"/>
      <c r="L15" s="72" t="n"/>
      <c r="M15" s="18" t="n"/>
      <c r="N15" s="18" t="n"/>
      <c r="O15" s="33" t="n"/>
      <c r="P15" s="72" t="n"/>
      <c r="Q15" s="18" t="n"/>
      <c r="R15" s="33" t="n"/>
    </row>
    <row r="16" ht="21.6" customHeight="1" thickBot="1">
      <c r="A16" s="6" t="n"/>
      <c r="B16" s="10" t="n"/>
      <c r="C16" s="34">
        <f>SUM(C12:C15)</f>
        <v/>
      </c>
      <c r="D16" s="35">
        <f>SUM(D12:D15)</f>
        <v/>
      </c>
      <c r="E16" s="35">
        <f>SUM(E12:E15)</f>
        <v/>
      </c>
      <c r="F16" s="76">
        <f>SUM(C16:E16)</f>
        <v/>
      </c>
      <c r="G16" s="37">
        <f>SUM(G12:G15)</f>
        <v/>
      </c>
      <c r="H16" s="37">
        <f>SUM(H12:H15)</f>
        <v/>
      </c>
      <c r="I16" s="38" t="n"/>
      <c r="J16" s="41" t="n"/>
      <c r="K16" s="70" t="n"/>
      <c r="L16" s="73" t="n"/>
      <c r="M16" s="40" t="n"/>
      <c r="N16" s="40" t="n"/>
      <c r="O16" s="41" t="n"/>
      <c r="P16" s="73" t="n"/>
      <c r="Q16" s="40" t="n"/>
      <c r="R16" s="41" t="n"/>
    </row>
  </sheetData>
  <mergeCells count="7">
    <mergeCell ref="P10:R10"/>
    <mergeCell ref="I1:R1"/>
    <mergeCell ref="P2:R2"/>
    <mergeCell ref="I10:J10"/>
    <mergeCell ref="I2:J2"/>
    <mergeCell ref="L2:O2"/>
    <mergeCell ref="L10:O10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6"/>
  <sheetViews>
    <sheetView workbookViewId="0">
      <selection activeCell="F14" sqref="F14"/>
    </sheetView>
  </sheetViews>
  <sheetFormatPr baseColWidth="8" defaultRowHeight="14.4"/>
  <cols>
    <col width="13.33203125" bestFit="1" customWidth="1" min="1" max="1"/>
    <col width="9.109375" customWidth="1" style="12" min="4" max="7"/>
    <col width="11.5546875" customWidth="1" style="12" min="8" max="8"/>
    <col width="10" customWidth="1" min="17" max="17"/>
  </cols>
  <sheetData>
    <row r="1" ht="15" customHeight="1" thickBot="1">
      <c r="B1" s="6" t="n"/>
      <c r="C1" s="7" t="n"/>
      <c r="D1" s="8" t="n"/>
      <c r="E1" s="9" t="n"/>
      <c r="F1" s="9" t="n"/>
      <c r="G1" s="9" t="n"/>
      <c r="H1" s="9" t="n"/>
      <c r="I1" s="85" t="n"/>
      <c r="J1" s="86" t="n"/>
      <c r="K1" s="86" t="n"/>
      <c r="L1" s="86" t="n"/>
      <c r="M1" s="86" t="n"/>
      <c r="N1" s="86" t="n"/>
      <c r="O1" s="86" t="n"/>
      <c r="P1" s="86" t="n"/>
      <c r="Q1" s="86" t="n"/>
      <c r="R1" s="87" t="n"/>
    </row>
    <row r="2" ht="15" customHeight="1" thickBot="1">
      <c r="B2" s="10" t="n"/>
      <c r="D2" s="11" t="n"/>
      <c r="H2" s="13" t="n"/>
      <c r="I2" s="82" t="inlineStr">
        <is>
          <t>Auto</t>
        </is>
      </c>
      <c r="J2" s="84" t="n"/>
      <c r="K2" s="82" t="inlineStr">
        <is>
          <t>Tele</t>
        </is>
      </c>
      <c r="L2" s="82" t="inlineStr">
        <is>
          <t>Endgame</t>
        </is>
      </c>
      <c r="M2" s="83" t="n"/>
      <c r="N2" s="83" t="n"/>
      <c r="O2" s="84" t="n"/>
      <c r="P2" s="82" t="inlineStr">
        <is>
          <t>Capability</t>
        </is>
      </c>
      <c r="Q2" s="83" t="n"/>
      <c r="R2" s="84" t="n"/>
    </row>
    <row r="3" ht="61.5" customFormat="1" customHeight="1" s="3">
      <c r="B3" s="18" t="n"/>
      <c r="C3" s="19" t="inlineStr">
        <is>
          <t>Auto Points</t>
        </is>
      </c>
      <c r="D3" s="20" t="inlineStr">
        <is>
          <t>TeleOp Points</t>
        </is>
      </c>
      <c r="E3" s="21" t="inlineStr">
        <is>
          <t>Endgame Points</t>
        </is>
      </c>
      <c r="F3" s="74" t="inlineStr">
        <is>
          <t>Total Points</t>
        </is>
      </c>
      <c r="G3" s="23" t="inlineStr">
        <is>
          <t>Total Pieces</t>
        </is>
      </c>
      <c r="H3" s="64" t="inlineStr">
        <is>
          <t>Calculated OPR (from TBA)</t>
        </is>
      </c>
      <c r="I3" s="24" t="inlineStr">
        <is>
          <t>Auto Notes</t>
        </is>
      </c>
      <c r="J3" s="27" t="inlineStr">
        <is>
          <t>Leave Points</t>
        </is>
      </c>
      <c r="K3" s="68" t="inlineStr">
        <is>
          <t>Total TeleOp Cycles</t>
        </is>
      </c>
      <c r="L3" s="71" t="inlineStr">
        <is>
          <t>Endgame Climb</t>
        </is>
      </c>
      <c r="M3" s="26" t="inlineStr">
        <is>
          <t>Park</t>
        </is>
      </c>
      <c r="N3" s="26" t="inlineStr">
        <is>
          <t>Harmony</t>
        </is>
      </c>
      <c r="O3" s="27" t="inlineStr">
        <is>
          <t>Trap</t>
        </is>
      </c>
      <c r="P3" s="24" t="inlineStr">
        <is>
          <t>Drive</t>
        </is>
      </c>
      <c r="Q3" s="26" t="inlineStr">
        <is>
          <t>Scoring Capability</t>
        </is>
      </c>
      <c r="R3" s="27" t="inlineStr">
        <is>
          <t>Ground Pickup</t>
        </is>
      </c>
      <c r="S3" s="2" t="n"/>
    </row>
    <row r="4">
      <c r="A4" t="inlineStr">
        <is>
          <t>Our Alliance</t>
        </is>
      </c>
      <c r="B4" s="10" t="n">
        <v>5036</v>
      </c>
      <c r="C4" s="75">
        <f>5*I4+J4</f>
        <v/>
      </c>
      <c r="D4" s="29">
        <f>K4*2.5</f>
        <v/>
      </c>
      <c r="E4" s="29">
        <f>VLOOKUP($B4,Centen!$A$2:$AF$34,18,FALSE)</f>
        <v/>
      </c>
      <c r="F4" s="63">
        <f>E4+D4+C4</f>
        <v/>
      </c>
      <c r="G4" s="31">
        <f>VLOOKUP($B4,Centen!$A$2:$AF$34,27,FALSE)</f>
        <v/>
      </c>
      <c r="H4" s="62">
        <f>VLOOKUP($B4,Centen!$A$2:$AF$34,7,FALSE)</f>
        <v/>
      </c>
      <c r="I4" s="62">
        <f>VLOOKUP($B4,Centen!$A$2:$AF$34,11,FALSE)</f>
        <v/>
      </c>
      <c r="J4" s="66">
        <f>VLOOKUP($B4,Centen!$A$2:$AF$34,15,FALSE)</f>
        <v/>
      </c>
      <c r="K4" s="31">
        <f>VLOOKUP($B4,Centen!$A$2:$AF$34,28,FALSE)</f>
        <v/>
      </c>
      <c r="L4" s="78" t="n"/>
      <c r="M4" s="79" t="n"/>
      <c r="N4" s="79" t="n"/>
      <c r="O4" s="80" t="n"/>
      <c r="P4" s="78" t="n"/>
      <c r="Q4" s="79" t="n"/>
      <c r="R4" s="80" t="n"/>
    </row>
    <row r="5">
      <c r="B5" s="10" t="n">
        <v>9262</v>
      </c>
      <c r="C5" s="75">
        <f>5*I5+J5</f>
        <v/>
      </c>
      <c r="D5" s="29">
        <f>K5*2.5</f>
        <v/>
      </c>
      <c r="E5" s="29">
        <f>VLOOKUP($B5,Centen!$A$2:$AF$34,18,FALSE)</f>
        <v/>
      </c>
      <c r="F5" s="63">
        <f>E5+D5+C5</f>
        <v/>
      </c>
      <c r="G5" s="31">
        <f>VLOOKUP($B5,Centen!$A$2:$AF$34,27,FALSE)</f>
        <v/>
      </c>
      <c r="H5" s="62">
        <f>VLOOKUP($B5,Centen!$A$2:$AF$34,7,FALSE)</f>
        <v/>
      </c>
      <c r="I5" s="62">
        <f>VLOOKUP($B5,Centen!$A$2:$AF$34,11,FALSE)</f>
        <v/>
      </c>
      <c r="J5" s="66">
        <f>VLOOKUP($B5,Centen!$A$2:$AF$34,15,FALSE)</f>
        <v/>
      </c>
      <c r="K5" s="31">
        <f>VLOOKUP($B5,Centen!$A$2:$AF$34,28,FALSE)</f>
        <v/>
      </c>
      <c r="L5" s="78" t="n"/>
      <c r="M5" s="79" t="n"/>
      <c r="N5" s="79" t="n"/>
      <c r="O5" s="80" t="n"/>
      <c r="P5" s="78" t="n"/>
      <c r="Q5" s="79" t="n"/>
      <c r="R5" s="80" t="n"/>
    </row>
    <row r="6">
      <c r="B6" s="10" t="n">
        <v>7712</v>
      </c>
      <c r="C6" s="75">
        <f>5*I6+J6</f>
        <v/>
      </c>
      <c r="D6" s="29">
        <f>K6*2.5</f>
        <v/>
      </c>
      <c r="E6" s="29">
        <f>VLOOKUP($B6,Centen!$A$2:$AF$34,18,FALSE)</f>
        <v/>
      </c>
      <c r="F6" s="63">
        <f>E6+D6+C6</f>
        <v/>
      </c>
      <c r="G6" s="31">
        <f>VLOOKUP($B6,Centen!$A$2:$AF$34,27,FALSE)</f>
        <v/>
      </c>
      <c r="H6" s="62">
        <f>VLOOKUP($B6,Centen!$A$2:$AF$34,7,FALSE)</f>
        <v/>
      </c>
      <c r="I6" s="62">
        <f>VLOOKUP($B6,Centen!$A$2:$AF$34,11,FALSE)</f>
        <v/>
      </c>
      <c r="J6" s="66">
        <f>VLOOKUP($B6,Centen!$A$2:$AF$34,15,FALSE)</f>
        <v/>
      </c>
      <c r="K6" s="31">
        <f>VLOOKUP($B6,Centen!$A$2:$AF$34,28,FALSE)</f>
        <v/>
      </c>
      <c r="L6" s="78" t="n"/>
      <c r="M6" s="79" t="n"/>
      <c r="N6" s="79" t="n"/>
      <c r="O6" s="80" t="n"/>
      <c r="P6" s="78" t="n"/>
      <c r="Q6" s="79" t="n"/>
      <c r="R6" s="80" t="n"/>
    </row>
    <row r="7">
      <c r="B7" s="10" t="n"/>
      <c r="C7" s="28" t="n"/>
      <c r="D7" s="29" t="n"/>
      <c r="E7" s="30" t="n"/>
      <c r="F7" s="63" t="n"/>
      <c r="G7" s="31" t="n"/>
      <c r="H7" s="62" t="n"/>
      <c r="I7" s="28" t="n"/>
      <c r="J7" s="33" t="n"/>
      <c r="K7" s="69" t="n"/>
      <c r="L7" s="72" t="n"/>
      <c r="M7" s="18" t="n"/>
      <c r="N7" s="18" t="n"/>
      <c r="O7" s="33" t="n"/>
      <c r="P7" s="72" t="n"/>
      <c r="Q7" s="18" t="n"/>
      <c r="R7" s="33" t="n"/>
    </row>
    <row r="8" ht="21.6" customHeight="1" thickBot="1">
      <c r="B8" s="10" t="n"/>
      <c r="C8" s="34">
        <f>SUM(C4:C7)</f>
        <v/>
      </c>
      <c r="D8" s="35">
        <f>SUM(D4:D7)</f>
        <v/>
      </c>
      <c r="E8" s="35">
        <f>SUM(E4:E7)</f>
        <v/>
      </c>
      <c r="F8" s="76">
        <f>SUM(C8:E8)</f>
        <v/>
      </c>
      <c r="G8" s="37">
        <f>SUM(G4:G7)</f>
        <v/>
      </c>
      <c r="H8" s="65">
        <f>SUM(H4:H7)</f>
        <v/>
      </c>
      <c r="I8" s="38" t="n"/>
      <c r="J8" s="41" t="n"/>
      <c r="K8" s="70" t="n"/>
      <c r="L8" s="73" t="n"/>
      <c r="M8" s="40" t="n"/>
      <c r="N8" s="40" t="n"/>
      <c r="O8" s="41" t="n"/>
      <c r="P8" s="73" t="n"/>
      <c r="Q8" s="40" t="n"/>
      <c r="R8" s="41" t="n"/>
    </row>
    <row r="9" ht="15" customHeight="1" thickBot="1"/>
    <row r="10" ht="15" customHeight="1" thickBot="1">
      <c r="B10" s="6" t="n"/>
      <c r="C10" s="7" t="n"/>
      <c r="D10" s="8" t="n"/>
      <c r="E10" s="9" t="n"/>
      <c r="F10" s="9" t="n"/>
      <c r="G10" s="9" t="n"/>
      <c r="H10" s="9" t="n"/>
      <c r="I10" s="82" t="inlineStr">
        <is>
          <t>Auto</t>
        </is>
      </c>
      <c r="J10" s="84" t="n"/>
      <c r="K10" s="82" t="inlineStr">
        <is>
          <t>Tele</t>
        </is>
      </c>
      <c r="L10" s="82" t="inlineStr">
        <is>
          <t>Endgame</t>
        </is>
      </c>
      <c r="M10" s="83" t="n"/>
      <c r="N10" s="83" t="n"/>
      <c r="O10" s="84" t="n"/>
      <c r="P10" s="82" t="inlineStr">
        <is>
          <t>Capability</t>
        </is>
      </c>
      <c r="Q10" s="83" t="n"/>
      <c r="R10" s="84" t="n"/>
    </row>
    <row r="11" ht="43.2" customFormat="1" customHeight="1" s="2">
      <c r="B11" s="26" t="n"/>
      <c r="C11" s="19" t="inlineStr">
        <is>
          <t>Auto Points</t>
        </is>
      </c>
      <c r="D11" s="20" t="inlineStr">
        <is>
          <t>TeleOp Points</t>
        </is>
      </c>
      <c r="E11" s="20" t="inlineStr">
        <is>
          <t>Endgame Points</t>
        </is>
      </c>
      <c r="F11" s="74" t="inlineStr">
        <is>
          <t>Total Points</t>
        </is>
      </c>
      <c r="G11" s="23" t="inlineStr">
        <is>
          <t>Total Pieces</t>
        </is>
      </c>
      <c r="H11" s="23" t="inlineStr">
        <is>
          <t>Calculated OPR</t>
        </is>
      </c>
      <c r="I11" s="24" t="inlineStr">
        <is>
          <t>Auto Notes</t>
        </is>
      </c>
      <c r="J11" s="27" t="inlineStr">
        <is>
          <t>Leave Points</t>
        </is>
      </c>
      <c r="K11" s="68" t="inlineStr">
        <is>
          <t>Total TeleOp Cycles</t>
        </is>
      </c>
      <c r="L11" s="71" t="inlineStr">
        <is>
          <t>Endgame Climb</t>
        </is>
      </c>
      <c r="M11" s="26" t="inlineStr">
        <is>
          <t>Park</t>
        </is>
      </c>
      <c r="N11" s="26" t="inlineStr">
        <is>
          <t>Harmony</t>
        </is>
      </c>
      <c r="O11" s="27" t="inlineStr">
        <is>
          <t>Trap</t>
        </is>
      </c>
      <c r="P11" s="24" t="inlineStr">
        <is>
          <t>Drive</t>
        </is>
      </c>
      <c r="Q11" s="26" t="inlineStr">
        <is>
          <t>Scoring Capability</t>
        </is>
      </c>
      <c r="R11" s="27" t="inlineStr">
        <is>
          <t>Ground Pickup</t>
        </is>
      </c>
    </row>
    <row r="12">
      <c r="A12" s="6" t="inlineStr">
        <is>
          <t>Their Alliance</t>
        </is>
      </c>
      <c r="B12" s="10" t="n">
        <v>6141</v>
      </c>
      <c r="C12" s="75">
        <f>5*I12+J12</f>
        <v/>
      </c>
      <c r="D12" s="29">
        <f>K12*2.5</f>
        <v/>
      </c>
      <c r="E12" s="29">
        <f>VLOOKUP($B12,Centen!$A$2:$AF$34,18,FALSE)</f>
        <v/>
      </c>
      <c r="F12" s="63">
        <f>E12+D12+C12</f>
        <v/>
      </c>
      <c r="G12" s="31">
        <f>VLOOKUP($B12,Centen!$A$2:$AF$34,27,FALSE)</f>
        <v/>
      </c>
      <c r="H12" s="62">
        <f>VLOOKUP($B12,Centen!$A$2:$AF$34,7,FALSE)</f>
        <v/>
      </c>
      <c r="I12" s="62">
        <f>VLOOKUP($B12,Centen!$A$2:$AF$34,11,FALSE)</f>
        <v/>
      </c>
      <c r="J12" s="66">
        <f>VLOOKUP($B12,Centen!$A$2:$AF$34,15,FALSE)</f>
        <v/>
      </c>
      <c r="K12" s="31">
        <f>VLOOKUP($B12,Centen!$A$2:$AF$34,28,FALSE)</f>
        <v/>
      </c>
      <c r="L12" s="78" t="n"/>
      <c r="M12" s="79" t="n"/>
      <c r="N12" s="79" t="n"/>
      <c r="O12" s="80" t="n"/>
      <c r="P12" s="78" t="n"/>
      <c r="Q12" s="79" t="n"/>
      <c r="R12" s="80" t="n"/>
    </row>
    <row r="13">
      <c r="A13" s="6" t="n"/>
      <c r="B13" s="10" t="n">
        <v>6977</v>
      </c>
      <c r="C13" s="75">
        <f>5*I13+J13</f>
        <v/>
      </c>
      <c r="D13" s="29">
        <f>K13*2.5</f>
        <v/>
      </c>
      <c r="E13" s="29">
        <f>VLOOKUP($B13,Centen!$A$2:$AF$34,18,FALSE)</f>
        <v/>
      </c>
      <c r="F13" s="63">
        <f>E13+D13+C13</f>
        <v/>
      </c>
      <c r="G13" s="31">
        <f>VLOOKUP($B13,Centen!$A$2:$AF$34,27,FALSE)</f>
        <v/>
      </c>
      <c r="H13" s="62">
        <f>VLOOKUP($B13,Centen!$A$2:$AF$34,7,FALSE)</f>
        <v/>
      </c>
      <c r="I13" s="62">
        <f>VLOOKUP($B13,Centen!$A$2:$AF$34,11,FALSE)</f>
        <v/>
      </c>
      <c r="J13" s="66">
        <f>VLOOKUP($B13,Centen!$A$2:$AF$34,15,FALSE)</f>
        <v/>
      </c>
      <c r="K13" s="31">
        <f>VLOOKUP($B13,Centen!$A$2:$AF$34,28,FALSE)</f>
        <v/>
      </c>
      <c r="L13" s="78" t="n"/>
      <c r="M13" s="79" t="n"/>
      <c r="N13" s="79" t="n"/>
      <c r="O13" s="80" t="n"/>
      <c r="P13" s="78" t="n"/>
      <c r="Q13" s="79" t="n"/>
      <c r="R13" s="80" t="n"/>
    </row>
    <row r="14">
      <c r="A14" s="6" t="n"/>
      <c r="B14" s="10" t="n">
        <v>8574</v>
      </c>
      <c r="C14" s="75">
        <f>5*I14+J14</f>
        <v/>
      </c>
      <c r="D14" s="29">
        <f>K14*2.5</f>
        <v/>
      </c>
      <c r="E14" s="29">
        <f>VLOOKUP($B14,Centen!$A$2:$AF$34,18,FALSE)</f>
        <v/>
      </c>
      <c r="F14" s="63">
        <f>E14+D14+C14</f>
        <v/>
      </c>
      <c r="G14" s="31">
        <f>VLOOKUP($B14,Centen!$A$2:$AF$34,27,FALSE)</f>
        <v/>
      </c>
      <c r="H14" s="62">
        <f>VLOOKUP($B14,Centen!$A$2:$AF$34,7,FALSE)</f>
        <v/>
      </c>
      <c r="I14" s="62">
        <f>VLOOKUP($B14,Centen!$A$2:$AF$34,11,FALSE)</f>
        <v/>
      </c>
      <c r="J14" s="66">
        <f>VLOOKUP($B14,Centen!$A$2:$AF$34,15,FALSE)</f>
        <v/>
      </c>
      <c r="K14" s="31">
        <f>VLOOKUP($B14,Centen!$A$2:$AF$34,28,FALSE)</f>
        <v/>
      </c>
      <c r="L14" s="78" t="n"/>
      <c r="M14" s="79" t="n"/>
      <c r="N14" s="79" t="n"/>
      <c r="O14" s="80" t="n"/>
      <c r="P14" s="78" t="n"/>
      <c r="Q14" s="79" t="n"/>
      <c r="R14" s="80" t="n"/>
    </row>
    <row r="15">
      <c r="A15" s="6" t="n"/>
      <c r="B15" s="10" t="n"/>
      <c r="C15" s="42" t="n"/>
      <c r="D15" s="43" t="n"/>
      <c r="E15" s="43" t="n"/>
      <c r="F15" s="77" t="n"/>
      <c r="G15" s="31" t="n"/>
      <c r="H15" s="45" t="n"/>
      <c r="I15" s="28" t="n"/>
      <c r="J15" s="33" t="n"/>
      <c r="K15" s="69" t="n"/>
      <c r="L15" s="72" t="n"/>
      <c r="M15" s="18" t="n"/>
      <c r="N15" s="18" t="n"/>
      <c r="O15" s="33" t="n"/>
      <c r="P15" s="72" t="n"/>
      <c r="Q15" s="18" t="n"/>
      <c r="R15" s="33" t="n"/>
    </row>
    <row r="16" ht="21.6" customHeight="1" thickBot="1">
      <c r="A16" s="6" t="n"/>
      <c r="B16" s="10" t="n"/>
      <c r="C16" s="34">
        <f>SUM(C12:C15)</f>
        <v/>
      </c>
      <c r="D16" s="35">
        <f>SUM(D12:D15)</f>
        <v/>
      </c>
      <c r="E16" s="35">
        <f>SUM(E12:E15)</f>
        <v/>
      </c>
      <c r="F16" s="76">
        <f>SUM(C16:E16)</f>
        <v/>
      </c>
      <c r="G16" s="37">
        <f>SUM(G12:G15)</f>
        <v/>
      </c>
      <c r="H16" s="37">
        <f>SUM(H12:H15)</f>
        <v/>
      </c>
      <c r="I16" s="38" t="n"/>
      <c r="J16" s="41" t="n"/>
      <c r="K16" s="70" t="n"/>
      <c r="L16" s="73" t="n"/>
      <c r="M16" s="40" t="n"/>
      <c r="N16" s="40" t="n"/>
      <c r="O16" s="41" t="n"/>
      <c r="P16" s="73" t="n"/>
      <c r="Q16" s="40" t="n"/>
      <c r="R16" s="41" t="n"/>
    </row>
  </sheetData>
  <mergeCells count="7">
    <mergeCell ref="P10:R10"/>
    <mergeCell ref="I1:R1"/>
    <mergeCell ref="P2:R2"/>
    <mergeCell ref="I10:J10"/>
    <mergeCell ref="I2:J2"/>
    <mergeCell ref="L2:O2"/>
    <mergeCell ref="L10:O10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C31"/>
  <sheetViews>
    <sheetView workbookViewId="0">
      <selection activeCell="C31" sqref="B2:C31"/>
    </sheetView>
  </sheetViews>
  <sheetFormatPr baseColWidth="8" defaultRowHeight="14.4"/>
  <sheetData>
    <row r="2">
      <c r="B2" t="n">
        <v>188</v>
      </c>
      <c r="C2" t="inlineStr">
        <is>
          <t>Blizzard</t>
        </is>
      </c>
    </row>
    <row r="3">
      <c r="B3" t="n">
        <v>854</v>
      </c>
      <c r="C3" t="inlineStr">
        <is>
          <t>Iron Bears</t>
        </is>
      </c>
    </row>
    <row r="4">
      <c r="B4" t="n">
        <v>1310</v>
      </c>
      <c r="C4" t="inlineStr">
        <is>
          <t>Runnymede Robotics</t>
        </is>
      </c>
    </row>
    <row r="5">
      <c r="B5" t="n">
        <v>1325</v>
      </c>
      <c r="C5" t="inlineStr">
        <is>
          <t>Inverse Paradox</t>
        </is>
      </c>
    </row>
    <row r="6">
      <c r="B6" t="n">
        <v>2198</v>
      </c>
      <c r="C6" t="inlineStr">
        <is>
          <t>Paradigm Shift Robotics</t>
        </is>
      </c>
    </row>
    <row r="7">
      <c r="B7" t="n">
        <v>2852</v>
      </c>
      <c r="C7" t="inlineStr">
        <is>
          <t>DM High Voltage</t>
        </is>
      </c>
    </row>
    <row r="8">
      <c r="B8" t="n">
        <v>4069</v>
      </c>
      <c r="C8" t="inlineStr">
        <is>
          <t>Lo-Ellen Robotics</t>
        </is>
      </c>
    </row>
    <row r="9">
      <c r="B9" t="n">
        <v>5031</v>
      </c>
      <c r="C9" t="inlineStr">
        <is>
          <t>Full Metal Mustangs</t>
        </is>
      </c>
    </row>
    <row r="10">
      <c r="B10" t="n">
        <v>5032</v>
      </c>
      <c r="C10" t="inlineStr">
        <is>
          <t>Falcons</t>
        </is>
      </c>
    </row>
    <row r="11">
      <c r="B11" t="n">
        <v>5036</v>
      </c>
      <c r="C11" t="inlineStr">
        <is>
          <t>The Robo Devils</t>
        </is>
      </c>
    </row>
    <row r="12">
      <c r="B12" t="n">
        <v>5719</v>
      </c>
      <c r="C12" t="inlineStr">
        <is>
          <t>Pink Titans</t>
        </is>
      </c>
    </row>
    <row r="13">
      <c r="B13" t="n">
        <v>5834</v>
      </c>
      <c r="C13" t="inlineStr">
        <is>
          <t>R3P2</t>
        </is>
      </c>
    </row>
    <row r="14">
      <c r="B14" t="n">
        <v>6135</v>
      </c>
      <c r="C14" t="inlineStr">
        <is>
          <t>Arctos</t>
        </is>
      </c>
    </row>
    <row r="15">
      <c r="B15" t="n">
        <v>6140</v>
      </c>
      <c r="C15" t="inlineStr">
        <is>
          <t>SMT Titans - The 'Tita'BOTS</t>
        </is>
      </c>
    </row>
    <row r="16">
      <c r="B16" t="n">
        <v>6141</v>
      </c>
      <c r="C16" t="inlineStr">
        <is>
          <t>O'Connor Robotics</t>
        </is>
      </c>
    </row>
    <row r="17">
      <c r="B17" t="n">
        <v>6977</v>
      </c>
      <c r="C17" t="inlineStr">
        <is>
          <t>Cyber Squad</t>
        </is>
      </c>
    </row>
    <row r="18">
      <c r="B18" t="n">
        <v>7520</v>
      </c>
      <c r="C18" t="inlineStr">
        <is>
          <t>Team MineKee</t>
        </is>
      </c>
    </row>
    <row r="19">
      <c r="B19" t="n">
        <v>7558</v>
      </c>
      <c r="C19" t="inlineStr">
        <is>
          <t>ALT-F4</t>
        </is>
      </c>
    </row>
    <row r="20">
      <c r="B20" t="n">
        <v>7603</v>
      </c>
      <c r="C20" t="inlineStr">
        <is>
          <t>VESPA ROBOTICS #7603 - Bill Hogarth Secondary School</t>
        </is>
      </c>
    </row>
    <row r="21">
      <c r="B21" t="n">
        <v>7659</v>
      </c>
      <c r="C21" t="inlineStr">
        <is>
          <t>HNMCS Robotics</t>
        </is>
      </c>
    </row>
    <row r="22">
      <c r="B22" t="n">
        <v>7712</v>
      </c>
      <c r="C22" t="inlineStr">
        <is>
          <t>ACCN UMOJA</t>
        </is>
      </c>
    </row>
    <row r="23">
      <c r="B23" t="n">
        <v>7902</v>
      </c>
      <c r="C23" t="inlineStr">
        <is>
          <t>Markham FireBirds</t>
        </is>
      </c>
    </row>
    <row r="24">
      <c r="B24" t="n">
        <v>8574</v>
      </c>
      <c r="C24" t="inlineStr">
        <is>
          <t>Audeamus</t>
        </is>
      </c>
    </row>
    <row r="25">
      <c r="B25" t="n">
        <v>9262</v>
      </c>
      <c r="C25" t="inlineStr">
        <is>
          <t>Humberside Huskies</t>
        </is>
      </c>
    </row>
    <row r="26">
      <c r="B26" t="n">
        <v>9263</v>
      </c>
      <c r="C26" t="inlineStr">
        <is>
          <t>ALD Lions</t>
        </is>
      </c>
    </row>
    <row r="27">
      <c r="B27" t="n">
        <v>9527</v>
      </c>
      <c r="C27" t="inlineStr">
        <is>
          <t>WIHS TEAM</t>
        </is>
      </c>
    </row>
    <row r="28">
      <c r="B28" t="n">
        <v>9562</v>
      </c>
      <c r="C28" t="inlineStr">
        <is>
          <t>Reding Robotics 9562</t>
        </is>
      </c>
    </row>
    <row r="29">
      <c r="B29" t="n">
        <v>9569</v>
      </c>
      <c r="C29" t="inlineStr">
        <is>
          <t>Milliken Mills Silver Knights</t>
        </is>
      </c>
    </row>
    <row r="30">
      <c r="B30" t="n">
        <v>9621</v>
      </c>
      <c r="C30" t="inlineStr">
        <is>
          <t>Payload</t>
        </is>
      </c>
    </row>
    <row r="31">
      <c r="B31" t="n">
        <v>9659</v>
      </c>
      <c r="C31" t="inlineStr">
        <is>
          <t>Vanier Vikings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2"/>
  <sheetViews>
    <sheetView zoomScale="85" zoomScaleNormal="85" workbookViewId="0">
      <selection activeCell="V18" sqref="V18"/>
    </sheetView>
  </sheetViews>
  <sheetFormatPr baseColWidth="8" defaultRowHeight="14.4"/>
  <cols>
    <col width="9.109375" customWidth="1" style="3" min="1" max="5"/>
    <col width="32.109375" bestFit="1" customWidth="1" style="3" min="6" max="6"/>
    <col width="9.109375" customWidth="1" style="3" min="7" max="17"/>
  </cols>
  <sheetData>
    <row r="1" ht="72" customFormat="1" customHeight="1" s="1">
      <c r="A1" s="2" t="inlineStr">
        <is>
          <t>Team</t>
        </is>
      </c>
      <c r="B1" s="2" t="inlineStr">
        <is>
          <t>Rank</t>
        </is>
      </c>
      <c r="C1" s="2" t="inlineStr">
        <is>
          <t>Alliance</t>
        </is>
      </c>
      <c r="D1" s="2" t="inlineStr">
        <is>
          <t>Spot</t>
        </is>
      </c>
      <c r="E1" s="2" t="inlineStr">
        <is>
          <t>Result</t>
        </is>
      </c>
      <c r="F1" s="2" t="inlineStr">
        <is>
          <t>Why Picked?</t>
        </is>
      </c>
      <c r="G1" s="2" t="inlineStr">
        <is>
          <t>Opr</t>
        </is>
      </c>
      <c r="H1" s="2" t="inlineStr">
        <is>
          <t>Auto Points</t>
        </is>
      </c>
      <c r="I1" s="2" t="inlineStr">
        <is>
          <t>Auto Speaker Note Points</t>
        </is>
      </c>
      <c r="J1" s="2" t="inlineStr">
        <is>
          <t>Total Teleop Cycles</t>
        </is>
      </c>
      <c r="K1" s="2" t="inlineStr">
        <is>
          <t>Teleop Amp Note Count</t>
        </is>
      </c>
      <c r="L1" s="2" t="inlineStr">
        <is>
          <t>Teleop Speaker Note Count</t>
        </is>
      </c>
      <c r="M1" s="2" t="inlineStr">
        <is>
          <t>Teleop Speaker Note Amplified Count</t>
        </is>
      </c>
      <c r="N1" s="2" t="inlineStr">
        <is>
          <t>Leave Points</t>
        </is>
      </c>
      <c r="O1" s="2" t="inlineStr">
        <is>
          <t>Park Points</t>
        </is>
      </c>
      <c r="P1" s="2" t="inlineStr">
        <is>
          <t>Trap Points</t>
        </is>
      </c>
      <c r="Q1" s="2" t="inlineStr">
        <is>
          <t>On Stage Points</t>
        </is>
      </c>
      <c r="R1" s="1" t="inlineStr">
        <is>
          <t>Auto Preload</t>
        </is>
      </c>
      <c r="S1" s="1" t="inlineStr">
        <is>
          <t>Auto Extra notes</t>
        </is>
      </c>
    </row>
    <row r="2">
      <c r="A2" s="3" t="n">
        <v>1690</v>
      </c>
      <c r="B2" s="3" t="n">
        <v>1</v>
      </c>
      <c r="C2" s="3" t="n">
        <v>1</v>
      </c>
      <c r="D2" s="3" t="inlineStr">
        <is>
          <t>Captain</t>
        </is>
      </c>
      <c r="E2" s="3" t="inlineStr">
        <is>
          <t>W</t>
        </is>
      </c>
      <c r="G2" s="3" t="n">
        <v>44.77</v>
      </c>
      <c r="H2" s="3" t="n">
        <v>19.32</v>
      </c>
      <c r="I2" s="3" t="n">
        <v>17.57</v>
      </c>
      <c r="J2" s="3">
        <f>K2+L2+M2</f>
        <v/>
      </c>
      <c r="K2" s="3" t="n">
        <v>4.4</v>
      </c>
      <c r="L2" s="3" t="n">
        <v>0.36</v>
      </c>
      <c r="M2" s="3" t="n">
        <v>2.82</v>
      </c>
      <c r="N2" s="3" t="n">
        <v>1.76</v>
      </c>
      <c r="O2" s="3" t="n">
        <v>0.35</v>
      </c>
      <c r="P2" s="3" t="n">
        <v>2.01</v>
      </c>
      <c r="Q2" s="3" t="n">
        <v>5.08</v>
      </c>
      <c r="R2">
        <f>IF(I1&gt;5,1,0)</f>
        <v/>
      </c>
      <c r="S2">
        <f>(I2-5)/5</f>
        <v/>
      </c>
    </row>
    <row r="3">
      <c r="A3" s="3" t="n">
        <v>3339</v>
      </c>
      <c r="B3" s="3" t="n">
        <v>3</v>
      </c>
      <c r="C3" s="3" t="n">
        <v>1</v>
      </c>
      <c r="D3" s="3" t="inlineStr">
        <is>
          <t>Partner</t>
        </is>
      </c>
      <c r="E3" s="3" t="inlineStr">
        <is>
          <t>W</t>
        </is>
      </c>
      <c r="F3" s="3" t="inlineStr">
        <is>
          <t>Best Overall / Best Auto</t>
        </is>
      </c>
      <c r="G3" s="3" t="n">
        <v>33.32</v>
      </c>
      <c r="H3" s="3" t="n">
        <v>13.91</v>
      </c>
      <c r="I3" s="3" t="n">
        <v>11.68</v>
      </c>
      <c r="J3" s="3">
        <f>K3+L3+M3</f>
        <v/>
      </c>
      <c r="K3" s="3" t="n">
        <v>1.67</v>
      </c>
      <c r="L3" s="3" t="n">
        <v>5.38</v>
      </c>
      <c r="M3" s="3" t="n">
        <v>0.6899999999999999</v>
      </c>
      <c r="N3" s="3" t="n">
        <v>2.23</v>
      </c>
      <c r="O3" s="3" t="n">
        <v>0.52</v>
      </c>
      <c r="P3" s="3" t="n">
        <v>0.6899999999999999</v>
      </c>
      <c r="Q3" s="3" t="n">
        <v>2.98</v>
      </c>
      <c r="R3">
        <f>IF(I2&gt;5,1,0)</f>
        <v/>
      </c>
      <c r="S3">
        <f>(I3-5)/5</f>
        <v/>
      </c>
    </row>
    <row r="4">
      <c r="A4" s="3" t="n">
        <v>5135</v>
      </c>
      <c r="B4" s="3" t="n">
        <v>29</v>
      </c>
      <c r="C4" s="3" t="n">
        <v>1</v>
      </c>
      <c r="D4" s="3" t="inlineStr">
        <is>
          <t>Third</t>
        </is>
      </c>
      <c r="E4" s="3" t="inlineStr">
        <is>
          <t>W</t>
        </is>
      </c>
      <c r="G4" s="3" t="n">
        <v>3.61</v>
      </c>
      <c r="H4" s="3" t="n">
        <v>-0.71</v>
      </c>
      <c r="I4" s="3" t="n">
        <v>-0.86</v>
      </c>
      <c r="J4" s="3">
        <f>K4+L4+M4</f>
        <v/>
      </c>
      <c r="K4" s="3" t="n">
        <v>-0.15</v>
      </c>
      <c r="L4" s="3" t="n">
        <v>2.23</v>
      </c>
      <c r="M4" s="3" t="n">
        <v>-0.28</v>
      </c>
      <c r="N4" s="3" t="n">
        <v>-0.01</v>
      </c>
      <c r="O4" s="3" t="n">
        <v>0.17</v>
      </c>
      <c r="P4" s="3" t="n">
        <v>0</v>
      </c>
      <c r="Q4" s="3" t="n">
        <v>0.22</v>
      </c>
      <c r="R4">
        <f>IF(I3&gt;5,1,0)</f>
        <v/>
      </c>
      <c r="S4">
        <f>(I4-5)/5</f>
        <v/>
      </c>
    </row>
    <row r="5">
      <c r="A5" s="3" t="n">
        <v>1574</v>
      </c>
      <c r="B5" s="3" t="n">
        <v>2</v>
      </c>
      <c r="C5" s="3" t="n">
        <v>2</v>
      </c>
      <c r="D5" s="3" t="inlineStr">
        <is>
          <t>Captain</t>
        </is>
      </c>
      <c r="E5" s="3" t="n">
        <v>5</v>
      </c>
      <c r="G5" s="3" t="n">
        <v>31.22</v>
      </c>
      <c r="H5" s="3" t="n">
        <v>6.18</v>
      </c>
      <c r="I5" s="3" t="n">
        <v>5.27</v>
      </c>
      <c r="J5" s="3">
        <f>K5+L5+M5</f>
        <v/>
      </c>
      <c r="K5" s="3" t="n">
        <v>1</v>
      </c>
      <c r="L5" s="3" t="n">
        <v>4.2</v>
      </c>
      <c r="M5" s="3" t="n">
        <v>0.5600000000000001</v>
      </c>
      <c r="N5" s="3" t="n">
        <v>0.93</v>
      </c>
      <c r="O5" s="3" t="n">
        <v>0.1</v>
      </c>
      <c r="P5" s="3" t="n">
        <v>1.19</v>
      </c>
      <c r="Q5" s="3" t="n">
        <v>3.36</v>
      </c>
      <c r="R5">
        <f>IF(I4&gt;5,1,0)</f>
        <v/>
      </c>
      <c r="S5">
        <f>(I5-5)/5</f>
        <v/>
      </c>
    </row>
    <row r="6">
      <c r="A6" s="3" t="n">
        <v>1577</v>
      </c>
      <c r="B6" s="3" t="n">
        <v>8</v>
      </c>
      <c r="C6" s="3" t="n">
        <v>2</v>
      </c>
      <c r="D6" s="3" t="inlineStr">
        <is>
          <t>Partner</t>
        </is>
      </c>
      <c r="E6" s="3" t="n">
        <v>5</v>
      </c>
      <c r="F6" s="3" t="inlineStr">
        <is>
          <t>Reputation / 5951 better</t>
        </is>
      </c>
      <c r="G6" s="3" t="n">
        <v>24.79</v>
      </c>
      <c r="H6" s="3" t="n">
        <v>7.1</v>
      </c>
      <c r="I6" s="3" t="n">
        <v>5.15</v>
      </c>
      <c r="J6" s="3">
        <f>K6+L6+M6</f>
        <v/>
      </c>
      <c r="K6" s="3" t="n">
        <v>1.64</v>
      </c>
      <c r="L6" s="3" t="n">
        <v>0.89</v>
      </c>
      <c r="M6" s="3" t="n">
        <v>1.34</v>
      </c>
      <c r="N6" s="3" t="n">
        <v>1.97</v>
      </c>
      <c r="O6" s="3" t="n">
        <v>0.22</v>
      </c>
      <c r="P6" s="3" t="n">
        <v>0.37</v>
      </c>
      <c r="Q6" s="3" t="n">
        <v>3.37</v>
      </c>
      <c r="R6">
        <f>IF(I5&gt;5,1,0)</f>
        <v/>
      </c>
      <c r="S6">
        <f>(I6-5)/5</f>
        <v/>
      </c>
    </row>
    <row r="7">
      <c r="A7" s="3" t="n">
        <v>1576</v>
      </c>
      <c r="B7" s="3" t="n">
        <v>27</v>
      </c>
      <c r="C7" s="3" t="n">
        <v>2</v>
      </c>
      <c r="D7" s="3" t="inlineStr">
        <is>
          <t>Third</t>
        </is>
      </c>
      <c r="E7" s="3" t="n">
        <v>5</v>
      </c>
      <c r="G7" s="3" t="n">
        <v>4.65</v>
      </c>
      <c r="H7" s="3" t="n">
        <v>1.56</v>
      </c>
      <c r="I7" s="3" t="n">
        <v>0.9399999999999999</v>
      </c>
      <c r="J7" s="3">
        <f>K7+L7+M7</f>
        <v/>
      </c>
      <c r="K7" s="3" t="n">
        <v>0.27</v>
      </c>
      <c r="L7" s="3" t="n">
        <v>1.09</v>
      </c>
      <c r="M7" s="3" t="n">
        <v>0.09</v>
      </c>
      <c r="N7" s="3" t="n">
        <v>0.6</v>
      </c>
      <c r="O7" s="3" t="n">
        <v>0.6</v>
      </c>
      <c r="P7" s="3" t="n">
        <v>-0.47</v>
      </c>
      <c r="Q7" s="3" t="n">
        <v>0.45</v>
      </c>
      <c r="R7">
        <f>IF(I6&gt;5,1,0)</f>
        <v/>
      </c>
      <c r="S7">
        <f>(I7-5)/5</f>
        <v/>
      </c>
    </row>
    <row r="8">
      <c r="A8" s="3" t="n">
        <v>1942</v>
      </c>
      <c r="B8" s="3" t="n">
        <v>4</v>
      </c>
      <c r="C8" s="3" t="n">
        <v>3</v>
      </c>
      <c r="D8" s="3" t="inlineStr">
        <is>
          <t>Captain</t>
        </is>
      </c>
      <c r="E8" s="3" t="inlineStr">
        <is>
          <t>F</t>
        </is>
      </c>
      <c r="G8" s="3" t="n">
        <v>24.52</v>
      </c>
      <c r="H8" s="3" t="n">
        <v>5.08</v>
      </c>
      <c r="I8" s="3" t="n">
        <v>2.7</v>
      </c>
      <c r="J8" s="3">
        <f>K8+L8+M8</f>
        <v/>
      </c>
      <c r="K8" s="3" t="n">
        <v>0.5</v>
      </c>
      <c r="L8" s="3" t="n">
        <v>5.68</v>
      </c>
      <c r="M8" s="3" t="n">
        <v>1.09</v>
      </c>
      <c r="N8" s="3" t="n">
        <v>2.22</v>
      </c>
      <c r="O8" s="3" t="n">
        <v>0.9</v>
      </c>
      <c r="P8" s="3" t="n">
        <v>-0.09</v>
      </c>
      <c r="Q8" s="3" t="n">
        <v>1.66</v>
      </c>
      <c r="R8">
        <f>IF(I7&gt;5,1,0)</f>
        <v/>
      </c>
      <c r="S8">
        <f>(I8-5)/5</f>
        <v/>
      </c>
    </row>
    <row r="9">
      <c r="A9" s="3" t="n">
        <v>5951</v>
      </c>
      <c r="B9" s="3" t="n">
        <v>5</v>
      </c>
      <c r="C9" s="3" t="n">
        <v>3</v>
      </c>
      <c r="D9" s="3" t="inlineStr">
        <is>
          <t>Partner</t>
        </is>
      </c>
      <c r="E9" s="3" t="inlineStr">
        <is>
          <t>F</t>
        </is>
      </c>
      <c r="F9" s="3" t="inlineStr">
        <is>
          <t>Best Overall / Best Auto</t>
        </is>
      </c>
      <c r="G9" s="3" t="n">
        <v>30.97</v>
      </c>
      <c r="H9" s="3" t="n">
        <v>10.19</v>
      </c>
      <c r="I9" s="3" t="n">
        <v>8.619999999999999</v>
      </c>
      <c r="J9" s="3">
        <f>K9+L9+M9</f>
        <v/>
      </c>
      <c r="K9" s="3" t="n">
        <v>4.32</v>
      </c>
      <c r="L9" s="3" t="n">
        <v>1.37</v>
      </c>
      <c r="M9" s="3" t="n">
        <v>1.42</v>
      </c>
      <c r="N9" s="3" t="n">
        <v>1.58</v>
      </c>
      <c r="O9" s="3" t="n">
        <v>0.68</v>
      </c>
      <c r="P9" s="3" t="n">
        <v>0</v>
      </c>
      <c r="Q9" s="3" t="n">
        <v>1.12</v>
      </c>
      <c r="R9">
        <f>IF(I8&gt;5,1,0)</f>
        <v/>
      </c>
      <c r="S9">
        <f>(I9-5)/5</f>
        <v/>
      </c>
    </row>
    <row r="10">
      <c r="A10" s="3" t="n">
        <v>2679</v>
      </c>
      <c r="B10" s="3" t="n">
        <v>30</v>
      </c>
      <c r="C10" s="3" t="n">
        <v>3</v>
      </c>
      <c r="D10" s="3" t="inlineStr">
        <is>
          <t>Third</t>
        </is>
      </c>
      <c r="E10" s="3" t="inlineStr">
        <is>
          <t>F</t>
        </is>
      </c>
      <c r="G10" s="3" t="n">
        <v>3.43</v>
      </c>
      <c r="H10" s="3" t="n">
        <v>0.31</v>
      </c>
      <c r="I10" s="3" t="n">
        <v>-0.2</v>
      </c>
      <c r="J10" s="3">
        <f>K10+L10+M10</f>
        <v/>
      </c>
      <c r="K10" s="3" t="n">
        <v>-0.29</v>
      </c>
      <c r="L10" s="3" t="n">
        <v>0.18</v>
      </c>
      <c r="M10" s="3" t="n">
        <v>-0.2</v>
      </c>
      <c r="N10" s="3" t="n">
        <v>0.52</v>
      </c>
      <c r="O10" s="3" t="n">
        <v>0.89</v>
      </c>
      <c r="P10" s="3" t="n">
        <v>-0.38</v>
      </c>
      <c r="Q10" s="3" t="n">
        <v>1.09</v>
      </c>
      <c r="R10">
        <f>IF(I9&gt;5,1,0)</f>
        <v/>
      </c>
      <c r="S10">
        <f>(I10-5)/5</f>
        <v/>
      </c>
    </row>
    <row r="11">
      <c r="A11" s="3" t="n">
        <v>5715</v>
      </c>
      <c r="B11" s="3" t="n">
        <v>6</v>
      </c>
      <c r="C11" s="3" t="n">
        <v>4</v>
      </c>
      <c r="D11" s="3" t="inlineStr">
        <is>
          <t>Captain</t>
        </is>
      </c>
      <c r="E11" s="3" t="n">
        <v>3</v>
      </c>
      <c r="G11" s="3" t="n">
        <v>20.74</v>
      </c>
      <c r="H11" s="3" t="n">
        <v>7.1</v>
      </c>
      <c r="I11" s="3" t="n">
        <v>5.95</v>
      </c>
      <c r="J11" s="3">
        <f>K11+L11+M11</f>
        <v/>
      </c>
      <c r="K11" s="3" t="n">
        <v>1.36</v>
      </c>
      <c r="L11" s="3" t="n">
        <v>2.83</v>
      </c>
      <c r="M11" s="3" t="n">
        <v>1.17</v>
      </c>
      <c r="N11" s="3" t="n">
        <v>1.16</v>
      </c>
      <c r="O11" s="3" t="n">
        <v>0.17</v>
      </c>
      <c r="P11" s="3" t="n">
        <v>-0.52</v>
      </c>
      <c r="Q11" s="3" t="n">
        <v>1.07</v>
      </c>
      <c r="R11">
        <f>IF(I10&gt;5,1,0)</f>
        <v/>
      </c>
      <c r="S11">
        <f>(I11-5)/5</f>
        <v/>
      </c>
    </row>
    <row r="12">
      <c r="A12" s="3" t="n">
        <v>6738</v>
      </c>
      <c r="B12" s="3" t="n">
        <v>12</v>
      </c>
      <c r="C12" s="3" t="n">
        <v>4</v>
      </c>
      <c r="D12" s="3" t="inlineStr">
        <is>
          <t>Partner</t>
        </is>
      </c>
      <c r="E12" s="3" t="n">
        <v>3</v>
      </c>
      <c r="F12" s="3" t="inlineStr">
        <is>
          <t>Best Auto</t>
        </is>
      </c>
      <c r="G12" s="3" t="n">
        <v>22.87</v>
      </c>
      <c r="H12" s="3" t="n">
        <v>12.21</v>
      </c>
      <c r="I12" s="3" t="n">
        <v>11.28</v>
      </c>
      <c r="J12" s="3">
        <f>K12+L12+M12</f>
        <v/>
      </c>
      <c r="K12" s="3" t="n">
        <v>0.4</v>
      </c>
      <c r="L12" s="3" t="n">
        <v>4.3</v>
      </c>
      <c r="M12" s="3" t="n">
        <v>0.22</v>
      </c>
      <c r="N12" s="3" t="n">
        <v>0.76</v>
      </c>
      <c r="O12" s="3" t="n">
        <v>-0.42</v>
      </c>
      <c r="P12" s="3" t="n">
        <v>-0.76</v>
      </c>
      <c r="Q12" s="3" t="n">
        <v>-0.16</v>
      </c>
      <c r="R12">
        <f>IF(I11&gt;5,1,0)</f>
        <v/>
      </c>
      <c r="S12">
        <f>(I12-5)/5</f>
        <v/>
      </c>
    </row>
    <row r="13">
      <c r="A13" s="3" t="n">
        <v>9738</v>
      </c>
      <c r="B13" s="3" t="n">
        <v>24</v>
      </c>
      <c r="C13" s="3" t="n">
        <v>4</v>
      </c>
      <c r="D13" s="3" t="inlineStr">
        <is>
          <t>Third</t>
        </is>
      </c>
      <c r="E13" s="3" t="n">
        <v>3</v>
      </c>
      <c r="G13" s="3" t="n">
        <v>14.79</v>
      </c>
      <c r="H13" s="3" t="n">
        <v>4.48</v>
      </c>
      <c r="I13" s="3" t="n">
        <v>3.38</v>
      </c>
      <c r="J13" s="3">
        <f>K13+L13+M13</f>
        <v/>
      </c>
      <c r="K13" s="3" t="n">
        <v>1.9</v>
      </c>
      <c r="L13" s="3" t="n">
        <v>1.07</v>
      </c>
      <c r="M13" s="3" t="n">
        <v>0.06</v>
      </c>
      <c r="N13" s="3" t="n">
        <v>1.12</v>
      </c>
      <c r="O13" s="3" t="n">
        <v>0.42</v>
      </c>
      <c r="P13" s="3" t="n">
        <v>-0.21</v>
      </c>
      <c r="Q13" s="3" t="n">
        <v>1.58</v>
      </c>
      <c r="R13">
        <f>IF(I12&gt;5,1,0)</f>
        <v/>
      </c>
      <c r="S13">
        <f>(I13-5)/5</f>
        <v/>
      </c>
    </row>
    <row r="14">
      <c r="A14" s="3" t="n">
        <v>4320</v>
      </c>
      <c r="B14" s="3" t="n">
        <v>7</v>
      </c>
      <c r="C14" s="3" t="n">
        <v>5</v>
      </c>
      <c r="D14" s="3" t="inlineStr">
        <is>
          <t>Captain</t>
        </is>
      </c>
      <c r="E14" s="3" t="n">
        <v>3</v>
      </c>
      <c r="G14" s="3" t="n">
        <v>15.19</v>
      </c>
      <c r="H14" s="3" t="n">
        <v>4.95</v>
      </c>
      <c r="I14" s="3" t="n">
        <v>4.05</v>
      </c>
      <c r="J14" s="3">
        <f>K14+L14+M14</f>
        <v/>
      </c>
      <c r="K14" s="3" t="n">
        <v>1.52</v>
      </c>
      <c r="L14" s="3" t="n">
        <v>0.54</v>
      </c>
      <c r="M14" s="3" t="n">
        <v>0.46</v>
      </c>
      <c r="N14" s="3" t="n">
        <v>0.92</v>
      </c>
      <c r="O14" s="3" t="n">
        <v>0.23</v>
      </c>
      <c r="P14" s="3" t="n">
        <v>0.22</v>
      </c>
      <c r="Q14" s="3" t="n">
        <v>1.92</v>
      </c>
      <c r="R14">
        <f>IF(I13&gt;5,1,0)</f>
        <v/>
      </c>
      <c r="S14">
        <f>(I14-5)/5</f>
        <v/>
      </c>
    </row>
    <row r="15">
      <c r="A15" s="3" t="n">
        <v>5990</v>
      </c>
      <c r="B15" s="3" t="n">
        <v>13</v>
      </c>
      <c r="C15" s="3" t="n">
        <v>5</v>
      </c>
      <c r="D15" s="3" t="inlineStr">
        <is>
          <t>Partner</t>
        </is>
      </c>
      <c r="E15" s="3" t="n">
        <v>3</v>
      </c>
      <c r="F15" s="3" t="inlineStr">
        <is>
          <t>Not sure / 2630, 6740, 5654 better</t>
        </is>
      </c>
      <c r="G15" s="3" t="n">
        <v>19.37</v>
      </c>
      <c r="H15" s="3" t="n">
        <v>5.18</v>
      </c>
      <c r="I15" s="3" t="n">
        <v>2.54</v>
      </c>
      <c r="J15" s="3">
        <f>K15+L15+M15</f>
        <v/>
      </c>
      <c r="K15" s="3" t="n">
        <v>3.07</v>
      </c>
      <c r="L15" s="3" t="n">
        <v>-0.37</v>
      </c>
      <c r="M15" s="3" t="n">
        <v>1.37</v>
      </c>
      <c r="N15" s="3" t="n">
        <v>2.65</v>
      </c>
      <c r="O15" s="3" t="n">
        <v>0.49</v>
      </c>
      <c r="P15" s="3" t="n">
        <v>0.91</v>
      </c>
      <c r="Q15" s="3" t="n">
        <v>2.17</v>
      </c>
      <c r="R15">
        <f>IF(I14&gt;5,1,0)</f>
        <v/>
      </c>
      <c r="S15">
        <f>(I15-5)/5</f>
        <v/>
      </c>
    </row>
    <row r="16">
      <c r="A16" s="3" t="n">
        <v>4338</v>
      </c>
      <c r="B16" s="3" t="n">
        <v>22</v>
      </c>
      <c r="C16" s="3" t="n">
        <v>5</v>
      </c>
      <c r="D16" s="3" t="inlineStr">
        <is>
          <t>Third</t>
        </is>
      </c>
      <c r="E16" s="3" t="n">
        <v>3</v>
      </c>
      <c r="G16" s="3" t="n">
        <v>5.25</v>
      </c>
      <c r="H16" s="3" t="n">
        <v>2.44</v>
      </c>
      <c r="I16" s="3" t="n">
        <v>2.6</v>
      </c>
      <c r="J16" s="3">
        <f>K16+L16+M16</f>
        <v/>
      </c>
      <c r="K16" s="3" t="n">
        <v>-0.73</v>
      </c>
      <c r="L16" s="3" t="n">
        <v>3.56</v>
      </c>
      <c r="M16" s="3" t="n">
        <v>-0.83</v>
      </c>
      <c r="N16" s="3" t="n">
        <v>-0.17</v>
      </c>
      <c r="O16" s="3" t="n">
        <v>0.49</v>
      </c>
      <c r="P16" s="3" t="n">
        <v>-0.46</v>
      </c>
      <c r="Q16" s="3" t="n">
        <v>-0.85</v>
      </c>
      <c r="R16">
        <f>IF(I15&gt;5,1,0)</f>
        <v/>
      </c>
      <c r="S16">
        <f>(I16-5)/5</f>
        <v/>
      </c>
    </row>
    <row r="17">
      <c r="A17" s="3" t="n">
        <v>6740</v>
      </c>
      <c r="B17" s="3" t="n">
        <v>9</v>
      </c>
      <c r="C17" s="3" t="n">
        <v>6</v>
      </c>
      <c r="D17" s="3" t="inlineStr">
        <is>
          <t>Captain</t>
        </is>
      </c>
      <c r="E17" s="3" t="n">
        <v>4</v>
      </c>
      <c r="G17" s="3" t="n">
        <v>21.7</v>
      </c>
      <c r="H17" s="3" t="n">
        <v>3.81</v>
      </c>
      <c r="I17" s="3" t="n">
        <v>3.35</v>
      </c>
      <c r="J17" s="3">
        <f>K17+L17+M17</f>
        <v/>
      </c>
      <c r="K17" s="3" t="n">
        <v>3.72</v>
      </c>
      <c r="L17" s="3" t="n">
        <v>1.69</v>
      </c>
      <c r="M17" s="3" t="n">
        <v>1.76</v>
      </c>
      <c r="N17" s="3" t="n">
        <v>0.48</v>
      </c>
      <c r="O17" s="3" t="n">
        <v>0.41</v>
      </c>
      <c r="P17" s="3" t="n">
        <v>-0.5</v>
      </c>
      <c r="Q17" s="3" t="n">
        <v>-1.61</v>
      </c>
      <c r="R17">
        <f>IF(I16&gt;5,1,0)</f>
        <v/>
      </c>
      <c r="S17">
        <f>(I17-5)/5</f>
        <v/>
      </c>
    </row>
    <row r="18">
      <c r="A18" s="3" t="n">
        <v>5654</v>
      </c>
      <c r="B18" s="3" t="n">
        <v>10</v>
      </c>
      <c r="C18" s="3" t="n">
        <v>6</v>
      </c>
      <c r="D18" s="3" t="inlineStr">
        <is>
          <t>Partner</t>
        </is>
      </c>
      <c r="E18" s="3" t="n">
        <v>4</v>
      </c>
      <c r="F18" s="3" t="inlineStr">
        <is>
          <t>Not sure / 2630 better</t>
        </is>
      </c>
      <c r="G18" s="3" t="n">
        <v>21.28</v>
      </c>
      <c r="H18" s="3" t="n">
        <v>8.140000000000001</v>
      </c>
      <c r="I18" s="3" t="n">
        <v>7.33</v>
      </c>
      <c r="J18" s="3">
        <f>K18+L18+M18</f>
        <v/>
      </c>
      <c r="K18" s="3" t="n">
        <v>1.7</v>
      </c>
      <c r="L18" s="3" t="n">
        <v>1.76</v>
      </c>
      <c r="M18" s="3" t="n">
        <v>0.53</v>
      </c>
      <c r="N18" s="3" t="n">
        <v>0.82</v>
      </c>
      <c r="O18" s="3" t="n">
        <v>0.1</v>
      </c>
      <c r="P18" s="3" t="n">
        <v>1.26</v>
      </c>
      <c r="Q18" s="3" t="n">
        <v>3.22</v>
      </c>
      <c r="R18">
        <f>IF(I17&gt;5,1,0)</f>
        <v/>
      </c>
      <c r="S18">
        <f>(I18-5)/5</f>
        <v/>
      </c>
    </row>
    <row r="19">
      <c r="A19" s="3" t="n">
        <v>7067</v>
      </c>
      <c r="B19" s="3" t="n">
        <v>18</v>
      </c>
      <c r="C19" s="3" t="n">
        <v>6</v>
      </c>
      <c r="D19" s="3" t="inlineStr">
        <is>
          <t>Third</t>
        </is>
      </c>
      <c r="E19" s="3" t="n">
        <v>4</v>
      </c>
      <c r="G19" s="3" t="n">
        <v>11.37</v>
      </c>
      <c r="H19" s="3" t="n">
        <v>-0.37</v>
      </c>
      <c r="I19" s="3" t="n">
        <v>-1.71</v>
      </c>
      <c r="J19" s="3">
        <f>K19+L19+M19</f>
        <v/>
      </c>
      <c r="K19" s="3" t="n">
        <v>1.18</v>
      </c>
      <c r="L19" s="3" t="n">
        <v>1.84</v>
      </c>
      <c r="M19" s="3" t="n">
        <v>-0.05</v>
      </c>
      <c r="N19" s="3" t="n">
        <v>1.36</v>
      </c>
      <c r="O19" s="3" t="n">
        <v>0.5</v>
      </c>
      <c r="P19" s="3" t="n">
        <v>3.35</v>
      </c>
      <c r="Q19" s="3" t="n">
        <v>5.05</v>
      </c>
      <c r="R19">
        <f>IF(I18&gt;5,1,0)</f>
        <v/>
      </c>
      <c r="S19">
        <f>(I19-5)/5</f>
        <v/>
      </c>
    </row>
    <row r="20">
      <c r="A20" s="3" t="n">
        <v>3211</v>
      </c>
      <c r="B20" s="3" t="n">
        <v>11</v>
      </c>
      <c r="C20" s="3" t="n">
        <v>7</v>
      </c>
      <c r="D20" s="3" t="inlineStr">
        <is>
          <t>Captain</t>
        </is>
      </c>
      <c r="E20" s="3" t="n">
        <v>2</v>
      </c>
      <c r="G20" s="3" t="n">
        <v>12.02</v>
      </c>
      <c r="H20" s="3" t="n">
        <v>5.11</v>
      </c>
      <c r="I20" s="3" t="n">
        <v>2.65</v>
      </c>
      <c r="J20" s="3">
        <f>K20+L20+M20</f>
        <v/>
      </c>
      <c r="K20" s="3" t="n">
        <v>-0.18</v>
      </c>
      <c r="L20" s="3" t="n">
        <v>2.66</v>
      </c>
      <c r="M20" s="3" t="n">
        <v>0.06</v>
      </c>
      <c r="N20" s="3" t="n">
        <v>2.47</v>
      </c>
      <c r="O20" s="3" t="n">
        <v>0.84</v>
      </c>
      <c r="P20" s="3" t="n">
        <v>0.18</v>
      </c>
      <c r="Q20" s="3" t="n">
        <v>1.35</v>
      </c>
      <c r="R20">
        <f>IF(I19&gt;5,1,0)</f>
        <v/>
      </c>
      <c r="S20">
        <f>(I20-5)/5</f>
        <v/>
      </c>
    </row>
    <row r="21">
      <c r="A21" s="3" t="n">
        <v>2630</v>
      </c>
      <c r="B21" s="3" t="n">
        <v>28</v>
      </c>
      <c r="C21" s="3" t="n">
        <v>7</v>
      </c>
      <c r="D21" s="3" t="inlineStr">
        <is>
          <t>Partner</t>
        </is>
      </c>
      <c r="E21" s="3" t="n">
        <v>2</v>
      </c>
      <c r="F21" s="3" t="inlineStr">
        <is>
          <t>Best Overall / Best Auto</t>
        </is>
      </c>
      <c r="G21" s="3" t="n">
        <v>22.69</v>
      </c>
      <c r="H21" s="3" t="n">
        <v>10.48</v>
      </c>
      <c r="I21" s="3" t="n">
        <v>9.76</v>
      </c>
      <c r="J21" s="3">
        <f>K21+L21+M21</f>
        <v/>
      </c>
      <c r="K21" s="3" t="n">
        <v>1.36</v>
      </c>
      <c r="L21" s="3" t="n">
        <v>2.98</v>
      </c>
      <c r="M21" s="3" t="n">
        <v>0.28</v>
      </c>
      <c r="N21" s="3" t="n">
        <v>0.73</v>
      </c>
      <c r="O21" s="3" t="n">
        <v>0.66</v>
      </c>
      <c r="P21" s="3" t="n">
        <v>-0.53</v>
      </c>
      <c r="Q21" s="3" t="n">
        <v>-0.78</v>
      </c>
      <c r="R21">
        <f>IF(I20&gt;5,1,0)</f>
        <v/>
      </c>
      <c r="S21">
        <f>(I21-5)/5</f>
        <v/>
      </c>
    </row>
    <row r="22">
      <c r="A22" s="3" t="n">
        <v>2230</v>
      </c>
      <c r="B22" s="3" t="n">
        <v>20</v>
      </c>
      <c r="C22" s="3" t="n">
        <v>7</v>
      </c>
      <c r="D22" s="3" t="inlineStr">
        <is>
          <t>Third</t>
        </is>
      </c>
      <c r="E22" s="3" t="n">
        <v>2</v>
      </c>
      <c r="G22" s="3" t="n">
        <v>4.32</v>
      </c>
      <c r="H22" s="3" t="n">
        <v>2.13</v>
      </c>
      <c r="I22" s="3" t="n">
        <v>0.38</v>
      </c>
      <c r="J22" s="3">
        <f>K22+L22+M22</f>
        <v/>
      </c>
      <c r="K22" s="3" t="n">
        <v>0.61</v>
      </c>
      <c r="L22" s="3" t="n">
        <v>0.43</v>
      </c>
      <c r="M22" s="3" t="n">
        <v>-0.03</v>
      </c>
      <c r="N22" s="3" t="n">
        <v>1.76</v>
      </c>
      <c r="O22" s="3" t="n">
        <v>0.03</v>
      </c>
      <c r="P22" s="3" t="n">
        <v>-0.22</v>
      </c>
      <c r="Q22" s="3" t="n">
        <v>1.7</v>
      </c>
      <c r="R22">
        <f>IF(I21&gt;5,1,0)</f>
        <v/>
      </c>
      <c r="S22">
        <f>(I22-5)/5</f>
        <v/>
      </c>
    </row>
    <row r="23">
      <c r="A23" s="3" t="n">
        <v>3065</v>
      </c>
      <c r="B23" s="3" t="n">
        <v>14</v>
      </c>
      <c r="C23" s="3" t="n">
        <v>8</v>
      </c>
      <c r="D23" s="3" t="inlineStr">
        <is>
          <t>Captain</t>
        </is>
      </c>
      <c r="E23" s="3" t="n">
        <v>2</v>
      </c>
      <c r="G23" s="3" t="n">
        <v>14.38</v>
      </c>
      <c r="H23" s="3" t="n">
        <v>2.84</v>
      </c>
      <c r="I23" s="3" t="n">
        <v>2.39</v>
      </c>
      <c r="J23" s="3">
        <f>K23+L23+M23</f>
        <v/>
      </c>
      <c r="K23" s="3" t="n">
        <v>1.39</v>
      </c>
      <c r="L23" s="3" t="n">
        <v>4.39</v>
      </c>
      <c r="M23" s="3" t="n">
        <v>0.41</v>
      </c>
      <c r="N23" s="3" t="n">
        <v>0.47</v>
      </c>
      <c r="O23" s="3" t="n">
        <v>0.5600000000000001</v>
      </c>
      <c r="P23" s="3" t="n">
        <v>-0.28</v>
      </c>
      <c r="Q23" s="3" t="n">
        <v>-1.13</v>
      </c>
      <c r="R23">
        <f>IF(I22&gt;5,1,0)</f>
        <v/>
      </c>
      <c r="S23">
        <f>(I23-5)/5</f>
        <v/>
      </c>
    </row>
    <row r="24">
      <c r="A24" s="3" t="n">
        <v>3316</v>
      </c>
      <c r="B24" s="3" t="n">
        <v>21</v>
      </c>
      <c r="C24" s="3" t="n">
        <v>8</v>
      </c>
      <c r="D24" s="3" t="inlineStr">
        <is>
          <t>Partner</t>
        </is>
      </c>
      <c r="E24" s="3" t="n">
        <v>2</v>
      </c>
      <c r="F24" s="3" t="inlineStr">
        <is>
          <t>Best Overall</t>
        </is>
      </c>
      <c r="G24" s="3" t="n">
        <v>13.69</v>
      </c>
      <c r="H24" s="3" t="n">
        <v>2.44</v>
      </c>
      <c r="I24" s="3" t="n">
        <v>0.86</v>
      </c>
      <c r="J24" s="3">
        <f>K24+L24+M24</f>
        <v/>
      </c>
      <c r="K24" s="3" t="n">
        <v>-0.57</v>
      </c>
      <c r="L24" s="3" t="n">
        <v>4.23</v>
      </c>
      <c r="M24" s="3" t="n">
        <v>-0.25</v>
      </c>
      <c r="N24" s="3" t="n">
        <v>1.6</v>
      </c>
      <c r="O24" s="3" t="n">
        <v>0.63</v>
      </c>
      <c r="P24" s="3" t="n">
        <v>0.75</v>
      </c>
      <c r="Q24" s="3" t="n">
        <v>1.89</v>
      </c>
      <c r="R24">
        <f>IF(I23&gt;5,1,0)</f>
        <v/>
      </c>
      <c r="S24">
        <f>(I24-5)/5</f>
        <v/>
      </c>
    </row>
    <row r="25">
      <c r="A25" s="3" t="n">
        <v>6230</v>
      </c>
      <c r="B25" s="3" t="n">
        <v>15</v>
      </c>
      <c r="C25" s="3" t="n">
        <v>8</v>
      </c>
      <c r="D25" s="3" t="inlineStr">
        <is>
          <t>Third</t>
        </is>
      </c>
      <c r="E25" s="3" t="n">
        <v>2</v>
      </c>
      <c r="G25" s="3" t="n">
        <v>7.37</v>
      </c>
      <c r="H25" s="3" t="n">
        <v>1.09</v>
      </c>
      <c r="I25" s="3" t="n">
        <v>0.52</v>
      </c>
      <c r="J25" s="3">
        <f>K25+L25+M25</f>
        <v/>
      </c>
      <c r="K25" s="3" t="n">
        <v>0.47</v>
      </c>
      <c r="L25" s="3" t="n">
        <v>0.66</v>
      </c>
      <c r="M25" s="3" t="n">
        <v>-0.3</v>
      </c>
      <c r="N25" s="3" t="n">
        <v>0.62</v>
      </c>
      <c r="O25" s="3" t="n">
        <v>0.3</v>
      </c>
      <c r="P25" s="3" t="n">
        <v>0.3</v>
      </c>
      <c r="Q25" s="3" t="n">
        <v>0.71</v>
      </c>
      <c r="R25">
        <f>IF(I24&gt;5,1,0)</f>
        <v/>
      </c>
      <c r="S25">
        <f>(I25-5)/5</f>
        <v/>
      </c>
    </row>
    <row r="26">
      <c r="A26" s="3" t="n">
        <v>3083</v>
      </c>
      <c r="B26" s="3" t="n">
        <v>16</v>
      </c>
      <c r="G26" s="3" t="n">
        <v>9.92</v>
      </c>
      <c r="H26" s="3" t="n">
        <v>2.14</v>
      </c>
      <c r="I26" s="3" t="n">
        <v>0.91</v>
      </c>
      <c r="J26" s="3">
        <f>K26+L26+M26</f>
        <v/>
      </c>
      <c r="K26" s="3" t="n">
        <v>1.35</v>
      </c>
      <c r="L26" s="3" t="n">
        <v>1.41</v>
      </c>
      <c r="M26" s="3" t="n">
        <v>0.18</v>
      </c>
      <c r="N26" s="3" t="n">
        <v>1.23</v>
      </c>
      <c r="O26" s="3" t="n">
        <v>0.4</v>
      </c>
      <c r="P26" s="3" t="n">
        <v>-0.01</v>
      </c>
      <c r="Q26" s="3" t="n">
        <v>1.37</v>
      </c>
      <c r="R26">
        <f>IF(I25&gt;5,1,0)</f>
        <v/>
      </c>
      <c r="S26">
        <f>(I26-5)/5</f>
        <v/>
      </c>
    </row>
    <row r="27">
      <c r="A27" s="3" t="n">
        <v>8175</v>
      </c>
      <c r="B27" s="3" t="n">
        <v>17</v>
      </c>
      <c r="G27" s="3" t="n">
        <v>9.470000000000001</v>
      </c>
      <c r="H27" s="3" t="n">
        <v>2.91</v>
      </c>
      <c r="I27" s="3" t="n">
        <v>2.6</v>
      </c>
      <c r="J27" s="3">
        <f>K27+L27+M27</f>
        <v/>
      </c>
      <c r="K27" s="3" t="n">
        <v>0.14</v>
      </c>
      <c r="L27" s="3" t="n">
        <v>1.62</v>
      </c>
      <c r="M27" s="3" t="n">
        <v>0.39</v>
      </c>
      <c r="N27" s="3" t="n">
        <v>0.32</v>
      </c>
      <c r="O27" s="3" t="n">
        <v>0.95</v>
      </c>
      <c r="P27" s="3" t="n">
        <v>0.36</v>
      </c>
      <c r="Q27" s="3" t="n">
        <v>1.33</v>
      </c>
      <c r="R27">
        <f>IF(I26&gt;5,1,0)</f>
        <v/>
      </c>
      <c r="S27">
        <f>(I27-5)/5</f>
        <v/>
      </c>
    </row>
    <row r="28">
      <c r="A28" s="3" t="n">
        <v>9740</v>
      </c>
      <c r="B28" s="3" t="n">
        <v>31</v>
      </c>
      <c r="G28" s="3" t="n">
        <v>9.24</v>
      </c>
      <c r="H28" s="3" t="n">
        <v>2.34</v>
      </c>
      <c r="I28" s="3" t="n">
        <v>1.07</v>
      </c>
      <c r="J28" s="3">
        <f>K28+L28+M28</f>
        <v/>
      </c>
      <c r="K28" s="3" t="n">
        <v>1.54</v>
      </c>
      <c r="L28" s="3" t="n">
        <v>1.6</v>
      </c>
      <c r="M28" s="3" t="n">
        <v>0.57</v>
      </c>
      <c r="N28" s="3" t="n">
        <v>1.29</v>
      </c>
      <c r="O28" s="3" t="n">
        <v>1.04</v>
      </c>
      <c r="P28" s="3" t="n">
        <v>0.33</v>
      </c>
      <c r="Q28" s="3" t="n">
        <v>1.21</v>
      </c>
      <c r="R28">
        <f>IF(I27&gt;5,1,0)</f>
        <v/>
      </c>
      <c r="S28">
        <f>(I28-5)/5</f>
        <v/>
      </c>
    </row>
    <row r="29">
      <c r="A29" s="3" t="n">
        <v>1580</v>
      </c>
      <c r="B29" s="3" t="n">
        <v>19</v>
      </c>
      <c r="G29" s="3" t="n">
        <v>7.03</v>
      </c>
      <c r="H29" s="3" t="n">
        <v>2.5</v>
      </c>
      <c r="I29" s="3" t="n">
        <v>1.64</v>
      </c>
      <c r="J29" s="3">
        <f>K29+L29+M29</f>
        <v/>
      </c>
      <c r="K29" s="3" t="n">
        <v>-0.12</v>
      </c>
      <c r="L29" s="3" t="n">
        <v>2.44</v>
      </c>
      <c r="M29" s="3" t="n">
        <v>-0.02</v>
      </c>
      <c r="N29" s="3" t="n">
        <v>0.88</v>
      </c>
      <c r="O29" s="3" t="n">
        <v>0.46</v>
      </c>
      <c r="P29" s="3" t="n">
        <v>0.67</v>
      </c>
      <c r="Q29" s="3" t="n">
        <v>0.8100000000000001</v>
      </c>
      <c r="R29">
        <f>IF(I28&gt;5,1,0)</f>
        <v/>
      </c>
      <c r="S29">
        <f>(I29-5)/5</f>
        <v/>
      </c>
    </row>
    <row r="30">
      <c r="A30" s="3" t="n">
        <v>4319</v>
      </c>
      <c r="B30" s="3" t="n">
        <v>25</v>
      </c>
      <c r="G30" s="3" t="n">
        <v>3.96</v>
      </c>
      <c r="H30" s="3" t="n">
        <v>3.3</v>
      </c>
      <c r="I30" s="3" t="n">
        <v>2.12</v>
      </c>
      <c r="J30" s="3">
        <f>K30+L30+M30</f>
        <v/>
      </c>
      <c r="K30" s="3" t="n">
        <v>0.24</v>
      </c>
      <c r="L30" s="3" t="n">
        <v>0.76</v>
      </c>
      <c r="M30" s="3" t="n">
        <v>-0.26</v>
      </c>
      <c r="N30" s="3" t="n">
        <v>1.19</v>
      </c>
      <c r="O30" s="3" t="n">
        <v>0.68</v>
      </c>
      <c r="P30" s="3" t="n">
        <v>0.14</v>
      </c>
      <c r="Q30" s="3" t="n">
        <v>-0.02</v>
      </c>
      <c r="R30">
        <f>IF(I29&gt;5,1,0)</f>
        <v/>
      </c>
      <c r="S30">
        <f>(I30-5)/5</f>
        <v/>
      </c>
    </row>
    <row r="31">
      <c r="A31" s="3" t="n">
        <v>9303</v>
      </c>
      <c r="B31" s="3" t="n">
        <v>26</v>
      </c>
      <c r="G31" s="3" t="n">
        <v>3.31</v>
      </c>
      <c r="H31" s="3" t="n">
        <v>0.02</v>
      </c>
      <c r="I31" s="3" t="n">
        <v>-0.43</v>
      </c>
      <c r="J31" s="3">
        <f>K31+L31+M31</f>
        <v/>
      </c>
      <c r="K31" s="3" t="n">
        <v>0.45</v>
      </c>
      <c r="L31" s="3" t="n">
        <v>0.27</v>
      </c>
      <c r="M31" s="3" t="n">
        <v>0.04</v>
      </c>
      <c r="N31" s="3" t="n">
        <v>0.47</v>
      </c>
      <c r="O31" s="3" t="n">
        <v>0.47</v>
      </c>
      <c r="P31" s="3" t="n">
        <v>-0.54</v>
      </c>
      <c r="Q31" s="3" t="n">
        <v>0.7</v>
      </c>
      <c r="R31">
        <f>IF(I30&gt;5,1,0)</f>
        <v/>
      </c>
      <c r="S31">
        <f>(I31-5)/5</f>
        <v/>
      </c>
    </row>
    <row r="32">
      <c r="A32" s="3" t="n">
        <v>7177</v>
      </c>
      <c r="B32" s="3" t="n">
        <v>23</v>
      </c>
      <c r="G32" s="3" t="n">
        <v>2.6</v>
      </c>
      <c r="H32" s="3" t="n">
        <v>2.82</v>
      </c>
      <c r="I32" s="3" t="n">
        <v>1.72</v>
      </c>
      <c r="J32" s="3">
        <f>K32+L32+M32</f>
        <v/>
      </c>
      <c r="K32" s="3" t="n">
        <v>0.48</v>
      </c>
      <c r="L32" s="3" t="n">
        <v>0.5</v>
      </c>
      <c r="M32" s="3" t="n">
        <v>-0.37</v>
      </c>
      <c r="N32" s="3" t="n">
        <v>1.08</v>
      </c>
      <c r="O32" s="3" t="n">
        <v>0.16</v>
      </c>
      <c r="P32" s="3" t="n">
        <v>0.59</v>
      </c>
      <c r="Q32" s="3" t="n">
        <v>1.56</v>
      </c>
      <c r="R32">
        <f>IF(I31&gt;5,1,0)</f>
        <v/>
      </c>
      <c r="S32">
        <f>(I32-5)/5</f>
        <v/>
      </c>
    </row>
  </sheetData>
  <autoFilter ref="A1:Q32">
    <sortState ref="A2:Q32">
      <sortCondition ref="C1:C32"/>
    </sortState>
  </autoFilter>
  <conditionalFormatting sqref="G2:G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Alan Douglas</dc:creator>
  <dcterms:created xsi:type="dcterms:W3CDTF">2024-02-27T12:17:32Z</dcterms:created>
  <dcterms:modified xsi:type="dcterms:W3CDTF">2024-03-19T15:44:18Z</dcterms:modified>
  <cp:lastModifiedBy>AHotPotato Banana</cp:lastModifiedBy>
</cp:coreProperties>
</file>