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ScoutingPASS-release-2023-chargedup\Excel\"/>
    </mc:Choice>
  </mc:AlternateContent>
  <xr:revisionPtr revIDLastSave="0" documentId="13_ncr:1_{37E3249E-9CFA-44A4-9B98-CFA8E5F362B9}" xr6:coauthVersionLast="47" xr6:coauthVersionMax="47" xr10:uidLastSave="{00000000-0000-0000-0000-000000000000}"/>
  <bookViews>
    <workbookView xWindow="1569" yWindow="2169" windowWidth="22620" windowHeight="11511" tabRatio="806" activeTab="2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8" l="1"/>
  <c r="E12" i="8"/>
  <c r="E11" i="8"/>
  <c r="E10" i="8"/>
  <c r="E9" i="8"/>
  <c r="E8" i="8"/>
  <c r="E7" i="8"/>
  <c r="E6" i="8"/>
  <c r="E5" i="8"/>
  <c r="E4" i="8"/>
  <c r="E3" i="8"/>
  <c r="E2" i="8"/>
  <c r="AJ13" i="8"/>
  <c r="AL13" i="8"/>
  <c r="AO13" i="8"/>
  <c r="AP13" i="8"/>
  <c r="AQ13" i="8"/>
  <c r="AI13" i="8"/>
  <c r="AM13" i="8"/>
  <c r="AN13" i="8"/>
  <c r="AR13" i="8"/>
  <c r="AK13" i="8"/>
  <c r="AS13" i="8"/>
  <c r="AT13" i="8"/>
  <c r="AU13" i="8"/>
  <c r="AI12" i="8"/>
  <c r="AJ12" i="8"/>
  <c r="AK12" i="8"/>
  <c r="AM12" i="8"/>
  <c r="AN12" i="8"/>
  <c r="AP12" i="8"/>
  <c r="AS12" i="8"/>
  <c r="AU12" i="8"/>
  <c r="AL12" i="8"/>
  <c r="AO12" i="8"/>
  <c r="AQ12" i="8"/>
  <c r="AR12" i="8"/>
  <c r="AT12" i="8"/>
  <c r="AO11" i="8"/>
  <c r="AP11" i="8"/>
  <c r="AQ11" i="8"/>
  <c r="AR11" i="8"/>
  <c r="AU11" i="8"/>
  <c r="AM11" i="8"/>
  <c r="AN11" i="8"/>
  <c r="AS11" i="8"/>
  <c r="AJ11" i="8"/>
  <c r="AK11" i="8"/>
  <c r="AL11" i="8"/>
  <c r="AT11" i="8"/>
  <c r="AI11" i="8"/>
  <c r="AI10" i="8"/>
  <c r="AJ10" i="8"/>
  <c r="AK10" i="8"/>
  <c r="AL10" i="8"/>
  <c r="AM10" i="8"/>
  <c r="AQ10" i="8"/>
  <c r="AR10" i="8"/>
  <c r="AT10" i="8"/>
  <c r="AN10" i="8"/>
  <c r="AP10" i="8"/>
  <c r="AS10" i="8"/>
  <c r="AU10" i="8"/>
  <c r="AO10" i="8"/>
  <c r="AI9" i="8"/>
  <c r="AJ9" i="8"/>
  <c r="AL9" i="8"/>
  <c r="AM9" i="8"/>
  <c r="AT9" i="8"/>
  <c r="AN9" i="8"/>
  <c r="AR9" i="8"/>
  <c r="AU9" i="8"/>
  <c r="AO9" i="8"/>
  <c r="AS9" i="8"/>
  <c r="AP9" i="8"/>
  <c r="AQ9" i="8"/>
  <c r="AK9" i="8"/>
  <c r="AP8" i="8"/>
  <c r="AL8" i="8"/>
  <c r="AQ8" i="8"/>
  <c r="AM8" i="8"/>
  <c r="AN8" i="8"/>
  <c r="AO8" i="8"/>
  <c r="AT8" i="8"/>
  <c r="AI8" i="8"/>
  <c r="AK8" i="8"/>
  <c r="AU8" i="8"/>
  <c r="AJ8" i="8"/>
  <c r="AS8" i="8"/>
  <c r="AR8" i="8"/>
  <c r="AI7" i="8"/>
  <c r="AO7" i="8"/>
  <c r="AP7" i="8"/>
  <c r="AT7" i="8"/>
  <c r="AJ7" i="8"/>
  <c r="AL7" i="8"/>
  <c r="AQ7" i="8"/>
  <c r="AR7" i="8"/>
  <c r="AS7" i="8"/>
  <c r="AU7" i="8"/>
  <c r="AM7" i="8"/>
  <c r="AK7" i="8"/>
  <c r="AN7" i="8"/>
  <c r="AK6" i="8"/>
  <c r="AL6" i="8"/>
  <c r="AJ6" i="8"/>
  <c r="AM6" i="8"/>
  <c r="AN6" i="8"/>
  <c r="AO6" i="8"/>
  <c r="AQ6" i="8"/>
  <c r="AR6" i="8"/>
  <c r="AS6" i="8"/>
  <c r="AU6" i="8"/>
  <c r="AI6" i="8"/>
  <c r="AP6" i="8"/>
  <c r="AT6" i="8"/>
  <c r="AK5" i="8"/>
  <c r="AI5" i="8"/>
  <c r="AL5" i="8"/>
  <c r="AM5" i="8"/>
  <c r="AN5" i="8"/>
  <c r="AO5" i="8"/>
  <c r="AP5" i="8"/>
  <c r="AQ5" i="8"/>
  <c r="AR5" i="8"/>
  <c r="AS5" i="8"/>
  <c r="AT5" i="8"/>
  <c r="AU5" i="8"/>
  <c r="AJ5" i="8"/>
  <c r="AI4" i="8"/>
  <c r="AJ4" i="8"/>
  <c r="AK4" i="8"/>
  <c r="AQ4" i="8"/>
  <c r="AR4" i="8"/>
  <c r="AU4" i="8"/>
  <c r="AS4" i="8"/>
  <c r="AT4" i="8"/>
  <c r="AL4" i="8"/>
  <c r="AM4" i="8"/>
  <c r="AN4" i="8"/>
  <c r="AO4" i="8"/>
  <c r="AP4" i="8"/>
  <c r="AS3" i="8"/>
  <c r="AJ3" i="8"/>
  <c r="AK3" i="8"/>
  <c r="AN3" i="8"/>
  <c r="AO3" i="8"/>
  <c r="AQ3" i="8"/>
  <c r="AT3" i="8"/>
  <c r="AM3" i="8"/>
  <c r="AP3" i="8"/>
  <c r="AU3" i="8"/>
  <c r="AI3" i="8"/>
  <c r="AL3" i="8"/>
  <c r="AR3" i="8"/>
  <c r="AI2" i="8"/>
  <c r="AJ2" i="8"/>
  <c r="AK2" i="8"/>
  <c r="AL2" i="8"/>
  <c r="AM2" i="8"/>
  <c r="AN2" i="8"/>
  <c r="AO2" i="8"/>
  <c r="AP2" i="8"/>
  <c r="AQ2" i="8"/>
  <c r="AR2" i="8"/>
  <c r="AS2" i="8"/>
  <c r="AT2" i="8"/>
  <c r="AU2" i="8"/>
  <c r="AX13" i="8" l="1"/>
  <c r="BA13" i="8"/>
  <c r="AZ13" i="8"/>
  <c r="AV13" i="8"/>
  <c r="AY13" i="8"/>
  <c r="AW13" i="8"/>
  <c r="AY12" i="8"/>
  <c r="BA12" i="8"/>
  <c r="AZ12" i="8"/>
  <c r="AX12" i="8"/>
  <c r="AW12" i="8"/>
  <c r="AV12" i="8"/>
  <c r="AV11" i="8"/>
  <c r="AY11" i="8"/>
  <c r="AX11" i="8"/>
  <c r="AW11" i="8"/>
  <c r="BA11" i="8"/>
  <c r="AZ11" i="8"/>
  <c r="BA10" i="8"/>
  <c r="AZ10" i="8"/>
  <c r="AY10" i="8"/>
  <c r="AX10" i="8"/>
  <c r="AW10" i="8"/>
  <c r="AV10" i="8"/>
  <c r="AX9" i="8"/>
  <c r="BA9" i="8"/>
  <c r="AZ9" i="8"/>
  <c r="AY9" i="8"/>
  <c r="AW9" i="8"/>
  <c r="AV9" i="8"/>
  <c r="AW8" i="8"/>
  <c r="AX8" i="8"/>
  <c r="AV8" i="8"/>
  <c r="BA8" i="8"/>
  <c r="AZ8" i="8"/>
  <c r="AY8" i="8"/>
  <c r="BA7" i="8"/>
  <c r="AX7" i="8"/>
  <c r="AZ7" i="8"/>
  <c r="AY7" i="8"/>
  <c r="AW7" i="8"/>
  <c r="AV7" i="8"/>
  <c r="AV6" i="8"/>
  <c r="BA6" i="8"/>
  <c r="AZ6" i="8"/>
  <c r="AW6" i="8"/>
  <c r="AY6" i="8"/>
  <c r="AX6" i="8"/>
  <c r="AW5" i="8"/>
  <c r="BA5" i="8"/>
  <c r="AZ5" i="8"/>
  <c r="AY5" i="8"/>
  <c r="AV5" i="8"/>
  <c r="AX5" i="8"/>
  <c r="BA4" i="8"/>
  <c r="AZ4" i="8"/>
  <c r="AY4" i="8"/>
  <c r="AX4" i="8"/>
  <c r="AW4" i="8"/>
  <c r="AV4" i="8"/>
  <c r="AY3" i="8"/>
  <c r="AV3" i="8"/>
  <c r="AZ3" i="8"/>
  <c r="BA3" i="8"/>
  <c r="AX3" i="8"/>
  <c r="AW3" i="8"/>
  <c r="BA2" i="8"/>
  <c r="AZ2" i="8"/>
  <c r="AY2" i="8"/>
  <c r="AX2" i="8"/>
  <c r="AW2" i="8"/>
  <c r="AV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<sst xmlns="http://schemas.openxmlformats.org/spreadsheetml/2006/main" count="213" uniqueCount="87">
  <si>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</si>
  <si>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</si>
  <si>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</si>
  <si>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</si>
  <si>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</si>
  <si>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</si>
  <si>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</si>
  <si>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</si>
  <si>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</si>
  <si>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</si>
  <si>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</si>
  <si>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</si>
  <si>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</si>
  <si>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</si>
  <si>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</si>
  <si>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</si>
  <si>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</si>
  <si>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</si>
  <si>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</si>
  <si>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</si>
  <si>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</si>
  <si>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</si>
  <si>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</si>
  <si>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</si>
  <si>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</si>
  <si>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</si>
  <si>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</si>
  <si>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</si>
  <si>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</si>
  <si>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</si>
  <si>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</si>
  <si>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</si>
  <si>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</si>
  <si>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</si>
  <si>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</si>
  <si>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</si>
  <si>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</si>
  <si>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</si>
  <si>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</si>
  <si>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</si>
  <si>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</si>
  <si>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</si>
  <si>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</si>
  <si>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</si>
  <si>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</si>
  <si>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</si>
  <si>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</si>
  <si>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</si>
  <si>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</si>
  <si>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</si>
  <si>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</si>
  <si>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</si>
  <si>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</si>
  <si>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</si>
  <si>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</si>
  <si>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</si>
  <si>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</si>
  <si>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</si>
  <si>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</si>
  <si>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</si>
  <si>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</si>
  <si>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</si>
  <si>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</si>
  <si>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</si>
  <si>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crossCS</t>
  </si>
  <si>
    <t>numberOfBatteries</t>
  </si>
  <si>
    <t>TigerDynasty Scouting PASS</t>
  </si>
  <si>
    <t>Indiana District Princeton 2023</t>
  </si>
  <si>
    <t>geo</t>
  </si>
  <si>
    <t>2022carv</t>
  </si>
  <si>
    <t>qm</t>
  </si>
  <si>
    <t>e</t>
  </si>
  <si>
    <t>x</t>
  </si>
  <si>
    <t>r1</t>
  </si>
  <si>
    <t>[1,12,24,25,35,8]</t>
  </si>
  <si>
    <t>[5.1]</t>
  </si>
  <si>
    <t>[4,12]</t>
  </si>
  <si>
    <t>b</t>
  </si>
  <si>
    <t>a</t>
  </si>
  <si>
    <t>g</t>
  </si>
  <si>
    <t>Skc</t>
  </si>
  <si>
    <t>b2</t>
  </si>
  <si>
    <t>[12,15,5,25,35]</t>
  </si>
  <si>
    <t>[1.2]</t>
  </si>
  <si>
    <t>[15,23,28]</t>
  </si>
  <si>
    <t>u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</si>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</sst>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theme="5"/>
      <name val="Alexis Condensed"/>
    </font>
    <font>
      <b/>
      <i/>
      <u/>
      <sz val="36"/>
      <name val="Alexis Condensed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0" xfId="1" applyFont="1"/>
    <xf numFmtId="0" fontId="16" fillId="0" borderId="0" xfId="0" applyFont="1" applyAlignment="1">
      <alignment horizontal="centerContinuous" vertical="center"/>
    </xf>
    <xf numFmtId="0" fontId="0" fillId="2" borderId="0" xfId="0" applyFill="1"/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5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solidFill>
          <a:schemeClr val="tx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2"/>
              </a:solidFill>
              <a:latin typeface="Alexis Condensed" pitchFamily="2" charset="0"/>
            </a:rPr>
            <a:t>Match</a:t>
          </a:r>
          <a:r>
            <a:rPr lang="en-US" sz="2000" b="1" baseline="0">
              <a:solidFill>
                <a:schemeClr val="accent2"/>
              </a:solidFill>
              <a:latin typeface="Alexis Condensed" pitchFamily="2" charset="0"/>
            </a:rPr>
            <a:t> Scounting</a:t>
          </a:r>
          <a:endParaRPr lang="en-US" sz="2000" b="1">
            <a:solidFill>
              <a:schemeClr val="accent2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solidFill>
          <a:schemeClr val="tx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2"/>
              </a:solidFill>
              <a:latin typeface="Alexis Condensed" pitchFamily="2" charset="0"/>
            </a:rPr>
            <a:t>Pit</a:t>
          </a:r>
          <a:r>
            <a:rPr lang="en-US" sz="2000" b="1" baseline="0">
              <a:solidFill>
                <a:schemeClr val="accent2"/>
              </a:solidFill>
              <a:latin typeface="Alexis Condensed" pitchFamily="2" charset="0"/>
            </a:rPr>
            <a:t> Scouting</a:t>
          </a:r>
          <a:endParaRPr lang="en-US" sz="2000" b="1">
            <a:solidFill>
              <a:schemeClr val="accent2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13" totalsRowShown="0" headerRowDxfId="54" dataDxfId="53" tableBorderDxfId="52">
  <autoFilter ref="A1:BA13" xr:uid="{00000000-0009-0000-0100-00000A000000}"/>
  <tableColumns count="53">
    <tableColumn id="2" xr3:uid="{57120D76-837B-420B-8789-742C14F566ED}" name="scouter" dataDxfId="51"/>
    <tableColumn id="34" xr3:uid="{CC380EE1-D4BB-490E-9A04-7D40FF472162}" name="eventCode" dataDxfId="50"/>
    <tableColumn id="33" xr3:uid="{AAAE748B-CC35-4AA8-A5E1-7D881177BFA8}" name="matchLevel" dataDxfId="49"/>
    <tableColumn id="32" xr3:uid="{A9872F3F-D581-458A-8B2B-0607C0A28C41}" name="matchNumber" dataDxfId="48"/>
    <tableColumn id="1" xr3:uid="{F28CAB33-6A98-4F06-B9E8-8BAEB150DCCB}" name="match_key" dataDxfId="47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6"/>
    <tableColumn id="3" xr3:uid="{6FD25F9C-1F41-497F-BFF4-9781437EA199}" name="teamNumber" dataDxfId="45"/>
    <tableColumn id="9" xr3:uid="{655949C9-B906-4060-9869-33CAEE3FAD61}" name="autoStartingLocation" dataDxfId="44"/>
    <tableColumn id="53" xr3:uid="{9C8E7B97-748E-4FB3-A341-6B1004D40060}" name="autoScoredGrid" dataDxfId="43"/>
    <tableColumn id="54" xr3:uid="{2845CF8C-3287-4062-943D-DF358FAF5016}" name="autoCrossedCable" dataDxfId="42"/>
    <tableColumn id="56" xr3:uid="{054C8AA6-8D1F-4031-86BB-F25F9CB75EB5}" name="autoCrossedChargingStation" dataDxfId="41"/>
    <tableColumn id="55" xr3:uid="{E97E3583-73A4-49A0-B392-2071F3659BD3}" name="autoMobility" dataDxfId="40"/>
    <tableColumn id="60" xr3:uid="{9884A482-69F0-407D-8CD5-09921D28C640}" name="autoDocked" dataDxfId="39"/>
    <tableColumn id="59" xr3:uid="{FE6068BA-68B8-400E-9AAB-BB0B6CE1F2F5}" name="cycleTimes" dataDxfId="38"/>
    <tableColumn id="42" xr3:uid="{54612E06-73EA-434E-A780-18CA04B3DA27}" name="scoredGrid" dataDxfId="37"/>
    <tableColumn id="16" xr3:uid="{268E6509-13CC-4DE9-BBE5-D135BD2C4E04}" name="feedCount" dataDxfId="36"/>
    <tableColumn id="72" xr3:uid="{1BF39ABD-43AB-48AB-9B6C-642CC0BB4F2B}" name="wasFed" dataDxfId="35"/>
    <tableColumn id="18" xr3:uid="{1DE9C03E-0EC4-453B-A446-4F288F60CEA0}" name="wasDefended" dataDxfId="34"/>
    <tableColumn id="63" xr3:uid="{E924EA5D-940E-4130-8769-B4F675B0C901}" name="whoDefended" dataDxfId="33"/>
    <tableColumn id="65" xr3:uid="{58AB5D2F-A4C6-477A-860D-68706D75702F}" name="smartLinks" dataDxfId="32"/>
    <tableColumn id="66" xr3:uid="{1F543861-BF4E-4A32-8143-B55D05068247}" name="floorPickUp" dataDxfId="31"/>
    <tableColumn id="67" xr3:uid="{D5DF88FC-2198-4F0A-8E9C-DA3379D9166A}" name="dockingTime" dataDxfId="30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9"/>
    <tableColumn id="78" xr3:uid="{20C5E0B6-0A01-4F0F-B3C9-6C46A6606877}" name="linksScored"/>
    <tableColumn id="71" xr3:uid="{39C6D63C-65E0-4A1B-9189-2C10EE97F173}" name="defenseRating" dataDxfId="28"/>
    <tableColumn id="40" xr3:uid="{6B3426A2-A657-44CA-8ACD-00E497BD272C}" name="swerveDrive" dataDxfId="27"/>
    <tableColumn id="43" xr3:uid="{F5421853-F7E7-4FDA-8EA1-7174D740B04A}" name="speedRating" dataDxfId="26"/>
    <tableColumn id="36" xr3:uid="{9970774D-C4B7-4F0C-9212-19060A2F92F8}" name="diedOrTipped" dataDxfId="25"/>
    <tableColumn id="41" xr3:uid="{B2F88C8C-ED79-4B63-BA2D-DDA1E959A98A}" name="tippy" dataDxfId="24"/>
    <tableColumn id="79" xr3:uid="{7B8111A6-79D2-4173-9106-1A2477FFE1BB}" name="droppedCones"/>
    <tableColumn id="19" xr3:uid="{F2E04EA2-B7AF-404B-B173-D101558DDCDC}" name="goodPartner" dataDxfId="23"/>
    <tableColumn id="51" xr3:uid="{70561FAB-2633-4647-B409-2E81255BC174}" name="comments" dataDxfId="22"/>
    <tableColumn id="4" xr3:uid="{3BD88F53-BEAA-4A0C-B753-B686399DC55B}" name="autoGamePieces" dataDxfId="21">
      <calculatedColumnFormula>getTotalCount(ScoutingData[[#This Row],[autoScoredGrid]])</calculatedColumnFormula>
    </tableColumn>
    <tableColumn id="74" xr3:uid="{8B219B6A-C564-42C7-854A-776DBD5167F4}" name="autoCubes" dataDxfId="20">
      <calculatedColumnFormula>getCubeCount(ScoutingData[[#This Row],[autoScoredGrid]])</calculatedColumnFormula>
    </tableColumn>
    <tableColumn id="23" xr3:uid="{B2A0B1D7-F2FC-4F42-8DEA-EF241612981C}" name="autoCones" dataDxfId="19">
      <calculatedColumnFormula>getConeCount(ScoutingData[[#This Row],[autoScoredGrid]])</calculatedColumnFormula>
    </tableColumn>
    <tableColumn id="73" xr3:uid="{54DBEFB9-DA30-4754-A269-3E8C2E0A4782}" name="autoHigh" dataDxfId="18">
      <calculatedColumnFormula>getHighCount(ScoutingData[[#This Row],[autoScoredGrid]])</calculatedColumnFormula>
    </tableColumn>
    <tableColumn id="46" xr3:uid="{F8BC7A7C-4BF4-485A-AC53-F32862572576}" name="autoMed" dataDxfId="17">
      <calculatedColumnFormula>getMedCount(ScoutingData[[#This Row],[autoScoredGrid]])</calculatedColumnFormula>
    </tableColumn>
    <tableColumn id="47" xr3:uid="{AB8341E7-B3A8-4906-BB8C-57AB054FF592}" name="autoLow" dataDxfId="16">
      <calculatedColumnFormula>getLowCount(ScoutingData[[#This Row],[autoScoredGrid]])</calculatedColumnFormula>
    </tableColumn>
    <tableColumn id="50" xr3:uid="{3B828B9B-FFCC-4897-B7D3-C6B1C82ADE07}" name="avgCycleTime" dataDxfId="15">
      <calculatedColumnFormula>getAvgCycleTime(ScoutingData[[#This Row],[cycleTimes]])</calculatedColumnFormula>
    </tableColumn>
    <tableColumn id="27" xr3:uid="{F7CC712C-CBB5-442E-829A-FA5ED02C8777}" name="teleopGamePieces" dataDxfId="14">
      <calculatedColumnFormula>getTotalCount(ScoutingData[[#This Row],[scoredGrid]])</calculatedColumnFormula>
    </tableColumn>
    <tableColumn id="52" xr3:uid="{78438921-1E19-42E9-B8D2-48C91010F815}" name="teleopCubes" dataDxfId="13">
      <calculatedColumnFormula>getCubeCount(ScoutingData[[#This Row],[scoredGrid]])</calculatedColumnFormula>
    </tableColumn>
    <tableColumn id="5" xr3:uid="{55082722-1B0F-4677-99B8-1D067F4BDF21}" name="teleopCones" dataDxfId="12">
      <calculatedColumnFormula>getConeCount(ScoutingData[[#This Row],[scoredGrid]])</calculatedColumnFormula>
    </tableColumn>
    <tableColumn id="8" xr3:uid="{EDC1D520-5557-418E-B2ED-DDFAF2F77499}" name="teleopHigh" dataDxfId="11">
      <calculatedColumnFormula>getHighCount(ScoutingData[[#This Row],[scoredGrid]])</calculatedColumnFormula>
    </tableColumn>
    <tableColumn id="10" xr3:uid="{86B1F94A-5EEC-42C8-9CA8-F64391788CC9}" name="teleopMed" dataDxfId="10">
      <calculatedColumnFormula>getMedCount(ScoutingData[[#This Row],[scoredGrid]])</calculatedColumnFormula>
    </tableColumn>
    <tableColumn id="11" xr3:uid="{BACAA238-122F-4380-855F-29FA58977A83}" name="teleopLow" dataDxfId="9">
      <calculatedColumnFormula>getLowCount(ScoutingData[[#This Row],[scoredGrid]])</calculatedColumnFormula>
    </tableColumn>
    <tableColumn id="12" xr3:uid="{91F84488-26C9-437C-A41A-38D976771823}" name="totalGamePieces" dataDxfId="8">
      <calculatedColumnFormula>ScoutingData[[#This Row],[autoGamePieces]]+ScoutingData[[#This Row],[teleopGamePieces]]</calculatedColumnFormula>
    </tableColumn>
    <tableColumn id="13" xr3:uid="{0D7B1A40-1D30-4EA4-A5E9-E9E8707AA108}" name="totalCubes" dataDxfId="7">
      <calculatedColumnFormula>ScoutingData[[#This Row],[autoCubes]]+ScoutingData[[#This Row],[teleopCubes]]</calculatedColumnFormula>
    </tableColumn>
    <tableColumn id="14" xr3:uid="{0E79569B-84D7-4ED8-9343-E7844CF8F534}" name="totalCones" dataDxfId="6">
      <calculatedColumnFormula>ScoutingData[[#This Row],[autoCones]]+ScoutingData[[#This Row],[teleopCones]]</calculatedColumnFormula>
    </tableColumn>
    <tableColumn id="76" xr3:uid="{09B45EB6-8B77-4649-80B5-212BE270911B}" name="totalHigh" dataDxfId="5">
      <calculatedColumnFormula>ScoutingData[[#This Row],[autoHigh]]+ScoutingData[[#This Row],[teleopHigh]]</calculatedColumnFormula>
    </tableColumn>
    <tableColumn id="17" xr3:uid="{F232AEC2-40C0-4260-985A-956F42CC7F84}" name="totalMed" dataDxfId="4">
      <calculatedColumnFormula>ScoutingData[[#This Row],[autoMed]]+ScoutingData[[#This Row],[teleopMed]]</calculatedColumnFormula>
    </tableColumn>
    <tableColumn id="6" xr3:uid="{23A5F46F-316A-4172-A947-A9154C209B6C}" name="totalLow" dataDxfId="3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insertRow="1" totalsRowShown="0" headerRowDxfId="2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E9" sqref="E9"/>
    </sheetView>
  </sheetViews>
  <sheetFormatPr defaultColWidth="9.23046875" defaultRowHeight="18" customHeight="1"/>
  <cols>
    <col min="1" max="1" width="11.3046875" style="6" customWidth="1"/>
    <col min="2" max="2" width="14.07421875" style="6" customWidth="1"/>
    <col min="3" max="4" width="13.765625" style="6" customWidth="1"/>
    <col min="5" max="5" width="9.23046875" style="6"/>
    <col min="6" max="6" width="11.23046875" style="6" customWidth="1"/>
    <col min="7" max="7" width="9.23046875" style="6"/>
    <col min="8" max="8" width="13.69140625" style="6" customWidth="1"/>
    <col min="9" max="9" width="9.23046875" style="6"/>
    <col min="10" max="11" width="9.23046875" style="6" customWidth="1"/>
    <col min="12" max="16384" width="9.23046875" style="6"/>
  </cols>
  <sheetData>
    <row r="1" spans="1:21" ht="76.849999999999994" customHeight="1">
      <c r="A1" s="21" t="s">
        <v>66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85" customHeight="1">
      <c r="A2" s="7"/>
      <c r="B2" s="20"/>
      <c r="C2" s="8"/>
      <c r="D2" s="9"/>
      <c r="E2" s="22" t="s">
        <v>67</v>
      </c>
      <c r="F2" s="10"/>
      <c r="G2" s="10"/>
      <c r="H2" s="10"/>
      <c r="I2" s="10"/>
      <c r="J2" s="10"/>
      <c r="K2" s="11"/>
    </row>
    <row r="3" spans="1:21" ht="18.649999999999999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16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17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6"/>
  <cols>
    <col min="2" max="13" width="6.84375" customWidth="1"/>
  </cols>
  <sheetData>
    <row r="1" spans="2:13" ht="30" customHeight="1"/>
    <row r="2" spans="2:13" ht="40.1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.1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.1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.1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.1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.1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A13"/>
  <sheetViews>
    <sheetView tabSelected="1" topLeftCell="AM1" zoomScaleNormal="100" workbookViewId="0">
      <selection activeCell="AM2" sqref="A2:XFD13"/>
    </sheetView>
  </sheetViews>
  <sheetFormatPr defaultColWidth="14.4609375" defaultRowHeight="14.6"/>
  <cols>
    <col min="1" max="1" width="14.23046875" customWidth="1"/>
    <col min="2" max="4" width="14.4609375" customWidth="1"/>
    <col min="5" max="5" width="16.3046875" bestFit="1" customWidth="1"/>
    <col min="9" max="9" width="18.53515625" customWidth="1"/>
    <col min="12" max="12" width="16.3046875" customWidth="1"/>
    <col min="13" max="13" width="11" customWidth="1"/>
    <col min="14" max="14" width="14.53515625" customWidth="1"/>
    <col min="15" max="15" width="16.4609375" customWidth="1"/>
    <col min="16" max="16" width="14.69140625" customWidth="1"/>
    <col min="17" max="17" width="16.53515625" customWidth="1"/>
    <col min="18" max="18" width="12" customWidth="1"/>
    <col min="19" max="19" width="13.4609375" customWidth="1"/>
    <col min="21" max="21" width="16.4609375" customWidth="1"/>
    <col min="22" max="24" width="18.53515625" customWidth="1"/>
    <col min="25" max="26" width="14.4609375" customWidth="1"/>
    <col min="27" max="27" width="12.53515625" customWidth="1"/>
    <col min="28" max="29" width="15.3046875" customWidth="1"/>
    <col min="31" max="32" width="13.4609375" customWidth="1"/>
    <col min="37" max="38" width="12.07421875" customWidth="1"/>
    <col min="43" max="3766" width="14.4609375" customWidth="1"/>
  </cols>
  <sheetData>
    <row r="1" spans="1:53" ht="15" customHeight="1">
      <c r="A1" s="23" t="s">
        <v>1</v>
      </c>
      <c r="B1" s="23" t="s">
        <v>2</v>
      </c>
      <c r="C1" s="23" t="s">
        <v>4</v>
      </c>
      <c r="D1" s="23" t="s">
        <v>6</v>
      </c>
      <c r="E1" s="23" t="s">
        <v>0</v>
      </c>
      <c r="F1" s="23" t="s">
        <v>5</v>
      </c>
      <c r="G1" s="23" t="s">
        <v>3</v>
      </c>
      <c r="H1" s="23" t="s">
        <v>7</v>
      </c>
      <c r="I1" s="23" t="s">
        <v>22</v>
      </c>
      <c r="J1" s="23" t="s">
        <v>18</v>
      </c>
      <c r="K1" s="23" t="s">
        <v>19</v>
      </c>
      <c r="L1" s="23" t="s">
        <v>20</v>
      </c>
      <c r="M1" s="23" t="s">
        <v>21</v>
      </c>
      <c r="N1" s="23" t="s">
        <v>23</v>
      </c>
      <c r="O1" s="23" t="s">
        <v>24</v>
      </c>
      <c r="P1" s="23" t="s">
        <v>26</v>
      </c>
      <c r="Q1" s="23" t="s">
        <v>25</v>
      </c>
      <c r="R1" s="23" t="s">
        <v>10</v>
      </c>
      <c r="S1" s="23" t="s">
        <v>27</v>
      </c>
      <c r="T1" s="23" t="s">
        <v>28</v>
      </c>
      <c r="U1" s="23" t="s">
        <v>29</v>
      </c>
      <c r="V1" s="23" t="s">
        <v>30</v>
      </c>
      <c r="W1" s="23" t="s">
        <v>31</v>
      </c>
      <c r="X1" s="23" t="s">
        <v>32</v>
      </c>
      <c r="Y1" s="23" t="s">
        <v>9</v>
      </c>
      <c r="Z1" s="23" t="s">
        <v>33</v>
      </c>
      <c r="AA1" s="23" t="s">
        <v>8</v>
      </c>
      <c r="AB1" s="23" t="s">
        <v>14</v>
      </c>
      <c r="AC1" s="23" t="s">
        <v>15</v>
      </c>
      <c r="AD1" s="23" t="s">
        <v>12</v>
      </c>
      <c r="AE1" s="23" t="s">
        <v>34</v>
      </c>
      <c r="AF1" s="23" t="s">
        <v>35</v>
      </c>
      <c r="AG1" s="23" t="s">
        <v>13</v>
      </c>
      <c r="AH1" s="23" t="s">
        <v>11</v>
      </c>
      <c r="AI1" s="23" t="s">
        <v>36</v>
      </c>
      <c r="AJ1" s="23" t="s">
        <v>37</v>
      </c>
      <c r="AK1" s="23" t="s">
        <v>38</v>
      </c>
      <c r="AL1" s="23" t="s">
        <v>39</v>
      </c>
      <c r="AM1" s="23" t="s">
        <v>40</v>
      </c>
      <c r="AN1" s="23" t="s">
        <v>41</v>
      </c>
      <c r="AO1" s="23" t="s">
        <v>42</v>
      </c>
      <c r="AP1" s="23" t="s">
        <v>43</v>
      </c>
      <c r="AQ1" s="23" t="s">
        <v>44</v>
      </c>
      <c r="AR1" s="23" t="s">
        <v>45</v>
      </c>
      <c r="AS1" s="23" t="s">
        <v>46</v>
      </c>
      <c r="AT1" s="23" t="s">
        <v>47</v>
      </c>
      <c r="AU1" s="23" t="s">
        <v>48</v>
      </c>
      <c r="AV1" s="23" t="s">
        <v>49</v>
      </c>
      <c r="AW1" s="23" t="s">
        <v>50</v>
      </c>
      <c r="AX1" s="23" t="s">
        <v>51</v>
      </c>
      <c r="AY1" s="23" t="s">
        <v>52</v>
      </c>
      <c r="AZ1" s="23" t="s">
        <v>53</v>
      </c>
      <c r="BA1" s="23" t="s">
        <v>54</v>
      </c>
    </row>
    <row r="2" spans="1:53" ht="15.55" customHeight="1">
      <c r="A2" s="24" t="s">
        <v>68</v>
      </c>
      <c r="B2" s="24" t="s">
        <v>69</v>
      </c>
      <c r="C2" s="24" t="s">
        <v>70</v>
      </c>
      <c r="D2" s="24">
        <v>1</v>
      </c>
      <c r="E2" s="25" t="str">
        <f>ScoutingData[[#This Row],[eventCode]]&amp;"_"&amp;ScoutingData[[#This Row],[matchLevel]]&amp;ScoutingData[[#This Row],[matchNumber]]</f>
        <v>2022carv_qm1</v>
      </c>
      <c r="F2" s="24" t="s">
        <v>73</v>
      </c>
      <c r="G2" s="24">
        <v>1885</v>
      </c>
      <c r="H2" s="24">
        <v>33</v>
      </c>
      <c r="I2" s="25" t="s">
        <v>74</v>
      </c>
      <c r="J2" s="24">
        <v>1</v>
      </c>
      <c r="K2" s="24">
        <v>1</v>
      </c>
      <c r="L2" s="24">
        <v>1</v>
      </c>
      <c r="M2" s="24" t="s">
        <v>71</v>
      </c>
      <c r="N2" s="24" t="s">
        <v>75</v>
      </c>
      <c r="O2" s="24" t="s">
        <v>76</v>
      </c>
      <c r="P2" s="24">
        <v>0</v>
      </c>
      <c r="Q2" s="25">
        <v>1</v>
      </c>
      <c r="R2" s="25">
        <v>0</v>
      </c>
      <c r="S2" s="25"/>
      <c r="T2" s="25">
        <v>0</v>
      </c>
      <c r="U2" s="25" t="s">
        <v>77</v>
      </c>
      <c r="V2" s="25">
        <v>2.6</v>
      </c>
      <c r="W2" s="23" t="s">
        <v>78</v>
      </c>
      <c r="X2" s="23">
        <v>1</v>
      </c>
      <c r="Y2" s="25" t="s">
        <v>72</v>
      </c>
      <c r="Z2" s="23">
        <v>0</v>
      </c>
      <c r="AA2" s="25" t="s">
        <v>79</v>
      </c>
      <c r="AB2" s="25">
        <v>0</v>
      </c>
      <c r="AC2" s="25">
        <v>3</v>
      </c>
      <c r="AD2" s="25">
        <v>0</v>
      </c>
      <c r="AE2" s="25">
        <v>0</v>
      </c>
      <c r="AF2" s="23">
        <v>0</v>
      </c>
      <c r="AG2" s="25">
        <v>0</v>
      </c>
      <c r="AH2" s="25"/>
      <c r="AI2" s="25">
        <f>getTotalCount(ScoutingData[[#This Row],[autoScoredGrid]])</f>
        <v>6</v>
      </c>
      <c r="AJ2" s="25">
        <f>getCubeCount(ScoutingData[[#This Row],[autoScoredGrid]])</f>
        <v>2</v>
      </c>
      <c r="AK2" s="25">
        <f>getConeCount(ScoutingData[[#This Row],[autoScoredGrid]])</f>
        <v>4</v>
      </c>
      <c r="AL2" s="25">
        <f>getHighCount(ScoutingData[[#This Row],[autoScoredGrid]])</f>
        <v>2</v>
      </c>
      <c r="AM2" s="25">
        <f>getMedCount(ScoutingData[[#This Row],[autoScoredGrid]])</f>
        <v>1</v>
      </c>
      <c r="AN2" s="25">
        <f>getLowCount(ScoutingData[[#This Row],[autoScoredGrid]])</f>
        <v>3</v>
      </c>
      <c r="AO2" s="25">
        <f>getAvgCycleTime(ScoutingData[[#This Row],[cycleTimes]])</f>
        <v>5.0999999999999996</v>
      </c>
      <c r="AP2" s="25">
        <f>getTotalCount(ScoutingData[[#This Row],[scoredGrid]])</f>
        <v>2</v>
      </c>
      <c r="AQ2" s="25">
        <f>getCubeCount(ScoutingData[[#This Row],[scoredGrid]])</f>
        <v>0</v>
      </c>
      <c r="AR2" s="25">
        <f>getConeCount(ScoutingData[[#This Row],[scoredGrid]])</f>
        <v>2</v>
      </c>
      <c r="AS2" s="25">
        <f>getHighCount(ScoutingData[[#This Row],[scoredGrid]])</f>
        <v>1</v>
      </c>
      <c r="AT2" s="25">
        <f>getMedCount(ScoutingData[[#This Row],[scoredGrid]])</f>
        <v>1</v>
      </c>
      <c r="AU2" s="25">
        <f>getLowCount(ScoutingData[[#This Row],[scoredGrid]])</f>
        <v>0</v>
      </c>
      <c r="AV2" s="25">
        <f>ScoutingData[[#This Row],[autoGamePieces]]+ScoutingData[[#This Row],[teleopGamePieces]]</f>
        <v>8</v>
      </c>
      <c r="AW2" s="25">
        <f>ScoutingData[[#This Row],[autoCubes]]+ScoutingData[[#This Row],[teleopCubes]]</f>
        <v>2</v>
      </c>
      <c r="AX2" s="25">
        <f>ScoutingData[[#This Row],[autoCones]]+ScoutingData[[#This Row],[teleopCones]]</f>
        <v>6</v>
      </c>
      <c r="AY2" s="25">
        <f>ScoutingData[[#This Row],[autoHigh]]+ScoutingData[[#This Row],[teleopHigh]]</f>
        <v>3</v>
      </c>
      <c r="AZ2" s="25">
        <f>ScoutingData[[#This Row],[autoMed]]+ScoutingData[[#This Row],[teleopMed]]</f>
        <v>2</v>
      </c>
      <c r="BA2" s="25">
        <f>ScoutingData[[#This Row],[autoLow]]+ScoutingData[[#This Row],[teleopLow]]</f>
        <v>3</v>
      </c>
    </row>
    <row r="3" spans="1:53">
      <c r="A3" s="24" t="s">
        <v>68</v>
      </c>
      <c r="B3" s="24" t="s">
        <v>69</v>
      </c>
      <c r="C3" s="24" t="s">
        <v>70</v>
      </c>
      <c r="D3" s="24">
        <v>1</v>
      </c>
      <c r="E3" s="25" t="str">
        <f>ScoutingData[[#This Row],[eventCode]]&amp;"_"&amp;ScoutingData[[#This Row],[matchLevel]]&amp;ScoutingData[[#This Row],[matchNumber]]</f>
        <v>2022carv_qm1</v>
      </c>
      <c r="F3" s="24" t="s">
        <v>73</v>
      </c>
      <c r="G3" s="24">
        <v>1885</v>
      </c>
      <c r="H3" s="24">
        <v>33</v>
      </c>
      <c r="I3" s="25" t="s">
        <v>74</v>
      </c>
      <c r="J3" s="24">
        <v>1</v>
      </c>
      <c r="K3" s="24">
        <v>1</v>
      </c>
      <c r="L3" s="24">
        <v>1</v>
      </c>
      <c r="M3" s="24" t="s">
        <v>71</v>
      </c>
      <c r="N3" s="24" t="s">
        <v>75</v>
      </c>
      <c r="O3" s="24" t="s">
        <v>76</v>
      </c>
      <c r="P3" s="24">
        <v>0</v>
      </c>
      <c r="Q3" s="25">
        <v>1</v>
      </c>
      <c r="R3" s="25">
        <v>0</v>
      </c>
      <c r="S3" s="25"/>
      <c r="T3" s="25">
        <v>0</v>
      </c>
      <c r="U3" s="25" t="s">
        <v>77</v>
      </c>
      <c r="V3" s="25">
        <v>2.6</v>
      </c>
      <c r="W3" s="23" t="s">
        <v>78</v>
      </c>
      <c r="X3" s="23">
        <v>1</v>
      </c>
      <c r="Y3" s="25" t="s">
        <v>72</v>
      </c>
      <c r="Z3" s="23">
        <v>0</v>
      </c>
      <c r="AA3" s="25" t="s">
        <v>79</v>
      </c>
      <c r="AB3" s="25">
        <v>0</v>
      </c>
      <c r="AC3" s="25">
        <v>3</v>
      </c>
      <c r="AD3" s="25">
        <v>0</v>
      </c>
      <c r="AE3" s="25">
        <v>0</v>
      </c>
      <c r="AF3" s="23">
        <v>0</v>
      </c>
      <c r="AG3" s="25">
        <v>0</v>
      </c>
      <c r="AH3" s="25"/>
      <c r="AI3" s="25">
        <f>getTotalCount(ScoutingData[[#This Row],[autoScoredGrid]])</f>
        <v>6</v>
      </c>
      <c r="AJ3" s="25">
        <f>getCubeCount(ScoutingData[[#This Row],[autoScoredGrid]])</f>
        <v>2</v>
      </c>
      <c r="AK3" s="25">
        <f>getConeCount(ScoutingData[[#This Row],[autoScoredGrid]])</f>
        <v>4</v>
      </c>
      <c r="AL3" s="25">
        <f>getHighCount(ScoutingData[[#This Row],[autoScoredGrid]])</f>
        <v>2</v>
      </c>
      <c r="AM3" s="25">
        <f>getMedCount(ScoutingData[[#This Row],[autoScoredGrid]])</f>
        <v>1</v>
      </c>
      <c r="AN3" s="25">
        <f>getLowCount(ScoutingData[[#This Row],[autoScoredGrid]])</f>
        <v>3</v>
      </c>
      <c r="AO3" s="25">
        <f>getAvgCycleTime(ScoutingData[[#This Row],[cycleTimes]])</f>
        <v>5.0999999999999996</v>
      </c>
      <c r="AP3" s="25">
        <f>getTotalCount(ScoutingData[[#This Row],[scoredGrid]])</f>
        <v>2</v>
      </c>
      <c r="AQ3" s="25">
        <f>getCubeCount(ScoutingData[[#This Row],[scoredGrid]])</f>
        <v>0</v>
      </c>
      <c r="AR3" s="25">
        <f>getConeCount(ScoutingData[[#This Row],[scoredGrid]])</f>
        <v>2</v>
      </c>
      <c r="AS3" s="25">
        <f>getHighCount(ScoutingData[[#This Row],[scoredGrid]])</f>
        <v>1</v>
      </c>
      <c r="AT3" s="25">
        <f>getMedCount(ScoutingData[[#This Row],[scoredGrid]])</f>
        <v>1</v>
      </c>
      <c r="AU3" s="25">
        <f>getLowCount(ScoutingData[[#This Row],[scoredGrid]])</f>
        <v>0</v>
      </c>
      <c r="AV3" s="25">
        <f>ScoutingData[[#This Row],[autoGamePieces]]+ScoutingData[[#This Row],[teleopGamePieces]]</f>
        <v>8</v>
      </c>
      <c r="AW3" s="25">
        <f>ScoutingData[[#This Row],[autoCubes]]+ScoutingData[[#This Row],[teleopCubes]]</f>
        <v>2</v>
      </c>
      <c r="AX3" s="25">
        <f>ScoutingData[[#This Row],[autoCones]]+ScoutingData[[#This Row],[teleopCones]]</f>
        <v>6</v>
      </c>
      <c r="AY3" s="25">
        <f>ScoutingData[[#This Row],[autoHigh]]+ScoutingData[[#This Row],[teleopHigh]]</f>
        <v>3</v>
      </c>
      <c r="AZ3" s="25">
        <f>ScoutingData[[#This Row],[autoMed]]+ScoutingData[[#This Row],[teleopMed]]</f>
        <v>2</v>
      </c>
      <c r="BA3" s="25">
        <f>ScoutingData[[#This Row],[autoLow]]+ScoutingData[[#This Row],[teleopLow]]</f>
        <v>3</v>
      </c>
    </row>
    <row r="4" spans="1:53">
      <c r="A4" s="24" t="s">
        <v>68</v>
      </c>
      <c r="B4" s="24" t="s">
        <v>69</v>
      </c>
      <c r="C4" s="24" t="s">
        <v>70</v>
      </c>
      <c r="D4" s="24">
        <v>1</v>
      </c>
      <c r="E4" s="25" t="str">
        <f>ScoutingData[[#This Row],[eventCode]]&amp;"_"&amp;ScoutingData[[#This Row],[matchLevel]]&amp;ScoutingData[[#This Row],[matchNumber]]</f>
        <v>2022carv_qm1</v>
      </c>
      <c r="F4" s="24" t="s">
        <v>73</v>
      </c>
      <c r="G4" s="24">
        <v>1885</v>
      </c>
      <c r="H4" s="24">
        <v>33</v>
      </c>
      <c r="I4" s="25" t="s">
        <v>74</v>
      </c>
      <c r="J4" s="24">
        <v>1</v>
      </c>
      <c r="K4" s="24">
        <v>1</v>
      </c>
      <c r="L4" s="24">
        <v>1</v>
      </c>
      <c r="M4" s="24" t="s">
        <v>71</v>
      </c>
      <c r="N4" s="24" t="s">
        <v>75</v>
      </c>
      <c r="O4" s="24" t="s">
        <v>76</v>
      </c>
      <c r="P4" s="24">
        <v>0</v>
      </c>
      <c r="Q4" s="25">
        <v>1</v>
      </c>
      <c r="R4" s="25">
        <v>0</v>
      </c>
      <c r="S4" s="25"/>
      <c r="T4" s="25">
        <v>0</v>
      </c>
      <c r="U4" s="25" t="s">
        <v>77</v>
      </c>
      <c r="V4" s="25">
        <v>2.6</v>
      </c>
      <c r="W4" s="23" t="s">
        <v>78</v>
      </c>
      <c r="X4" s="23">
        <v>1</v>
      </c>
      <c r="Y4" s="25" t="s">
        <v>72</v>
      </c>
      <c r="Z4" s="23">
        <v>0</v>
      </c>
      <c r="AA4" s="25" t="s">
        <v>79</v>
      </c>
      <c r="AB4" s="25">
        <v>0</v>
      </c>
      <c r="AC4" s="25">
        <v>3</v>
      </c>
      <c r="AD4" s="25">
        <v>0</v>
      </c>
      <c r="AE4" s="25">
        <v>0</v>
      </c>
      <c r="AF4" s="23">
        <v>0</v>
      </c>
      <c r="AG4" s="25">
        <v>0</v>
      </c>
      <c r="AH4" s="25"/>
      <c r="AI4" s="25">
        <f>getTotalCount(ScoutingData[[#This Row],[autoScoredGrid]])</f>
        <v>6</v>
      </c>
      <c r="AJ4" s="25">
        <f>getCubeCount(ScoutingData[[#This Row],[autoScoredGrid]])</f>
        <v>2</v>
      </c>
      <c r="AK4" s="25">
        <f>getConeCount(ScoutingData[[#This Row],[autoScoredGrid]])</f>
        <v>4</v>
      </c>
      <c r="AL4" s="25">
        <f>getHighCount(ScoutingData[[#This Row],[autoScoredGrid]])</f>
        <v>2</v>
      </c>
      <c r="AM4" s="25">
        <f>getMedCount(ScoutingData[[#This Row],[autoScoredGrid]])</f>
        <v>1</v>
      </c>
      <c r="AN4" s="25">
        <f>getLowCount(ScoutingData[[#This Row],[autoScoredGrid]])</f>
        <v>3</v>
      </c>
      <c r="AO4" s="25">
        <f>getAvgCycleTime(ScoutingData[[#This Row],[cycleTimes]])</f>
        <v>5.0999999999999996</v>
      </c>
      <c r="AP4" s="25">
        <f>getTotalCount(ScoutingData[[#This Row],[scoredGrid]])</f>
        <v>2</v>
      </c>
      <c r="AQ4" s="25">
        <f>getCubeCount(ScoutingData[[#This Row],[scoredGrid]])</f>
        <v>0</v>
      </c>
      <c r="AR4" s="25">
        <f>getConeCount(ScoutingData[[#This Row],[scoredGrid]])</f>
        <v>2</v>
      </c>
      <c r="AS4" s="25">
        <f>getHighCount(ScoutingData[[#This Row],[scoredGrid]])</f>
        <v>1</v>
      </c>
      <c r="AT4" s="25">
        <f>getMedCount(ScoutingData[[#This Row],[scoredGrid]])</f>
        <v>1</v>
      </c>
      <c r="AU4" s="25">
        <f>getLowCount(ScoutingData[[#This Row],[scoredGrid]])</f>
        <v>0</v>
      </c>
      <c r="AV4" s="25">
        <f>ScoutingData[[#This Row],[autoGamePieces]]+ScoutingData[[#This Row],[teleopGamePieces]]</f>
        <v>8</v>
      </c>
      <c r="AW4" s="25">
        <f>ScoutingData[[#This Row],[autoCubes]]+ScoutingData[[#This Row],[teleopCubes]]</f>
        <v>2</v>
      </c>
      <c r="AX4" s="25">
        <f>ScoutingData[[#This Row],[autoCones]]+ScoutingData[[#This Row],[teleopCones]]</f>
        <v>6</v>
      </c>
      <c r="AY4" s="25">
        <f>ScoutingData[[#This Row],[autoHigh]]+ScoutingData[[#This Row],[teleopHigh]]</f>
        <v>3</v>
      </c>
      <c r="AZ4" s="25">
        <f>ScoutingData[[#This Row],[autoMed]]+ScoutingData[[#This Row],[teleopMed]]</f>
        <v>2</v>
      </c>
      <c r="BA4" s="25">
        <f>ScoutingData[[#This Row],[autoLow]]+ScoutingData[[#This Row],[teleopLow]]</f>
        <v>3</v>
      </c>
    </row>
    <row r="5" spans="1:53">
      <c r="A5" s="24" t="s">
        <v>68</v>
      </c>
      <c r="B5" s="24" t="s">
        <v>69</v>
      </c>
      <c r="C5" s="24" t="s">
        <v>70</v>
      </c>
      <c r="D5" s="24">
        <v>1</v>
      </c>
      <c r="E5" s="25" t="str">
        <f>ScoutingData[[#This Row],[eventCode]]&amp;"_"&amp;ScoutingData[[#This Row],[matchLevel]]&amp;ScoutingData[[#This Row],[matchNumber]]</f>
        <v>2022carv_qm1</v>
      </c>
      <c r="F5" s="24" t="s">
        <v>73</v>
      </c>
      <c r="G5" s="24">
        <v>1885</v>
      </c>
      <c r="H5" s="24">
        <v>33</v>
      </c>
      <c r="I5" s="25" t="s">
        <v>74</v>
      </c>
      <c r="J5" s="24">
        <v>1</v>
      </c>
      <c r="K5" s="24">
        <v>1</v>
      </c>
      <c r="L5" s="24">
        <v>1</v>
      </c>
      <c r="M5" s="24" t="s">
        <v>71</v>
      </c>
      <c r="N5" s="24" t="s">
        <v>75</v>
      </c>
      <c r="O5" s="24" t="s">
        <v>76</v>
      </c>
      <c r="P5" s="24">
        <v>0</v>
      </c>
      <c r="Q5" s="25">
        <v>1</v>
      </c>
      <c r="R5" s="25">
        <v>0</v>
      </c>
      <c r="S5" s="25"/>
      <c r="T5" s="25">
        <v>0</v>
      </c>
      <c r="U5" s="25" t="s">
        <v>77</v>
      </c>
      <c r="V5" s="25">
        <v>2.6</v>
      </c>
      <c r="W5" s="23" t="s">
        <v>78</v>
      </c>
      <c r="X5" s="23">
        <v>1</v>
      </c>
      <c r="Y5" s="25" t="s">
        <v>72</v>
      </c>
      <c r="Z5" s="23">
        <v>0</v>
      </c>
      <c r="AA5" s="25" t="s">
        <v>79</v>
      </c>
      <c r="AB5" s="25">
        <v>0</v>
      </c>
      <c r="AC5" s="25">
        <v>3</v>
      </c>
      <c r="AD5" s="25">
        <v>0</v>
      </c>
      <c r="AE5" s="25">
        <v>0</v>
      </c>
      <c r="AF5" s="23">
        <v>0</v>
      </c>
      <c r="AG5" s="25">
        <v>0</v>
      </c>
      <c r="AH5" s="25"/>
      <c r="AI5" s="25">
        <f>getTotalCount(ScoutingData[[#This Row],[autoScoredGrid]])</f>
        <v>6</v>
      </c>
      <c r="AJ5" s="25">
        <f>getCubeCount(ScoutingData[[#This Row],[autoScoredGrid]])</f>
        <v>2</v>
      </c>
      <c r="AK5" s="25">
        <f>getConeCount(ScoutingData[[#This Row],[autoScoredGrid]])</f>
        <v>4</v>
      </c>
      <c r="AL5" s="25">
        <f>getHighCount(ScoutingData[[#This Row],[autoScoredGrid]])</f>
        <v>2</v>
      </c>
      <c r="AM5" s="25">
        <f>getMedCount(ScoutingData[[#This Row],[autoScoredGrid]])</f>
        <v>1</v>
      </c>
      <c r="AN5" s="25">
        <f>getLowCount(ScoutingData[[#This Row],[autoScoredGrid]])</f>
        <v>3</v>
      </c>
      <c r="AO5" s="25">
        <f>getAvgCycleTime(ScoutingData[[#This Row],[cycleTimes]])</f>
        <v>5.0999999999999996</v>
      </c>
      <c r="AP5" s="25">
        <f>getTotalCount(ScoutingData[[#This Row],[scoredGrid]])</f>
        <v>2</v>
      </c>
      <c r="AQ5" s="25">
        <f>getCubeCount(ScoutingData[[#This Row],[scoredGrid]])</f>
        <v>0</v>
      </c>
      <c r="AR5" s="25">
        <f>getConeCount(ScoutingData[[#This Row],[scoredGrid]])</f>
        <v>2</v>
      </c>
      <c r="AS5" s="25">
        <f>getHighCount(ScoutingData[[#This Row],[scoredGrid]])</f>
        <v>1</v>
      </c>
      <c r="AT5" s="25">
        <f>getMedCount(ScoutingData[[#This Row],[scoredGrid]])</f>
        <v>1</v>
      </c>
      <c r="AU5" s="25">
        <f>getLowCount(ScoutingData[[#This Row],[scoredGrid]])</f>
        <v>0</v>
      </c>
      <c r="AV5" s="25">
        <f>ScoutingData[[#This Row],[autoGamePieces]]+ScoutingData[[#This Row],[teleopGamePieces]]</f>
        <v>8</v>
      </c>
      <c r="AW5" s="25">
        <f>ScoutingData[[#This Row],[autoCubes]]+ScoutingData[[#This Row],[teleopCubes]]</f>
        <v>2</v>
      </c>
      <c r="AX5" s="25">
        <f>ScoutingData[[#This Row],[autoCones]]+ScoutingData[[#This Row],[teleopCones]]</f>
        <v>6</v>
      </c>
      <c r="AY5" s="25">
        <f>ScoutingData[[#This Row],[autoHigh]]+ScoutingData[[#This Row],[teleopHigh]]</f>
        <v>3</v>
      </c>
      <c r="AZ5" s="25">
        <f>ScoutingData[[#This Row],[autoMed]]+ScoutingData[[#This Row],[teleopMed]]</f>
        <v>2</v>
      </c>
      <c r="BA5" s="25">
        <f>ScoutingData[[#This Row],[autoLow]]+ScoutingData[[#This Row],[teleopLow]]</f>
        <v>3</v>
      </c>
    </row>
    <row r="6" spans="1:53">
      <c r="A6" s="24" t="s">
        <v>68</v>
      </c>
      <c r="B6" s="24" t="s">
        <v>69</v>
      </c>
      <c r="C6" s="24" t="s">
        <v>70</v>
      </c>
      <c r="D6" s="24">
        <v>1</v>
      </c>
      <c r="E6" s="25" t="str">
        <f>ScoutingData[[#This Row],[eventCode]]&amp;"_"&amp;ScoutingData[[#This Row],[matchLevel]]&amp;ScoutingData[[#This Row],[matchNumber]]</f>
        <v>2022carv_qm1</v>
      </c>
      <c r="F6" s="24" t="s">
        <v>73</v>
      </c>
      <c r="G6" s="24">
        <v>1885</v>
      </c>
      <c r="H6" s="24">
        <v>33</v>
      </c>
      <c r="I6" s="25" t="s">
        <v>74</v>
      </c>
      <c r="J6" s="24">
        <v>1</v>
      </c>
      <c r="K6" s="24">
        <v>1</v>
      </c>
      <c r="L6" s="24">
        <v>1</v>
      </c>
      <c r="M6" s="24" t="s">
        <v>71</v>
      </c>
      <c r="N6" s="24" t="s">
        <v>75</v>
      </c>
      <c r="O6" s="24" t="s">
        <v>76</v>
      </c>
      <c r="P6" s="24">
        <v>0</v>
      </c>
      <c r="Q6" s="25">
        <v>1</v>
      </c>
      <c r="R6" s="25">
        <v>0</v>
      </c>
      <c r="S6" s="25"/>
      <c r="T6" s="25">
        <v>0</v>
      </c>
      <c r="U6" s="25" t="s">
        <v>77</v>
      </c>
      <c r="V6" s="25">
        <v>2.6</v>
      </c>
      <c r="W6" s="23" t="s">
        <v>78</v>
      </c>
      <c r="X6" s="23">
        <v>1</v>
      </c>
      <c r="Y6" s="25" t="s">
        <v>72</v>
      </c>
      <c r="Z6" s="23">
        <v>0</v>
      </c>
      <c r="AA6" s="25" t="s">
        <v>79</v>
      </c>
      <c r="AB6" s="25">
        <v>0</v>
      </c>
      <c r="AC6" s="25">
        <v>3</v>
      </c>
      <c r="AD6" s="25">
        <v>0</v>
      </c>
      <c r="AE6" s="25">
        <v>0</v>
      </c>
      <c r="AF6" s="23">
        <v>0</v>
      </c>
      <c r="AG6" s="25">
        <v>0</v>
      </c>
      <c r="AH6" s="25"/>
      <c r="AI6" s="25">
        <f>getTotalCount(ScoutingData[[#This Row],[autoScoredGrid]])</f>
        <v>6</v>
      </c>
      <c r="AJ6" s="25">
        <f>getCubeCount(ScoutingData[[#This Row],[autoScoredGrid]])</f>
        <v>2</v>
      </c>
      <c r="AK6" s="25">
        <f>getConeCount(ScoutingData[[#This Row],[autoScoredGrid]])</f>
        <v>4</v>
      </c>
      <c r="AL6" s="25">
        <f>getHighCount(ScoutingData[[#This Row],[autoScoredGrid]])</f>
        <v>2</v>
      </c>
      <c r="AM6" s="25">
        <f>getMedCount(ScoutingData[[#This Row],[autoScoredGrid]])</f>
        <v>1</v>
      </c>
      <c r="AN6" s="25">
        <f>getLowCount(ScoutingData[[#This Row],[autoScoredGrid]])</f>
        <v>3</v>
      </c>
      <c r="AO6" s="25">
        <f>getAvgCycleTime(ScoutingData[[#This Row],[cycleTimes]])</f>
        <v>5.0999999999999996</v>
      </c>
      <c r="AP6" s="25">
        <f>getTotalCount(ScoutingData[[#This Row],[scoredGrid]])</f>
        <v>2</v>
      </c>
      <c r="AQ6" s="25">
        <f>getCubeCount(ScoutingData[[#This Row],[scoredGrid]])</f>
        <v>0</v>
      </c>
      <c r="AR6" s="25">
        <f>getConeCount(ScoutingData[[#This Row],[scoredGrid]])</f>
        <v>2</v>
      </c>
      <c r="AS6" s="25">
        <f>getHighCount(ScoutingData[[#This Row],[scoredGrid]])</f>
        <v>1</v>
      </c>
      <c r="AT6" s="25">
        <f>getMedCount(ScoutingData[[#This Row],[scoredGrid]])</f>
        <v>1</v>
      </c>
      <c r="AU6" s="25">
        <f>getLowCount(ScoutingData[[#This Row],[scoredGrid]])</f>
        <v>0</v>
      </c>
      <c r="AV6" s="25">
        <f>ScoutingData[[#This Row],[autoGamePieces]]+ScoutingData[[#This Row],[teleopGamePieces]]</f>
        <v>8</v>
      </c>
      <c r="AW6" s="25">
        <f>ScoutingData[[#This Row],[autoCubes]]+ScoutingData[[#This Row],[teleopCubes]]</f>
        <v>2</v>
      </c>
      <c r="AX6" s="25">
        <f>ScoutingData[[#This Row],[autoCones]]+ScoutingData[[#This Row],[teleopCones]]</f>
        <v>6</v>
      </c>
      <c r="AY6" s="25">
        <f>ScoutingData[[#This Row],[autoHigh]]+ScoutingData[[#This Row],[teleopHigh]]</f>
        <v>3</v>
      </c>
      <c r="AZ6" s="25">
        <f>ScoutingData[[#This Row],[autoMed]]+ScoutingData[[#This Row],[teleopMed]]</f>
        <v>2</v>
      </c>
      <c r="BA6" s="25">
        <f>ScoutingData[[#This Row],[autoLow]]+ScoutingData[[#This Row],[teleopLow]]</f>
        <v>3</v>
      </c>
    </row>
    <row r="7" spans="1:53">
      <c r="A7" s="24" t="s">
        <v>68</v>
      </c>
      <c r="B7" s="24" t="s">
        <v>69</v>
      </c>
      <c r="C7" s="24" t="s">
        <v>70</v>
      </c>
      <c r="D7" s="24">
        <v>1</v>
      </c>
      <c r="E7" s="25" t="str">
        <f>ScoutingData[[#This Row],[eventCode]]&amp;"_"&amp;ScoutingData[[#This Row],[matchLevel]]&amp;ScoutingData[[#This Row],[matchNumber]]</f>
        <v>2022carv_qm1</v>
      </c>
      <c r="F7" s="24" t="s">
        <v>73</v>
      </c>
      <c r="G7" s="24">
        <v>1885</v>
      </c>
      <c r="H7" s="24">
        <v>33</v>
      </c>
      <c r="I7" s="25" t="s">
        <v>74</v>
      </c>
      <c r="J7" s="24">
        <v>1</v>
      </c>
      <c r="K7" s="24">
        <v>1</v>
      </c>
      <c r="L7" s="24">
        <v>1</v>
      </c>
      <c r="M7" s="24" t="s">
        <v>71</v>
      </c>
      <c r="N7" s="24" t="s">
        <v>75</v>
      </c>
      <c r="O7" s="24" t="s">
        <v>76</v>
      </c>
      <c r="P7" s="24">
        <v>0</v>
      </c>
      <c r="Q7" s="25">
        <v>1</v>
      </c>
      <c r="R7" s="25">
        <v>0</v>
      </c>
      <c r="S7" s="25"/>
      <c r="T7" s="25">
        <v>0</v>
      </c>
      <c r="U7" s="25" t="s">
        <v>77</v>
      </c>
      <c r="V7" s="25">
        <v>2.6</v>
      </c>
      <c r="W7" s="23" t="s">
        <v>78</v>
      </c>
      <c r="X7" s="23">
        <v>1</v>
      </c>
      <c r="Y7" s="25" t="s">
        <v>72</v>
      </c>
      <c r="Z7" s="23">
        <v>0</v>
      </c>
      <c r="AA7" s="25" t="s">
        <v>79</v>
      </c>
      <c r="AB7" s="25">
        <v>0</v>
      </c>
      <c r="AC7" s="25">
        <v>3</v>
      </c>
      <c r="AD7" s="25">
        <v>0</v>
      </c>
      <c r="AE7" s="25">
        <v>0</v>
      </c>
      <c r="AF7" s="23">
        <v>0</v>
      </c>
      <c r="AG7" s="25">
        <v>0</v>
      </c>
      <c r="AH7" s="25"/>
      <c r="AI7" s="25">
        <f>getTotalCount(ScoutingData[[#This Row],[autoScoredGrid]])</f>
        <v>6</v>
      </c>
      <c r="AJ7" s="25">
        <f>getCubeCount(ScoutingData[[#This Row],[autoScoredGrid]])</f>
        <v>2</v>
      </c>
      <c r="AK7" s="25">
        <f>getConeCount(ScoutingData[[#This Row],[autoScoredGrid]])</f>
        <v>4</v>
      </c>
      <c r="AL7" s="25">
        <f>getHighCount(ScoutingData[[#This Row],[autoScoredGrid]])</f>
        <v>2</v>
      </c>
      <c r="AM7" s="25">
        <f>getMedCount(ScoutingData[[#This Row],[autoScoredGrid]])</f>
        <v>1</v>
      </c>
      <c r="AN7" s="25">
        <f>getLowCount(ScoutingData[[#This Row],[autoScoredGrid]])</f>
        <v>3</v>
      </c>
      <c r="AO7" s="25">
        <f>getAvgCycleTime(ScoutingData[[#This Row],[cycleTimes]])</f>
        <v>5.0999999999999996</v>
      </c>
      <c r="AP7" s="25">
        <f>getTotalCount(ScoutingData[[#This Row],[scoredGrid]])</f>
        <v>2</v>
      </c>
      <c r="AQ7" s="25">
        <f>getCubeCount(ScoutingData[[#This Row],[scoredGrid]])</f>
        <v>0</v>
      </c>
      <c r="AR7" s="25">
        <f>getConeCount(ScoutingData[[#This Row],[scoredGrid]])</f>
        <v>2</v>
      </c>
      <c r="AS7" s="25">
        <f>getHighCount(ScoutingData[[#This Row],[scoredGrid]])</f>
        <v>1</v>
      </c>
      <c r="AT7" s="25">
        <f>getMedCount(ScoutingData[[#This Row],[scoredGrid]])</f>
        <v>1</v>
      </c>
      <c r="AU7" s="25">
        <f>getLowCount(ScoutingData[[#This Row],[scoredGrid]])</f>
        <v>0</v>
      </c>
      <c r="AV7" s="25">
        <f>ScoutingData[[#This Row],[autoGamePieces]]+ScoutingData[[#This Row],[teleopGamePieces]]</f>
        <v>8</v>
      </c>
      <c r="AW7" s="25">
        <f>ScoutingData[[#This Row],[autoCubes]]+ScoutingData[[#This Row],[teleopCubes]]</f>
        <v>2</v>
      </c>
      <c r="AX7" s="25">
        <f>ScoutingData[[#This Row],[autoCones]]+ScoutingData[[#This Row],[teleopCones]]</f>
        <v>6</v>
      </c>
      <c r="AY7" s="25">
        <f>ScoutingData[[#This Row],[autoHigh]]+ScoutingData[[#This Row],[teleopHigh]]</f>
        <v>3</v>
      </c>
      <c r="AZ7" s="25">
        <f>ScoutingData[[#This Row],[autoMed]]+ScoutingData[[#This Row],[teleopMed]]</f>
        <v>2</v>
      </c>
      <c r="BA7" s="25">
        <f>ScoutingData[[#This Row],[autoLow]]+ScoutingData[[#This Row],[teleopLow]]</f>
        <v>3</v>
      </c>
    </row>
    <row r="8" spans="1:53">
      <c r="A8" s="24" t="s">
        <v>80</v>
      </c>
      <c r="B8" s="24" t="s">
        <v>69</v>
      </c>
      <c r="C8" s="24" t="s">
        <v>70</v>
      </c>
      <c r="D8" s="24">
        <v>2</v>
      </c>
      <c r="E8" s="25" t="str">
        <f>ScoutingData[[#This Row],[eventCode]]&amp;"_"&amp;ScoutingData[[#This Row],[matchLevel]]&amp;ScoutingData[[#This Row],[matchNumber]]</f>
        <v>2022carv_qm2</v>
      </c>
      <c r="F8" s="24" t="s">
        <v>81</v>
      </c>
      <c r="G8" s="24">
        <v>1138</v>
      </c>
      <c r="H8" s="24">
        <v>41</v>
      </c>
      <c r="I8" s="25" t="s">
        <v>82</v>
      </c>
      <c r="J8" s="24">
        <v>1</v>
      </c>
      <c r="K8" s="24">
        <v>1</v>
      </c>
      <c r="L8" s="24">
        <v>0</v>
      </c>
      <c r="M8" s="24" t="s">
        <v>72</v>
      </c>
      <c r="N8" s="24" t="s">
        <v>83</v>
      </c>
      <c r="O8" s="24" t="s">
        <v>84</v>
      </c>
      <c r="P8" s="24">
        <v>0</v>
      </c>
      <c r="Q8" s="25">
        <v>1</v>
      </c>
      <c r="R8" s="25">
        <v>1</v>
      </c>
      <c r="S8" s="25"/>
      <c r="T8" s="25">
        <v>0</v>
      </c>
      <c r="U8" s="25" t="s">
        <v>85</v>
      </c>
      <c r="V8" s="25">
        <v>0</v>
      </c>
      <c r="W8" s="23" t="s">
        <v>86</v>
      </c>
      <c r="X8" s="23">
        <v>0</v>
      </c>
      <c r="Y8" s="25" t="s">
        <v>78</v>
      </c>
      <c r="Z8" s="23">
        <v>0</v>
      </c>
      <c r="AA8" s="25" t="s">
        <v>79</v>
      </c>
      <c r="AB8" s="25">
        <v>0</v>
      </c>
      <c r="AC8" s="25">
        <v>2</v>
      </c>
      <c r="AD8" s="25">
        <v>0</v>
      </c>
      <c r="AE8" s="25">
        <v>0</v>
      </c>
      <c r="AF8" s="23">
        <v>0</v>
      </c>
      <c r="AG8" s="25">
        <v>0</v>
      </c>
      <c r="AH8" s="25"/>
      <c r="AI8" s="25">
        <f>getTotalCount(ScoutingData[[#This Row],[autoScoredGrid]])</f>
        <v>5</v>
      </c>
      <c r="AJ8" s="25">
        <f>getCubeCount(ScoutingData[[#This Row],[autoScoredGrid]])</f>
        <v>2</v>
      </c>
      <c r="AK8" s="25">
        <f>getConeCount(ScoutingData[[#This Row],[autoScoredGrid]])</f>
        <v>3</v>
      </c>
      <c r="AL8" s="25">
        <f>getHighCount(ScoutingData[[#This Row],[autoScoredGrid]])</f>
        <v>1</v>
      </c>
      <c r="AM8" s="25">
        <f>getMedCount(ScoutingData[[#This Row],[autoScoredGrid]])</f>
        <v>2</v>
      </c>
      <c r="AN8" s="25">
        <f>getLowCount(ScoutingData[[#This Row],[autoScoredGrid]])</f>
        <v>2</v>
      </c>
      <c r="AO8" s="25">
        <f>getAvgCycleTime(ScoutingData[[#This Row],[cycleTimes]])</f>
        <v>1.2</v>
      </c>
      <c r="AP8" s="25">
        <f>getTotalCount(ScoutingData[[#This Row],[scoredGrid]])</f>
        <v>3</v>
      </c>
      <c r="AQ8" s="25">
        <f>getCubeCount(ScoutingData[[#This Row],[scoredGrid]])</f>
        <v>1</v>
      </c>
      <c r="AR8" s="25">
        <f>getConeCount(ScoutingData[[#This Row],[scoredGrid]])</f>
        <v>2</v>
      </c>
      <c r="AS8" s="25">
        <f>getHighCount(ScoutingData[[#This Row],[scoredGrid]])</f>
        <v>0</v>
      </c>
      <c r="AT8" s="25">
        <f>getMedCount(ScoutingData[[#This Row],[scoredGrid]])</f>
        <v>1</v>
      </c>
      <c r="AU8" s="25">
        <f>getLowCount(ScoutingData[[#This Row],[scoredGrid]])</f>
        <v>2</v>
      </c>
      <c r="AV8" s="25">
        <f>ScoutingData[[#This Row],[autoGamePieces]]+ScoutingData[[#This Row],[teleopGamePieces]]</f>
        <v>8</v>
      </c>
      <c r="AW8" s="25">
        <f>ScoutingData[[#This Row],[autoCubes]]+ScoutingData[[#This Row],[teleopCubes]]</f>
        <v>3</v>
      </c>
      <c r="AX8" s="25">
        <f>ScoutingData[[#This Row],[autoCones]]+ScoutingData[[#This Row],[teleopCones]]</f>
        <v>5</v>
      </c>
      <c r="AY8" s="25">
        <f>ScoutingData[[#This Row],[autoHigh]]+ScoutingData[[#This Row],[teleopHigh]]</f>
        <v>1</v>
      </c>
      <c r="AZ8" s="25">
        <f>ScoutingData[[#This Row],[autoMed]]+ScoutingData[[#This Row],[teleopMed]]</f>
        <v>3</v>
      </c>
      <c r="BA8" s="25">
        <f>ScoutingData[[#This Row],[autoLow]]+ScoutingData[[#This Row],[teleopLow]]</f>
        <v>4</v>
      </c>
    </row>
    <row r="9" spans="1:53">
      <c r="A9" s="24" t="s">
        <v>80</v>
      </c>
      <c r="B9" s="24" t="s">
        <v>69</v>
      </c>
      <c r="C9" s="24" t="s">
        <v>70</v>
      </c>
      <c r="D9" s="24">
        <v>2</v>
      </c>
      <c r="E9" s="25" t="str">
        <f>ScoutingData[[#This Row],[eventCode]]&amp;"_"&amp;ScoutingData[[#This Row],[matchLevel]]&amp;ScoutingData[[#This Row],[matchNumber]]</f>
        <v>2022carv_qm2</v>
      </c>
      <c r="F9" s="24" t="s">
        <v>81</v>
      </c>
      <c r="G9" s="24">
        <v>1138</v>
      </c>
      <c r="H9" s="24">
        <v>41</v>
      </c>
      <c r="I9" s="25" t="s">
        <v>82</v>
      </c>
      <c r="J9" s="24">
        <v>1</v>
      </c>
      <c r="K9" s="24">
        <v>1</v>
      </c>
      <c r="L9" s="24">
        <v>0</v>
      </c>
      <c r="M9" s="24" t="s">
        <v>72</v>
      </c>
      <c r="N9" s="24" t="s">
        <v>83</v>
      </c>
      <c r="O9" s="24" t="s">
        <v>84</v>
      </c>
      <c r="P9" s="24">
        <v>0</v>
      </c>
      <c r="Q9" s="25">
        <v>1</v>
      </c>
      <c r="R9" s="25">
        <v>1</v>
      </c>
      <c r="S9" s="25"/>
      <c r="T9" s="25">
        <v>0</v>
      </c>
      <c r="U9" s="25" t="s">
        <v>85</v>
      </c>
      <c r="V9" s="25">
        <v>0</v>
      </c>
      <c r="W9" s="23" t="s">
        <v>86</v>
      </c>
      <c r="X9" s="23">
        <v>0</v>
      </c>
      <c r="Y9" s="25" t="s">
        <v>78</v>
      </c>
      <c r="Z9" s="23">
        <v>0</v>
      </c>
      <c r="AA9" s="25" t="s">
        <v>79</v>
      </c>
      <c r="AB9" s="25">
        <v>0</v>
      </c>
      <c r="AC9" s="25">
        <v>2</v>
      </c>
      <c r="AD9" s="25">
        <v>0</v>
      </c>
      <c r="AE9" s="25">
        <v>0</v>
      </c>
      <c r="AF9" s="23">
        <v>0</v>
      </c>
      <c r="AG9" s="25">
        <v>0</v>
      </c>
      <c r="AH9" s="25"/>
      <c r="AI9" s="25">
        <f>getTotalCount(ScoutingData[[#This Row],[autoScoredGrid]])</f>
        <v>5</v>
      </c>
      <c r="AJ9" s="25">
        <f>getCubeCount(ScoutingData[[#This Row],[autoScoredGrid]])</f>
        <v>2</v>
      </c>
      <c r="AK9" s="25">
        <f>getConeCount(ScoutingData[[#This Row],[autoScoredGrid]])</f>
        <v>3</v>
      </c>
      <c r="AL9" s="25">
        <f>getHighCount(ScoutingData[[#This Row],[autoScoredGrid]])</f>
        <v>1</v>
      </c>
      <c r="AM9" s="25">
        <f>getMedCount(ScoutingData[[#This Row],[autoScoredGrid]])</f>
        <v>2</v>
      </c>
      <c r="AN9" s="25">
        <f>getLowCount(ScoutingData[[#This Row],[autoScoredGrid]])</f>
        <v>2</v>
      </c>
      <c r="AO9" s="25">
        <f>getAvgCycleTime(ScoutingData[[#This Row],[cycleTimes]])</f>
        <v>1.2</v>
      </c>
      <c r="AP9" s="25">
        <f>getTotalCount(ScoutingData[[#This Row],[scoredGrid]])</f>
        <v>3</v>
      </c>
      <c r="AQ9" s="25">
        <f>getCubeCount(ScoutingData[[#This Row],[scoredGrid]])</f>
        <v>1</v>
      </c>
      <c r="AR9" s="25">
        <f>getConeCount(ScoutingData[[#This Row],[scoredGrid]])</f>
        <v>2</v>
      </c>
      <c r="AS9" s="25">
        <f>getHighCount(ScoutingData[[#This Row],[scoredGrid]])</f>
        <v>0</v>
      </c>
      <c r="AT9" s="25">
        <f>getMedCount(ScoutingData[[#This Row],[scoredGrid]])</f>
        <v>1</v>
      </c>
      <c r="AU9" s="25">
        <f>getLowCount(ScoutingData[[#This Row],[scoredGrid]])</f>
        <v>2</v>
      </c>
      <c r="AV9" s="25">
        <f>ScoutingData[[#This Row],[autoGamePieces]]+ScoutingData[[#This Row],[teleopGamePieces]]</f>
        <v>8</v>
      </c>
      <c r="AW9" s="25">
        <f>ScoutingData[[#This Row],[autoCubes]]+ScoutingData[[#This Row],[teleopCubes]]</f>
        <v>3</v>
      </c>
      <c r="AX9" s="25">
        <f>ScoutingData[[#This Row],[autoCones]]+ScoutingData[[#This Row],[teleopCones]]</f>
        <v>5</v>
      </c>
      <c r="AY9" s="25">
        <f>ScoutingData[[#This Row],[autoHigh]]+ScoutingData[[#This Row],[teleopHigh]]</f>
        <v>1</v>
      </c>
      <c r="AZ9" s="25">
        <f>ScoutingData[[#This Row],[autoMed]]+ScoutingData[[#This Row],[teleopMed]]</f>
        <v>3</v>
      </c>
      <c r="BA9" s="25">
        <f>ScoutingData[[#This Row],[autoLow]]+ScoutingData[[#This Row],[teleopLow]]</f>
        <v>4</v>
      </c>
    </row>
    <row r="10" spans="1:53">
      <c r="A10" s="24" t="s">
        <v>80</v>
      </c>
      <c r="B10" s="24" t="s">
        <v>69</v>
      </c>
      <c r="C10" s="24" t="s">
        <v>70</v>
      </c>
      <c r="D10" s="24">
        <v>2</v>
      </c>
      <c r="E10" s="25" t="str">
        <f>ScoutingData[[#This Row],[eventCode]]&amp;"_"&amp;ScoutingData[[#This Row],[matchLevel]]&amp;ScoutingData[[#This Row],[matchNumber]]</f>
        <v>2022carv_qm2</v>
      </c>
      <c r="F10" s="24" t="s">
        <v>81</v>
      </c>
      <c r="G10" s="24">
        <v>1138</v>
      </c>
      <c r="H10" s="24">
        <v>41</v>
      </c>
      <c r="I10" s="25" t="s">
        <v>82</v>
      </c>
      <c r="J10" s="24">
        <v>1</v>
      </c>
      <c r="K10" s="24">
        <v>1</v>
      </c>
      <c r="L10" s="24">
        <v>0</v>
      </c>
      <c r="M10" s="24" t="s">
        <v>72</v>
      </c>
      <c r="N10" s="24" t="s">
        <v>83</v>
      </c>
      <c r="O10" s="24" t="s">
        <v>84</v>
      </c>
      <c r="P10" s="24">
        <v>0</v>
      </c>
      <c r="Q10" s="25">
        <v>1</v>
      </c>
      <c r="R10" s="25">
        <v>1</v>
      </c>
      <c r="S10" s="25"/>
      <c r="T10" s="25">
        <v>0</v>
      </c>
      <c r="U10" s="25" t="s">
        <v>85</v>
      </c>
      <c r="V10" s="25">
        <v>0</v>
      </c>
      <c r="W10" s="23" t="s">
        <v>86</v>
      </c>
      <c r="X10" s="23">
        <v>0</v>
      </c>
      <c r="Y10" s="25" t="s">
        <v>78</v>
      </c>
      <c r="Z10" s="23">
        <v>0</v>
      </c>
      <c r="AA10" s="25" t="s">
        <v>79</v>
      </c>
      <c r="AB10" s="25">
        <v>0</v>
      </c>
      <c r="AC10" s="25">
        <v>2</v>
      </c>
      <c r="AD10" s="25">
        <v>0</v>
      </c>
      <c r="AE10" s="25">
        <v>0</v>
      </c>
      <c r="AF10" s="23">
        <v>0</v>
      </c>
      <c r="AG10" s="25">
        <v>0</v>
      </c>
      <c r="AH10" s="25"/>
      <c r="AI10" s="25">
        <f>getTotalCount(ScoutingData[[#This Row],[autoScoredGrid]])</f>
        <v>5</v>
      </c>
      <c r="AJ10" s="25">
        <f>getCubeCount(ScoutingData[[#This Row],[autoScoredGrid]])</f>
        <v>2</v>
      </c>
      <c r="AK10" s="25">
        <f>getConeCount(ScoutingData[[#This Row],[autoScoredGrid]])</f>
        <v>3</v>
      </c>
      <c r="AL10" s="25">
        <f>getHighCount(ScoutingData[[#This Row],[autoScoredGrid]])</f>
        <v>1</v>
      </c>
      <c r="AM10" s="25">
        <f>getMedCount(ScoutingData[[#This Row],[autoScoredGrid]])</f>
        <v>2</v>
      </c>
      <c r="AN10" s="25">
        <f>getLowCount(ScoutingData[[#This Row],[autoScoredGrid]])</f>
        <v>2</v>
      </c>
      <c r="AO10" s="25">
        <f>getAvgCycleTime(ScoutingData[[#This Row],[cycleTimes]])</f>
        <v>1.2</v>
      </c>
      <c r="AP10" s="25">
        <f>getTotalCount(ScoutingData[[#This Row],[scoredGrid]])</f>
        <v>3</v>
      </c>
      <c r="AQ10" s="25">
        <f>getCubeCount(ScoutingData[[#This Row],[scoredGrid]])</f>
        <v>1</v>
      </c>
      <c r="AR10" s="25">
        <f>getConeCount(ScoutingData[[#This Row],[scoredGrid]])</f>
        <v>2</v>
      </c>
      <c r="AS10" s="25">
        <f>getHighCount(ScoutingData[[#This Row],[scoredGrid]])</f>
        <v>0</v>
      </c>
      <c r="AT10" s="25">
        <f>getMedCount(ScoutingData[[#This Row],[scoredGrid]])</f>
        <v>1</v>
      </c>
      <c r="AU10" s="25">
        <f>getLowCount(ScoutingData[[#This Row],[scoredGrid]])</f>
        <v>2</v>
      </c>
      <c r="AV10" s="25">
        <f>ScoutingData[[#This Row],[autoGamePieces]]+ScoutingData[[#This Row],[teleopGamePieces]]</f>
        <v>8</v>
      </c>
      <c r="AW10" s="25">
        <f>ScoutingData[[#This Row],[autoCubes]]+ScoutingData[[#This Row],[teleopCubes]]</f>
        <v>3</v>
      </c>
      <c r="AX10" s="25">
        <f>ScoutingData[[#This Row],[autoCones]]+ScoutingData[[#This Row],[teleopCones]]</f>
        <v>5</v>
      </c>
      <c r="AY10" s="25">
        <f>ScoutingData[[#This Row],[autoHigh]]+ScoutingData[[#This Row],[teleopHigh]]</f>
        <v>1</v>
      </c>
      <c r="AZ10" s="25">
        <f>ScoutingData[[#This Row],[autoMed]]+ScoutingData[[#This Row],[teleopMed]]</f>
        <v>3</v>
      </c>
      <c r="BA10" s="25">
        <f>ScoutingData[[#This Row],[autoLow]]+ScoutingData[[#This Row],[teleopLow]]</f>
        <v>4</v>
      </c>
    </row>
    <row r="11" spans="1:53">
      <c r="A11" s="24" t="s">
        <v>80</v>
      </c>
      <c r="B11" s="24" t="s">
        <v>69</v>
      </c>
      <c r="C11" s="24" t="s">
        <v>70</v>
      </c>
      <c r="D11" s="24">
        <v>2</v>
      </c>
      <c r="E11" s="25" t="str">
        <f>ScoutingData[[#This Row],[eventCode]]&amp;"_"&amp;ScoutingData[[#This Row],[matchLevel]]&amp;ScoutingData[[#This Row],[matchNumber]]</f>
        <v>2022carv_qm2</v>
      </c>
      <c r="F11" s="24" t="s">
        <v>81</v>
      </c>
      <c r="G11" s="24">
        <v>1138</v>
      </c>
      <c r="H11" s="24">
        <v>41</v>
      </c>
      <c r="I11" s="25" t="s">
        <v>82</v>
      </c>
      <c r="J11" s="24">
        <v>1</v>
      </c>
      <c r="K11" s="24">
        <v>1</v>
      </c>
      <c r="L11" s="24">
        <v>0</v>
      </c>
      <c r="M11" s="24" t="s">
        <v>72</v>
      </c>
      <c r="N11" s="24" t="s">
        <v>83</v>
      </c>
      <c r="O11" s="24" t="s">
        <v>84</v>
      </c>
      <c r="P11" s="24">
        <v>0</v>
      </c>
      <c r="Q11" s="25">
        <v>1</v>
      </c>
      <c r="R11" s="25">
        <v>1</v>
      </c>
      <c r="S11" s="25"/>
      <c r="T11" s="25">
        <v>0</v>
      </c>
      <c r="U11" s="25" t="s">
        <v>85</v>
      </c>
      <c r="V11" s="25">
        <v>0</v>
      </c>
      <c r="W11" s="23" t="s">
        <v>86</v>
      </c>
      <c r="X11" s="23">
        <v>0</v>
      </c>
      <c r="Y11" s="25" t="s">
        <v>78</v>
      </c>
      <c r="Z11" s="23">
        <v>0</v>
      </c>
      <c r="AA11" s="25" t="s">
        <v>79</v>
      </c>
      <c r="AB11" s="25">
        <v>0</v>
      </c>
      <c r="AC11" s="25">
        <v>2</v>
      </c>
      <c r="AD11" s="25">
        <v>0</v>
      </c>
      <c r="AE11" s="25">
        <v>0</v>
      </c>
      <c r="AF11" s="23">
        <v>0</v>
      </c>
      <c r="AG11" s="25">
        <v>0</v>
      </c>
      <c r="AH11" s="25"/>
      <c r="AI11" s="25">
        <f>getTotalCount(ScoutingData[[#This Row],[autoScoredGrid]])</f>
        <v>5</v>
      </c>
      <c r="AJ11" s="25">
        <f>getCubeCount(ScoutingData[[#This Row],[autoScoredGrid]])</f>
        <v>2</v>
      </c>
      <c r="AK11" s="25">
        <f>getConeCount(ScoutingData[[#This Row],[autoScoredGrid]])</f>
        <v>3</v>
      </c>
      <c r="AL11" s="25">
        <f>getHighCount(ScoutingData[[#This Row],[autoScoredGrid]])</f>
        <v>1</v>
      </c>
      <c r="AM11" s="25">
        <f>getMedCount(ScoutingData[[#This Row],[autoScoredGrid]])</f>
        <v>2</v>
      </c>
      <c r="AN11" s="25">
        <f>getLowCount(ScoutingData[[#This Row],[autoScoredGrid]])</f>
        <v>2</v>
      </c>
      <c r="AO11" s="25">
        <f>getAvgCycleTime(ScoutingData[[#This Row],[cycleTimes]])</f>
        <v>1.2</v>
      </c>
      <c r="AP11" s="25">
        <f>getTotalCount(ScoutingData[[#This Row],[scoredGrid]])</f>
        <v>3</v>
      </c>
      <c r="AQ11" s="25">
        <f>getCubeCount(ScoutingData[[#This Row],[scoredGrid]])</f>
        <v>1</v>
      </c>
      <c r="AR11" s="25">
        <f>getConeCount(ScoutingData[[#This Row],[scoredGrid]])</f>
        <v>2</v>
      </c>
      <c r="AS11" s="25">
        <f>getHighCount(ScoutingData[[#This Row],[scoredGrid]])</f>
        <v>0</v>
      </c>
      <c r="AT11" s="25">
        <f>getMedCount(ScoutingData[[#This Row],[scoredGrid]])</f>
        <v>1</v>
      </c>
      <c r="AU11" s="25">
        <f>getLowCount(ScoutingData[[#This Row],[scoredGrid]])</f>
        <v>2</v>
      </c>
      <c r="AV11" s="25">
        <f>ScoutingData[[#This Row],[autoGamePieces]]+ScoutingData[[#This Row],[teleopGamePieces]]</f>
        <v>8</v>
      </c>
      <c r="AW11" s="25">
        <f>ScoutingData[[#This Row],[autoCubes]]+ScoutingData[[#This Row],[teleopCubes]]</f>
        <v>3</v>
      </c>
      <c r="AX11" s="25">
        <f>ScoutingData[[#This Row],[autoCones]]+ScoutingData[[#This Row],[teleopCones]]</f>
        <v>5</v>
      </c>
      <c r="AY11" s="25">
        <f>ScoutingData[[#This Row],[autoHigh]]+ScoutingData[[#This Row],[teleopHigh]]</f>
        <v>1</v>
      </c>
      <c r="AZ11" s="25">
        <f>ScoutingData[[#This Row],[autoMed]]+ScoutingData[[#This Row],[teleopMed]]</f>
        <v>3</v>
      </c>
      <c r="BA11" s="25">
        <f>ScoutingData[[#This Row],[autoLow]]+ScoutingData[[#This Row],[teleopLow]]</f>
        <v>4</v>
      </c>
    </row>
    <row r="12" spans="1:53">
      <c r="A12" s="24" t="s">
        <v>80</v>
      </c>
      <c r="B12" s="24" t="s">
        <v>69</v>
      </c>
      <c r="C12" s="24" t="s">
        <v>70</v>
      </c>
      <c r="D12" s="24">
        <v>2</v>
      </c>
      <c r="E12" s="25" t="str">
        <f>ScoutingData[[#This Row],[eventCode]]&amp;"_"&amp;ScoutingData[[#This Row],[matchLevel]]&amp;ScoutingData[[#This Row],[matchNumber]]</f>
        <v>2022carv_qm2</v>
      </c>
      <c r="F12" s="24" t="s">
        <v>81</v>
      </c>
      <c r="G12" s="24">
        <v>1138</v>
      </c>
      <c r="H12" s="24">
        <v>41</v>
      </c>
      <c r="I12" s="25" t="s">
        <v>82</v>
      </c>
      <c r="J12" s="24">
        <v>1</v>
      </c>
      <c r="K12" s="24">
        <v>1</v>
      </c>
      <c r="L12" s="24">
        <v>0</v>
      </c>
      <c r="M12" s="24" t="s">
        <v>72</v>
      </c>
      <c r="N12" s="24" t="s">
        <v>83</v>
      </c>
      <c r="O12" s="24" t="s">
        <v>84</v>
      </c>
      <c r="P12" s="24">
        <v>0</v>
      </c>
      <c r="Q12" s="25">
        <v>1</v>
      </c>
      <c r="R12" s="25">
        <v>1</v>
      </c>
      <c r="S12" s="25"/>
      <c r="T12" s="25">
        <v>0</v>
      </c>
      <c r="U12" s="25" t="s">
        <v>85</v>
      </c>
      <c r="V12" s="25">
        <v>0</v>
      </c>
      <c r="W12" s="23" t="s">
        <v>86</v>
      </c>
      <c r="X12" s="23">
        <v>0</v>
      </c>
      <c r="Y12" s="25" t="s">
        <v>78</v>
      </c>
      <c r="Z12" s="23">
        <v>0</v>
      </c>
      <c r="AA12" s="25" t="s">
        <v>79</v>
      </c>
      <c r="AB12" s="25">
        <v>0</v>
      </c>
      <c r="AC12" s="25">
        <v>2</v>
      </c>
      <c r="AD12" s="25">
        <v>0</v>
      </c>
      <c r="AE12" s="25">
        <v>0</v>
      </c>
      <c r="AF12" s="23">
        <v>0</v>
      </c>
      <c r="AG12" s="25">
        <v>0</v>
      </c>
      <c r="AH12" s="25"/>
      <c r="AI12" s="25">
        <f>getTotalCount(ScoutingData[[#This Row],[autoScoredGrid]])</f>
        <v>5</v>
      </c>
      <c r="AJ12" s="25">
        <f>getCubeCount(ScoutingData[[#This Row],[autoScoredGrid]])</f>
        <v>2</v>
      </c>
      <c r="AK12" s="25">
        <f>getConeCount(ScoutingData[[#This Row],[autoScoredGrid]])</f>
        <v>3</v>
      </c>
      <c r="AL12" s="25">
        <f>getHighCount(ScoutingData[[#This Row],[autoScoredGrid]])</f>
        <v>1</v>
      </c>
      <c r="AM12" s="25">
        <f>getMedCount(ScoutingData[[#This Row],[autoScoredGrid]])</f>
        <v>2</v>
      </c>
      <c r="AN12" s="25">
        <f>getLowCount(ScoutingData[[#This Row],[autoScoredGrid]])</f>
        <v>2</v>
      </c>
      <c r="AO12" s="25">
        <f>getAvgCycleTime(ScoutingData[[#This Row],[cycleTimes]])</f>
        <v>1.2</v>
      </c>
      <c r="AP12" s="25">
        <f>getTotalCount(ScoutingData[[#This Row],[scoredGrid]])</f>
        <v>3</v>
      </c>
      <c r="AQ12" s="25">
        <f>getCubeCount(ScoutingData[[#This Row],[scoredGrid]])</f>
        <v>1</v>
      </c>
      <c r="AR12" s="25">
        <f>getConeCount(ScoutingData[[#This Row],[scoredGrid]])</f>
        <v>2</v>
      </c>
      <c r="AS12" s="25">
        <f>getHighCount(ScoutingData[[#This Row],[scoredGrid]])</f>
        <v>0</v>
      </c>
      <c r="AT12" s="25">
        <f>getMedCount(ScoutingData[[#This Row],[scoredGrid]])</f>
        <v>1</v>
      </c>
      <c r="AU12" s="25">
        <f>getLowCount(ScoutingData[[#This Row],[scoredGrid]])</f>
        <v>2</v>
      </c>
      <c r="AV12" s="25">
        <f>ScoutingData[[#This Row],[autoGamePieces]]+ScoutingData[[#This Row],[teleopGamePieces]]</f>
        <v>8</v>
      </c>
      <c r="AW12" s="25">
        <f>ScoutingData[[#This Row],[autoCubes]]+ScoutingData[[#This Row],[teleopCubes]]</f>
        <v>3</v>
      </c>
      <c r="AX12" s="25">
        <f>ScoutingData[[#This Row],[autoCones]]+ScoutingData[[#This Row],[teleopCones]]</f>
        <v>5</v>
      </c>
      <c r="AY12" s="25">
        <f>ScoutingData[[#This Row],[autoHigh]]+ScoutingData[[#This Row],[teleopHigh]]</f>
        <v>1</v>
      </c>
      <c r="AZ12" s="25">
        <f>ScoutingData[[#This Row],[autoMed]]+ScoutingData[[#This Row],[teleopMed]]</f>
        <v>3</v>
      </c>
      <c r="BA12" s="25">
        <f>ScoutingData[[#This Row],[autoLow]]+ScoutingData[[#This Row],[teleopLow]]</f>
        <v>4</v>
      </c>
    </row>
    <row r="13" spans="1:53">
      <c r="A13" s="24" t="s">
        <v>80</v>
      </c>
      <c r="B13" s="24" t="s">
        <v>69</v>
      </c>
      <c r="C13" s="24" t="s">
        <v>70</v>
      </c>
      <c r="D13" s="24">
        <v>2</v>
      </c>
      <c r="E13" s="25" t="str">
        <f>ScoutingData[[#This Row],[eventCode]]&amp;"_"&amp;ScoutingData[[#This Row],[matchLevel]]&amp;ScoutingData[[#This Row],[matchNumber]]</f>
        <v>2022carv_qm2</v>
      </c>
      <c r="F13" s="24" t="s">
        <v>81</v>
      </c>
      <c r="G13" s="24">
        <v>1138</v>
      </c>
      <c r="H13" s="24">
        <v>41</v>
      </c>
      <c r="I13" s="25" t="s">
        <v>82</v>
      </c>
      <c r="J13" s="24">
        <v>1</v>
      </c>
      <c r="K13" s="24">
        <v>1</v>
      </c>
      <c r="L13" s="24">
        <v>0</v>
      </c>
      <c r="M13" s="24" t="s">
        <v>72</v>
      </c>
      <c r="N13" s="24" t="s">
        <v>83</v>
      </c>
      <c r="O13" s="24" t="s">
        <v>84</v>
      </c>
      <c r="P13" s="24">
        <v>0</v>
      </c>
      <c r="Q13" s="25">
        <v>1</v>
      </c>
      <c r="R13" s="25">
        <v>1</v>
      </c>
      <c r="S13" s="25"/>
      <c r="T13" s="25">
        <v>0</v>
      </c>
      <c r="U13" s="25" t="s">
        <v>85</v>
      </c>
      <c r="V13" s="25">
        <v>0</v>
      </c>
      <c r="W13" s="23" t="s">
        <v>86</v>
      </c>
      <c r="X13" s="23">
        <v>0</v>
      </c>
      <c r="Y13" s="25" t="s">
        <v>78</v>
      </c>
      <c r="Z13" s="23">
        <v>0</v>
      </c>
      <c r="AA13" s="25" t="s">
        <v>79</v>
      </c>
      <c r="AB13" s="25">
        <v>0</v>
      </c>
      <c r="AC13" s="25">
        <v>2</v>
      </c>
      <c r="AD13" s="25">
        <v>0</v>
      </c>
      <c r="AE13" s="25">
        <v>0</v>
      </c>
      <c r="AF13" s="23">
        <v>0</v>
      </c>
      <c r="AG13" s="25">
        <v>0</v>
      </c>
      <c r="AH13" s="25"/>
      <c r="AI13" s="25">
        <f>getTotalCount(ScoutingData[[#This Row],[autoScoredGrid]])</f>
        <v>5</v>
      </c>
      <c r="AJ13" s="25">
        <f>getCubeCount(ScoutingData[[#This Row],[autoScoredGrid]])</f>
        <v>2</v>
      </c>
      <c r="AK13" s="25">
        <f>getConeCount(ScoutingData[[#This Row],[autoScoredGrid]])</f>
        <v>3</v>
      </c>
      <c r="AL13" s="25">
        <f>getHighCount(ScoutingData[[#This Row],[autoScoredGrid]])</f>
        <v>1</v>
      </c>
      <c r="AM13" s="25">
        <f>getMedCount(ScoutingData[[#This Row],[autoScoredGrid]])</f>
        <v>2</v>
      </c>
      <c r="AN13" s="25">
        <f>getLowCount(ScoutingData[[#This Row],[autoScoredGrid]])</f>
        <v>2</v>
      </c>
      <c r="AO13" s="25">
        <f>getAvgCycleTime(ScoutingData[[#This Row],[cycleTimes]])</f>
        <v>1.2</v>
      </c>
      <c r="AP13" s="25">
        <f>getTotalCount(ScoutingData[[#This Row],[scoredGrid]])</f>
        <v>3</v>
      </c>
      <c r="AQ13" s="25">
        <f>getCubeCount(ScoutingData[[#This Row],[scoredGrid]])</f>
        <v>1</v>
      </c>
      <c r="AR13" s="25">
        <f>getConeCount(ScoutingData[[#This Row],[scoredGrid]])</f>
        <v>2</v>
      </c>
      <c r="AS13" s="25">
        <f>getHighCount(ScoutingData[[#This Row],[scoredGrid]])</f>
        <v>0</v>
      </c>
      <c r="AT13" s="25">
        <f>getMedCount(ScoutingData[[#This Row],[scoredGrid]])</f>
        <v>1</v>
      </c>
      <c r="AU13" s="25">
        <f>getLowCount(ScoutingData[[#This Row],[scoredGrid]])</f>
        <v>2</v>
      </c>
      <c r="AV13" s="25">
        <f>ScoutingData[[#This Row],[autoGamePieces]]+ScoutingData[[#This Row],[teleopGamePieces]]</f>
        <v>8</v>
      </c>
      <c r="AW13" s="25">
        <f>ScoutingData[[#This Row],[autoCubes]]+ScoutingData[[#This Row],[teleopCubes]]</f>
        <v>3</v>
      </c>
      <c r="AX13" s="25">
        <f>ScoutingData[[#This Row],[autoCones]]+ScoutingData[[#This Row],[teleopCones]]</f>
        <v>5</v>
      </c>
      <c r="AY13" s="25">
        <f>ScoutingData[[#This Row],[autoHigh]]+ScoutingData[[#This Row],[teleopHigh]]</f>
        <v>1</v>
      </c>
      <c r="AZ13" s="25">
        <f>ScoutingData[[#This Row],[autoMed]]+ScoutingData[[#This Row],[teleopMed]]</f>
        <v>3</v>
      </c>
      <c r="BA13" s="25">
        <f>ScoutingData[[#This Row],[autoLow]]+ScoutingData[[#This Row],[teleopLow]]</f>
        <v>4</v>
      </c>
    </row>
  </sheetData>
  <sheetProtection selectLockedCells="1"/>
  <phoneticPr fontId="13" type="noConversion"/>
  <conditionalFormatting sqref="I1 I14:I1048576">
    <cfRule type="expression" dxfId="1" priority="7">
      <formula>INDIRECT("ScoutingData[@taxi]")&lt;&gt;LEFT(INDIRECT("ScoutingData[@apiTaxi]"),1)</formula>
    </cfRule>
  </conditionalFormatting>
  <conditionalFormatting sqref="S1 S14:S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1"/>
  <sheetViews>
    <sheetView workbookViewId="0">
      <selection activeCell="A17" sqref="A17"/>
    </sheetView>
  </sheetViews>
  <sheetFormatPr defaultRowHeight="14.6"/>
  <cols>
    <col min="1" max="1" width="14.07421875" customWidth="1"/>
    <col min="2" max="2" width="7.69140625" customWidth="1"/>
    <col min="3" max="3" width="8.53515625" customWidth="1"/>
    <col min="4" max="4" width="11" customWidth="1"/>
    <col min="5" max="5" width="15.69140625" customWidth="1"/>
    <col min="6" max="6" width="13.07421875" customWidth="1"/>
    <col min="7" max="8" width="16.3046875" customWidth="1"/>
    <col min="9" max="10" width="17.84375" customWidth="1"/>
    <col min="11" max="11" width="20.53515625" customWidth="1"/>
    <col min="12" max="12" width="32.4609375" bestFit="1" customWidth="1"/>
  </cols>
  <sheetData>
    <row r="1" spans="1:12">
      <c r="A1" s="23" t="s">
        <v>3</v>
      </c>
      <c r="B1" s="23" t="s">
        <v>55</v>
      </c>
      <c r="C1" s="23" t="s">
        <v>56</v>
      </c>
      <c r="D1" s="23" t="s">
        <v>57</v>
      </c>
      <c r="E1" s="23" t="s">
        <v>58</v>
      </c>
      <c r="F1" s="23" t="s">
        <v>59</v>
      </c>
      <c r="G1" s="23" t="s">
        <v>60</v>
      </c>
      <c r="H1" s="23" t="s">
        <v>65</v>
      </c>
      <c r="I1" s="23" t="s">
        <v>61</v>
      </c>
      <c r="J1" s="23" t="s">
        <v>62</v>
      </c>
      <c r="K1" s="23" t="s">
        <v>64</v>
      </c>
      <c r="L1" s="23" t="s">
        <v>63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Steve Chrisman</cp:lastModifiedBy>
  <cp:lastPrinted>2022-10-13T02:17:35Z</cp:lastPrinted>
  <dcterms:created xsi:type="dcterms:W3CDTF">2020-02-08T00:47:28Z</dcterms:created>
  <dcterms:modified xsi:type="dcterms:W3CDTF">2023-03-01T23:05:09Z</dcterms:modified>
</cp:coreProperties>
</file>