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it\whole_blood_research\excel\"/>
    </mc:Choice>
  </mc:AlternateContent>
  <xr:revisionPtr revIDLastSave="0" documentId="13_ncr:1_{A444DC13-C846-473A-808A-659E71A41491}" xr6:coauthVersionLast="47" xr6:coauthVersionMax="47" xr10:uidLastSave="{00000000-0000-0000-0000-000000000000}"/>
  <bookViews>
    <workbookView xWindow="-110" yWindow="-110" windowWidth="19420" windowHeight="10420" tabRatio="619" xr2:uid="{03F3FB12-313A-4338-B057-6B74AD45E5AA}"/>
  </bookViews>
  <sheets>
    <sheet name="all_min" sheetId="5" r:id="rId1"/>
    <sheet name="all_hours" sheetId="7" r:id="rId2"/>
    <sheet name="Sheet1" sheetId="8" r:id="rId3"/>
    <sheet name="PHBT_transfused_noLTOWB" sheetId="1" r:id="rId4"/>
    <sheet name="means_min" sheetId="6" state="hidden" r:id="rId5"/>
    <sheet name="PHBT_transfused_LTOWB" sheetId="2" r:id="rId6"/>
    <sheet name="possible_useful_articles" sheetId="3" state="hidden" r:id="rId7"/>
    <sheet name="random" sheetId="9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5" l="1"/>
  <c r="F36" i="5"/>
  <c r="I35" i="5"/>
  <c r="F35" i="5"/>
  <c r="I34" i="5"/>
  <c r="F34" i="5"/>
  <c r="I33" i="5"/>
  <c r="F33" i="5"/>
  <c r="I32" i="5"/>
  <c r="F32" i="5"/>
  <c r="I31" i="5"/>
  <c r="F31" i="5"/>
  <c r="I29" i="5"/>
  <c r="F29" i="5"/>
  <c r="I28" i="5"/>
  <c r="F28" i="5"/>
  <c r="I27" i="5"/>
  <c r="F27" i="5"/>
  <c r="I26" i="5"/>
  <c r="F26" i="5"/>
  <c r="I24" i="5"/>
  <c r="F24" i="5"/>
  <c r="I23" i="5"/>
  <c r="F23" i="5"/>
  <c r="I21" i="5"/>
  <c r="F21" i="5"/>
  <c r="I20" i="5"/>
  <c r="F20" i="5"/>
  <c r="I19" i="5"/>
  <c r="F19" i="5"/>
  <c r="I17" i="5"/>
  <c r="F17" i="5"/>
  <c r="I16" i="5"/>
  <c r="F16" i="5"/>
  <c r="I15" i="5"/>
  <c r="F15" i="5"/>
  <c r="I14" i="5"/>
  <c r="F14" i="5"/>
  <c r="I12" i="5"/>
  <c r="F12" i="5"/>
  <c r="I11" i="5"/>
  <c r="F11" i="5"/>
  <c r="I9" i="5"/>
  <c r="F9" i="5"/>
  <c r="I8" i="5"/>
  <c r="F8" i="5"/>
  <c r="I7" i="5"/>
  <c r="F7" i="5"/>
  <c r="I6" i="5"/>
  <c r="F6" i="5"/>
  <c r="I4" i="5"/>
  <c r="F4" i="5"/>
  <c r="I3" i="5"/>
  <c r="F3" i="5"/>
  <c r="I2" i="5"/>
  <c r="F2" i="5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2" i="7"/>
  <c r="I36" i="7"/>
  <c r="I35" i="7"/>
  <c r="I34" i="7"/>
  <c r="I33" i="7"/>
  <c r="I32" i="7"/>
  <c r="I31" i="7"/>
  <c r="I29" i="7"/>
  <c r="I28" i="7"/>
  <c r="I27" i="7"/>
  <c r="I26" i="7"/>
  <c r="I24" i="7"/>
  <c r="I23" i="7"/>
  <c r="I21" i="7"/>
  <c r="I20" i="7"/>
  <c r="I19" i="7"/>
  <c r="I17" i="7"/>
  <c r="I16" i="7"/>
  <c r="I15" i="7"/>
  <c r="I14" i="7"/>
  <c r="I12" i="7"/>
  <c r="I11" i="7"/>
  <c r="I9" i="7"/>
  <c r="I8" i="7"/>
  <c r="I7" i="7"/>
  <c r="I6" i="7"/>
  <c r="I4" i="7"/>
  <c r="I3" i="7"/>
  <c r="I2" i="7"/>
  <c r="I23" i="8"/>
  <c r="I24" i="8"/>
  <c r="I26" i="8"/>
  <c r="I27" i="8"/>
  <c r="I28" i="8"/>
  <c r="I29" i="8"/>
  <c r="I31" i="8"/>
  <c r="I32" i="8"/>
  <c r="I33" i="8"/>
  <c r="I34" i="8"/>
  <c r="I35" i="8"/>
  <c r="I36" i="8"/>
  <c r="I3" i="8"/>
  <c r="I4" i="8"/>
  <c r="I6" i="8"/>
  <c r="I7" i="8"/>
  <c r="I8" i="8"/>
  <c r="I9" i="8"/>
  <c r="I11" i="8"/>
  <c r="I12" i="8"/>
  <c r="I14" i="8"/>
  <c r="I15" i="8"/>
  <c r="I16" i="8"/>
  <c r="I17" i="8"/>
  <c r="I19" i="8"/>
  <c r="I20" i="8"/>
  <c r="I21" i="8"/>
  <c r="I2" i="8"/>
  <c r="D15" i="7"/>
  <c r="C3" i="9"/>
  <c r="C4" i="9"/>
  <c r="C5" i="9"/>
  <c r="C6" i="9"/>
  <c r="C7" i="9"/>
  <c r="C2" i="9"/>
  <c r="E2" i="9"/>
  <c r="B7" i="9"/>
  <c r="B6" i="9"/>
  <c r="B5" i="9"/>
  <c r="B4" i="9"/>
  <c r="B3" i="9"/>
  <c r="A5" i="9"/>
  <c r="D17" i="8"/>
  <c r="D15" i="8"/>
  <c r="D17" i="5"/>
  <c r="D15" i="5"/>
  <c r="D17" i="7"/>
  <c r="D12" i="7"/>
  <c r="F3" i="8"/>
  <c r="F4" i="8"/>
  <c r="F6" i="8"/>
  <c r="F7" i="8"/>
  <c r="F8" i="8"/>
  <c r="F9" i="8"/>
  <c r="F11" i="8"/>
  <c r="F12" i="8"/>
  <c r="F14" i="8"/>
  <c r="F15" i="8"/>
  <c r="F16" i="8"/>
  <c r="F17" i="8"/>
  <c r="F19" i="8"/>
  <c r="F20" i="8"/>
  <c r="F21" i="8"/>
  <c r="F23" i="8"/>
  <c r="F24" i="8"/>
  <c r="F26" i="8"/>
  <c r="F27" i="8"/>
  <c r="F28" i="8"/>
  <c r="F29" i="8"/>
  <c r="F31" i="8"/>
  <c r="F32" i="8"/>
  <c r="F33" i="8"/>
  <c r="F34" i="8"/>
  <c r="F35" i="8"/>
  <c r="F36" i="8"/>
  <c r="F2" i="8"/>
  <c r="D36" i="8"/>
  <c r="D35" i="8"/>
  <c r="D34" i="8"/>
  <c r="D33" i="8"/>
  <c r="D32" i="8"/>
  <c r="D31" i="8"/>
  <c r="D29" i="8"/>
  <c r="D28" i="8"/>
  <c r="D27" i="8"/>
  <c r="D26" i="8"/>
  <c r="D24" i="8"/>
  <c r="D23" i="8"/>
  <c r="D21" i="8"/>
  <c r="D20" i="8"/>
  <c r="D19" i="8"/>
  <c r="D16" i="8"/>
  <c r="D14" i="8"/>
  <c r="D12" i="8"/>
  <c r="D11" i="8"/>
  <c r="D9" i="8"/>
  <c r="D8" i="8"/>
  <c r="D7" i="8"/>
  <c r="D6" i="8"/>
  <c r="D4" i="8"/>
  <c r="D3" i="8"/>
  <c r="D2" i="8"/>
  <c r="D4" i="7"/>
  <c r="D36" i="7"/>
  <c r="D35" i="7"/>
  <c r="D34" i="7"/>
  <c r="D33" i="7"/>
  <c r="D32" i="7"/>
  <c r="D31" i="7"/>
  <c r="D29" i="7"/>
  <c r="D28" i="7"/>
  <c r="D27" i="7"/>
  <c r="D26" i="7"/>
  <c r="D24" i="7"/>
  <c r="D23" i="7"/>
  <c r="D21" i="7"/>
  <c r="D20" i="7"/>
  <c r="D19" i="7"/>
  <c r="D3" i="7"/>
  <c r="D16" i="7"/>
  <c r="D14" i="7"/>
  <c r="D11" i="7"/>
  <c r="D9" i="7"/>
  <c r="D8" i="7"/>
  <c r="D7" i="7"/>
  <c r="D6" i="7"/>
  <c r="D2" i="7"/>
  <c r="C3" i="6"/>
  <c r="C9" i="6"/>
  <c r="C8" i="6"/>
  <c r="C7" i="6"/>
  <c r="C14" i="6"/>
  <c r="C13" i="6"/>
  <c r="C12" i="6"/>
  <c r="D36" i="5"/>
  <c r="D35" i="5"/>
  <c r="D34" i="5"/>
  <c r="D33" i="5"/>
  <c r="D32" i="5"/>
  <c r="D31" i="5"/>
  <c r="D29" i="5"/>
  <c r="D28" i="5"/>
  <c r="D27" i="5"/>
  <c r="D26" i="5"/>
  <c r="D24" i="5"/>
  <c r="D23" i="5"/>
  <c r="D21" i="5"/>
  <c r="D20" i="5"/>
  <c r="D19" i="5"/>
  <c r="D16" i="5"/>
  <c r="D14" i="5"/>
  <c r="D12" i="5"/>
  <c r="D11" i="5"/>
  <c r="D9" i="5"/>
  <c r="D3" i="5"/>
  <c r="D2" i="5"/>
  <c r="D8" i="5"/>
  <c r="D7" i="5"/>
  <c r="D6" i="5"/>
  <c r="D4" i="5"/>
</calcChain>
</file>

<file path=xl/sharedStrings.xml><?xml version="1.0" encoding="utf-8"?>
<sst xmlns="http://schemas.openxmlformats.org/spreadsheetml/2006/main" count="338" uniqueCount="73">
  <si>
    <t>Article</t>
  </si>
  <si>
    <t>Prehospital blodtransfusion är en säker behandling</t>
  </si>
  <si>
    <t>https://lakartidningen.se/klinik-och-vetenskap-1/artiklar-1/rapport/2018/10/prehospital-blodtransfusion-ar-en-saker-behandling/</t>
  </si>
  <si>
    <t>24h</t>
  </si>
  <si>
    <t xml:space="preserve">0h </t>
  </si>
  <si>
    <t xml:space="preserve"> O-negativt erytrocytkoncentrat, frystorkad plasma (LyoPlas N, AB–)</t>
  </si>
  <si>
    <t>Civilian prehrefospital transfusion – experiences from a French region:</t>
  </si>
  <si>
    <t>30 days</t>
  </si>
  <si>
    <t>https://onlinelibrary.wiley.com/doi/full/10.1111/vox.12984</t>
  </si>
  <si>
    <t>O-negative PRBCs</t>
  </si>
  <si>
    <t>7 days</t>
  </si>
  <si>
    <t>50 or 52,9</t>
  </si>
  <si>
    <t>(survived %)</t>
  </si>
  <si>
    <t>https://www.ncbi.nlm.nih.gov/pmc/articles/PMC8960285/?report=classic</t>
  </si>
  <si>
    <t>Resuscitation with blood products in patients with trauma-related haemorrhagic shock receiving prehospital care (RePHILL): a multicentre, open-label, randomised, controlled, phase 3 trial</t>
  </si>
  <si>
    <t>two units each of PRBC and LyoPlas</t>
  </si>
  <si>
    <t>3h</t>
  </si>
  <si>
    <t>https://www.ncbi.nlm.nih.gov/pmc/articles/PMC5148857/</t>
  </si>
  <si>
    <t>Pre-hospital transfusion of plasma in hemorrhaging trauma patients independently improves hemostatic competence and acidosis</t>
  </si>
  <si>
    <t>plasma and/or RBCs</t>
  </si>
  <si>
    <t>Mortality of civilian patients with suspected traumatic haemorrhage receiving pre-hospital transfusion of packed red blood cells compared to pre-hospital crystalloid</t>
  </si>
  <si>
    <t>https://www.ncbi.nlm.nih.gov/pmc/articles/PMC6245557/</t>
  </si>
  <si>
    <t>O Rhesus negative PRBC</t>
  </si>
  <si>
    <t>6h</t>
  </si>
  <si>
    <t>https://www.ncbi.nlm.nih.gov/pmc/articles/PMC5307870/</t>
  </si>
  <si>
    <t>survival (%) (100% in the beginning)</t>
  </si>
  <si>
    <t>28 days</t>
  </si>
  <si>
    <t>Pre-hospital transfusion of packed red blood cells in 147 patients from a UK helicopter emergency medical service</t>
  </si>
  <si>
    <t>PRCB</t>
  </si>
  <si>
    <t/>
  </si>
  <si>
    <t>Prehospital whole blood reduces early mortality in patients with hemorrhagic shock</t>
  </si>
  <si>
    <t>LTOWB</t>
  </si>
  <si>
    <t>mortality (%)</t>
  </si>
  <si>
    <t>https://pubmed.ncbi.nlm.nih.gov/34269467/</t>
  </si>
  <si>
    <t>Saakohan tästä kääntää vain ympäri noi prosentit :D</t>
  </si>
  <si>
    <t xml:space="preserve">Tuolta voisi pyörittää ehkä ulos luvut oletuksella aloitetaan laskeminen vasta sairaalaan tullessa. Tai sit ei. </t>
  </si>
  <si>
    <t>https://www.ncbi.nlm.nih.gov/pmc/articles/PMC5562146/</t>
  </si>
  <si>
    <t>Multicenter Observational Prehospital Resuscitation on Helicopter Study (PROHS)</t>
  </si>
  <si>
    <t>0·9% sodium chloride</t>
  </si>
  <si>
    <t>Crystalloids (0.9% sodium chloride)</t>
  </si>
  <si>
    <t>Clinical outcomes among low-titer group O whole blood recipients compared to recipients of conventional components in civilian trauma resuscitation</t>
  </si>
  <si>
    <t>https://pubmed.ncbi.nlm.nih.gov/30160310/</t>
  </si>
  <si>
    <t>conventional components (at least one red blood cell (RBC) unit during their first 24 hours of admission but not LTOWB)</t>
  </si>
  <si>
    <t>https://pubmed.ncbi.nlm.nih.gov/33811640/</t>
  </si>
  <si>
    <t>Injured recipients of low-titer group O whole blood have similar clinical outcomes compared to recipients of conventional component therapy: A single-center, retrospective study</t>
  </si>
  <si>
    <t>at least 3 units of RBCs, 1 unit of plasma and 1 unit of platelets but no LTOWB</t>
  </si>
  <si>
    <t>at least 3 units of LTOWB</t>
  </si>
  <si>
    <t>No comparison to other products, either given or not</t>
  </si>
  <si>
    <t>Link to source</t>
  </si>
  <si>
    <t>Product transfused</t>
  </si>
  <si>
    <t>7 Days</t>
  </si>
  <si>
    <t>Comments</t>
  </si>
  <si>
    <t>No comparison to other products, all were given. Numbers based on my own very statistically correct calculations. (Added up both trauma and nontrauma patients, calculated a % for the whole group)</t>
  </si>
  <si>
    <t>Hylättäviä artikkeleita kenties:</t>
  </si>
  <si>
    <t>Products transfused</t>
  </si>
  <si>
    <t>mortality</t>
  </si>
  <si>
    <t>time</t>
  </si>
  <si>
    <t>products</t>
  </si>
  <si>
    <t>patients died</t>
  </si>
  <si>
    <t>total patient n</t>
  </si>
  <si>
    <t>ArticleAbbr</t>
  </si>
  <si>
    <t>Cassignol 2020</t>
  </si>
  <si>
    <t>Crombie 2022</t>
  </si>
  <si>
    <t>Henriksen 2016</t>
  </si>
  <si>
    <t>Griggs 2018</t>
  </si>
  <si>
    <t>Holcomb 2018</t>
  </si>
  <si>
    <t>Braverman 2021</t>
  </si>
  <si>
    <t>Seheult 2018</t>
  </si>
  <si>
    <t>Yazer 2021</t>
  </si>
  <si>
    <t>n_tot</t>
  </si>
  <si>
    <t>n_dead</t>
  </si>
  <si>
    <t>n_survived</t>
  </si>
  <si>
    <t>mortality_percentage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</si>
</sst>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0" borderId="0" xfId="0" applyFill="1"/>
    <xf numFmtId="0" fontId="1" fillId="0" borderId="0" xfId="1" applyFill="1"/>
    <xf numFmtId="0" fontId="0" fillId="0" borderId="0" xfId="0" applyNumberFormat="1" applyFill="1"/>
    <xf numFmtId="0" fontId="0" fillId="0" borderId="0" xfId="0" quotePrefix="1" applyFill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3811640/" TargetMode="External"/><Relationship Id="rId3" Type="http://schemas.openxmlformats.org/officeDocument/2006/relationships/hyperlink" Target="https://www.ncbi.nlm.nih.gov/pmc/articles/PMC5148857/" TargetMode="External"/><Relationship Id="rId7" Type="http://schemas.openxmlformats.org/officeDocument/2006/relationships/hyperlink" Target="https://pubmed.ncbi.nlm.nih.gov/30160310/" TargetMode="External"/><Relationship Id="rId2" Type="http://schemas.openxmlformats.org/officeDocument/2006/relationships/hyperlink" Target="https://www.ncbi.nlm.nih.gov/pmc/articles/PMC8960285/?report=classic" TargetMode="External"/><Relationship Id="rId1" Type="http://schemas.openxmlformats.org/officeDocument/2006/relationships/hyperlink" Target="https://onlinelibrary.wiley.com/doi/full/10.1111/vox.12984" TargetMode="External"/><Relationship Id="rId6" Type="http://schemas.openxmlformats.org/officeDocument/2006/relationships/hyperlink" Target="https://pubmed.ncbi.nlm.nih.gov/34269467/" TargetMode="External"/><Relationship Id="rId5" Type="http://schemas.openxmlformats.org/officeDocument/2006/relationships/hyperlink" Target="https://www.ncbi.nlm.nih.gov/pmc/articles/PMC5562146/" TargetMode="External"/><Relationship Id="rId4" Type="http://schemas.openxmlformats.org/officeDocument/2006/relationships/hyperlink" Target="https://www.ncbi.nlm.nih.gov/pmc/articles/PMC624555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3811640/" TargetMode="External"/><Relationship Id="rId3" Type="http://schemas.openxmlformats.org/officeDocument/2006/relationships/hyperlink" Target="https://www.ncbi.nlm.nih.gov/pmc/articles/PMC5148857/" TargetMode="External"/><Relationship Id="rId7" Type="http://schemas.openxmlformats.org/officeDocument/2006/relationships/hyperlink" Target="https://pubmed.ncbi.nlm.nih.gov/30160310/" TargetMode="External"/><Relationship Id="rId2" Type="http://schemas.openxmlformats.org/officeDocument/2006/relationships/hyperlink" Target="https://www.ncbi.nlm.nih.gov/pmc/articles/PMC8960285/?report=classic" TargetMode="External"/><Relationship Id="rId1" Type="http://schemas.openxmlformats.org/officeDocument/2006/relationships/hyperlink" Target="https://onlinelibrary.wiley.com/doi/full/10.1111/vox.12984" TargetMode="External"/><Relationship Id="rId6" Type="http://schemas.openxmlformats.org/officeDocument/2006/relationships/hyperlink" Target="https://pubmed.ncbi.nlm.nih.gov/34269467/" TargetMode="External"/><Relationship Id="rId5" Type="http://schemas.openxmlformats.org/officeDocument/2006/relationships/hyperlink" Target="https://www.ncbi.nlm.nih.gov/pmc/articles/PMC5562146/" TargetMode="External"/><Relationship Id="rId4" Type="http://schemas.openxmlformats.org/officeDocument/2006/relationships/hyperlink" Target="https://www.ncbi.nlm.nih.gov/pmc/articles/PMC6245557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3811640/" TargetMode="External"/><Relationship Id="rId3" Type="http://schemas.openxmlformats.org/officeDocument/2006/relationships/hyperlink" Target="https://www.ncbi.nlm.nih.gov/pmc/articles/PMC5148857/" TargetMode="External"/><Relationship Id="rId7" Type="http://schemas.openxmlformats.org/officeDocument/2006/relationships/hyperlink" Target="https://pubmed.ncbi.nlm.nih.gov/30160310/" TargetMode="External"/><Relationship Id="rId2" Type="http://schemas.openxmlformats.org/officeDocument/2006/relationships/hyperlink" Target="https://www.ncbi.nlm.nih.gov/pmc/articles/PMC8960285/?report=classic" TargetMode="External"/><Relationship Id="rId1" Type="http://schemas.openxmlformats.org/officeDocument/2006/relationships/hyperlink" Target="https://onlinelibrary.wiley.com/doi/full/10.1111/vox.12984" TargetMode="External"/><Relationship Id="rId6" Type="http://schemas.openxmlformats.org/officeDocument/2006/relationships/hyperlink" Target="https://pubmed.ncbi.nlm.nih.gov/34269467/" TargetMode="External"/><Relationship Id="rId5" Type="http://schemas.openxmlformats.org/officeDocument/2006/relationships/hyperlink" Target="https://www.ncbi.nlm.nih.gov/pmc/articles/PMC5562146/" TargetMode="External"/><Relationship Id="rId4" Type="http://schemas.openxmlformats.org/officeDocument/2006/relationships/hyperlink" Target="https://www.ncbi.nlm.nih.gov/pmc/articles/PMC6245557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5148857/" TargetMode="External"/><Relationship Id="rId2" Type="http://schemas.openxmlformats.org/officeDocument/2006/relationships/hyperlink" Target="https://www.ncbi.nlm.nih.gov/pmc/articles/PMC8960285/?report=classic" TargetMode="External"/><Relationship Id="rId1" Type="http://schemas.openxmlformats.org/officeDocument/2006/relationships/hyperlink" Target="https://onlinelibrary.wiley.com/doi/full/10.1111/vox.1298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bi.nlm.nih.gov/pmc/articles/PMC5562146/" TargetMode="External"/><Relationship Id="rId4" Type="http://schemas.openxmlformats.org/officeDocument/2006/relationships/hyperlink" Target="https://www.ncbi.nlm.nih.gov/pmc/articles/PMC6245557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33811640/" TargetMode="External"/><Relationship Id="rId2" Type="http://schemas.openxmlformats.org/officeDocument/2006/relationships/hyperlink" Target="https://pubmed.ncbi.nlm.nih.gov/30160310/" TargetMode="External"/><Relationship Id="rId1" Type="http://schemas.openxmlformats.org/officeDocument/2006/relationships/hyperlink" Target="https://pubmed.ncbi.nlm.nih.gov/34269467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307870/" TargetMode="External"/><Relationship Id="rId1" Type="http://schemas.openxmlformats.org/officeDocument/2006/relationships/hyperlink" Target="https://lakartidningen.se/klinik-och-vetenskap-1/artiklar-1/rapport/2018/10/prehospital-blodtransfusion-ar-en-saker-behandl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492F-CAA5-4E98-8C38-3483F1AE953F}">
  <dimension ref="A1:U43"/>
  <sheetViews>
    <sheetView tabSelected="1" workbookViewId="0">
      <selection activeCell="K5" sqref="K5"/>
    </sheetView>
  </sheetViews>
  <sheetFormatPr defaultRowHeight="14.5" x14ac:dyDescent="0.35"/>
  <cols>
    <col min="1" max="1" width="26.08984375" customWidth="1"/>
    <col min="2" max="2" width="13.7265625" customWidth="1"/>
    <col min="3" max="3" width="30.26953125" customWidth="1"/>
    <col min="4" max="4" width="9.54296875" customWidth="1"/>
    <col min="5" max="5" width="18.81640625" customWidth="1"/>
    <col min="6" max="6" width="9.6328125" customWidth="1"/>
    <col min="7" max="7" width="7" customWidth="1"/>
    <col min="8" max="8" width="7.36328125" customWidth="1"/>
    <col min="9" max="9" width="9.6328125" customWidth="1"/>
    <col min="10" max="10" width="13.6328125" customWidth="1"/>
  </cols>
  <sheetData>
    <row r="1" spans="1:21" x14ac:dyDescent="0.35">
      <c r="A1" s="3" t="s">
        <v>0</v>
      </c>
      <c r="B1" s="3" t="s">
        <v>48</v>
      </c>
      <c r="C1" s="3" t="s">
        <v>57</v>
      </c>
      <c r="D1" s="3" t="s">
        <v>56</v>
      </c>
      <c r="E1" s="3" t="s">
        <v>72</v>
      </c>
      <c r="F1" s="3" t="s">
        <v>55</v>
      </c>
      <c r="G1" s="3" t="s">
        <v>69</v>
      </c>
      <c r="H1" s="3" t="s">
        <v>70</v>
      </c>
      <c r="I1" s="3" t="s">
        <v>71</v>
      </c>
      <c r="J1" s="3" t="s">
        <v>60</v>
      </c>
    </row>
    <row r="2" spans="1:21" x14ac:dyDescent="0.35">
      <c r="A2" t="s">
        <v>6</v>
      </c>
      <c r="B2" s="1" t="s">
        <v>8</v>
      </c>
      <c r="C2" t="s">
        <v>9</v>
      </c>
      <c r="D2">
        <f>24*60</f>
        <v>1440</v>
      </c>
      <c r="E2">
        <v>16.100000000000001</v>
      </c>
      <c r="F2" s="7">
        <f>E2/100</f>
        <v>0.161</v>
      </c>
      <c r="G2" s="7">
        <v>56</v>
      </c>
      <c r="H2" s="7">
        <v>9</v>
      </c>
      <c r="I2" s="7">
        <f>G2-H2</f>
        <v>47</v>
      </c>
      <c r="J2" s="7" t="s">
        <v>61</v>
      </c>
    </row>
    <row r="3" spans="1:21" x14ac:dyDescent="0.35">
      <c r="B3" s="1"/>
      <c r="C3" t="s">
        <v>9</v>
      </c>
      <c r="D3">
        <f>7*24*60</f>
        <v>10080</v>
      </c>
      <c r="E3">
        <v>21.4</v>
      </c>
      <c r="F3" s="7">
        <f t="shared" ref="F3:F36" si="0">E3/100</f>
        <v>0.214</v>
      </c>
      <c r="G3">
        <v>56</v>
      </c>
      <c r="H3">
        <v>12</v>
      </c>
      <c r="I3" s="7">
        <f t="shared" ref="I3:I36" si="1">G3-H3</f>
        <v>44</v>
      </c>
      <c r="J3" s="7" t="s">
        <v>61</v>
      </c>
    </row>
    <row r="4" spans="1:21" x14ac:dyDescent="0.35">
      <c r="B4" s="1"/>
      <c r="C4" t="s">
        <v>9</v>
      </c>
      <c r="D4">
        <f>30*24*60</f>
        <v>43200</v>
      </c>
      <c r="E4">
        <v>21.4</v>
      </c>
      <c r="F4" s="7">
        <f t="shared" si="0"/>
        <v>0.214</v>
      </c>
      <c r="G4">
        <v>56</v>
      </c>
      <c r="H4">
        <v>12</v>
      </c>
      <c r="I4" s="7">
        <f t="shared" si="1"/>
        <v>44</v>
      </c>
      <c r="J4" s="7" t="s">
        <v>61</v>
      </c>
    </row>
    <row r="5" spans="1:21" x14ac:dyDescent="0.35">
      <c r="F5" s="7"/>
      <c r="I5" s="7"/>
    </row>
    <row r="6" spans="1:21" x14ac:dyDescent="0.35">
      <c r="A6" s="7" t="s">
        <v>14</v>
      </c>
      <c r="B6" s="8" t="s">
        <v>13</v>
      </c>
      <c r="C6" t="s">
        <v>15</v>
      </c>
      <c r="D6">
        <f>3*60</f>
        <v>180</v>
      </c>
      <c r="E6">
        <v>16</v>
      </c>
      <c r="F6" s="7">
        <f t="shared" si="0"/>
        <v>0.16</v>
      </c>
      <c r="G6">
        <v>197</v>
      </c>
      <c r="H6">
        <v>32</v>
      </c>
      <c r="I6" s="7">
        <f t="shared" si="1"/>
        <v>165</v>
      </c>
      <c r="J6" t="s">
        <v>62</v>
      </c>
    </row>
    <row r="7" spans="1:21" x14ac:dyDescent="0.35">
      <c r="A7" s="7"/>
      <c r="B7" s="8"/>
      <c r="C7" t="s">
        <v>15</v>
      </c>
      <c r="D7">
        <f>720*60</f>
        <v>43200</v>
      </c>
      <c r="E7">
        <v>42</v>
      </c>
      <c r="F7" s="7">
        <f t="shared" si="0"/>
        <v>0.42</v>
      </c>
      <c r="G7">
        <v>204</v>
      </c>
      <c r="H7">
        <v>86</v>
      </c>
      <c r="I7" s="7">
        <f t="shared" si="1"/>
        <v>118</v>
      </c>
      <c r="J7" t="s">
        <v>62</v>
      </c>
    </row>
    <row r="8" spans="1:21" x14ac:dyDescent="0.35">
      <c r="A8" s="7"/>
      <c r="B8" s="8"/>
      <c r="C8" t="s">
        <v>38</v>
      </c>
      <c r="D8">
        <f>3*60</f>
        <v>180</v>
      </c>
      <c r="E8">
        <v>22</v>
      </c>
      <c r="F8" s="7">
        <f t="shared" si="0"/>
        <v>0.22</v>
      </c>
      <c r="G8">
        <v>208</v>
      </c>
      <c r="H8">
        <v>46</v>
      </c>
      <c r="I8" s="7">
        <f t="shared" si="1"/>
        <v>162</v>
      </c>
      <c r="J8" t="s">
        <v>62</v>
      </c>
    </row>
    <row r="9" spans="1:21" x14ac:dyDescent="0.35">
      <c r="A9" s="7"/>
      <c r="B9" s="8"/>
      <c r="C9" t="s">
        <v>38</v>
      </c>
      <c r="D9">
        <f>720*60</f>
        <v>43200</v>
      </c>
      <c r="E9">
        <v>45</v>
      </c>
      <c r="F9" s="7">
        <f t="shared" si="0"/>
        <v>0.45</v>
      </c>
      <c r="G9">
        <v>219</v>
      </c>
      <c r="H9">
        <v>99</v>
      </c>
      <c r="I9" s="7">
        <f t="shared" si="1"/>
        <v>120</v>
      </c>
      <c r="J9" t="s">
        <v>62</v>
      </c>
      <c r="K9" s="7"/>
      <c r="L9" s="7"/>
      <c r="M9" s="7"/>
      <c r="N9" s="7"/>
    </row>
    <row r="10" spans="1:21" x14ac:dyDescent="0.35">
      <c r="F10" s="7"/>
      <c r="I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35">
      <c r="A11" s="11" t="s">
        <v>18</v>
      </c>
      <c r="B11" s="8" t="s">
        <v>17</v>
      </c>
      <c r="C11" t="s">
        <v>19</v>
      </c>
      <c r="D11">
        <f>6*60</f>
        <v>360</v>
      </c>
      <c r="E11">
        <v>13.3</v>
      </c>
      <c r="F11" s="7">
        <f t="shared" si="0"/>
        <v>0.13300000000000001</v>
      </c>
      <c r="G11">
        <v>75</v>
      </c>
      <c r="H11">
        <v>10</v>
      </c>
      <c r="I11" s="7">
        <f t="shared" si="1"/>
        <v>65</v>
      </c>
      <c r="J11" t="s">
        <v>63</v>
      </c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35">
      <c r="A12" s="7"/>
      <c r="B12" s="8"/>
      <c r="C12" t="s">
        <v>19</v>
      </c>
      <c r="D12">
        <f>24*60</f>
        <v>1440</v>
      </c>
      <c r="E12">
        <v>16</v>
      </c>
      <c r="F12" s="7">
        <f t="shared" si="0"/>
        <v>0.16</v>
      </c>
      <c r="G12">
        <v>75</v>
      </c>
      <c r="H12">
        <v>12</v>
      </c>
      <c r="I12" s="7">
        <f t="shared" si="1"/>
        <v>63</v>
      </c>
      <c r="J12" t="s">
        <v>63</v>
      </c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35">
      <c r="A13" s="7"/>
      <c r="B13" s="8"/>
      <c r="C13" s="7"/>
      <c r="D13" s="7"/>
      <c r="E13" s="7"/>
      <c r="F13" s="7"/>
      <c r="G13" s="7"/>
      <c r="H13" s="7"/>
      <c r="I13" s="7"/>
      <c r="J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35">
      <c r="A14" s="11" t="s">
        <v>20</v>
      </c>
      <c r="B14" s="8" t="s">
        <v>21</v>
      </c>
      <c r="C14" t="s">
        <v>9</v>
      </c>
      <c r="D14">
        <f>60*6</f>
        <v>360</v>
      </c>
      <c r="E14">
        <v>10</v>
      </c>
      <c r="F14" s="7">
        <f t="shared" si="0"/>
        <v>0.1</v>
      </c>
      <c r="G14" s="7">
        <v>92</v>
      </c>
      <c r="H14" s="7">
        <v>10</v>
      </c>
      <c r="I14" s="7">
        <f t="shared" si="1"/>
        <v>82</v>
      </c>
      <c r="J14" s="7" t="s">
        <v>64</v>
      </c>
      <c r="O14" s="7"/>
      <c r="P14" s="7"/>
      <c r="Q14" s="7"/>
      <c r="R14" s="7"/>
      <c r="S14" s="7"/>
      <c r="T14" s="7"/>
      <c r="U14" s="7"/>
    </row>
    <row r="15" spans="1:21" x14ac:dyDescent="0.35">
      <c r="A15" s="7"/>
      <c r="B15" s="8"/>
      <c r="C15" t="s">
        <v>9</v>
      </c>
      <c r="D15">
        <f>60*24*28</f>
        <v>40320</v>
      </c>
      <c r="E15">
        <v>26</v>
      </c>
      <c r="F15" s="7">
        <f t="shared" si="0"/>
        <v>0.26</v>
      </c>
      <c r="G15" s="7">
        <v>78</v>
      </c>
      <c r="H15" s="7">
        <v>21</v>
      </c>
      <c r="I15" s="7">
        <f t="shared" si="1"/>
        <v>57</v>
      </c>
      <c r="J15" s="7" t="s">
        <v>64</v>
      </c>
      <c r="O15" s="7"/>
      <c r="P15" s="7"/>
      <c r="Q15" s="7"/>
      <c r="R15" s="7"/>
      <c r="S15" s="7"/>
      <c r="T15" s="7"/>
      <c r="U15" s="7"/>
    </row>
    <row r="16" spans="1:21" x14ac:dyDescent="0.35">
      <c r="A16" s="7"/>
      <c r="B16" s="8"/>
      <c r="C16" t="s">
        <v>39</v>
      </c>
      <c r="D16">
        <f>6*60</f>
        <v>360</v>
      </c>
      <c r="E16">
        <v>18</v>
      </c>
      <c r="F16" s="7">
        <f t="shared" si="0"/>
        <v>0.18</v>
      </c>
      <c r="G16" s="7">
        <v>103</v>
      </c>
      <c r="H16" s="7">
        <v>31</v>
      </c>
      <c r="I16" s="7">
        <f t="shared" si="1"/>
        <v>72</v>
      </c>
      <c r="J16" s="7" t="s">
        <v>64</v>
      </c>
      <c r="O16" s="7"/>
      <c r="P16" s="7"/>
      <c r="Q16" s="7"/>
      <c r="R16" s="7"/>
      <c r="S16" s="7"/>
      <c r="T16" s="7"/>
      <c r="U16" s="7"/>
    </row>
    <row r="17" spans="1:10" x14ac:dyDescent="0.35">
      <c r="C17" t="s">
        <v>39</v>
      </c>
      <c r="D17">
        <f>60*24*28</f>
        <v>40320</v>
      </c>
      <c r="E17">
        <v>40</v>
      </c>
      <c r="F17" s="7">
        <f t="shared" si="0"/>
        <v>0.4</v>
      </c>
      <c r="G17" s="7">
        <v>76</v>
      </c>
      <c r="H17" s="7">
        <v>19</v>
      </c>
      <c r="I17" s="7">
        <f t="shared" si="1"/>
        <v>57</v>
      </c>
      <c r="J17" s="7" t="s">
        <v>64</v>
      </c>
    </row>
    <row r="18" spans="1:10" x14ac:dyDescent="0.35">
      <c r="F18" s="7"/>
      <c r="I18" s="7"/>
    </row>
    <row r="19" spans="1:10" x14ac:dyDescent="0.35">
      <c r="A19" s="11" t="s">
        <v>37</v>
      </c>
      <c r="B19" s="8" t="s">
        <v>36</v>
      </c>
      <c r="C19" t="s">
        <v>19</v>
      </c>
      <c r="D19">
        <f>60*3</f>
        <v>180</v>
      </c>
      <c r="E19">
        <v>16.2</v>
      </c>
      <c r="F19" s="7">
        <f t="shared" si="0"/>
        <v>0.16200000000000001</v>
      </c>
      <c r="G19">
        <v>142</v>
      </c>
      <c r="H19">
        <v>23</v>
      </c>
      <c r="I19" s="7">
        <f t="shared" si="1"/>
        <v>119</v>
      </c>
      <c r="J19" t="s">
        <v>65</v>
      </c>
    </row>
    <row r="20" spans="1:10" x14ac:dyDescent="0.35">
      <c r="B20" s="1"/>
      <c r="C20" t="s">
        <v>19</v>
      </c>
      <c r="D20">
        <f>60*24</f>
        <v>1440</v>
      </c>
      <c r="E20">
        <v>19</v>
      </c>
      <c r="F20" s="7">
        <f t="shared" si="0"/>
        <v>0.19</v>
      </c>
      <c r="G20">
        <v>142</v>
      </c>
      <c r="H20">
        <v>27</v>
      </c>
      <c r="I20" s="7">
        <f t="shared" si="1"/>
        <v>115</v>
      </c>
      <c r="J20" t="s">
        <v>65</v>
      </c>
    </row>
    <row r="21" spans="1:10" x14ac:dyDescent="0.35">
      <c r="C21" t="s">
        <v>19</v>
      </c>
      <c r="D21">
        <f>720*60</f>
        <v>43200</v>
      </c>
      <c r="E21">
        <v>25.4</v>
      </c>
      <c r="F21" s="7">
        <f t="shared" si="0"/>
        <v>0.254</v>
      </c>
      <c r="G21">
        <v>142</v>
      </c>
      <c r="H21">
        <v>36</v>
      </c>
      <c r="I21" s="7">
        <f t="shared" si="1"/>
        <v>106</v>
      </c>
      <c r="J21" t="s">
        <v>65</v>
      </c>
    </row>
    <row r="22" spans="1:10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35">
      <c r="A23" s="7" t="s">
        <v>30</v>
      </c>
      <c r="B23" s="8" t="s">
        <v>33</v>
      </c>
      <c r="C23" t="s">
        <v>31</v>
      </c>
      <c r="D23" s="7">
        <f>60*6</f>
        <v>360</v>
      </c>
      <c r="E23" s="7">
        <v>16.8</v>
      </c>
      <c r="F23" s="7">
        <f t="shared" si="0"/>
        <v>0.16800000000000001</v>
      </c>
      <c r="G23" s="7">
        <v>107</v>
      </c>
      <c r="H23" s="7">
        <v>11</v>
      </c>
      <c r="I23" s="7">
        <f t="shared" si="1"/>
        <v>96</v>
      </c>
      <c r="J23" s="7" t="s">
        <v>66</v>
      </c>
    </row>
    <row r="24" spans="1:10" x14ac:dyDescent="0.35">
      <c r="A24" s="7"/>
      <c r="B24" s="8"/>
      <c r="C24" t="s">
        <v>31</v>
      </c>
      <c r="D24" s="7">
        <f>60*24</f>
        <v>1440</v>
      </c>
      <c r="E24" s="7">
        <v>22.4</v>
      </c>
      <c r="F24" s="7">
        <f t="shared" si="0"/>
        <v>0.22399999999999998</v>
      </c>
      <c r="G24" s="7">
        <v>107</v>
      </c>
      <c r="H24" s="7">
        <v>18</v>
      </c>
      <c r="I24" s="7">
        <f t="shared" si="1"/>
        <v>89</v>
      </c>
      <c r="J24" s="7" t="s">
        <v>66</v>
      </c>
    </row>
    <row r="25" spans="1:10" x14ac:dyDescent="0.35">
      <c r="B25" s="2" t="s">
        <v>29</v>
      </c>
      <c r="D25" s="7"/>
      <c r="E25" s="7"/>
      <c r="F25" s="7"/>
      <c r="I25" s="7"/>
    </row>
    <row r="26" spans="1:10" x14ac:dyDescent="0.35">
      <c r="A26" s="7" t="s">
        <v>40</v>
      </c>
      <c r="B26" s="8" t="s">
        <v>41</v>
      </c>
      <c r="C26" t="s">
        <v>31</v>
      </c>
      <c r="D26" s="7">
        <f>60*6</f>
        <v>360</v>
      </c>
      <c r="E26" s="7">
        <v>3</v>
      </c>
      <c r="F26" s="7">
        <f t="shared" si="0"/>
        <v>0.03</v>
      </c>
      <c r="G26">
        <v>135</v>
      </c>
      <c r="H26">
        <v>4</v>
      </c>
      <c r="I26" s="7">
        <f t="shared" si="1"/>
        <v>131</v>
      </c>
      <c r="J26" t="s">
        <v>67</v>
      </c>
    </row>
    <row r="27" spans="1:10" x14ac:dyDescent="0.35">
      <c r="A27" s="7"/>
      <c r="B27" s="8"/>
      <c r="C27" t="s">
        <v>31</v>
      </c>
      <c r="D27" s="7">
        <f>60*24</f>
        <v>1440</v>
      </c>
      <c r="E27" s="7">
        <v>8.9</v>
      </c>
      <c r="F27" s="7">
        <f t="shared" si="0"/>
        <v>8.900000000000001E-2</v>
      </c>
      <c r="G27">
        <v>135</v>
      </c>
      <c r="H27">
        <v>12</v>
      </c>
      <c r="I27" s="7">
        <f t="shared" si="1"/>
        <v>123</v>
      </c>
      <c r="J27" t="s">
        <v>67</v>
      </c>
    </row>
    <row r="28" spans="1:10" x14ac:dyDescent="0.35">
      <c r="A28" s="7"/>
      <c r="B28" s="8"/>
      <c r="C28" t="s">
        <v>42</v>
      </c>
      <c r="D28" s="7">
        <f>60*6</f>
        <v>360</v>
      </c>
      <c r="E28" s="7">
        <v>3.7</v>
      </c>
      <c r="F28" s="7">
        <f t="shared" si="0"/>
        <v>3.7000000000000005E-2</v>
      </c>
      <c r="G28">
        <v>135</v>
      </c>
      <c r="H28">
        <v>5</v>
      </c>
      <c r="I28" s="7">
        <f t="shared" si="1"/>
        <v>130</v>
      </c>
      <c r="J28" t="s">
        <v>67</v>
      </c>
    </row>
    <row r="29" spans="1:10" x14ac:dyDescent="0.35">
      <c r="A29" s="7"/>
      <c r="B29" s="8"/>
      <c r="C29" t="s">
        <v>42</v>
      </c>
      <c r="D29" s="7">
        <f>60*24</f>
        <v>1440</v>
      </c>
      <c r="E29" s="7">
        <v>12.6</v>
      </c>
      <c r="F29" s="7">
        <f t="shared" si="0"/>
        <v>0.126</v>
      </c>
      <c r="G29">
        <v>135</v>
      </c>
      <c r="H29">
        <v>17</v>
      </c>
      <c r="I29" s="7">
        <f t="shared" si="1"/>
        <v>118</v>
      </c>
      <c r="J29" t="s">
        <v>67</v>
      </c>
    </row>
    <row r="30" spans="1:10" x14ac:dyDescent="0.35">
      <c r="D30" s="7"/>
      <c r="E30" s="7"/>
      <c r="F30" s="7"/>
      <c r="I30" s="7"/>
    </row>
    <row r="31" spans="1:10" x14ac:dyDescent="0.35">
      <c r="A31" s="7" t="s">
        <v>44</v>
      </c>
      <c r="B31" s="8" t="s">
        <v>43</v>
      </c>
      <c r="C31" t="s">
        <v>31</v>
      </c>
      <c r="D31" s="7">
        <f>60*6</f>
        <v>360</v>
      </c>
      <c r="E31" s="7">
        <v>4.4000000000000004</v>
      </c>
      <c r="F31" s="7">
        <f t="shared" si="0"/>
        <v>4.4000000000000004E-2</v>
      </c>
      <c r="G31">
        <v>92</v>
      </c>
      <c r="H31">
        <v>4</v>
      </c>
      <c r="I31" s="7">
        <f t="shared" si="1"/>
        <v>88</v>
      </c>
      <c r="J31" t="s">
        <v>68</v>
      </c>
    </row>
    <row r="32" spans="1:10" x14ac:dyDescent="0.35">
      <c r="A32" s="7"/>
      <c r="B32" s="8"/>
      <c r="C32" t="s">
        <v>31</v>
      </c>
      <c r="D32" s="7">
        <f>60*24</f>
        <v>1440</v>
      </c>
      <c r="E32" s="7">
        <v>14.1</v>
      </c>
      <c r="F32" s="7">
        <f t="shared" si="0"/>
        <v>0.14099999999999999</v>
      </c>
      <c r="G32">
        <v>92</v>
      </c>
      <c r="H32">
        <v>13</v>
      </c>
      <c r="I32" s="7">
        <f t="shared" si="1"/>
        <v>79</v>
      </c>
      <c r="J32" t="s">
        <v>68</v>
      </c>
    </row>
    <row r="33" spans="1:10" x14ac:dyDescent="0.35">
      <c r="A33" s="7"/>
      <c r="B33" s="8"/>
      <c r="C33" t="s">
        <v>31</v>
      </c>
      <c r="D33" s="7">
        <f>60*720</f>
        <v>43200</v>
      </c>
      <c r="E33" s="7">
        <v>34.799999999999997</v>
      </c>
      <c r="F33" s="7">
        <f t="shared" si="0"/>
        <v>0.34799999999999998</v>
      </c>
      <c r="G33">
        <v>92</v>
      </c>
      <c r="H33">
        <v>32</v>
      </c>
      <c r="I33" s="7">
        <f t="shared" si="1"/>
        <v>60</v>
      </c>
      <c r="J33" t="s">
        <v>68</v>
      </c>
    </row>
    <row r="34" spans="1:10" x14ac:dyDescent="0.35">
      <c r="C34" t="s">
        <v>45</v>
      </c>
      <c r="D34" s="7">
        <f>60*6</f>
        <v>360</v>
      </c>
      <c r="E34" s="7">
        <v>5.4</v>
      </c>
      <c r="F34" s="7">
        <f t="shared" si="0"/>
        <v>5.4000000000000006E-2</v>
      </c>
      <c r="G34" s="7">
        <v>92</v>
      </c>
      <c r="H34" s="7">
        <v>5</v>
      </c>
      <c r="I34" s="7">
        <f t="shared" si="1"/>
        <v>87</v>
      </c>
      <c r="J34" s="7" t="s">
        <v>68</v>
      </c>
    </row>
    <row r="35" spans="1:10" x14ac:dyDescent="0.35">
      <c r="C35" t="s">
        <v>45</v>
      </c>
      <c r="D35" s="7">
        <f>60*24</f>
        <v>1440</v>
      </c>
      <c r="E35" s="7">
        <v>15.2</v>
      </c>
      <c r="F35" s="7">
        <f t="shared" si="0"/>
        <v>0.152</v>
      </c>
      <c r="G35" s="7">
        <v>92</v>
      </c>
      <c r="H35" s="7">
        <v>14</v>
      </c>
      <c r="I35" s="7">
        <f t="shared" si="1"/>
        <v>78</v>
      </c>
      <c r="J35" s="7" t="s">
        <v>68</v>
      </c>
    </row>
    <row r="36" spans="1:10" x14ac:dyDescent="0.35">
      <c r="C36" t="s">
        <v>45</v>
      </c>
      <c r="D36" s="7">
        <f>60*720</f>
        <v>43200</v>
      </c>
      <c r="E36" s="7">
        <v>29.4</v>
      </c>
      <c r="F36" s="7">
        <f t="shared" si="0"/>
        <v>0.29399999999999998</v>
      </c>
      <c r="G36" s="7">
        <v>92</v>
      </c>
      <c r="H36" s="7">
        <v>27</v>
      </c>
      <c r="I36" s="7">
        <f t="shared" si="1"/>
        <v>65</v>
      </c>
      <c r="J36" s="7" t="s">
        <v>68</v>
      </c>
    </row>
    <row r="37" spans="1:10" x14ac:dyDescent="0.35">
      <c r="A37" s="7"/>
      <c r="B37" s="8"/>
      <c r="C37" s="7"/>
      <c r="D37" s="7"/>
      <c r="E37" s="7"/>
      <c r="F37" s="7"/>
      <c r="G37" s="7"/>
      <c r="H37" s="7"/>
      <c r="I37" s="7"/>
      <c r="J37" s="4"/>
    </row>
    <row r="38" spans="1:10" x14ac:dyDescent="0.35">
      <c r="A38" s="7"/>
      <c r="B38" s="7"/>
      <c r="C38" s="7"/>
      <c r="D38" s="7"/>
      <c r="E38" s="7"/>
      <c r="F38" s="7"/>
      <c r="G38" s="7"/>
      <c r="H38" s="7"/>
      <c r="I38" s="7"/>
    </row>
    <row r="39" spans="1:10" x14ac:dyDescent="0.35">
      <c r="A39" s="7"/>
      <c r="B39" s="7"/>
      <c r="C39" s="7"/>
      <c r="D39" s="7"/>
      <c r="E39" s="7"/>
      <c r="F39" s="7"/>
      <c r="G39" s="7"/>
      <c r="H39" s="7"/>
      <c r="I39" s="7"/>
    </row>
    <row r="40" spans="1:10" x14ac:dyDescent="0.35">
      <c r="A40" s="7"/>
      <c r="B40" s="7"/>
      <c r="C40" s="7"/>
      <c r="D40" s="7"/>
      <c r="E40" s="7"/>
      <c r="F40" s="7"/>
      <c r="G40" s="7"/>
      <c r="H40" s="7"/>
      <c r="I40" s="7"/>
    </row>
    <row r="41" spans="1:10" x14ac:dyDescent="0.35">
      <c r="A41" s="7"/>
      <c r="B41" s="8"/>
      <c r="C41" s="7"/>
      <c r="D41" s="7"/>
      <c r="E41" s="7"/>
      <c r="F41" s="7"/>
      <c r="G41" s="7"/>
      <c r="H41" s="7"/>
      <c r="I41" s="7"/>
    </row>
    <row r="42" spans="1:10" x14ac:dyDescent="0.35">
      <c r="A42" s="7"/>
      <c r="B42" s="7"/>
      <c r="C42" s="7"/>
      <c r="D42" s="7"/>
      <c r="E42" s="7"/>
      <c r="F42" s="9"/>
      <c r="G42" s="9"/>
      <c r="H42" s="7"/>
      <c r="I42" s="7"/>
    </row>
    <row r="43" spans="1:10" x14ac:dyDescent="0.35">
      <c r="A43" s="7"/>
      <c r="B43" s="7"/>
      <c r="C43" s="7"/>
      <c r="D43" s="7"/>
      <c r="E43" s="7"/>
      <c r="F43" s="7"/>
      <c r="G43" s="7"/>
      <c r="H43" s="7"/>
      <c r="I43" s="7"/>
    </row>
  </sheetData>
  <hyperlinks>
    <hyperlink ref="B2" r:id="rId1" xr:uid="{399B3D6C-13F6-43A8-8B7B-872B11446F5E}"/>
    <hyperlink ref="B6" r:id="rId2" xr:uid="{0F028F8E-4724-41F9-98B0-6586F79E52E1}"/>
    <hyperlink ref="B11" r:id="rId3" xr:uid="{BCCC9D10-90F2-488C-B3C9-A086BF6F7B11}"/>
    <hyperlink ref="B14" r:id="rId4" xr:uid="{2BAE1989-6C46-4DB1-9DDA-2D100E4EBD15}"/>
    <hyperlink ref="B19" r:id="rId5" xr:uid="{E47D32F8-2CA1-4EA3-B94C-7F21442AE074}"/>
    <hyperlink ref="B23" r:id="rId6" xr:uid="{822EE903-5A35-43E1-86A1-0B4D6EE6AC43}"/>
    <hyperlink ref="B26" r:id="rId7" xr:uid="{6DE98DE6-3C90-482C-8AFD-0BC948F31316}"/>
    <hyperlink ref="B31" r:id="rId8" xr:uid="{F0E657F7-C1C1-4C4C-9B50-08A8C22F95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11AA-45C6-403C-A2DC-613489C16115}">
  <dimension ref="A1:V43"/>
  <sheetViews>
    <sheetView topLeftCell="A4" workbookViewId="0">
      <selection activeCell="A19" sqref="A19"/>
    </sheetView>
  </sheetViews>
  <sheetFormatPr defaultRowHeight="14.5" x14ac:dyDescent="0.35"/>
  <cols>
    <col min="1" max="1" width="26.08984375" customWidth="1"/>
    <col min="2" max="2" width="13.453125" customWidth="1"/>
    <col min="3" max="3" width="30.08984375" customWidth="1"/>
    <col min="4" max="4" width="8.54296875" customWidth="1"/>
    <col min="5" max="5" width="19.36328125" customWidth="1"/>
    <col min="6" max="6" width="9.453125" customWidth="1"/>
    <col min="7" max="7" width="6.36328125" customWidth="1"/>
    <col min="8" max="8" width="7.26953125" customWidth="1"/>
    <col min="9" max="9" width="10" customWidth="1"/>
    <col min="10" max="10" width="13.6328125" customWidth="1"/>
  </cols>
  <sheetData>
    <row r="1" spans="1:22" x14ac:dyDescent="0.35">
      <c r="A1" s="3" t="s">
        <v>0</v>
      </c>
      <c r="B1" s="3" t="s">
        <v>48</v>
      </c>
      <c r="C1" s="3" t="s">
        <v>57</v>
      </c>
      <c r="D1" s="3" t="s">
        <v>56</v>
      </c>
      <c r="E1" s="3" t="s">
        <v>72</v>
      </c>
      <c r="F1" s="3" t="s">
        <v>55</v>
      </c>
      <c r="G1" s="3" t="s">
        <v>69</v>
      </c>
      <c r="H1" s="3" t="s">
        <v>70</v>
      </c>
      <c r="I1" s="3" t="s">
        <v>71</v>
      </c>
      <c r="J1" s="3" t="s">
        <v>60</v>
      </c>
    </row>
    <row r="2" spans="1:22" x14ac:dyDescent="0.35">
      <c r="A2" t="s">
        <v>6</v>
      </c>
      <c r="B2" s="1" t="s">
        <v>8</v>
      </c>
      <c r="C2" t="s">
        <v>9</v>
      </c>
      <c r="D2">
        <f>24</f>
        <v>24</v>
      </c>
      <c r="E2">
        <v>16.100000000000001</v>
      </c>
      <c r="F2" s="7">
        <f>E2/100</f>
        <v>0.161</v>
      </c>
      <c r="G2" s="7">
        <v>56</v>
      </c>
      <c r="H2" s="7">
        <v>9</v>
      </c>
      <c r="I2" s="7">
        <f>G2-H2</f>
        <v>47</v>
      </c>
      <c r="J2" s="7" t="s">
        <v>61</v>
      </c>
    </row>
    <row r="3" spans="1:22" x14ac:dyDescent="0.35">
      <c r="B3" s="1"/>
      <c r="C3" t="s">
        <v>9</v>
      </c>
      <c r="D3">
        <f>7*24</f>
        <v>168</v>
      </c>
      <c r="E3">
        <v>21.4</v>
      </c>
      <c r="F3" s="7">
        <f t="shared" ref="F3:F36" si="0">E3/100</f>
        <v>0.214</v>
      </c>
      <c r="G3">
        <v>56</v>
      </c>
      <c r="H3">
        <v>12</v>
      </c>
      <c r="I3" s="7">
        <f t="shared" ref="I3:I36" si="1">G3-H3</f>
        <v>44</v>
      </c>
      <c r="J3" s="7" t="s">
        <v>61</v>
      </c>
    </row>
    <row r="4" spans="1:22" x14ac:dyDescent="0.35">
      <c r="B4" s="1"/>
      <c r="C4" t="s">
        <v>9</v>
      </c>
      <c r="D4">
        <f>30*24</f>
        <v>720</v>
      </c>
      <c r="E4">
        <v>21.4</v>
      </c>
      <c r="F4" s="7">
        <f t="shared" si="0"/>
        <v>0.214</v>
      </c>
      <c r="G4">
        <v>56</v>
      </c>
      <c r="H4">
        <v>12</v>
      </c>
      <c r="I4" s="7">
        <f t="shared" si="1"/>
        <v>44</v>
      </c>
      <c r="J4" s="7" t="s">
        <v>61</v>
      </c>
    </row>
    <row r="5" spans="1:22" x14ac:dyDescent="0.35">
      <c r="F5" s="7">
        <f t="shared" si="0"/>
        <v>0</v>
      </c>
      <c r="I5" s="7"/>
    </row>
    <row r="6" spans="1:22" x14ac:dyDescent="0.35">
      <c r="A6" s="7" t="s">
        <v>14</v>
      </c>
      <c r="B6" s="8" t="s">
        <v>13</v>
      </c>
      <c r="C6" t="s">
        <v>15</v>
      </c>
      <c r="D6">
        <f>3</f>
        <v>3</v>
      </c>
      <c r="E6">
        <v>16</v>
      </c>
      <c r="F6" s="7">
        <f t="shared" si="0"/>
        <v>0.16</v>
      </c>
      <c r="G6">
        <v>197</v>
      </c>
      <c r="H6">
        <v>32</v>
      </c>
      <c r="I6" s="7">
        <f t="shared" si="1"/>
        <v>165</v>
      </c>
      <c r="J6" t="s">
        <v>62</v>
      </c>
    </row>
    <row r="7" spans="1:22" x14ac:dyDescent="0.35">
      <c r="A7" s="7"/>
      <c r="B7" s="8"/>
      <c r="C7" t="s">
        <v>15</v>
      </c>
      <c r="D7">
        <f>720</f>
        <v>720</v>
      </c>
      <c r="E7">
        <v>42</v>
      </c>
      <c r="F7" s="7">
        <f t="shared" si="0"/>
        <v>0.42</v>
      </c>
      <c r="G7">
        <v>204</v>
      </c>
      <c r="H7">
        <v>86</v>
      </c>
      <c r="I7" s="7">
        <f t="shared" si="1"/>
        <v>118</v>
      </c>
      <c r="J7" t="s">
        <v>62</v>
      </c>
    </row>
    <row r="8" spans="1:22" x14ac:dyDescent="0.35">
      <c r="A8" s="7"/>
      <c r="B8" s="8"/>
      <c r="C8" t="s">
        <v>38</v>
      </c>
      <c r="D8">
        <f>3</f>
        <v>3</v>
      </c>
      <c r="E8">
        <v>22</v>
      </c>
      <c r="F8" s="7">
        <f t="shared" si="0"/>
        <v>0.22</v>
      </c>
      <c r="G8">
        <v>208</v>
      </c>
      <c r="H8">
        <v>46</v>
      </c>
      <c r="I8" s="7">
        <f t="shared" si="1"/>
        <v>162</v>
      </c>
      <c r="J8" t="s">
        <v>62</v>
      </c>
    </row>
    <row r="9" spans="1:22" x14ac:dyDescent="0.35">
      <c r="A9" s="7"/>
      <c r="B9" s="8"/>
      <c r="C9" t="s">
        <v>38</v>
      </c>
      <c r="D9">
        <f>720</f>
        <v>720</v>
      </c>
      <c r="E9">
        <v>45</v>
      </c>
      <c r="F9" s="7">
        <f t="shared" si="0"/>
        <v>0.45</v>
      </c>
      <c r="G9">
        <v>219</v>
      </c>
      <c r="H9">
        <v>99</v>
      </c>
      <c r="I9" s="7">
        <f t="shared" si="1"/>
        <v>120</v>
      </c>
      <c r="J9" t="s">
        <v>62</v>
      </c>
      <c r="L9" s="7"/>
      <c r="M9" s="7"/>
      <c r="N9" s="7"/>
      <c r="O9" s="7"/>
    </row>
    <row r="10" spans="1:22" x14ac:dyDescent="0.35">
      <c r="F10" s="7">
        <f t="shared" si="0"/>
        <v>0</v>
      </c>
      <c r="I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5">
      <c r="A11" s="11" t="s">
        <v>18</v>
      </c>
      <c r="B11" s="8" t="s">
        <v>17</v>
      </c>
      <c r="C11" t="s">
        <v>19</v>
      </c>
      <c r="D11">
        <f>6</f>
        <v>6</v>
      </c>
      <c r="E11">
        <v>13.3</v>
      </c>
      <c r="F11" s="7">
        <f t="shared" si="0"/>
        <v>0.13300000000000001</v>
      </c>
      <c r="G11">
        <v>75</v>
      </c>
      <c r="H11">
        <v>10</v>
      </c>
      <c r="I11" s="7">
        <f t="shared" si="1"/>
        <v>65</v>
      </c>
      <c r="J11" t="s">
        <v>63</v>
      </c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35">
      <c r="A12" s="7"/>
      <c r="B12" s="8"/>
      <c r="C12" t="s">
        <v>19</v>
      </c>
      <c r="D12">
        <f>24</f>
        <v>24</v>
      </c>
      <c r="E12">
        <v>16</v>
      </c>
      <c r="F12" s="7">
        <f t="shared" si="0"/>
        <v>0.16</v>
      </c>
      <c r="G12">
        <v>75</v>
      </c>
      <c r="H12">
        <v>12</v>
      </c>
      <c r="I12" s="7">
        <f t="shared" si="1"/>
        <v>63</v>
      </c>
      <c r="J12" t="s">
        <v>63</v>
      </c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x14ac:dyDescent="0.35">
      <c r="A13" s="7"/>
      <c r="B13" s="8"/>
      <c r="C13" s="7"/>
      <c r="D13" s="7"/>
      <c r="E13" s="7"/>
      <c r="F13" s="7">
        <f t="shared" si="0"/>
        <v>0</v>
      </c>
      <c r="G13" s="7"/>
      <c r="H13" s="7"/>
      <c r="I13" s="7"/>
      <c r="J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35">
      <c r="A14" s="11" t="s">
        <v>20</v>
      </c>
      <c r="B14" s="8" t="s">
        <v>21</v>
      </c>
      <c r="C14" t="s">
        <v>9</v>
      </c>
      <c r="D14">
        <f>6</f>
        <v>6</v>
      </c>
      <c r="E14">
        <v>10</v>
      </c>
      <c r="F14" s="7">
        <f t="shared" si="0"/>
        <v>0.1</v>
      </c>
      <c r="G14" s="7">
        <v>92</v>
      </c>
      <c r="H14" s="7">
        <v>10</v>
      </c>
      <c r="I14" s="7">
        <f t="shared" si="1"/>
        <v>82</v>
      </c>
      <c r="J14" s="7" t="s">
        <v>64</v>
      </c>
      <c r="P14" s="7"/>
      <c r="Q14" s="7"/>
      <c r="R14" s="7"/>
      <c r="S14" s="7"/>
      <c r="T14" s="7"/>
      <c r="U14" s="7"/>
      <c r="V14" s="7"/>
    </row>
    <row r="15" spans="1:22" x14ac:dyDescent="0.35">
      <c r="A15" s="7"/>
      <c r="B15" s="8"/>
      <c r="C15" t="s">
        <v>9</v>
      </c>
      <c r="D15">
        <f>24*28</f>
        <v>672</v>
      </c>
      <c r="E15">
        <v>26</v>
      </c>
      <c r="F15" s="7">
        <f t="shared" si="0"/>
        <v>0.26</v>
      </c>
      <c r="G15" s="7">
        <v>78</v>
      </c>
      <c r="H15" s="7">
        <v>21</v>
      </c>
      <c r="I15" s="7">
        <f t="shared" si="1"/>
        <v>57</v>
      </c>
      <c r="J15" s="7" t="s">
        <v>64</v>
      </c>
      <c r="P15" s="7"/>
      <c r="Q15" s="7"/>
      <c r="R15" s="7"/>
      <c r="S15" s="7"/>
      <c r="T15" s="7"/>
      <c r="U15" s="7"/>
      <c r="V15" s="7"/>
    </row>
    <row r="16" spans="1:22" x14ac:dyDescent="0.35">
      <c r="A16" s="7"/>
      <c r="B16" s="8"/>
      <c r="C16" t="s">
        <v>39</v>
      </c>
      <c r="D16">
        <f>6</f>
        <v>6</v>
      </c>
      <c r="E16">
        <v>18</v>
      </c>
      <c r="F16" s="7">
        <f t="shared" si="0"/>
        <v>0.18</v>
      </c>
      <c r="G16" s="7">
        <v>103</v>
      </c>
      <c r="H16" s="7">
        <v>31</v>
      </c>
      <c r="I16" s="7">
        <f t="shared" si="1"/>
        <v>72</v>
      </c>
      <c r="J16" s="7" t="s">
        <v>64</v>
      </c>
      <c r="P16" s="7"/>
      <c r="Q16" s="7"/>
      <c r="R16" s="7"/>
      <c r="S16" s="7"/>
      <c r="T16" s="7"/>
      <c r="U16" s="7"/>
      <c r="V16" s="7"/>
    </row>
    <row r="17" spans="1:10" x14ac:dyDescent="0.35">
      <c r="C17" t="s">
        <v>39</v>
      </c>
      <c r="D17">
        <f>24*28</f>
        <v>672</v>
      </c>
      <c r="E17">
        <v>40</v>
      </c>
      <c r="F17" s="7">
        <f t="shared" si="0"/>
        <v>0.4</v>
      </c>
      <c r="G17" s="7">
        <v>76</v>
      </c>
      <c r="H17" s="7">
        <v>19</v>
      </c>
      <c r="I17" s="7">
        <f t="shared" si="1"/>
        <v>57</v>
      </c>
      <c r="J17" s="7" t="s">
        <v>64</v>
      </c>
    </row>
    <row r="18" spans="1:10" x14ac:dyDescent="0.35">
      <c r="F18" s="7">
        <f t="shared" si="0"/>
        <v>0</v>
      </c>
      <c r="I18" s="7"/>
    </row>
    <row r="19" spans="1:10" x14ac:dyDescent="0.35">
      <c r="A19" s="11" t="s">
        <v>37</v>
      </c>
      <c r="B19" s="8" t="s">
        <v>36</v>
      </c>
      <c r="C19" t="s">
        <v>19</v>
      </c>
      <c r="D19">
        <f>3</f>
        <v>3</v>
      </c>
      <c r="E19">
        <v>16.2</v>
      </c>
      <c r="F19" s="7">
        <f t="shared" si="0"/>
        <v>0.16200000000000001</v>
      </c>
      <c r="G19">
        <v>142</v>
      </c>
      <c r="H19">
        <v>23</v>
      </c>
      <c r="I19" s="7">
        <f t="shared" si="1"/>
        <v>119</v>
      </c>
      <c r="J19" t="s">
        <v>65</v>
      </c>
    </row>
    <row r="20" spans="1:10" x14ac:dyDescent="0.35">
      <c r="B20" s="1"/>
      <c r="C20" t="s">
        <v>19</v>
      </c>
      <c r="D20">
        <f>24</f>
        <v>24</v>
      </c>
      <c r="E20">
        <v>19</v>
      </c>
      <c r="F20" s="7">
        <f t="shared" si="0"/>
        <v>0.19</v>
      </c>
      <c r="G20">
        <v>142</v>
      </c>
      <c r="H20">
        <v>27</v>
      </c>
      <c r="I20" s="7">
        <f t="shared" si="1"/>
        <v>115</v>
      </c>
      <c r="J20" t="s">
        <v>65</v>
      </c>
    </row>
    <row r="21" spans="1:10" x14ac:dyDescent="0.35">
      <c r="C21" t="s">
        <v>19</v>
      </c>
      <c r="D21">
        <f>720</f>
        <v>720</v>
      </c>
      <c r="E21">
        <v>25.4</v>
      </c>
      <c r="F21" s="7">
        <f t="shared" si="0"/>
        <v>0.254</v>
      </c>
      <c r="G21">
        <v>142</v>
      </c>
      <c r="H21">
        <v>36</v>
      </c>
      <c r="I21" s="7">
        <f t="shared" si="1"/>
        <v>106</v>
      </c>
      <c r="J21" t="s">
        <v>65</v>
      </c>
    </row>
    <row r="22" spans="1:10" x14ac:dyDescent="0.35">
      <c r="A22" s="7"/>
      <c r="B22" s="7"/>
      <c r="C22" s="7"/>
      <c r="D22" s="7"/>
      <c r="E22" s="7"/>
      <c r="F22" s="7">
        <f t="shared" si="0"/>
        <v>0</v>
      </c>
      <c r="G22" s="7"/>
      <c r="H22" s="7"/>
      <c r="I22" s="7"/>
      <c r="J22" s="7"/>
    </row>
    <row r="23" spans="1:10" x14ac:dyDescent="0.35">
      <c r="A23" s="7" t="s">
        <v>30</v>
      </c>
      <c r="B23" s="8" t="s">
        <v>33</v>
      </c>
      <c r="C23" t="s">
        <v>31</v>
      </c>
      <c r="D23" s="7">
        <f>6</f>
        <v>6</v>
      </c>
      <c r="E23" s="7">
        <v>16.8</v>
      </c>
      <c r="F23" s="7">
        <f t="shared" si="0"/>
        <v>0.16800000000000001</v>
      </c>
      <c r="G23" s="7">
        <v>107</v>
      </c>
      <c r="H23" s="7">
        <v>11</v>
      </c>
      <c r="I23" s="7">
        <f t="shared" si="1"/>
        <v>96</v>
      </c>
      <c r="J23" s="7" t="s">
        <v>66</v>
      </c>
    </row>
    <row r="24" spans="1:10" x14ac:dyDescent="0.35">
      <c r="A24" s="7"/>
      <c r="B24" s="8"/>
      <c r="C24" t="s">
        <v>31</v>
      </c>
      <c r="D24" s="7">
        <f>24</f>
        <v>24</v>
      </c>
      <c r="E24" s="7">
        <v>22.4</v>
      </c>
      <c r="F24" s="7">
        <f t="shared" si="0"/>
        <v>0.22399999999999998</v>
      </c>
      <c r="G24" s="7">
        <v>107</v>
      </c>
      <c r="H24" s="7">
        <v>18</v>
      </c>
      <c r="I24" s="7">
        <f t="shared" si="1"/>
        <v>89</v>
      </c>
      <c r="J24" s="7" t="s">
        <v>66</v>
      </c>
    </row>
    <row r="25" spans="1:10" x14ac:dyDescent="0.35">
      <c r="B25" s="2" t="s">
        <v>29</v>
      </c>
      <c r="D25" s="7"/>
      <c r="E25" s="7"/>
      <c r="F25" s="7">
        <f t="shared" si="0"/>
        <v>0</v>
      </c>
      <c r="I25" s="7"/>
    </row>
    <row r="26" spans="1:10" x14ac:dyDescent="0.35">
      <c r="A26" s="7" t="s">
        <v>40</v>
      </c>
      <c r="B26" s="8" t="s">
        <v>41</v>
      </c>
      <c r="C26" t="s">
        <v>31</v>
      </c>
      <c r="D26" s="7">
        <f>6</f>
        <v>6</v>
      </c>
      <c r="E26" s="7">
        <v>3</v>
      </c>
      <c r="F26" s="7">
        <f t="shared" si="0"/>
        <v>0.03</v>
      </c>
      <c r="G26">
        <v>135</v>
      </c>
      <c r="H26">
        <v>4</v>
      </c>
      <c r="I26" s="7">
        <f t="shared" si="1"/>
        <v>131</v>
      </c>
      <c r="J26" t="s">
        <v>67</v>
      </c>
    </row>
    <row r="27" spans="1:10" x14ac:dyDescent="0.35">
      <c r="A27" s="7"/>
      <c r="B27" s="8"/>
      <c r="C27" t="s">
        <v>31</v>
      </c>
      <c r="D27" s="7">
        <f>24</f>
        <v>24</v>
      </c>
      <c r="E27" s="7">
        <v>8.9</v>
      </c>
      <c r="F27" s="7">
        <f t="shared" si="0"/>
        <v>8.900000000000001E-2</v>
      </c>
      <c r="G27">
        <v>135</v>
      </c>
      <c r="H27">
        <v>12</v>
      </c>
      <c r="I27" s="7">
        <f t="shared" si="1"/>
        <v>123</v>
      </c>
      <c r="J27" t="s">
        <v>67</v>
      </c>
    </row>
    <row r="28" spans="1:10" x14ac:dyDescent="0.35">
      <c r="A28" s="7"/>
      <c r="B28" s="8"/>
      <c r="C28" t="s">
        <v>42</v>
      </c>
      <c r="D28" s="7">
        <f>6</f>
        <v>6</v>
      </c>
      <c r="E28" s="7">
        <v>3.7</v>
      </c>
      <c r="F28" s="7">
        <f t="shared" si="0"/>
        <v>3.7000000000000005E-2</v>
      </c>
      <c r="G28">
        <v>135</v>
      </c>
      <c r="H28">
        <v>5</v>
      </c>
      <c r="I28" s="7">
        <f t="shared" si="1"/>
        <v>130</v>
      </c>
      <c r="J28" t="s">
        <v>67</v>
      </c>
    </row>
    <row r="29" spans="1:10" x14ac:dyDescent="0.35">
      <c r="A29" s="7"/>
      <c r="B29" s="8"/>
      <c r="C29" t="s">
        <v>42</v>
      </c>
      <c r="D29" s="7">
        <f>24</f>
        <v>24</v>
      </c>
      <c r="E29" s="7">
        <v>12.6</v>
      </c>
      <c r="F29" s="7">
        <f t="shared" si="0"/>
        <v>0.126</v>
      </c>
      <c r="G29">
        <v>135</v>
      </c>
      <c r="H29">
        <v>17</v>
      </c>
      <c r="I29" s="7">
        <f t="shared" si="1"/>
        <v>118</v>
      </c>
      <c r="J29" t="s">
        <v>67</v>
      </c>
    </row>
    <row r="30" spans="1:10" x14ac:dyDescent="0.35">
      <c r="D30" s="7"/>
      <c r="E30" s="7"/>
      <c r="F30" s="7">
        <f t="shared" si="0"/>
        <v>0</v>
      </c>
      <c r="I30" s="7"/>
    </row>
    <row r="31" spans="1:10" x14ac:dyDescent="0.35">
      <c r="A31" s="7" t="s">
        <v>44</v>
      </c>
      <c r="B31" s="8" t="s">
        <v>43</v>
      </c>
      <c r="C31" t="s">
        <v>31</v>
      </c>
      <c r="D31" s="7">
        <f>6</f>
        <v>6</v>
      </c>
      <c r="E31" s="7">
        <v>4.4000000000000004</v>
      </c>
      <c r="F31" s="7">
        <f t="shared" si="0"/>
        <v>4.4000000000000004E-2</v>
      </c>
      <c r="G31">
        <v>92</v>
      </c>
      <c r="H31">
        <v>4</v>
      </c>
      <c r="I31" s="7">
        <f t="shared" si="1"/>
        <v>88</v>
      </c>
      <c r="J31" t="s">
        <v>68</v>
      </c>
    </row>
    <row r="32" spans="1:10" x14ac:dyDescent="0.35">
      <c r="A32" s="7"/>
      <c r="B32" s="8"/>
      <c r="C32" t="s">
        <v>31</v>
      </c>
      <c r="D32" s="7">
        <f>24</f>
        <v>24</v>
      </c>
      <c r="E32" s="7">
        <v>14.1</v>
      </c>
      <c r="F32" s="7">
        <f t="shared" si="0"/>
        <v>0.14099999999999999</v>
      </c>
      <c r="G32">
        <v>92</v>
      </c>
      <c r="H32">
        <v>13</v>
      </c>
      <c r="I32" s="7">
        <f t="shared" si="1"/>
        <v>79</v>
      </c>
      <c r="J32" t="s">
        <v>68</v>
      </c>
    </row>
    <row r="33" spans="1:10" x14ac:dyDescent="0.35">
      <c r="A33" s="7"/>
      <c r="B33" s="8"/>
      <c r="C33" t="s">
        <v>31</v>
      </c>
      <c r="D33" s="7">
        <f>720</f>
        <v>720</v>
      </c>
      <c r="E33" s="7">
        <v>34.799999999999997</v>
      </c>
      <c r="F33" s="7">
        <f t="shared" si="0"/>
        <v>0.34799999999999998</v>
      </c>
      <c r="G33">
        <v>92</v>
      </c>
      <c r="H33">
        <v>32</v>
      </c>
      <c r="I33" s="7">
        <f t="shared" si="1"/>
        <v>60</v>
      </c>
      <c r="J33" t="s">
        <v>68</v>
      </c>
    </row>
    <row r="34" spans="1:10" x14ac:dyDescent="0.35">
      <c r="C34" t="s">
        <v>45</v>
      </c>
      <c r="D34" s="7">
        <f>6</f>
        <v>6</v>
      </c>
      <c r="E34" s="7">
        <v>5.4</v>
      </c>
      <c r="F34" s="7">
        <f t="shared" si="0"/>
        <v>5.4000000000000006E-2</v>
      </c>
      <c r="G34" s="7">
        <v>92</v>
      </c>
      <c r="H34" s="7">
        <v>5</v>
      </c>
      <c r="I34" s="7">
        <f t="shared" si="1"/>
        <v>87</v>
      </c>
      <c r="J34" s="7" t="s">
        <v>68</v>
      </c>
    </row>
    <row r="35" spans="1:10" x14ac:dyDescent="0.35">
      <c r="C35" t="s">
        <v>45</v>
      </c>
      <c r="D35" s="7">
        <f>24</f>
        <v>24</v>
      </c>
      <c r="E35" s="7">
        <v>15.2</v>
      </c>
      <c r="F35" s="7">
        <f t="shared" si="0"/>
        <v>0.152</v>
      </c>
      <c r="G35" s="7">
        <v>92</v>
      </c>
      <c r="H35" s="7">
        <v>14</v>
      </c>
      <c r="I35" s="7">
        <f t="shared" si="1"/>
        <v>78</v>
      </c>
      <c r="J35" s="7" t="s">
        <v>68</v>
      </c>
    </row>
    <row r="36" spans="1:10" x14ac:dyDescent="0.35">
      <c r="C36" t="s">
        <v>45</v>
      </c>
      <c r="D36" s="7">
        <f>720</f>
        <v>720</v>
      </c>
      <c r="E36" s="7">
        <v>29.4</v>
      </c>
      <c r="F36" s="7">
        <f t="shared" si="0"/>
        <v>0.29399999999999998</v>
      </c>
      <c r="G36" s="7">
        <v>92</v>
      </c>
      <c r="H36" s="7">
        <v>27</v>
      </c>
      <c r="I36" s="7">
        <f t="shared" si="1"/>
        <v>65</v>
      </c>
      <c r="J36" s="7" t="s">
        <v>68</v>
      </c>
    </row>
    <row r="37" spans="1:10" x14ac:dyDescent="0.35">
      <c r="A37" s="7"/>
      <c r="B37" s="8"/>
      <c r="C37" s="7"/>
      <c r="D37" s="7"/>
      <c r="E37" s="7"/>
      <c r="F37" s="7"/>
      <c r="G37" s="7"/>
      <c r="H37" s="7"/>
      <c r="I37" s="7"/>
      <c r="J37" s="4"/>
    </row>
    <row r="38" spans="1:10" x14ac:dyDescent="0.35">
      <c r="A38" s="7"/>
      <c r="B38" s="7"/>
      <c r="C38" s="7"/>
      <c r="D38" s="7"/>
      <c r="E38" s="7"/>
      <c r="F38" s="7"/>
      <c r="G38" s="7"/>
      <c r="H38" s="7"/>
      <c r="I38" s="7"/>
    </row>
    <row r="39" spans="1:10" x14ac:dyDescent="0.35">
      <c r="A39" s="7"/>
      <c r="B39" s="7"/>
      <c r="C39" s="7"/>
      <c r="D39" s="7"/>
      <c r="E39" s="7"/>
      <c r="F39" s="7"/>
      <c r="G39" s="7"/>
      <c r="H39" s="7"/>
      <c r="I39" s="7"/>
    </row>
    <row r="40" spans="1:10" x14ac:dyDescent="0.35">
      <c r="A40" s="7"/>
      <c r="B40" s="7"/>
      <c r="C40" s="7"/>
      <c r="D40" s="7"/>
      <c r="E40" s="7"/>
      <c r="F40" s="7"/>
      <c r="G40" s="7"/>
      <c r="H40" s="7"/>
      <c r="I40" s="7"/>
    </row>
    <row r="41" spans="1:10" x14ac:dyDescent="0.35">
      <c r="A41" s="7"/>
      <c r="B41" s="8"/>
      <c r="C41" s="7"/>
      <c r="D41" s="7"/>
      <c r="E41" s="7"/>
      <c r="F41" s="7"/>
      <c r="G41" s="7"/>
      <c r="H41" s="7"/>
      <c r="I41" s="7"/>
    </row>
    <row r="42" spans="1:10" x14ac:dyDescent="0.35">
      <c r="A42" s="7"/>
      <c r="B42" s="7"/>
      <c r="C42" s="7"/>
      <c r="D42" s="7"/>
      <c r="E42" s="7"/>
      <c r="F42" s="9"/>
      <c r="G42" s="9"/>
      <c r="H42" s="7"/>
      <c r="I42" s="7"/>
    </row>
    <row r="43" spans="1:10" x14ac:dyDescent="0.35">
      <c r="A43" s="7"/>
      <c r="B43" s="7"/>
      <c r="C43" s="7"/>
      <c r="D43" s="7"/>
      <c r="E43" s="7"/>
      <c r="F43" s="7"/>
      <c r="G43" s="7"/>
      <c r="H43" s="7"/>
      <c r="I43" s="7"/>
    </row>
  </sheetData>
  <hyperlinks>
    <hyperlink ref="B2" r:id="rId1" xr:uid="{5C71D28D-B93C-4122-81A5-686C21AF6859}"/>
    <hyperlink ref="B6" r:id="rId2" xr:uid="{FEBC14FB-7F2E-422A-A390-AC9055FFD6CA}"/>
    <hyperlink ref="B11" r:id="rId3" xr:uid="{E595982C-D073-4468-8582-733625BFEF2E}"/>
    <hyperlink ref="B14" r:id="rId4" xr:uid="{AA3F888B-2623-4B3A-8937-0EEFAB310834}"/>
    <hyperlink ref="B19" r:id="rId5" xr:uid="{50E2BAB5-8920-4E50-929B-C8B911210AD0}"/>
    <hyperlink ref="B23" r:id="rId6" xr:uid="{131FA10E-B632-4FE7-A3D7-388DC25811A8}"/>
    <hyperlink ref="B26" r:id="rId7" xr:uid="{8E152F77-22AE-4832-B6C2-742BD0C844CD}"/>
    <hyperlink ref="B31" r:id="rId8" xr:uid="{98D64C0D-D10A-4EE5-B982-B53C462577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100C-4D56-4D16-8A8D-7D9BD0DC8AE7}">
  <dimension ref="A1:T43"/>
  <sheetViews>
    <sheetView workbookViewId="0">
      <selection activeCell="E9" sqref="E9"/>
    </sheetView>
  </sheetViews>
  <sheetFormatPr defaultRowHeight="14.5" x14ac:dyDescent="0.35"/>
  <cols>
    <col min="1" max="1" width="26.08984375" customWidth="1"/>
    <col min="2" max="2" width="13.453125" customWidth="1"/>
    <col min="3" max="3" width="32.1796875" customWidth="1"/>
    <col min="4" max="4" width="15.36328125" customWidth="1"/>
    <col min="5" max="5" width="22.81640625" customWidth="1"/>
    <col min="6" max="6" width="26.54296875" customWidth="1"/>
    <col min="8" max="8" width="11.90625" customWidth="1"/>
    <col min="9" max="9" width="13.453125" customWidth="1"/>
  </cols>
  <sheetData>
    <row r="1" spans="1:20" x14ac:dyDescent="0.35">
      <c r="A1" s="3" t="s">
        <v>0</v>
      </c>
      <c r="B1" s="3" t="s">
        <v>48</v>
      </c>
      <c r="C1" s="3" t="s">
        <v>57</v>
      </c>
      <c r="D1" s="3" t="s">
        <v>56</v>
      </c>
      <c r="E1" s="3" t="s">
        <v>72</v>
      </c>
      <c r="F1" s="3" t="s">
        <v>55</v>
      </c>
      <c r="G1" s="3" t="s">
        <v>69</v>
      </c>
      <c r="H1" s="3" t="s">
        <v>70</v>
      </c>
      <c r="I1" s="3" t="s">
        <v>71</v>
      </c>
      <c r="J1" s="3" t="s">
        <v>60</v>
      </c>
    </row>
    <row r="2" spans="1:20" x14ac:dyDescent="0.35">
      <c r="A2" t="s">
        <v>6</v>
      </c>
      <c r="B2" s="1" t="s">
        <v>8</v>
      </c>
      <c r="C2" t="s">
        <v>9</v>
      </c>
      <c r="D2">
        <f>24*60</f>
        <v>1440</v>
      </c>
      <c r="E2">
        <v>16.100000000000001</v>
      </c>
      <c r="F2" s="7">
        <f>E2/100</f>
        <v>0.161</v>
      </c>
      <c r="G2" s="7">
        <v>56</v>
      </c>
      <c r="H2" s="7">
        <v>9</v>
      </c>
      <c r="I2" s="7">
        <f>G2-H2</f>
        <v>47</v>
      </c>
      <c r="J2" s="7" t="s">
        <v>61</v>
      </c>
    </row>
    <row r="3" spans="1:20" x14ac:dyDescent="0.35">
      <c r="B3" s="1"/>
      <c r="C3" t="s">
        <v>9</v>
      </c>
      <c r="D3">
        <f>7*24*60</f>
        <v>10080</v>
      </c>
      <c r="E3">
        <v>21.4</v>
      </c>
      <c r="F3" s="7">
        <f t="shared" ref="F3:F36" si="0">E3/100</f>
        <v>0.214</v>
      </c>
      <c r="G3">
        <v>56</v>
      </c>
      <c r="H3">
        <v>12</v>
      </c>
      <c r="I3" s="7">
        <f t="shared" ref="I3:I36" si="1">G3-H3</f>
        <v>44</v>
      </c>
      <c r="J3" s="7" t="s">
        <v>61</v>
      </c>
    </row>
    <row r="4" spans="1:20" x14ac:dyDescent="0.35">
      <c r="B4" s="1"/>
      <c r="C4" t="s">
        <v>9</v>
      </c>
      <c r="D4">
        <f>30*24*60</f>
        <v>43200</v>
      </c>
      <c r="E4">
        <v>21.4</v>
      </c>
      <c r="F4" s="7">
        <f t="shared" si="0"/>
        <v>0.214</v>
      </c>
      <c r="G4">
        <v>56</v>
      </c>
      <c r="H4">
        <v>12</v>
      </c>
      <c r="I4" s="7">
        <f t="shared" si="1"/>
        <v>44</v>
      </c>
      <c r="J4" s="7" t="s">
        <v>61</v>
      </c>
    </row>
    <row r="5" spans="1:20" x14ac:dyDescent="0.35">
      <c r="F5" s="7"/>
      <c r="I5" s="7"/>
    </row>
    <row r="6" spans="1:20" x14ac:dyDescent="0.35">
      <c r="A6" s="7" t="s">
        <v>14</v>
      </c>
      <c r="B6" s="8" t="s">
        <v>13</v>
      </c>
      <c r="C6" t="s">
        <v>15</v>
      </c>
      <c r="D6">
        <f>3*60</f>
        <v>180</v>
      </c>
      <c r="E6">
        <v>16</v>
      </c>
      <c r="F6" s="7">
        <f t="shared" si="0"/>
        <v>0.16</v>
      </c>
      <c r="G6">
        <v>197</v>
      </c>
      <c r="H6">
        <v>32</v>
      </c>
      <c r="I6" s="7">
        <f t="shared" si="1"/>
        <v>165</v>
      </c>
      <c r="J6" t="s">
        <v>62</v>
      </c>
    </row>
    <row r="7" spans="1:20" x14ac:dyDescent="0.35">
      <c r="A7" s="7"/>
      <c r="B7" s="8"/>
      <c r="C7" t="s">
        <v>15</v>
      </c>
      <c r="D7">
        <f>720*60</f>
        <v>43200</v>
      </c>
      <c r="E7">
        <v>42</v>
      </c>
      <c r="F7" s="7">
        <f t="shared" si="0"/>
        <v>0.42</v>
      </c>
      <c r="G7">
        <v>204</v>
      </c>
      <c r="H7">
        <v>86</v>
      </c>
      <c r="I7" s="7">
        <f t="shared" si="1"/>
        <v>118</v>
      </c>
      <c r="J7" t="s">
        <v>62</v>
      </c>
    </row>
    <row r="8" spans="1:20" x14ac:dyDescent="0.35">
      <c r="A8" s="7"/>
      <c r="B8" s="8"/>
      <c r="C8" t="s">
        <v>38</v>
      </c>
      <c r="D8">
        <f>3*60</f>
        <v>180</v>
      </c>
      <c r="E8">
        <v>22</v>
      </c>
      <c r="F8" s="7">
        <f t="shared" si="0"/>
        <v>0.22</v>
      </c>
      <c r="G8">
        <v>208</v>
      </c>
      <c r="H8">
        <v>46</v>
      </c>
      <c r="I8" s="7">
        <f t="shared" si="1"/>
        <v>162</v>
      </c>
      <c r="J8" t="s">
        <v>62</v>
      </c>
    </row>
    <row r="9" spans="1:20" x14ac:dyDescent="0.35">
      <c r="A9" s="7"/>
      <c r="B9" s="8"/>
      <c r="C9" t="s">
        <v>38</v>
      </c>
      <c r="D9">
        <f>720*60</f>
        <v>43200</v>
      </c>
      <c r="E9">
        <v>45</v>
      </c>
      <c r="F9" s="7">
        <f t="shared" si="0"/>
        <v>0.45</v>
      </c>
      <c r="G9">
        <v>219</v>
      </c>
      <c r="H9">
        <v>99</v>
      </c>
      <c r="I9" s="7">
        <f t="shared" si="1"/>
        <v>120</v>
      </c>
      <c r="J9" t="s">
        <v>62</v>
      </c>
      <c r="K9" s="7"/>
      <c r="L9" s="7"/>
      <c r="M9" s="7"/>
    </row>
    <row r="10" spans="1:20" x14ac:dyDescent="0.35">
      <c r="F10" s="7"/>
      <c r="I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35">
      <c r="A11" s="11" t="s">
        <v>18</v>
      </c>
      <c r="B11" s="8" t="s">
        <v>17</v>
      </c>
      <c r="C11" t="s">
        <v>19</v>
      </c>
      <c r="D11">
        <f>6*60</f>
        <v>360</v>
      </c>
      <c r="E11">
        <v>13.3</v>
      </c>
      <c r="F11" s="7">
        <f t="shared" si="0"/>
        <v>0.13300000000000001</v>
      </c>
      <c r="G11">
        <v>75</v>
      </c>
      <c r="H11">
        <v>10</v>
      </c>
      <c r="I11" s="7">
        <f t="shared" si="1"/>
        <v>65</v>
      </c>
      <c r="J11" t="s">
        <v>63</v>
      </c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35">
      <c r="A12" s="7"/>
      <c r="B12" s="8"/>
      <c r="C12" t="s">
        <v>19</v>
      </c>
      <c r="D12">
        <f>24*60</f>
        <v>1440</v>
      </c>
      <c r="E12">
        <v>16</v>
      </c>
      <c r="F12" s="7">
        <f t="shared" si="0"/>
        <v>0.16</v>
      </c>
      <c r="G12">
        <v>75</v>
      </c>
      <c r="H12">
        <v>12</v>
      </c>
      <c r="I12" s="7">
        <f t="shared" si="1"/>
        <v>63</v>
      </c>
      <c r="J12" t="s">
        <v>63</v>
      </c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35">
      <c r="A13" s="7"/>
      <c r="B13" s="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35">
      <c r="A14" s="11" t="s">
        <v>20</v>
      </c>
      <c r="B14" s="8" t="s">
        <v>21</v>
      </c>
      <c r="C14" t="s">
        <v>9</v>
      </c>
      <c r="D14">
        <f>60*6</f>
        <v>360</v>
      </c>
      <c r="E14">
        <v>10</v>
      </c>
      <c r="F14" s="7">
        <f t="shared" si="0"/>
        <v>0.1</v>
      </c>
      <c r="G14" s="7">
        <v>92</v>
      </c>
      <c r="H14" s="7">
        <v>10</v>
      </c>
      <c r="I14" s="7">
        <f t="shared" si="1"/>
        <v>82</v>
      </c>
      <c r="J14" s="7" t="s">
        <v>64</v>
      </c>
      <c r="N14" s="7"/>
      <c r="O14" s="7"/>
      <c r="P14" s="7"/>
      <c r="Q14" s="7"/>
      <c r="R14" s="7"/>
      <c r="S14" s="7"/>
      <c r="T14" s="7"/>
    </row>
    <row r="15" spans="1:20" x14ac:dyDescent="0.35">
      <c r="A15" s="7"/>
      <c r="B15" s="8"/>
      <c r="C15" t="s">
        <v>9</v>
      </c>
      <c r="D15">
        <f>60*24*28</f>
        <v>40320</v>
      </c>
      <c r="E15">
        <v>26</v>
      </c>
      <c r="F15" s="7">
        <f t="shared" si="0"/>
        <v>0.26</v>
      </c>
      <c r="G15" s="7">
        <v>78</v>
      </c>
      <c r="H15" s="7">
        <v>21</v>
      </c>
      <c r="I15" s="7">
        <f t="shared" si="1"/>
        <v>57</v>
      </c>
      <c r="J15" s="7" t="s">
        <v>64</v>
      </c>
      <c r="N15" s="7"/>
      <c r="O15" s="7"/>
      <c r="P15" s="7"/>
      <c r="Q15" s="7"/>
      <c r="R15" s="7"/>
      <c r="S15" s="7"/>
      <c r="T15" s="7"/>
    </row>
    <row r="16" spans="1:20" x14ac:dyDescent="0.35">
      <c r="A16" s="7"/>
      <c r="B16" s="8"/>
      <c r="C16" t="s">
        <v>39</v>
      </c>
      <c r="D16">
        <f>6*60</f>
        <v>360</v>
      </c>
      <c r="E16">
        <v>18</v>
      </c>
      <c r="F16" s="7">
        <f t="shared" si="0"/>
        <v>0.18</v>
      </c>
      <c r="G16" s="7">
        <v>103</v>
      </c>
      <c r="H16" s="7">
        <v>31</v>
      </c>
      <c r="I16" s="7">
        <f t="shared" si="1"/>
        <v>72</v>
      </c>
      <c r="J16" s="7" t="s">
        <v>64</v>
      </c>
      <c r="N16" s="7"/>
      <c r="O16" s="7"/>
      <c r="P16" s="7"/>
      <c r="Q16" s="7"/>
      <c r="R16" s="7"/>
      <c r="S16" s="7"/>
      <c r="T16" s="7"/>
    </row>
    <row r="17" spans="1:10" x14ac:dyDescent="0.35">
      <c r="C17" t="s">
        <v>39</v>
      </c>
      <c r="D17">
        <f>60*24*28</f>
        <v>40320</v>
      </c>
      <c r="E17">
        <v>40</v>
      </c>
      <c r="F17" s="7">
        <f t="shared" si="0"/>
        <v>0.4</v>
      </c>
      <c r="G17" s="7">
        <v>76</v>
      </c>
      <c r="H17" s="7">
        <v>19</v>
      </c>
      <c r="I17" s="7">
        <f t="shared" si="1"/>
        <v>57</v>
      </c>
      <c r="J17" s="7" t="s">
        <v>64</v>
      </c>
    </row>
    <row r="18" spans="1:10" x14ac:dyDescent="0.35">
      <c r="F18" s="7"/>
      <c r="I18" s="7"/>
    </row>
    <row r="19" spans="1:10" x14ac:dyDescent="0.35">
      <c r="A19" s="11" t="s">
        <v>37</v>
      </c>
      <c r="B19" s="8" t="s">
        <v>36</v>
      </c>
      <c r="C19" t="s">
        <v>19</v>
      </c>
      <c r="D19">
        <f>60*3</f>
        <v>180</v>
      </c>
      <c r="E19">
        <v>16.2</v>
      </c>
      <c r="F19" s="7">
        <f t="shared" si="0"/>
        <v>0.16200000000000001</v>
      </c>
      <c r="G19">
        <v>142</v>
      </c>
      <c r="H19">
        <v>23</v>
      </c>
      <c r="I19" s="7">
        <f t="shared" si="1"/>
        <v>119</v>
      </c>
      <c r="J19" t="s">
        <v>65</v>
      </c>
    </row>
    <row r="20" spans="1:10" x14ac:dyDescent="0.35">
      <c r="B20" s="1"/>
      <c r="C20" t="s">
        <v>19</v>
      </c>
      <c r="D20">
        <f>60*24</f>
        <v>1440</v>
      </c>
      <c r="E20">
        <v>19</v>
      </c>
      <c r="F20" s="7">
        <f t="shared" si="0"/>
        <v>0.19</v>
      </c>
      <c r="G20">
        <v>142</v>
      </c>
      <c r="H20">
        <v>27</v>
      </c>
      <c r="I20" s="7">
        <f t="shared" si="1"/>
        <v>115</v>
      </c>
      <c r="J20" t="s">
        <v>65</v>
      </c>
    </row>
    <row r="21" spans="1:10" x14ac:dyDescent="0.35">
      <c r="C21" t="s">
        <v>19</v>
      </c>
      <c r="D21">
        <f>720*60</f>
        <v>43200</v>
      </c>
      <c r="E21">
        <v>25.4</v>
      </c>
      <c r="F21" s="7">
        <f t="shared" si="0"/>
        <v>0.254</v>
      </c>
      <c r="G21">
        <v>142</v>
      </c>
      <c r="H21">
        <v>36</v>
      </c>
      <c r="I21" s="7">
        <f t="shared" si="1"/>
        <v>106</v>
      </c>
      <c r="J21" t="s">
        <v>65</v>
      </c>
    </row>
    <row r="22" spans="1:10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35">
      <c r="A23" s="7" t="s">
        <v>30</v>
      </c>
      <c r="B23" s="8" t="s">
        <v>33</v>
      </c>
      <c r="C23" t="s">
        <v>31</v>
      </c>
      <c r="D23" s="7">
        <f>60*6</f>
        <v>360</v>
      </c>
      <c r="E23" s="7">
        <v>16.8</v>
      </c>
      <c r="F23" s="7">
        <f t="shared" si="0"/>
        <v>0.16800000000000001</v>
      </c>
      <c r="G23" s="7">
        <v>107</v>
      </c>
      <c r="H23" s="7">
        <v>11</v>
      </c>
      <c r="I23" s="7">
        <f t="shared" si="1"/>
        <v>96</v>
      </c>
      <c r="J23" s="7" t="s">
        <v>66</v>
      </c>
    </row>
    <row r="24" spans="1:10" x14ac:dyDescent="0.35">
      <c r="A24" s="7"/>
      <c r="B24" s="8"/>
      <c r="C24" t="s">
        <v>31</v>
      </c>
      <c r="D24" s="7">
        <f>60*24</f>
        <v>1440</v>
      </c>
      <c r="E24" s="7">
        <v>22.4</v>
      </c>
      <c r="F24" s="7">
        <f t="shared" si="0"/>
        <v>0.22399999999999998</v>
      </c>
      <c r="G24" s="7">
        <v>107</v>
      </c>
      <c r="H24" s="7">
        <v>18</v>
      </c>
      <c r="I24" s="7">
        <f t="shared" si="1"/>
        <v>89</v>
      </c>
      <c r="J24" s="7" t="s">
        <v>66</v>
      </c>
    </row>
    <row r="25" spans="1:10" x14ac:dyDescent="0.35">
      <c r="B25" s="2" t="s">
        <v>29</v>
      </c>
      <c r="D25" s="7"/>
      <c r="E25" s="7"/>
      <c r="F25" s="7"/>
      <c r="I25" s="7"/>
    </row>
    <row r="26" spans="1:10" x14ac:dyDescent="0.35">
      <c r="A26" s="7" t="s">
        <v>40</v>
      </c>
      <c r="B26" s="8" t="s">
        <v>41</v>
      </c>
      <c r="C26" t="s">
        <v>31</v>
      </c>
      <c r="D26" s="7">
        <f>60*6</f>
        <v>360</v>
      </c>
      <c r="E26" s="7">
        <v>3</v>
      </c>
      <c r="F26" s="7">
        <f t="shared" si="0"/>
        <v>0.03</v>
      </c>
      <c r="G26">
        <v>135</v>
      </c>
      <c r="H26">
        <v>4</v>
      </c>
      <c r="I26" s="7">
        <f t="shared" si="1"/>
        <v>131</v>
      </c>
      <c r="J26" t="s">
        <v>67</v>
      </c>
    </row>
    <row r="27" spans="1:10" x14ac:dyDescent="0.35">
      <c r="A27" s="7"/>
      <c r="B27" s="8"/>
      <c r="C27" t="s">
        <v>31</v>
      </c>
      <c r="D27" s="7">
        <f>60*24</f>
        <v>1440</v>
      </c>
      <c r="E27" s="7">
        <v>8.9</v>
      </c>
      <c r="F27" s="7">
        <f t="shared" si="0"/>
        <v>8.900000000000001E-2</v>
      </c>
      <c r="G27">
        <v>135</v>
      </c>
      <c r="H27">
        <v>12</v>
      </c>
      <c r="I27" s="7">
        <f t="shared" si="1"/>
        <v>123</v>
      </c>
      <c r="J27" t="s">
        <v>67</v>
      </c>
    </row>
    <row r="28" spans="1:10" x14ac:dyDescent="0.35">
      <c r="A28" s="7"/>
      <c r="B28" s="8"/>
      <c r="C28" t="s">
        <v>42</v>
      </c>
      <c r="D28" s="7">
        <f>60*6</f>
        <v>360</v>
      </c>
      <c r="E28" s="7">
        <v>3.7</v>
      </c>
      <c r="F28" s="7">
        <f t="shared" si="0"/>
        <v>3.7000000000000005E-2</v>
      </c>
      <c r="G28">
        <v>135</v>
      </c>
      <c r="H28">
        <v>5</v>
      </c>
      <c r="I28" s="7">
        <f t="shared" si="1"/>
        <v>130</v>
      </c>
      <c r="J28" t="s">
        <v>67</v>
      </c>
    </row>
    <row r="29" spans="1:10" x14ac:dyDescent="0.35">
      <c r="A29" s="7"/>
      <c r="B29" s="8"/>
      <c r="C29" t="s">
        <v>42</v>
      </c>
      <c r="D29" s="7">
        <f>60*24</f>
        <v>1440</v>
      </c>
      <c r="E29" s="7">
        <v>12.6</v>
      </c>
      <c r="F29" s="7">
        <f t="shared" si="0"/>
        <v>0.126</v>
      </c>
      <c r="G29">
        <v>135</v>
      </c>
      <c r="H29">
        <v>17</v>
      </c>
      <c r="I29" s="7">
        <f t="shared" si="1"/>
        <v>118</v>
      </c>
      <c r="J29" t="s">
        <v>67</v>
      </c>
    </row>
    <row r="30" spans="1:10" x14ac:dyDescent="0.35">
      <c r="D30" s="7"/>
      <c r="E30" s="7"/>
      <c r="F30" s="7"/>
      <c r="I30" s="7"/>
    </row>
    <row r="31" spans="1:10" x14ac:dyDescent="0.35">
      <c r="A31" s="7" t="s">
        <v>44</v>
      </c>
      <c r="B31" s="8" t="s">
        <v>43</v>
      </c>
      <c r="C31" t="s">
        <v>31</v>
      </c>
      <c r="D31" s="7">
        <f>60*6</f>
        <v>360</v>
      </c>
      <c r="E31" s="7">
        <v>4.4000000000000004</v>
      </c>
      <c r="F31" s="7">
        <f t="shared" si="0"/>
        <v>4.4000000000000004E-2</v>
      </c>
      <c r="G31">
        <v>92</v>
      </c>
      <c r="H31">
        <v>4</v>
      </c>
      <c r="I31" s="7">
        <f t="shared" si="1"/>
        <v>88</v>
      </c>
      <c r="J31" t="s">
        <v>68</v>
      </c>
    </row>
    <row r="32" spans="1:10" x14ac:dyDescent="0.35">
      <c r="A32" s="7"/>
      <c r="B32" s="8"/>
      <c r="C32" t="s">
        <v>31</v>
      </c>
      <c r="D32" s="7">
        <f>60*24</f>
        <v>1440</v>
      </c>
      <c r="E32" s="7">
        <v>14.1</v>
      </c>
      <c r="F32" s="7">
        <f t="shared" si="0"/>
        <v>0.14099999999999999</v>
      </c>
      <c r="G32">
        <v>92</v>
      </c>
      <c r="H32">
        <v>13</v>
      </c>
      <c r="I32" s="7">
        <f t="shared" si="1"/>
        <v>79</v>
      </c>
      <c r="J32" t="s">
        <v>68</v>
      </c>
    </row>
    <row r="33" spans="1:10" x14ac:dyDescent="0.35">
      <c r="A33" s="7"/>
      <c r="B33" s="8"/>
      <c r="C33" t="s">
        <v>31</v>
      </c>
      <c r="D33" s="7">
        <f>60*720</f>
        <v>43200</v>
      </c>
      <c r="E33" s="7">
        <v>34.799999999999997</v>
      </c>
      <c r="F33" s="7">
        <f t="shared" si="0"/>
        <v>0.34799999999999998</v>
      </c>
      <c r="G33">
        <v>92</v>
      </c>
      <c r="H33">
        <v>32</v>
      </c>
      <c r="I33" s="7">
        <f t="shared" si="1"/>
        <v>60</v>
      </c>
      <c r="J33" t="s">
        <v>68</v>
      </c>
    </row>
    <row r="34" spans="1:10" x14ac:dyDescent="0.35">
      <c r="C34" t="s">
        <v>45</v>
      </c>
      <c r="D34" s="7">
        <f>60*6</f>
        <v>360</v>
      </c>
      <c r="E34" s="7">
        <v>5.4</v>
      </c>
      <c r="F34" s="7">
        <f t="shared" si="0"/>
        <v>5.4000000000000006E-2</v>
      </c>
      <c r="G34" s="7">
        <v>92</v>
      </c>
      <c r="H34" s="7">
        <v>5</v>
      </c>
      <c r="I34" s="7">
        <f t="shared" si="1"/>
        <v>87</v>
      </c>
      <c r="J34" s="7" t="s">
        <v>68</v>
      </c>
    </row>
    <row r="35" spans="1:10" x14ac:dyDescent="0.35">
      <c r="C35" t="s">
        <v>45</v>
      </c>
      <c r="D35" s="7">
        <f>60*24</f>
        <v>1440</v>
      </c>
      <c r="E35" s="7">
        <v>15.2</v>
      </c>
      <c r="F35" s="7">
        <f t="shared" si="0"/>
        <v>0.152</v>
      </c>
      <c r="G35" s="7">
        <v>92</v>
      </c>
      <c r="H35" s="7">
        <v>14</v>
      </c>
      <c r="I35" s="7">
        <f t="shared" si="1"/>
        <v>78</v>
      </c>
      <c r="J35" s="7" t="s">
        <v>68</v>
      </c>
    </row>
    <row r="36" spans="1:10" x14ac:dyDescent="0.35">
      <c r="C36" t="s">
        <v>45</v>
      </c>
      <c r="D36" s="7">
        <f>60*720</f>
        <v>43200</v>
      </c>
      <c r="E36" s="7">
        <v>29.4</v>
      </c>
      <c r="F36" s="7">
        <f t="shared" si="0"/>
        <v>0.29399999999999998</v>
      </c>
      <c r="G36" s="7">
        <v>92</v>
      </c>
      <c r="H36" s="7">
        <v>27</v>
      </c>
      <c r="I36" s="7">
        <f t="shared" si="1"/>
        <v>65</v>
      </c>
      <c r="J36" s="7" t="s">
        <v>68</v>
      </c>
    </row>
    <row r="37" spans="1:10" x14ac:dyDescent="0.35">
      <c r="A37" s="7"/>
      <c r="B37" s="8"/>
      <c r="C37" s="7"/>
      <c r="D37" s="7"/>
      <c r="E37" s="7"/>
      <c r="F37" s="7"/>
      <c r="G37" s="7"/>
      <c r="H37" s="7"/>
      <c r="I37" s="4"/>
    </row>
    <row r="38" spans="1:10" x14ac:dyDescent="0.35">
      <c r="A38" s="7"/>
      <c r="B38" s="7"/>
      <c r="C38" s="7"/>
      <c r="D38" s="7"/>
      <c r="E38" s="7"/>
      <c r="F38" s="7"/>
      <c r="G38" s="7"/>
      <c r="H38" s="7"/>
    </row>
    <row r="39" spans="1:10" x14ac:dyDescent="0.35">
      <c r="A39" s="7"/>
      <c r="B39" s="7"/>
      <c r="C39" s="7"/>
      <c r="D39" s="7"/>
      <c r="E39" s="7"/>
      <c r="F39" s="7"/>
      <c r="G39" s="7"/>
      <c r="H39" s="7"/>
    </row>
    <row r="40" spans="1:10" x14ac:dyDescent="0.35">
      <c r="A40" s="7"/>
      <c r="B40" s="7"/>
      <c r="C40" s="7"/>
      <c r="D40" s="7"/>
      <c r="E40" s="7"/>
      <c r="F40" s="7"/>
      <c r="G40" s="7"/>
      <c r="H40" s="7"/>
    </row>
    <row r="41" spans="1:10" x14ac:dyDescent="0.35">
      <c r="A41" s="7"/>
      <c r="B41" s="8"/>
      <c r="C41" s="7"/>
      <c r="D41" s="7"/>
      <c r="E41" s="7"/>
      <c r="F41" s="7"/>
      <c r="G41" s="7"/>
      <c r="H41" s="7"/>
    </row>
    <row r="42" spans="1:10" x14ac:dyDescent="0.35">
      <c r="A42" s="7"/>
      <c r="B42" s="7"/>
      <c r="C42" s="7"/>
      <c r="D42" s="7"/>
      <c r="E42" s="7"/>
      <c r="F42" s="9"/>
      <c r="G42" s="7"/>
      <c r="H42" s="7"/>
    </row>
    <row r="43" spans="1:10" x14ac:dyDescent="0.35">
      <c r="A43" s="7"/>
      <c r="B43" s="7"/>
      <c r="C43" s="7"/>
      <c r="D43" s="7"/>
      <c r="E43" s="7"/>
      <c r="F43" s="7"/>
      <c r="G43" s="7"/>
      <c r="H43" s="7"/>
    </row>
  </sheetData>
  <phoneticPr fontId="2" type="noConversion"/>
  <hyperlinks>
    <hyperlink ref="B2" r:id="rId1" xr:uid="{7BC8172E-7342-4C42-B2BB-4F057D1D2DDC}"/>
    <hyperlink ref="B6" r:id="rId2" xr:uid="{F87E290B-B653-42E7-A82C-7B4A677DFDD6}"/>
    <hyperlink ref="B11" r:id="rId3" xr:uid="{95230501-B5F6-4F74-92AF-42F1BF12E8A0}"/>
    <hyperlink ref="B14" r:id="rId4" xr:uid="{892AAE6A-3727-43D4-9D4E-182E224122C2}"/>
    <hyperlink ref="B19" r:id="rId5" xr:uid="{0DA19C07-CBE5-48DB-9021-B2C1EBD67F82}"/>
    <hyperlink ref="B23" r:id="rId6" xr:uid="{E020E487-B2D9-4F38-8864-A4CC13FA216D}"/>
    <hyperlink ref="B26" r:id="rId7" xr:uid="{C662C2E6-C6D1-45DF-9E8C-FFF9975A412C}"/>
    <hyperlink ref="B31" r:id="rId8" xr:uid="{ED23B950-9643-4810-9A99-6907876EAD1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C0A0-1190-4B1E-BAE6-A9A83887E41C}">
  <dimension ref="A1:U39"/>
  <sheetViews>
    <sheetView workbookViewId="0">
      <selection activeCell="D22" sqref="D22"/>
    </sheetView>
  </sheetViews>
  <sheetFormatPr defaultRowHeight="14.5" x14ac:dyDescent="0.35"/>
  <cols>
    <col min="1" max="1" width="26.08984375" customWidth="1"/>
    <col min="2" max="2" width="13.453125" customWidth="1"/>
    <col min="3" max="3" width="32.1796875" customWidth="1"/>
    <col min="4" max="4" width="10.81640625" customWidth="1"/>
    <col min="5" max="5" width="9.26953125" bestFit="1" customWidth="1"/>
    <col min="6" max="6" width="26.54296875" customWidth="1"/>
    <col min="7" max="7" width="17.36328125" customWidth="1"/>
    <col min="9" max="9" width="11.90625" customWidth="1"/>
  </cols>
  <sheetData>
    <row r="1" spans="1:21" x14ac:dyDescent="0.35">
      <c r="A1" s="3" t="s">
        <v>0</v>
      </c>
      <c r="B1" s="3" t="s">
        <v>48</v>
      </c>
      <c r="C1" s="3" t="s">
        <v>49</v>
      </c>
      <c r="D1" s="3" t="s">
        <v>16</v>
      </c>
      <c r="E1" s="3" t="s">
        <v>23</v>
      </c>
      <c r="F1" s="3" t="s">
        <v>3</v>
      </c>
      <c r="G1" s="3" t="s">
        <v>50</v>
      </c>
      <c r="H1" s="3" t="s">
        <v>7</v>
      </c>
      <c r="I1" s="3" t="s">
        <v>32</v>
      </c>
      <c r="J1" s="3" t="s">
        <v>51</v>
      </c>
    </row>
    <row r="2" spans="1:21" x14ac:dyDescent="0.35">
      <c r="A2" t="s">
        <v>6</v>
      </c>
      <c r="B2" s="1" t="s">
        <v>8</v>
      </c>
      <c r="C2" t="s">
        <v>9</v>
      </c>
      <c r="F2">
        <v>16.100000000000001</v>
      </c>
      <c r="G2">
        <v>21.4</v>
      </c>
      <c r="H2">
        <v>21.4</v>
      </c>
      <c r="J2" t="s">
        <v>52</v>
      </c>
    </row>
    <row r="4" spans="1:21" x14ac:dyDescent="0.35">
      <c r="A4" s="7" t="s">
        <v>14</v>
      </c>
      <c r="B4" s="8" t="s">
        <v>13</v>
      </c>
      <c r="C4" t="s">
        <v>15</v>
      </c>
      <c r="D4">
        <v>16</v>
      </c>
      <c r="H4">
        <v>42</v>
      </c>
    </row>
    <row r="5" spans="1:21" x14ac:dyDescent="0.35">
      <c r="A5" s="7"/>
      <c r="B5" s="8"/>
      <c r="C5" t="s">
        <v>38</v>
      </c>
      <c r="D5">
        <v>22</v>
      </c>
      <c r="H5">
        <v>45</v>
      </c>
      <c r="J5" s="7"/>
      <c r="K5" s="7"/>
      <c r="L5" s="7"/>
      <c r="M5" s="7"/>
      <c r="N5" s="7"/>
    </row>
    <row r="6" spans="1:21" x14ac:dyDescent="0.35"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35">
      <c r="A7" s="7" t="s">
        <v>18</v>
      </c>
      <c r="B7" s="8" t="s">
        <v>17</v>
      </c>
      <c r="C7" t="s">
        <v>19</v>
      </c>
      <c r="E7">
        <v>13.3</v>
      </c>
      <c r="F7">
        <v>16</v>
      </c>
      <c r="J7" t="s">
        <v>47</v>
      </c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35">
      <c r="A8" s="7"/>
      <c r="B8" s="8"/>
      <c r="C8" s="7"/>
      <c r="D8" s="7"/>
      <c r="E8" s="7"/>
      <c r="F8" s="7"/>
      <c r="G8" s="7"/>
      <c r="H8" s="7"/>
      <c r="I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35">
      <c r="A9" s="7" t="s">
        <v>20</v>
      </c>
      <c r="B9" s="8" t="s">
        <v>21</v>
      </c>
      <c r="C9" t="s">
        <v>22</v>
      </c>
      <c r="E9">
        <v>10</v>
      </c>
      <c r="F9">
        <v>26</v>
      </c>
      <c r="O9" s="7"/>
      <c r="P9" s="7"/>
      <c r="Q9" s="7"/>
      <c r="R9" s="7"/>
      <c r="S9" s="7"/>
      <c r="T9" s="7"/>
      <c r="U9" s="7"/>
    </row>
    <row r="10" spans="1:21" x14ac:dyDescent="0.35">
      <c r="C10" t="s">
        <v>39</v>
      </c>
      <c r="E10">
        <v>18</v>
      </c>
      <c r="F10">
        <v>40</v>
      </c>
    </row>
    <row r="12" spans="1:21" x14ac:dyDescent="0.35">
      <c r="A12" s="7" t="s">
        <v>37</v>
      </c>
      <c r="B12" s="8" t="s">
        <v>36</v>
      </c>
      <c r="C12" t="s">
        <v>19</v>
      </c>
      <c r="D12">
        <v>8.4</v>
      </c>
      <c r="F12">
        <v>12.6</v>
      </c>
      <c r="H12">
        <v>19.3</v>
      </c>
      <c r="J12" t="s">
        <v>47</v>
      </c>
    </row>
    <row r="13" spans="1:21" x14ac:dyDescent="0.35">
      <c r="B13" s="1"/>
    </row>
    <row r="15" spans="1:21" x14ac:dyDescent="0.35">
      <c r="A15" s="7"/>
      <c r="B15" s="8"/>
      <c r="C15" s="7"/>
      <c r="D15" s="7"/>
      <c r="E15" s="7"/>
      <c r="F15" s="7"/>
      <c r="G15" s="7"/>
      <c r="H15" s="7"/>
      <c r="I15" s="7"/>
    </row>
    <row r="19" spans="1:9" x14ac:dyDescent="0.35">
      <c r="A19" s="7"/>
      <c r="B19" s="8"/>
      <c r="C19" s="7"/>
      <c r="D19" s="7"/>
      <c r="E19" s="7"/>
      <c r="F19" s="7"/>
      <c r="G19" s="7"/>
      <c r="H19" s="7"/>
      <c r="I19" s="7"/>
    </row>
    <row r="20" spans="1:9" x14ac:dyDescent="0.35">
      <c r="B20" s="1"/>
    </row>
    <row r="21" spans="1:9" x14ac:dyDescent="0.35">
      <c r="B21" s="1"/>
    </row>
    <row r="24" spans="1:9" x14ac:dyDescent="0.35">
      <c r="B24" s="1"/>
    </row>
    <row r="27" spans="1:9" x14ac:dyDescent="0.35">
      <c r="B27" s="1"/>
    </row>
    <row r="30" spans="1:9" x14ac:dyDescent="0.35">
      <c r="A30" s="7"/>
      <c r="B30" s="8"/>
      <c r="C30" s="7"/>
      <c r="D30" s="7"/>
      <c r="E30" s="7"/>
      <c r="F30" s="7"/>
      <c r="G30" s="7"/>
      <c r="H30" s="7"/>
      <c r="I30" s="7"/>
    </row>
    <row r="31" spans="1:9" x14ac:dyDescent="0.35">
      <c r="A31" s="7"/>
      <c r="B31" s="10"/>
      <c r="C31" s="7"/>
      <c r="D31" s="7"/>
      <c r="E31" s="7"/>
      <c r="F31" s="7"/>
      <c r="G31" s="7"/>
      <c r="H31" s="7"/>
      <c r="I31" s="7"/>
    </row>
    <row r="32" spans="1:9" x14ac:dyDescent="0.35">
      <c r="A32" s="7"/>
      <c r="B32" s="7"/>
      <c r="C32" s="7"/>
      <c r="D32" s="7"/>
      <c r="E32" s="7"/>
      <c r="F32" s="7"/>
      <c r="G32" s="7"/>
      <c r="H32" s="7"/>
      <c r="I32" s="7"/>
    </row>
    <row r="33" spans="1:10" x14ac:dyDescent="0.35">
      <c r="A33" s="7"/>
      <c r="B33" s="8"/>
      <c r="C33" s="7"/>
      <c r="D33" s="7"/>
      <c r="E33" s="7"/>
      <c r="F33" s="7"/>
      <c r="G33" s="7"/>
      <c r="H33" s="7"/>
      <c r="I33" s="7"/>
      <c r="J33" s="4"/>
    </row>
    <row r="34" spans="1:10" x14ac:dyDescent="0.35">
      <c r="A34" s="7"/>
      <c r="B34" s="7"/>
      <c r="C34" s="7"/>
      <c r="D34" s="7"/>
      <c r="E34" s="7"/>
      <c r="F34" s="7"/>
      <c r="G34" s="7"/>
      <c r="H34" s="7"/>
      <c r="I34" s="7"/>
    </row>
    <row r="35" spans="1:10" x14ac:dyDescent="0.35">
      <c r="A35" s="7"/>
      <c r="B35" s="7"/>
      <c r="C35" s="7"/>
      <c r="D35" s="7"/>
      <c r="E35" s="7"/>
      <c r="F35" s="7"/>
      <c r="G35" s="7"/>
      <c r="H35" s="7"/>
      <c r="I35" s="7"/>
    </row>
    <row r="36" spans="1:10" x14ac:dyDescent="0.35">
      <c r="A36" s="7"/>
      <c r="B36" s="7"/>
      <c r="C36" s="7"/>
      <c r="D36" s="7"/>
      <c r="E36" s="7"/>
      <c r="F36" s="7"/>
      <c r="G36" s="7"/>
      <c r="H36" s="7"/>
      <c r="I36" s="7"/>
    </row>
    <row r="37" spans="1:10" x14ac:dyDescent="0.35">
      <c r="A37" s="7"/>
      <c r="B37" s="8"/>
      <c r="C37" s="7"/>
      <c r="D37" s="7"/>
      <c r="E37" s="7"/>
      <c r="F37" s="7"/>
      <c r="G37" s="7"/>
      <c r="H37" s="7"/>
      <c r="I37" s="7"/>
    </row>
    <row r="38" spans="1:10" x14ac:dyDescent="0.35">
      <c r="A38" s="7"/>
      <c r="B38" s="7"/>
      <c r="C38" s="7"/>
      <c r="D38" s="7"/>
      <c r="E38" s="7"/>
      <c r="F38" s="9"/>
      <c r="G38" s="9"/>
      <c r="H38" s="7"/>
      <c r="I38" s="7"/>
    </row>
    <row r="39" spans="1:10" x14ac:dyDescent="0.35">
      <c r="A39" s="7"/>
      <c r="B39" s="7"/>
      <c r="C39" s="7"/>
      <c r="D39" s="7"/>
      <c r="E39" s="7"/>
      <c r="F39" s="7"/>
      <c r="G39" s="7"/>
      <c r="H39" s="7"/>
      <c r="I39" s="7"/>
    </row>
  </sheetData>
  <hyperlinks>
    <hyperlink ref="B2" r:id="rId1" xr:uid="{0F0062E8-8E7F-4DD4-A69D-0F132AA5032B}"/>
    <hyperlink ref="B4" r:id="rId2" xr:uid="{5DAD7442-4AFC-4B17-AD1D-D5ACA0B2B819}"/>
    <hyperlink ref="B7" r:id="rId3" xr:uid="{859D989B-78D4-48FC-AEFF-E1655E23821B}"/>
    <hyperlink ref="B9" r:id="rId4" xr:uid="{4F078706-481C-420E-868B-66724AE84BCD}"/>
    <hyperlink ref="B12" r:id="rId5" xr:uid="{FE2F8808-971E-4042-BAE0-6CF61B8BF241}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2D8F-ED4B-4B51-8E74-E69014CD6568}">
  <dimension ref="A1:U43"/>
  <sheetViews>
    <sheetView workbookViewId="0">
      <selection activeCell="C16" sqref="C16"/>
    </sheetView>
  </sheetViews>
  <sheetFormatPr defaultRowHeight="14.5" x14ac:dyDescent="0.35"/>
  <cols>
    <col min="1" max="1" width="26.08984375" customWidth="1"/>
    <col min="2" max="2" width="13.453125" customWidth="1"/>
    <col min="3" max="3" width="32.1796875" customWidth="1"/>
    <col min="4" max="4" width="15.36328125" customWidth="1"/>
    <col min="5" max="5" width="9.26953125" bestFit="1" customWidth="1"/>
    <col min="6" max="6" width="26.54296875" customWidth="1"/>
    <col min="7" max="7" width="17.36328125" customWidth="1"/>
    <col min="9" max="9" width="11.90625" customWidth="1"/>
  </cols>
  <sheetData>
    <row r="1" spans="1:21" x14ac:dyDescent="0.35">
      <c r="A1" s="3" t="s">
        <v>57</v>
      </c>
      <c r="B1" s="3" t="s">
        <v>56</v>
      </c>
      <c r="C1" s="3" t="s">
        <v>55</v>
      </c>
      <c r="D1" s="7"/>
      <c r="E1" s="7"/>
      <c r="F1" s="7"/>
      <c r="G1" s="7"/>
      <c r="H1" s="7"/>
      <c r="I1" s="7"/>
      <c r="J1" s="7"/>
    </row>
    <row r="2" spans="1:21" x14ac:dyDescent="0.35">
      <c r="A2" t="s">
        <v>9</v>
      </c>
      <c r="B2">
        <v>360</v>
      </c>
      <c r="C2">
        <v>10</v>
      </c>
      <c r="F2" s="7"/>
      <c r="J2" s="7"/>
    </row>
    <row r="3" spans="1:21" x14ac:dyDescent="0.35">
      <c r="A3" t="s">
        <v>9</v>
      </c>
      <c r="B3">
        <v>1440</v>
      </c>
      <c r="C3">
        <f>(26+16.1)/2</f>
        <v>21.05</v>
      </c>
    </row>
    <row r="4" spans="1:21" x14ac:dyDescent="0.35">
      <c r="A4" t="s">
        <v>9</v>
      </c>
      <c r="B4">
        <v>10080</v>
      </c>
      <c r="C4">
        <v>21.4</v>
      </c>
    </row>
    <row r="5" spans="1:21" x14ac:dyDescent="0.35">
      <c r="A5" t="s">
        <v>9</v>
      </c>
      <c r="B5">
        <v>43200</v>
      </c>
      <c r="C5">
        <v>21.4</v>
      </c>
    </row>
    <row r="7" spans="1:21" x14ac:dyDescent="0.35">
      <c r="A7" t="s">
        <v>19</v>
      </c>
      <c r="B7">
        <v>180</v>
      </c>
      <c r="C7">
        <f>8.4</f>
        <v>8.4</v>
      </c>
    </row>
    <row r="8" spans="1:21" x14ac:dyDescent="0.35">
      <c r="A8" t="s">
        <v>19</v>
      </c>
      <c r="B8" s="7">
        <v>360</v>
      </c>
      <c r="C8" s="7">
        <f>13.3</f>
        <v>13.3</v>
      </c>
    </row>
    <row r="9" spans="1:21" x14ac:dyDescent="0.35">
      <c r="A9" t="s">
        <v>19</v>
      </c>
      <c r="B9">
        <v>1440</v>
      </c>
      <c r="C9" s="7">
        <f>(12.6+16)/2</f>
        <v>14.3</v>
      </c>
      <c r="J9" s="7"/>
      <c r="K9" s="7"/>
      <c r="L9" s="7"/>
      <c r="M9" s="7"/>
      <c r="N9" s="7"/>
    </row>
    <row r="10" spans="1:21" x14ac:dyDescent="0.35">
      <c r="A10" t="s">
        <v>19</v>
      </c>
      <c r="B10">
        <v>43200</v>
      </c>
      <c r="C10" s="7">
        <v>19.3</v>
      </c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35"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35">
      <c r="A12" t="s">
        <v>31</v>
      </c>
      <c r="B12">
        <v>360</v>
      </c>
      <c r="C12">
        <f>8.0667</f>
        <v>8.0667000000000009</v>
      </c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35">
      <c r="A13" t="s">
        <v>31</v>
      </c>
      <c r="B13">
        <v>1440</v>
      </c>
      <c r="C13">
        <f>15.1333</f>
        <v>15.1333</v>
      </c>
      <c r="D13" s="7"/>
      <c r="E13" s="7"/>
      <c r="F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35">
      <c r="A14" t="s">
        <v>31</v>
      </c>
      <c r="B14">
        <v>43200</v>
      </c>
      <c r="C14">
        <f>34.8</f>
        <v>34.799999999999997</v>
      </c>
      <c r="O14" s="7"/>
      <c r="P14" s="7"/>
      <c r="Q14" s="7"/>
      <c r="R14" s="7"/>
      <c r="S14" s="7"/>
      <c r="T14" s="7"/>
      <c r="U14" s="7"/>
    </row>
    <row r="15" spans="1:21" x14ac:dyDescent="0.35">
      <c r="A15" s="7"/>
      <c r="B15" s="8"/>
      <c r="H15" s="7"/>
      <c r="I15" s="7"/>
      <c r="O15" s="7"/>
      <c r="P15" s="7"/>
      <c r="Q15" s="7"/>
      <c r="R15" s="7"/>
      <c r="S15" s="7"/>
      <c r="T15" s="7"/>
      <c r="U15" s="7"/>
    </row>
    <row r="16" spans="1:21" x14ac:dyDescent="0.35">
      <c r="A16" s="7"/>
      <c r="B16" s="8"/>
      <c r="H16" s="7"/>
      <c r="I16" s="7"/>
      <c r="O16" s="7"/>
      <c r="P16" s="7"/>
      <c r="Q16" s="7"/>
      <c r="R16" s="7"/>
      <c r="S16" s="7"/>
      <c r="T16" s="7"/>
      <c r="U16" s="7"/>
    </row>
    <row r="17" spans="1:9" x14ac:dyDescent="0.35">
      <c r="H17" s="7"/>
      <c r="I17" s="7"/>
    </row>
    <row r="18" spans="1:9" x14ac:dyDescent="0.35">
      <c r="H18" s="7"/>
      <c r="I18" s="7"/>
    </row>
    <row r="19" spans="1:9" x14ac:dyDescent="0.35">
      <c r="A19" s="7"/>
      <c r="B19" s="8"/>
      <c r="G19" s="7"/>
      <c r="H19" s="7"/>
      <c r="I19" s="7"/>
    </row>
    <row r="20" spans="1:9" x14ac:dyDescent="0.35">
      <c r="B20" s="1"/>
      <c r="G20" s="7"/>
      <c r="H20" s="7"/>
      <c r="I20" s="7"/>
    </row>
    <row r="22" spans="1:9" x14ac:dyDescent="0.35">
      <c r="A22" s="7"/>
      <c r="B22" s="7"/>
      <c r="C22" s="7"/>
      <c r="D22" s="7"/>
      <c r="E22" s="7"/>
      <c r="F22" s="7"/>
    </row>
    <row r="23" spans="1:9" x14ac:dyDescent="0.35">
      <c r="A23" s="7"/>
      <c r="B23" s="8"/>
      <c r="D23" s="7"/>
      <c r="E23" s="7"/>
      <c r="F23" s="7"/>
    </row>
    <row r="24" spans="1:9" x14ac:dyDescent="0.35">
      <c r="A24" s="7"/>
      <c r="B24" s="8"/>
      <c r="D24" s="7"/>
      <c r="E24" s="7"/>
    </row>
    <row r="25" spans="1:9" x14ac:dyDescent="0.35">
      <c r="B25" s="2"/>
      <c r="D25" s="7"/>
      <c r="E25" s="7"/>
    </row>
    <row r="26" spans="1:9" x14ac:dyDescent="0.35">
      <c r="A26" s="7"/>
      <c r="B26" s="8"/>
      <c r="D26" s="7"/>
      <c r="E26" s="7"/>
    </row>
    <row r="27" spans="1:9" x14ac:dyDescent="0.35">
      <c r="A27" s="7"/>
      <c r="B27" s="8"/>
      <c r="D27" s="7"/>
      <c r="E27" s="7"/>
    </row>
    <row r="28" spans="1:9" x14ac:dyDescent="0.35">
      <c r="A28" s="7"/>
      <c r="B28" s="8"/>
      <c r="D28" s="7"/>
      <c r="E28" s="7"/>
    </row>
    <row r="29" spans="1:9" x14ac:dyDescent="0.35">
      <c r="A29" s="7"/>
      <c r="B29" s="8"/>
      <c r="D29" s="7"/>
      <c r="E29" s="7"/>
    </row>
    <row r="30" spans="1:9" x14ac:dyDescent="0.35">
      <c r="D30" s="7"/>
      <c r="E30" s="7"/>
    </row>
    <row r="31" spans="1:9" x14ac:dyDescent="0.35">
      <c r="A31" s="7"/>
      <c r="B31" s="8"/>
      <c r="D31" s="7"/>
      <c r="E31" s="7"/>
      <c r="F31" s="7"/>
      <c r="G31" s="7"/>
      <c r="H31" s="7"/>
      <c r="I31" s="7"/>
    </row>
    <row r="32" spans="1:9" x14ac:dyDescent="0.35">
      <c r="A32" s="7"/>
      <c r="B32" s="8"/>
      <c r="D32" s="7"/>
      <c r="E32" s="7"/>
      <c r="F32" s="7"/>
      <c r="G32" s="7"/>
      <c r="H32" s="7"/>
      <c r="I32" s="7"/>
    </row>
    <row r="33" spans="1:10" x14ac:dyDescent="0.35">
      <c r="A33" s="7"/>
      <c r="B33" s="8"/>
      <c r="D33" s="7"/>
      <c r="E33" s="7"/>
      <c r="F33" s="7"/>
      <c r="G33" s="7"/>
      <c r="H33" s="7"/>
      <c r="I33" s="7"/>
    </row>
    <row r="34" spans="1:10" x14ac:dyDescent="0.35">
      <c r="D34" s="7"/>
      <c r="E34" s="7"/>
      <c r="F34" s="7"/>
      <c r="G34" s="7"/>
      <c r="H34" s="7"/>
      <c r="I34" s="7"/>
    </row>
    <row r="35" spans="1:10" x14ac:dyDescent="0.35">
      <c r="D35" s="7"/>
      <c r="E35" s="7"/>
      <c r="F35" s="7"/>
      <c r="G35" s="7"/>
      <c r="H35" s="7"/>
      <c r="I35" s="7"/>
    </row>
    <row r="36" spans="1:10" x14ac:dyDescent="0.35">
      <c r="D36" s="7"/>
      <c r="E36" s="7"/>
      <c r="F36" s="7"/>
      <c r="G36" s="7"/>
      <c r="H36" s="7"/>
      <c r="I36" s="7"/>
    </row>
    <row r="37" spans="1:10" x14ac:dyDescent="0.35">
      <c r="A37" s="7"/>
      <c r="B37" s="8"/>
      <c r="C37" s="7"/>
      <c r="D37" s="7"/>
      <c r="E37" s="7"/>
      <c r="F37" s="7"/>
      <c r="G37" s="7"/>
      <c r="H37" s="7"/>
      <c r="I37" s="7"/>
      <c r="J37" s="4"/>
    </row>
    <row r="38" spans="1:10" x14ac:dyDescent="0.35">
      <c r="A38" s="7"/>
      <c r="B38" s="7"/>
      <c r="C38" s="7"/>
      <c r="D38" s="7"/>
      <c r="E38" s="7"/>
      <c r="F38" s="7"/>
      <c r="G38" s="7"/>
      <c r="H38" s="7"/>
      <c r="I38" s="7"/>
    </row>
    <row r="39" spans="1:10" x14ac:dyDescent="0.35">
      <c r="A39" s="7"/>
      <c r="B39" s="7"/>
      <c r="C39" s="7"/>
      <c r="D39" s="7"/>
      <c r="E39" s="7"/>
      <c r="F39" s="7"/>
      <c r="G39" s="9"/>
      <c r="H39" s="7"/>
      <c r="I39" s="7"/>
    </row>
    <row r="40" spans="1:10" x14ac:dyDescent="0.35">
      <c r="A40" s="7"/>
      <c r="B40" s="7"/>
      <c r="C40" s="7"/>
      <c r="D40" s="7"/>
      <c r="E40" s="7"/>
      <c r="F40" s="7"/>
      <c r="G40" s="7"/>
      <c r="H40" s="7"/>
      <c r="I40" s="7"/>
    </row>
    <row r="41" spans="1:10" x14ac:dyDescent="0.35">
      <c r="A41" s="7"/>
      <c r="B41" s="8"/>
      <c r="C41" s="7"/>
      <c r="D41" s="7"/>
      <c r="E41" s="7"/>
      <c r="F41" s="7"/>
    </row>
    <row r="42" spans="1:10" x14ac:dyDescent="0.35">
      <c r="A42" s="7"/>
      <c r="B42" s="7"/>
      <c r="C42" s="7"/>
      <c r="D42" s="7"/>
      <c r="E42" s="7"/>
      <c r="F42" s="9"/>
    </row>
    <row r="43" spans="1:10" x14ac:dyDescent="0.35">
      <c r="A43" s="7"/>
      <c r="B43" s="7"/>
      <c r="C43" s="7"/>
      <c r="D43" s="7"/>
      <c r="E43" s="7"/>
      <c r="F43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E479-6047-42D0-885D-96D2640FFC84}">
  <dimension ref="A1:J11"/>
  <sheetViews>
    <sheetView topLeftCell="B1" workbookViewId="0">
      <selection activeCell="D15" sqref="D15"/>
    </sheetView>
  </sheetViews>
  <sheetFormatPr defaultRowHeight="14.5" x14ac:dyDescent="0.35"/>
  <cols>
    <col min="2" max="2" width="21.6328125" customWidth="1"/>
    <col min="3" max="3" width="24.54296875" customWidth="1"/>
    <col min="9" max="9" width="13.7265625" customWidth="1"/>
    <col min="10" max="10" width="9.36328125" customWidth="1"/>
  </cols>
  <sheetData>
    <row r="1" spans="1:10" x14ac:dyDescent="0.35">
      <c r="A1" s="5" t="s">
        <v>0</v>
      </c>
      <c r="B1" s="5" t="s">
        <v>48</v>
      </c>
      <c r="C1" s="5" t="s">
        <v>54</v>
      </c>
      <c r="D1" s="5" t="s">
        <v>16</v>
      </c>
      <c r="E1" s="5" t="s">
        <v>23</v>
      </c>
      <c r="F1" s="5" t="s">
        <v>3</v>
      </c>
      <c r="G1" s="5" t="s">
        <v>10</v>
      </c>
      <c r="H1" s="5" t="s">
        <v>7</v>
      </c>
      <c r="I1" s="5" t="s">
        <v>32</v>
      </c>
      <c r="J1" s="5" t="s">
        <v>51</v>
      </c>
    </row>
    <row r="2" spans="1:10" x14ac:dyDescent="0.35">
      <c r="A2" s="7" t="s">
        <v>30</v>
      </c>
      <c r="B2" s="8" t="s">
        <v>33</v>
      </c>
      <c r="C2" t="s">
        <v>31</v>
      </c>
      <c r="E2">
        <v>16.8</v>
      </c>
      <c r="F2">
        <v>22.4</v>
      </c>
      <c r="J2" s="7" t="s">
        <v>47</v>
      </c>
    </row>
    <row r="3" spans="1:10" x14ac:dyDescent="0.35">
      <c r="B3" s="2" t="s">
        <v>29</v>
      </c>
    </row>
    <row r="4" spans="1:10" x14ac:dyDescent="0.35">
      <c r="A4" s="7" t="s">
        <v>40</v>
      </c>
      <c r="B4" s="8" t="s">
        <v>41</v>
      </c>
      <c r="C4" t="s">
        <v>31</v>
      </c>
      <c r="E4">
        <v>3</v>
      </c>
      <c r="F4">
        <v>8.9</v>
      </c>
    </row>
    <row r="5" spans="1:10" x14ac:dyDescent="0.35">
      <c r="A5" s="7"/>
      <c r="B5" s="8"/>
      <c r="C5" t="s">
        <v>42</v>
      </c>
      <c r="E5">
        <v>3.7</v>
      </c>
      <c r="F5">
        <v>12.6</v>
      </c>
    </row>
    <row r="7" spans="1:10" x14ac:dyDescent="0.35">
      <c r="A7" s="7" t="s">
        <v>44</v>
      </c>
      <c r="B7" s="8" t="s">
        <v>43</v>
      </c>
      <c r="C7" t="s">
        <v>46</v>
      </c>
      <c r="E7">
        <v>4.4000000000000004</v>
      </c>
      <c r="F7" s="6">
        <v>14.1</v>
      </c>
      <c r="G7" s="6"/>
      <c r="H7">
        <v>34.799999999999997</v>
      </c>
    </row>
    <row r="8" spans="1:10" x14ac:dyDescent="0.35">
      <c r="C8" t="s">
        <v>45</v>
      </c>
      <c r="E8">
        <v>5.4</v>
      </c>
      <c r="F8">
        <v>15.2</v>
      </c>
      <c r="H8">
        <v>29.4</v>
      </c>
    </row>
    <row r="9" spans="1:10" x14ac:dyDescent="0.35">
      <c r="A9" s="7"/>
      <c r="B9" s="8"/>
      <c r="C9" s="7"/>
      <c r="D9" s="7"/>
      <c r="E9" s="7"/>
      <c r="F9" s="7"/>
      <c r="G9" s="7"/>
      <c r="H9" s="7"/>
      <c r="I9" s="7"/>
      <c r="J9" s="7"/>
    </row>
    <row r="10" spans="1:10" x14ac:dyDescent="0.35">
      <c r="A10" s="7"/>
      <c r="B10" s="7"/>
      <c r="C10" s="7"/>
      <c r="D10" s="7"/>
      <c r="E10" s="7"/>
      <c r="F10" s="9"/>
      <c r="G10" s="9"/>
      <c r="H10" s="7"/>
      <c r="I10" s="7"/>
      <c r="J10" s="7"/>
    </row>
    <row r="11" spans="1:10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</row>
  </sheetData>
  <hyperlinks>
    <hyperlink ref="B2" r:id="rId1" xr:uid="{3017721F-3658-4DDF-93A9-85E85F849ACA}"/>
    <hyperlink ref="B4" r:id="rId2" xr:uid="{DCA12FFC-A977-46BD-84D8-80E53ABCFD29}"/>
    <hyperlink ref="B7" r:id="rId3" xr:uid="{596A5480-61CE-4252-8E95-8FE76B54DEE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9613-2499-4E13-99E7-DBA0805B3122}">
  <dimension ref="A1:I6"/>
  <sheetViews>
    <sheetView workbookViewId="0">
      <selection activeCell="H9" sqref="H9"/>
    </sheetView>
  </sheetViews>
  <sheetFormatPr defaultRowHeight="14.5" x14ac:dyDescent="0.35"/>
  <sheetData>
    <row r="1" spans="1:9" x14ac:dyDescent="0.35">
      <c r="A1" t="s">
        <v>53</v>
      </c>
    </row>
    <row r="2" spans="1:9" x14ac:dyDescent="0.35">
      <c r="A2" t="s">
        <v>1</v>
      </c>
      <c r="B2" s="1" t="s">
        <v>2</v>
      </c>
      <c r="C2" t="s">
        <v>5</v>
      </c>
      <c r="D2" t="s">
        <v>4</v>
      </c>
      <c r="E2" t="s">
        <v>3</v>
      </c>
      <c r="F2" t="s">
        <v>7</v>
      </c>
      <c r="G2" t="s">
        <v>12</v>
      </c>
      <c r="I2" t="s">
        <v>35</v>
      </c>
    </row>
    <row r="3" spans="1:9" x14ac:dyDescent="0.35">
      <c r="D3">
        <v>79.400000000000006</v>
      </c>
      <c r="E3" t="s">
        <v>11</v>
      </c>
      <c r="F3">
        <v>45.2</v>
      </c>
    </row>
    <row r="5" spans="1:9" x14ac:dyDescent="0.35">
      <c r="A5" t="s">
        <v>27</v>
      </c>
      <c r="B5" s="1" t="s">
        <v>24</v>
      </c>
      <c r="C5" t="s">
        <v>28</v>
      </c>
      <c r="D5" t="s">
        <v>23</v>
      </c>
      <c r="E5" t="s">
        <v>26</v>
      </c>
      <c r="F5" t="s">
        <v>25</v>
      </c>
      <c r="I5" t="s">
        <v>34</v>
      </c>
    </row>
    <row r="6" spans="1:9" x14ac:dyDescent="0.35">
      <c r="A6" t="s">
        <v>47</v>
      </c>
      <c r="D6">
        <v>84</v>
      </c>
      <c r="E6">
        <v>70</v>
      </c>
    </row>
  </sheetData>
  <hyperlinks>
    <hyperlink ref="B2" r:id="rId1" xr:uid="{10929D28-D663-4952-8107-2273674ED766}"/>
    <hyperlink ref="B5" r:id="rId2" xr:uid="{10A12688-D0A4-4AA1-9C82-2F18B26B5A2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E1161-120A-4663-AC63-53204AB3AA29}">
  <dimension ref="A1:E7"/>
  <sheetViews>
    <sheetView workbookViewId="0">
      <selection activeCell="A5" sqref="A5"/>
    </sheetView>
  </sheetViews>
  <sheetFormatPr defaultRowHeight="14.5" x14ac:dyDescent="0.35"/>
  <cols>
    <col min="1" max="1" width="16.81640625" customWidth="1"/>
    <col min="2" max="2" width="13.90625" customWidth="1"/>
  </cols>
  <sheetData>
    <row r="1" spans="1:5" x14ac:dyDescent="0.35">
      <c r="A1" t="s">
        <v>56</v>
      </c>
      <c r="B1" t="s">
        <v>58</v>
      </c>
      <c r="C1" t="s">
        <v>55</v>
      </c>
      <c r="E1" t="s">
        <v>59</v>
      </c>
    </row>
    <row r="2" spans="1:5" x14ac:dyDescent="0.35">
      <c r="A2">
        <v>3</v>
      </c>
      <c r="B2">
        <v>23</v>
      </c>
      <c r="C2">
        <f>B2/699</f>
        <v>3.2904148783977114E-2</v>
      </c>
      <c r="E2">
        <f>56+75+92+142+107+135+92</f>
        <v>699</v>
      </c>
    </row>
    <row r="3" spans="1:5" x14ac:dyDescent="0.35">
      <c r="A3">
        <v>6</v>
      </c>
      <c r="B3">
        <f>B2+4+18+4+10+10</f>
        <v>69</v>
      </c>
      <c r="C3">
        <f t="shared" ref="C3:C7" si="0">B3/699</f>
        <v>9.8712446351931327E-2</v>
      </c>
    </row>
    <row r="4" spans="1:5" x14ac:dyDescent="0.35">
      <c r="A4">
        <v>24</v>
      </c>
      <c r="B4">
        <f>B3+9+2+4+6+8+9</f>
        <v>107</v>
      </c>
      <c r="C4">
        <f t="shared" si="0"/>
        <v>0.1530758226037196</v>
      </c>
    </row>
    <row r="5" spans="1:5" x14ac:dyDescent="0.35">
      <c r="A5">
        <f>7*24</f>
        <v>168</v>
      </c>
      <c r="B5">
        <f>B4+3</f>
        <v>110</v>
      </c>
      <c r="C5">
        <f t="shared" si="0"/>
        <v>0.15736766809728184</v>
      </c>
    </row>
    <row r="6" spans="1:5" x14ac:dyDescent="0.35">
      <c r="A6">
        <v>672</v>
      </c>
      <c r="B6">
        <f>B5+11</f>
        <v>121</v>
      </c>
      <c r="C6">
        <f t="shared" si="0"/>
        <v>0.17310443490701002</v>
      </c>
    </row>
    <row r="7" spans="1:5" x14ac:dyDescent="0.35">
      <c r="A7">
        <v>720</v>
      </c>
      <c r="B7">
        <f>B6+9+18</f>
        <v>148</v>
      </c>
      <c r="C7">
        <f t="shared" si="0"/>
        <v>0.21173104434907011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all_min</vt:lpstr>
      <vt:lpstr>all_hours</vt:lpstr>
      <vt:lpstr>Sheet1</vt:lpstr>
      <vt:lpstr>PHBT_transfused_noLTOWB</vt:lpstr>
      <vt:lpstr>means_min</vt:lpstr>
      <vt:lpstr>PHBT_transfused_LTOWB</vt:lpstr>
      <vt:lpstr>possible_useful_articles</vt:lpstr>
      <vt:lpstr>random</vt:lpstr>
    </vt:vector>
  </TitlesOfParts>
  <Company>Suomen Punainen Risti, Veripalvelu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Juntunen Milla</dc:creator>
  <cp:lastModifiedBy>Juntunen Milla</cp:lastModifiedBy>
  <dcterms:created xsi:type="dcterms:W3CDTF">2022-06-20T05:39:51Z</dcterms:created>
  <dcterms:modified xsi:type="dcterms:W3CDTF">2022-07-29T09:14:04Z</dcterms:modified>
</cp:coreProperties>
</file>