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light" sheetId="1" state="visible" r:id="rId2"/>
    <sheet name="trajectory" sheetId="2" state="visible" r:id="rId3"/>
  </sheets>
  <definedNames>
    <definedName function="false" hidden="false" localSheetId="0" name="_xlnm.Print_Area" vbProcedure="false">Flight!$A$2:$I$33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2" authorId="0">
      <text>
        <r>
          <rPr>
            <b val="true"/>
            <sz val="9"/>
            <color rgb="FF000000"/>
            <rFont val="Verdana"/>
            <family val="2"/>
            <charset val="1"/>
          </rPr>
          <t xml:space="preserve">John Baldo:
</t>
        </r>
        <r>
          <rPr>
            <sz val="9"/>
            <color rgb="FF000000"/>
            <rFont val="Verdana"/>
            <family val="2"/>
            <charset val="1"/>
          </rPr>
          <t xml:space="preserve">Density @ 5000 ft = 0.0625 lb/ft3
and @ sealevel = 0.075 lb/ft3</t>
        </r>
      </text>
    </comment>
  </commentList>
</comments>
</file>

<file path=xl/sharedStrings.xml><?xml version="1.0" encoding="utf-8"?>
<sst xmlns="http://schemas.openxmlformats.org/spreadsheetml/2006/main" count="79" uniqueCount="55">
  <si>
    <t xml:space="preserve">Inputs</t>
  </si>
  <si>
    <t xml:space="preserve">(mks)</t>
  </si>
  <si>
    <t xml:space="preserve">Conversions</t>
  </si>
  <si>
    <t xml:space="preserve">launch angle</t>
  </si>
  <si>
    <t xml:space="preserve">deg</t>
  </si>
  <si>
    <t xml:space="preserve">Units (I)</t>
  </si>
  <si>
    <t xml:space="preserve">to</t>
  </si>
  <si>
    <t xml:space="preserve">Units (mks)</t>
  </si>
  <si>
    <t xml:space="preserve">release speed</t>
  </si>
  <si>
    <t xml:space="preserve">f/s</t>
  </si>
  <si>
    <t xml:space="preserve">m/s</t>
  </si>
  <si>
    <r>
      <rPr>
        <sz val="10"/>
        <rFont val="Verdana"/>
        <family val="2"/>
        <charset val="1"/>
      </rPr>
      <t xml:space="preserve">lb/ft</t>
    </r>
    <r>
      <rPr>
        <vertAlign val="superscript"/>
        <sz val="10"/>
        <rFont val="Verdana"/>
        <family val="2"/>
        <charset val="1"/>
      </rPr>
      <t xml:space="preserve">3</t>
    </r>
  </si>
  <si>
    <r>
      <rPr>
        <sz val="10"/>
        <rFont val="Verdana"/>
        <family val="2"/>
        <charset val="1"/>
      </rPr>
      <t xml:space="preserve">kg/m</t>
    </r>
    <r>
      <rPr>
        <vertAlign val="superscript"/>
        <sz val="10"/>
        <rFont val="Verdana"/>
        <family val="2"/>
        <charset val="1"/>
      </rPr>
      <t xml:space="preserve">3</t>
    </r>
  </si>
  <si>
    <t xml:space="preserve">release height</t>
  </si>
  <si>
    <t xml:space="preserve">in</t>
  </si>
  <si>
    <t xml:space="preserve">m</t>
  </si>
  <si>
    <t xml:space="preserve">ball radius</t>
  </si>
  <si>
    <t xml:space="preserve">lb</t>
  </si>
  <si>
    <t xml:space="preserve">kg</t>
  </si>
  <si>
    <t xml:space="preserve">ball weight</t>
  </si>
  <si>
    <r>
      <rPr>
        <sz val="10"/>
        <rFont val="Verdana"/>
        <family val="2"/>
        <charset val="1"/>
      </rPr>
      <t xml:space="preserve">ft</t>
    </r>
    <r>
      <rPr>
        <vertAlign val="superscript"/>
        <sz val="10"/>
        <rFont val="Verdana"/>
        <family val="2"/>
        <charset val="1"/>
      </rPr>
      <t xml:space="preserve">2</t>
    </r>
  </si>
  <si>
    <r>
      <rPr>
        <sz val="10"/>
        <rFont val="Verdana"/>
        <family val="2"/>
        <charset val="1"/>
      </rPr>
      <t xml:space="preserve">m</t>
    </r>
    <r>
      <rPr>
        <vertAlign val="superscript"/>
        <sz val="10"/>
        <rFont val="Verdana"/>
        <family val="2"/>
        <charset val="1"/>
      </rPr>
      <t xml:space="preserve">2</t>
    </r>
  </si>
  <si>
    <t xml:space="preserve">drag coeff</t>
  </si>
  <si>
    <r>
      <rPr>
        <sz val="10"/>
        <rFont val="Verdana"/>
        <family val="2"/>
        <charset val="1"/>
      </rPr>
      <t xml:space="preserve">ft/s</t>
    </r>
    <r>
      <rPr>
        <vertAlign val="superscript"/>
        <sz val="10"/>
        <rFont val="Verdana"/>
        <family val="2"/>
        <charset val="1"/>
      </rPr>
      <t xml:space="preserve">2</t>
    </r>
  </si>
  <si>
    <r>
      <rPr>
        <sz val="10"/>
        <rFont val="Verdana"/>
        <family val="2"/>
        <charset val="1"/>
      </rPr>
      <t xml:space="preserve">m/s</t>
    </r>
    <r>
      <rPr>
        <vertAlign val="superscript"/>
        <sz val="10"/>
        <rFont val="Verdana"/>
        <family val="2"/>
        <charset val="1"/>
      </rPr>
      <t xml:space="preserve">2</t>
    </r>
  </si>
  <si>
    <t xml:space="preserve">range</t>
  </si>
  <si>
    <t xml:space="preserve">yd</t>
  </si>
  <si>
    <t xml:space="preserve">Constants</t>
  </si>
  <si>
    <t xml:space="preserve">air density</t>
  </si>
  <si>
    <t xml:space="preserve">grav. const.</t>
  </si>
  <si>
    <t xml:space="preserve">calculated</t>
  </si>
  <si>
    <t xml:space="preserve">ball frontal area</t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</si>
  <si>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h0</t>
    </r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</si>
  <si>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v0</t>
    </r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</si>
  <si>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term</t>
    </r>
  </si>
  <si>
    <t xml:space="preserve">drag</t>
  </si>
  <si>
    <r>
      <rPr>
        <sz val="10"/>
        <rFont val="Verdana"/>
        <family val="2"/>
        <charset val="1"/>
      </rPr>
      <t xml:space="preserve">kg m/s</t>
    </r>
    <r>
      <rPr>
        <vertAlign val="superscript"/>
        <sz val="10"/>
        <rFont val="Verdana"/>
        <family val="2"/>
        <charset val="1"/>
      </rPr>
      <t xml:space="preserve">2</t>
    </r>
  </si>
  <si>
    <r>
      <rPr>
        <sz val="10"/>
        <rFont val="Verdana"/>
        <family val="2"/>
        <charset val="1"/>
      </rPr>
      <t xml:space="preserve">H</t>
    </r>
    <r>
      <rPr>
        <vertAlign val="subscript"/>
        <sz val="10"/>
        <rFont val="Verdana"/>
        <family val="2"/>
        <charset val="1"/>
      </rPr>
      <t xml:space="preserve">max</t>
    </r>
  </si>
  <si>
    <r>
      <rPr>
        <sz val="10"/>
        <rFont val="Verdana"/>
        <family val="2"/>
        <charset val="1"/>
      </rPr>
      <t xml:space="preserve">t</t>
    </r>
    <r>
      <rPr>
        <vertAlign val="subscript"/>
        <sz val="10"/>
        <rFont val="Verdana"/>
        <family val="2"/>
        <charset val="1"/>
      </rPr>
      <t xml:space="preserve">vmax</t>
    </r>
  </si>
  <si>
    <t xml:space="preserve">s</t>
  </si>
  <si>
    <t xml:space="preserve">x @ max</t>
  </si>
  <si>
    <t xml:space="preserve">Release Energy</t>
  </si>
  <si>
    <t xml:space="preserve">Joules</t>
  </si>
  <si>
    <t xml:space="preserve">Trajectory point calculator</t>
  </si>
  <si>
    <t xml:space="preserve">time</t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</si>
  <si>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h</t>
    </r>
    <r>
      <rPr>
        <sz val="10"/>
        <rFont val="Verdana"/>
        <family val="2"/>
        <charset val="1"/>
      </rPr>
      <t xml:space="preserve">(t)</t>
    </r>
  </si>
  <si>
    <t xml:space="preserve">x(t)</t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</si>
  <si>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v</t>
    </r>
    <r>
      <rPr>
        <sz val="10"/>
        <rFont val="Verdana"/>
        <family val="2"/>
        <charset val="1"/>
      </rPr>
      <t xml:space="preserve">(t)</t>
    </r>
  </si>
  <si>
    <r>
      <rPr>
        <sz val="10"/>
        <rFont val="Verdana"/>
        <family val="2"/>
        <charset val="1"/>
      </rPr>
      <t xml:space="preserve">Y</t>
    </r>
    <r>
      <rPr>
        <vertAlign val="subscript"/>
        <sz val="10"/>
        <rFont val="Verdana"/>
        <family val="2"/>
        <charset val="1"/>
      </rPr>
      <t xml:space="preserve">asc</t>
    </r>
    <r>
      <rPr>
        <sz val="10"/>
        <rFont val="Verdana"/>
        <family val="2"/>
        <charset val="1"/>
      </rPr>
      <t xml:space="preserve">(t)</t>
    </r>
  </si>
  <si>
    <t xml:space="preserve">time inc</t>
  </si>
  <si>
    <t xml:space="preserve">Trajectory</t>
  </si>
  <si>
    <t xml:space="preserve">Range Goal</t>
  </si>
  <si>
    <t xml:space="preserve">X</t>
  </si>
  <si>
    <t xml:space="preserve">Y</t>
  </si>
  <si>
    <r>
      <rPr>
        <sz val="10"/>
        <rFont val="Verdana"/>
        <family val="2"/>
        <charset val="1"/>
      </rPr>
      <t xml:space="preserve">V</t>
    </r>
    <r>
      <rPr>
        <vertAlign val="subscript"/>
        <sz val="10"/>
        <rFont val="Verdana"/>
        <family val="2"/>
        <charset val="1"/>
      </rPr>
      <t xml:space="preserve">vert</t>
    </r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</si>
</sst>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"/>
    <numFmt numFmtId="166" formatCode="0.000"/>
    <numFmt numFmtId="167" formatCode="0.00E+00"/>
    <numFmt numFmtId="168" formatCode="0.0000"/>
    <numFmt numFmtId="169" formatCode="0.00"/>
    <numFmt numFmtId="170" formatCode="#,##0.00"/>
  </numFmts>
  <fonts count="18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Verdana"/>
      <family val="2"/>
      <charset val="1"/>
    </font>
    <font>
      <vertAlign val="superscript"/>
      <sz val="10"/>
      <name val="Verdana"/>
      <family val="2"/>
      <charset val="1"/>
    </font>
    <font>
      <vertAlign val="subscript"/>
      <sz val="10"/>
      <name val="Verdana"/>
      <family val="2"/>
      <charset val="1"/>
    </font>
    <font>
      <b val="true"/>
      <sz val="9"/>
      <color rgb="FF000000"/>
      <name val="Verdana"/>
      <family val="2"/>
      <charset val="1"/>
    </font>
    <font>
      <sz val="9"/>
      <color rgb="FF000000"/>
      <name val="Verdana"/>
      <family val="2"/>
      <charset val="1"/>
    </font>
    <font>
      <b val="true"/>
      <sz val="16"/>
      <color rgb="FF000000"/>
      <name val="Calibri"/>
      <family val="0"/>
    </font>
    <font>
      <b val="true"/>
      <sz val="14"/>
      <color rgb="FF000000"/>
      <name val="Calibri"/>
      <family val="0"/>
    </font>
    <font>
      <i val="true"/>
      <sz val="14"/>
      <color rgb="FF000000"/>
      <name val="Calibri"/>
      <family val="0"/>
    </font>
    <font>
      <sz val="14"/>
      <name val="Times New Roman"/>
      <family val="0"/>
    </font>
    <font>
      <sz val="14"/>
      <color rgb="FF000000"/>
      <name val="Calibri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3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Verdana"/>
        <charset val="1"/>
        <family val="2"/>
        <color rgb="FFFF66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DB82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33CCCC"/>
      <rgbColor rgb="FF99CC00"/>
      <rgbColor rgb="FFFFCC00"/>
      <rgbColor rgb="FFF59240"/>
      <rgbColor rgb="FFFF6600"/>
      <rgbColor rgb="FF426FA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Ballistics, including drag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trajectory!$C$1:$C$1</c:f>
              <c:strCache>
                <c:ptCount val="1"/>
                <c:pt idx="0">
                  <c:v>Trajectory</c:v>
                </c:pt>
              </c:strCache>
            </c:strRef>
          </c:tx>
          <c:spPr>
            <a:solidFill>
              <a:srgbClr val="426fa6"/>
            </a:solidFill>
            <a:ln w="28440">
              <a:solidFill>
                <a:srgbClr val="426fa6"/>
              </a:solidFill>
              <a:round/>
            </a:ln>
          </c:spPr>
          <c:marker>
            <c:symbol val="square"/>
            <c:size val="5"/>
            <c:spPr>
              <a:solidFill>
                <a:srgbClr val="426fa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trajectory!$C$3:$C$90</c:f>
              <c:numCache>
                <c:formatCode>General</c:formatCode>
                <c:ptCount val="88"/>
                <c:pt idx="0">
                  <c:v>0</c:v>
                </c:pt>
                <c:pt idx="1">
                  <c:v>0.504902179434994</c:v>
                </c:pt>
                <c:pt idx="2">
                  <c:v>0.968713283748948</c:v>
                </c:pt>
                <c:pt idx="3">
                  <c:v>1.39762120002356</c:v>
                </c:pt>
                <c:pt idx="4">
                  <c:v>1.79651341281553</c:v>
                </c:pt>
                <c:pt idx="5">
                  <c:v>2.16931764892042</c:v>
                </c:pt>
                <c:pt idx="6">
                  <c:v>2.51923780384366</c:v>
                </c:pt>
                <c:pt idx="7">
                  <c:v>2.84892155254032</c:v>
                </c:pt>
                <c:pt idx="8">
                  <c:v>3.16058208859697</c:v>
                </c:pt>
                <c:pt idx="9">
                  <c:v>3.45608827814213</c:v>
                </c:pt>
                <c:pt idx="10">
                  <c:v>3.73703257903551</c:v>
                </c:pt>
                <c:pt idx="11">
                  <c:v>4.0047829976679</c:v>
                </c:pt>
                <c:pt idx="12">
                  <c:v>4.26052338377001</c:v>
                </c:pt>
                <c:pt idx="13">
                  <c:v>4.50528506985833</c:v>
                </c:pt>
                <c:pt idx="14">
                  <c:v>4.73997199473817</c:v>
                </c:pt>
                <c:pt idx="15">
                  <c:v>4.96538085786264</c:v>
                </c:pt>
                <c:pt idx="16">
                  <c:v>5.18221743921314</c:v>
                </c:pt>
                <c:pt idx="17">
                  <c:v>5.39110992814199</c:v>
                </c:pt>
                <c:pt idx="18">
                  <c:v>5.59261989580476</c:v>
                </c:pt>
                <c:pt idx="19">
                  <c:v>5.7872513940655</c:v>
                </c:pt>
                <c:pt idx="20">
                  <c:v>5.97545855211442</c:v>
                </c:pt>
                <c:pt idx="21">
                  <c:v>6.15765195895291</c:v>
                </c:pt>
                <c:pt idx="22">
                  <c:v>6.33420405741003</c:v>
                </c:pt>
                <c:pt idx="23">
                  <c:v>6.5054537278883</c:v>
                </c:pt>
                <c:pt idx="24">
                  <c:v>6.67171020364778</c:v>
                </c:pt>
                <c:pt idx="25">
                  <c:v>6.83325643130155</c:v>
                </c:pt>
                <c:pt idx="26">
                  <c:v>6.99035196826364</c:v>
                </c:pt>
                <c:pt idx="27">
                  <c:v>7.14323549166521</c:v>
                </c:pt>
                <c:pt idx="28">
                  <c:v>7.29212697962948</c:v>
                </c:pt>
                <c:pt idx="29">
                  <c:v>7.43722961494557</c:v>
                </c:pt>
                <c:pt idx="30">
                  <c:v>7.57873145248588</c:v>
                </c:pt>
                <c:pt idx="31">
                  <c:v>7.71680688470139</c:v>
                </c:pt>
                <c:pt idx="32">
                  <c:v>7.85161793384542</c:v>
                </c:pt>
                <c:pt idx="33">
                  <c:v>7.98331539494277</c:v>
                </c:pt>
                <c:pt idx="34">
                  <c:v>8.11203984972531</c:v>
                </c:pt>
                <c:pt idx="35">
                  <c:v>8.23792256862897</c:v>
                </c:pt>
                <c:pt idx="36">
                  <c:v>8.36108631536209</c:v>
                </c:pt>
                <c:pt idx="37">
                  <c:v>8.48164606640696</c:v>
                </c:pt>
                <c:pt idx="38">
                  <c:v>8.59970965602426</c:v>
                </c:pt>
                <c:pt idx="39">
                  <c:v>8.71537835582916</c:v>
                </c:pt>
                <c:pt idx="40">
                  <c:v>8.8287473967452</c:v>
                </c:pt>
                <c:pt idx="41">
                  <c:v>8.93990644007687</c:v>
                </c:pt>
                <c:pt idx="42">
                  <c:v>9.04894000353922</c:v>
                </c:pt>
                <c:pt idx="43">
                  <c:v>9.15592784731598</c:v>
                </c:pt>
                <c:pt idx="44">
                  <c:v>9.2609453245638</c:v>
                </c:pt>
                <c:pt idx="45">
                  <c:v>9.3640637002207</c:v>
                </c:pt>
                <c:pt idx="46">
                  <c:v>9.46535044149729</c:v>
                </c:pt>
                <c:pt idx="47">
                  <c:v>9.56486948301638</c:v>
                </c:pt>
                <c:pt idx="48">
                  <c:v>9.66268146921042</c:v>
                </c:pt>
                <c:pt idx="49">
                  <c:v>9.75884397627823</c:v>
                </c:pt>
                <c:pt idx="50">
                  <c:v>9.85341171573516</c:v>
                </c:pt>
                <c:pt idx="51">
                  <c:v>9.94643672135858</c:v>
                </c:pt>
                <c:pt idx="52">
                  <c:v>10.0379685211281</c:v>
                </c:pt>
                <c:pt idx="53">
                  <c:v>10.128054295583</c:v>
                </c:pt>
                <c:pt idx="54">
                  <c:v>10.2167390238643</c:v>
                </c:pt>
                <c:pt idx="55">
                  <c:v>10.3040656185736</c:v>
                </c:pt>
                <c:pt idx="56">
                  <c:v>10.3900750504604</c:v>
                </c:pt>
                <c:pt idx="57">
                  <c:v>10.474806463845</c:v>
                </c:pt>
                <c:pt idx="58">
                  <c:v>10.5582972835911</c:v>
                </c:pt>
                <c:pt idx="59">
                  <c:v>10.6405833143598</c:v>
                </c:pt>
                <c:pt idx="60">
                  <c:v>10.7216988328031</c:v>
                </c:pt>
                <c:pt idx="61">
                  <c:v>10.8016766732923</c:v>
                </c:pt>
                <c:pt idx="62">
                  <c:v>10.8805483077171</c:v>
                </c:pt>
                <c:pt idx="63">
                  <c:v>10.9583439198408</c:v>
                </c:pt>
                <c:pt idx="64">
                  <c:v>11.0350924746517</c:v>
                </c:pt>
                <c:pt idx="65">
                  <c:v>11.1108217831089</c:v>
                </c:pt>
                <c:pt idx="66">
                  <c:v>11.1855585626452</c:v>
                </c:pt>
                <c:pt idx="67">
                  <c:v>11.2593284937561</c:v>
                </c:pt>
                <c:pt idx="68">
                  <c:v>11.3321562729747</c:v>
                </c:pt>
                <c:pt idx="69">
                  <c:v>11.4040656625071</c:v>
                </c:pt>
                <c:pt idx="70">
                  <c:v>11.4750795367759</c:v>
                </c:pt>
                <c:pt idx="71">
                  <c:v>11.5452199261016</c:v>
                </c:pt>
                <c:pt idx="72">
                  <c:v>11.6145080577304</c:v>
                </c:pt>
                <c:pt idx="73">
                  <c:v>11.6829643943984</c:v>
                </c:pt>
                <c:pt idx="74">
                  <c:v>11.7506086706093</c:v>
                </c:pt>
                <c:pt idx="75">
                  <c:v>11.8174599267845</c:v>
                </c:pt>
                <c:pt idx="76">
                  <c:v>11.8835365414354</c:v>
                </c:pt>
                <c:pt idx="77">
                  <c:v>11.9488562614924</c:v>
                </c:pt>
                <c:pt idx="78">
                  <c:v>12.013436230917</c:v>
                </c:pt>
                <c:pt idx="79">
                  <c:v>12.0772930177109</c:v>
                </c:pt>
                <c:pt idx="80">
                  <c:v>12.1404426394306</c:v>
                </c:pt>
                <c:pt idx="81">
                  <c:v>12.2029005873038</c:v>
                </c:pt>
                <c:pt idx="82">
                  <c:v>12.26468184904</c:v>
                </c:pt>
                <c:pt idx="83">
                  <c:v>12.3258009304175</c:v>
                </c:pt>
                <c:pt idx="84">
                  <c:v>12.3862718757276</c:v>
                </c:pt>
                <c:pt idx="85">
                  <c:v>12.446108287144</c:v>
                </c:pt>
                <c:pt idx="86">
                  <c:v>12.5053233430883</c:v>
                </c:pt>
                <c:pt idx="87">
                  <c:v>12.5639298156504</c:v>
                </c:pt>
              </c:numCache>
            </c:numRef>
          </c:xVal>
          <c:yVal>
            <c:numRef>
              <c:f>trajectory!$D$3:$D$90</c:f>
              <c:numCache>
                <c:formatCode>General</c:formatCode>
                <c:ptCount val="88"/>
                <c:pt idx="0">
                  <c:v>0.3048</c:v>
                </c:pt>
                <c:pt idx="1">
                  <c:v>0.599836498827985</c:v>
                </c:pt>
                <c:pt idx="2">
                  <c:v>0.876617849474036</c:v>
                </c:pt>
                <c:pt idx="3">
                  <c:v>1.13683532081039</c:v>
                </c:pt>
                <c:pt idx="4">
                  <c:v>1.38193560308435</c:v>
                </c:pt>
                <c:pt idx="5">
                  <c:v>1.61316544438638</c:v>
                </c:pt>
                <c:pt idx="6">
                  <c:v>1.83160652385391</c:v>
                </c:pt>
                <c:pt idx="7">
                  <c:v>2.03820301612665</c:v>
                </c:pt>
                <c:pt idx="8">
                  <c:v>2.23378361042882</c:v>
                </c:pt>
                <c:pt idx="9">
                  <c:v>2.41907927034515</c:v>
                </c:pt>
                <c:pt idx="10">
                  <c:v>2.59473768521653</c:v>
                </c:pt>
                <c:pt idx="11">
                  <c:v>2.76133512517439</c:v>
                </c:pt>
                <c:pt idx="12">
                  <c:v>2.91938623914574</c:v>
                </c:pt>
                <c:pt idx="13">
                  <c:v>3.06935220873452</c:v>
                </c:pt>
                <c:pt idx="14">
                  <c:v>3.21164757722639</c:v>
                </c:pt>
                <c:pt idx="15">
                  <c:v>3.34664600281819</c:v>
                </c:pt>
                <c:pt idx="16">
                  <c:v>3.47468513209984</c:v>
                </c:pt>
                <c:pt idx="17">
                  <c:v>3.59607074927752</c:v>
                </c:pt>
                <c:pt idx="18">
                  <c:v>3.7110803253878</c:v>
                </c:pt>
                <c:pt idx="19">
                  <c:v>3.8199660674774</c:v>
                </c:pt>
                <c:pt idx="20">
                  <c:v>3.92295754871353</c:v>
                </c:pt>
                <c:pt idx="21">
                  <c:v>4.02026398539261</c:v>
                </c:pt>
                <c:pt idx="22">
                  <c:v>4.11207621490178</c:v>
                </c:pt>
                <c:pt idx="23">
                  <c:v>4.19856841916073</c:v>
                </c:pt>
                <c:pt idx="24">
                  <c:v>4.27989963040631</c:v>
                </c:pt>
                <c:pt idx="25">
                  <c:v>4.3562150499769</c:v>
                </c:pt>
                <c:pt idx="26">
                  <c:v>4.42764720570226</c:v>
                </c:pt>
                <c:pt idx="27">
                  <c:v>4.49431696936939</c:v>
                </c:pt>
                <c:pt idx="28">
                  <c:v>4.55633445233146</c:v>
                </c:pt>
                <c:pt idx="29">
                  <c:v>4.61379979451154</c:v>
                </c:pt>
                <c:pt idx="30">
                  <c:v>4.66680385971166</c:v>
                </c:pt>
                <c:pt idx="31">
                  <c:v>4.71542884818024</c:v>
                </c:pt>
                <c:pt idx="32">
                  <c:v>4.75974883574706</c:v>
                </c:pt>
                <c:pt idx="33">
                  <c:v>4.7998302474454</c:v>
                </c:pt>
                <c:pt idx="34">
                  <c:v>4.83573227236086</c:v>
                </c:pt>
                <c:pt idx="35">
                  <c:v>4.86750722543797</c:v>
                </c:pt>
                <c:pt idx="36">
                  <c:v>4.89520086110754</c:v>
                </c:pt>
                <c:pt idx="37">
                  <c:v>4.91885264284626</c:v>
                </c:pt>
                <c:pt idx="38">
                  <c:v>4.93849597212295</c:v>
                </c:pt>
                <c:pt idx="39">
                  <c:v>4.95415837960685</c:v>
                </c:pt>
                <c:pt idx="40">
                  <c:v>4.96586168099727</c:v>
                </c:pt>
                <c:pt idx="41">
                  <c:v>4.97362209936888</c:v>
                </c:pt>
                <c:pt idx="42">
                  <c:v>4.97745035550144</c:v>
                </c:pt>
                <c:pt idx="43">
                  <c:v>4.97735172726787</c:v>
                </c:pt>
                <c:pt idx="44">
                  <c:v>4.97332607878211</c:v>
                </c:pt>
                <c:pt idx="45">
                  <c:v>4.96536785964938</c:v>
                </c:pt>
                <c:pt idx="46">
                  <c:v>4.95346607431015</c:v>
                </c:pt>
                <c:pt idx="47">
                  <c:v>4.93760422111719</c:v>
                </c:pt>
                <c:pt idx="48">
                  <c:v>4.91776020042612</c:v>
                </c:pt>
                <c:pt idx="49">
                  <c:v>4.89390619060626</c:v>
                </c:pt>
                <c:pt idx="50">
                  <c:v>4.8660084904823</c:v>
                </c:pt>
                <c:pt idx="51">
                  <c:v>4.83402732629033</c:v>
                </c:pt>
                <c:pt idx="52">
                  <c:v>4.79791662076424</c:v>
                </c:pt>
                <c:pt idx="53">
                  <c:v>4.75762372144959</c:v>
                </c:pt>
                <c:pt idx="54">
                  <c:v>4.71308908475949</c:v>
                </c:pt>
                <c:pt idx="55">
                  <c:v>4.66424591162586</c:v>
                </c:pt>
                <c:pt idx="56">
                  <c:v>4.61101972984208</c:v>
                </c:pt>
                <c:pt idx="57">
                  <c:v>4.55332791731932</c:v>
                </c:pt>
                <c:pt idx="58">
                  <c:v>4.49107915946166</c:v>
                </c:pt>
                <c:pt idx="59">
                  <c:v>4.42417283267622</c:v>
                </c:pt>
                <c:pt idx="60">
                  <c:v>4.35249830463289</c:v>
                </c:pt>
                <c:pt idx="61">
                  <c:v>4.27593414023037</c:v>
                </c:pt>
                <c:pt idx="62">
                  <c:v>4.19434720025002</c:v>
                </c:pt>
                <c:pt idx="63">
                  <c:v>4.10759161731678</c:v>
                </c:pt>
                <c:pt idx="64">
                  <c:v>4.01550763094388</c:v>
                </c:pt>
                <c:pt idx="65">
                  <c:v>3.91792026000207</c:v>
                </c:pt>
                <c:pt idx="66">
                  <c:v>3.81463778677744</c:v>
                </c:pt>
                <c:pt idx="67">
                  <c:v>3.70545002167874</c:v>
                </c:pt>
                <c:pt idx="68">
                  <c:v>3.59012631138448</c:v>
                </c:pt>
                <c:pt idx="69">
                  <c:v>3.46841324547182</c:v>
                </c:pt>
                <c:pt idx="70">
                  <c:v>3.34003200693626</c:v>
                </c:pt>
                <c:pt idx="71">
                  <c:v>3.20467529996109</c:v>
                </c:pt>
                <c:pt idx="72">
                  <c:v>3.06200377312125</c:v>
                </c:pt>
                <c:pt idx="73">
                  <c:v>2.91164183696499</c:v>
                </c:pt>
                <c:pt idx="74">
                  <c:v>2.75317275033691</c:v>
                </c:pt>
                <c:pt idx="75">
                  <c:v>2.58613281816138</c:v>
                </c:pt>
                <c:pt idx="76">
                  <c:v>2.41000450232278</c:v>
                </c:pt>
                <c:pt idx="77">
                  <c:v>2.2242081934694</c:v>
                </c:pt>
                <c:pt idx="78">
                  <c:v>2.02809232041282</c:v>
                </c:pt>
                <c:pt idx="79">
                  <c:v>1.82092137873979</c:v>
                </c:pt>
                <c:pt idx="80">
                  <c:v>1.60186133186758</c:v>
                </c:pt>
                <c:pt idx="81">
                  <c:v>1.36996166230264</c:v>
                </c:pt>
                <c:pt idx="82">
                  <c:v>1.12413310794097</c:v>
                </c:pt>
                <c:pt idx="83">
                  <c:v>0.863119777226495</c:v>
                </c:pt>
                <c:pt idx="84">
                  <c:v>0.58546385091405</c:v>
                </c:pt>
                <c:pt idx="85">
                  <c:v>0.28946037373926</c:v>
                </c:pt>
                <c:pt idx="86">
                  <c:v>-0.026901400491022</c:v>
                </c:pt>
                <c:pt idx="87">
                  <c:v>-0.366015213030864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trajectory!$G$1</c:f>
              <c:strCache>
                <c:ptCount val="1"/>
                <c:pt idx="0">
                  <c:v>Range Goal</c:v>
                </c:pt>
              </c:strCache>
            </c:strRef>
          </c:tx>
          <c:spPr>
            <a:solidFill>
              <a:srgbClr val="db8238"/>
            </a:solidFill>
            <a:ln w="28440">
              <a:solidFill>
                <a:srgbClr val="db8238"/>
              </a:solidFill>
              <a:round/>
            </a:ln>
          </c:spPr>
          <c:marker>
            <c:symbol val="square"/>
            <c:size val="5"/>
            <c:spPr>
              <a:solidFill>
                <a:srgbClr val="db8238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trajectory!$G$2:$G$3</c:f>
              <c:numCache>
                <c:formatCode>General</c:formatCode>
                <c:ptCount val="2"/>
                <c:pt idx="0">
                  <c:v>9.96696</c:v>
                </c:pt>
                <c:pt idx="1">
                  <c:v>9.96696</c:v>
                </c:pt>
              </c:numCache>
            </c:numRef>
          </c:xVal>
          <c:yVal>
            <c:numRef>
              <c:f>trajectory!$H$2:$H$3</c:f>
              <c:numCache>
                <c:formatCode>General</c:formatCode>
                <c:ptCount val="2"/>
                <c:pt idx="0">
                  <c:v>0</c:v>
                </c:pt>
                <c:pt idx="1">
                  <c:v>4.91885264284626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Flight!$A$27:$A$27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ffff"/>
            </a:solidFill>
            <a:ln w="28440">
              <a:noFill/>
            </a:ln>
          </c:spPr>
          <c:marker>
            <c:symbol val="x"/>
            <c:size val="10"/>
            <c:spPr>
              <a:solidFill>
                <a:srgbClr val="ffffff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Flight!$B$29:$B$29</c:f>
              <c:numCache>
                <c:formatCode>General</c:formatCode>
                <c:ptCount val="1"/>
                <c:pt idx="0">
                  <c:v>9.10268483140838</c:v>
                </c:pt>
              </c:numCache>
            </c:numRef>
          </c:xVal>
          <c:yVal>
            <c:numRef>
              <c:f>Flight!$B$31:$B$31</c:f>
              <c:numCache>
                <c:formatCode>General</c:formatCode>
                <c:ptCount val="1"/>
                <c:pt idx="0">
                  <c:v>4.97789178367517</c:v>
                </c:pt>
              </c:numCache>
            </c:numRef>
          </c:yVal>
          <c:smooth val="0"/>
        </c:ser>
        <c:axId val="23326713"/>
        <c:axId val="56798791"/>
      </c:scatterChart>
      <c:valAx>
        <c:axId val="23326713"/>
        <c:scaling>
          <c:orientation val="minMax"/>
          <c:max val="3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98791"/>
        <c:crossesAt val="0"/>
        <c:crossBetween val="midCat"/>
      </c:valAx>
      <c:valAx>
        <c:axId val="56798791"/>
        <c:scaling>
          <c:orientation val="minMax"/>
          <c:min val="-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Meters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26713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774995944411399"/>
          <c:y val="0.0550473062788334"/>
          <c:w val="0.159573892824312"/>
          <c:h val="0.12432559230588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trajectory!$C$1:$C$1</c:f>
              <c:strCache>
                <c:ptCount val="1"/>
                <c:pt idx="0">
                  <c:v>Trajectory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trajectory!$C$3:$C$90</c:f>
              <c:numCache>
                <c:formatCode>General</c:formatCode>
                <c:ptCount val="88"/>
                <c:pt idx="0">
                  <c:v>0</c:v>
                </c:pt>
                <c:pt idx="1">
                  <c:v>0.504902179434994</c:v>
                </c:pt>
                <c:pt idx="2">
                  <c:v>0.968713283748948</c:v>
                </c:pt>
                <c:pt idx="3">
                  <c:v>1.39762120002356</c:v>
                </c:pt>
                <c:pt idx="4">
                  <c:v>1.79651341281553</c:v>
                </c:pt>
                <c:pt idx="5">
                  <c:v>2.16931764892042</c:v>
                </c:pt>
                <c:pt idx="6">
                  <c:v>2.51923780384366</c:v>
                </c:pt>
                <c:pt idx="7">
                  <c:v>2.84892155254032</c:v>
                </c:pt>
                <c:pt idx="8">
                  <c:v>3.16058208859697</c:v>
                </c:pt>
                <c:pt idx="9">
                  <c:v>3.45608827814213</c:v>
                </c:pt>
                <c:pt idx="10">
                  <c:v>3.73703257903551</c:v>
                </c:pt>
                <c:pt idx="11">
                  <c:v>4.0047829976679</c:v>
                </c:pt>
                <c:pt idx="12">
                  <c:v>4.26052338377001</c:v>
                </c:pt>
                <c:pt idx="13">
                  <c:v>4.50528506985833</c:v>
                </c:pt>
                <c:pt idx="14">
                  <c:v>4.73997199473817</c:v>
                </c:pt>
                <c:pt idx="15">
                  <c:v>4.96538085786264</c:v>
                </c:pt>
                <c:pt idx="16">
                  <c:v>5.18221743921314</c:v>
                </c:pt>
                <c:pt idx="17">
                  <c:v>5.39110992814199</c:v>
                </c:pt>
                <c:pt idx="18">
                  <c:v>5.59261989580476</c:v>
                </c:pt>
                <c:pt idx="19">
                  <c:v>5.7872513940655</c:v>
                </c:pt>
                <c:pt idx="20">
                  <c:v>5.97545855211442</c:v>
                </c:pt>
                <c:pt idx="21">
                  <c:v>6.15765195895291</c:v>
                </c:pt>
                <c:pt idx="22">
                  <c:v>6.33420405741003</c:v>
                </c:pt>
                <c:pt idx="23">
                  <c:v>6.5054537278883</c:v>
                </c:pt>
                <c:pt idx="24">
                  <c:v>6.67171020364778</c:v>
                </c:pt>
                <c:pt idx="25">
                  <c:v>6.83325643130155</c:v>
                </c:pt>
                <c:pt idx="26">
                  <c:v>6.99035196826364</c:v>
                </c:pt>
                <c:pt idx="27">
                  <c:v>7.14323549166521</c:v>
                </c:pt>
                <c:pt idx="28">
                  <c:v>7.29212697962948</c:v>
                </c:pt>
                <c:pt idx="29">
                  <c:v>7.43722961494557</c:v>
                </c:pt>
                <c:pt idx="30">
                  <c:v>7.57873145248588</c:v>
                </c:pt>
                <c:pt idx="31">
                  <c:v>7.71680688470139</c:v>
                </c:pt>
                <c:pt idx="32">
                  <c:v>7.85161793384542</c:v>
                </c:pt>
                <c:pt idx="33">
                  <c:v>7.98331539494277</c:v>
                </c:pt>
                <c:pt idx="34">
                  <c:v>8.11203984972531</c:v>
                </c:pt>
                <c:pt idx="35">
                  <c:v>8.23792256862897</c:v>
                </c:pt>
                <c:pt idx="36">
                  <c:v>8.36108631536209</c:v>
                </c:pt>
                <c:pt idx="37">
                  <c:v>8.48164606640696</c:v>
                </c:pt>
                <c:pt idx="38">
                  <c:v>8.59970965602426</c:v>
                </c:pt>
                <c:pt idx="39">
                  <c:v>8.71537835582916</c:v>
                </c:pt>
                <c:pt idx="40">
                  <c:v>8.8287473967452</c:v>
                </c:pt>
                <c:pt idx="41">
                  <c:v>8.93990644007687</c:v>
                </c:pt>
                <c:pt idx="42">
                  <c:v>9.04894000353922</c:v>
                </c:pt>
                <c:pt idx="43">
                  <c:v>9.15592784731598</c:v>
                </c:pt>
                <c:pt idx="44">
                  <c:v>9.2609453245638</c:v>
                </c:pt>
                <c:pt idx="45">
                  <c:v>9.3640637002207</c:v>
                </c:pt>
                <c:pt idx="46">
                  <c:v>9.46535044149729</c:v>
                </c:pt>
                <c:pt idx="47">
                  <c:v>9.56486948301638</c:v>
                </c:pt>
                <c:pt idx="48">
                  <c:v>9.66268146921042</c:v>
                </c:pt>
                <c:pt idx="49">
                  <c:v>9.75884397627823</c:v>
                </c:pt>
                <c:pt idx="50">
                  <c:v>9.85341171573516</c:v>
                </c:pt>
                <c:pt idx="51">
                  <c:v>9.94643672135858</c:v>
                </c:pt>
                <c:pt idx="52">
                  <c:v>10.0379685211281</c:v>
                </c:pt>
                <c:pt idx="53">
                  <c:v>10.128054295583</c:v>
                </c:pt>
                <c:pt idx="54">
                  <c:v>10.2167390238643</c:v>
                </c:pt>
                <c:pt idx="55">
                  <c:v>10.3040656185736</c:v>
                </c:pt>
                <c:pt idx="56">
                  <c:v>10.3900750504604</c:v>
                </c:pt>
                <c:pt idx="57">
                  <c:v>10.474806463845</c:v>
                </c:pt>
                <c:pt idx="58">
                  <c:v>10.5582972835911</c:v>
                </c:pt>
                <c:pt idx="59">
                  <c:v>10.6405833143598</c:v>
                </c:pt>
                <c:pt idx="60">
                  <c:v>10.7216988328031</c:v>
                </c:pt>
                <c:pt idx="61">
                  <c:v>10.8016766732923</c:v>
                </c:pt>
                <c:pt idx="62">
                  <c:v>10.8805483077171</c:v>
                </c:pt>
                <c:pt idx="63">
                  <c:v>10.9583439198408</c:v>
                </c:pt>
                <c:pt idx="64">
                  <c:v>11.0350924746517</c:v>
                </c:pt>
                <c:pt idx="65">
                  <c:v>11.1108217831089</c:v>
                </c:pt>
                <c:pt idx="66">
                  <c:v>11.1855585626452</c:v>
                </c:pt>
                <c:pt idx="67">
                  <c:v>11.2593284937561</c:v>
                </c:pt>
                <c:pt idx="68">
                  <c:v>11.3321562729747</c:v>
                </c:pt>
                <c:pt idx="69">
                  <c:v>11.4040656625071</c:v>
                </c:pt>
                <c:pt idx="70">
                  <c:v>11.4750795367759</c:v>
                </c:pt>
                <c:pt idx="71">
                  <c:v>11.5452199261016</c:v>
                </c:pt>
                <c:pt idx="72">
                  <c:v>11.6145080577304</c:v>
                </c:pt>
                <c:pt idx="73">
                  <c:v>11.6829643943984</c:v>
                </c:pt>
                <c:pt idx="74">
                  <c:v>11.7506086706093</c:v>
                </c:pt>
                <c:pt idx="75">
                  <c:v>11.8174599267845</c:v>
                </c:pt>
                <c:pt idx="76">
                  <c:v>11.8835365414354</c:v>
                </c:pt>
                <c:pt idx="77">
                  <c:v>11.9488562614924</c:v>
                </c:pt>
                <c:pt idx="78">
                  <c:v>12.013436230917</c:v>
                </c:pt>
                <c:pt idx="79">
                  <c:v>12.0772930177109</c:v>
                </c:pt>
                <c:pt idx="80">
                  <c:v>12.1404426394306</c:v>
                </c:pt>
                <c:pt idx="81">
                  <c:v>12.2029005873038</c:v>
                </c:pt>
                <c:pt idx="82">
                  <c:v>12.26468184904</c:v>
                </c:pt>
                <c:pt idx="83">
                  <c:v>12.3258009304175</c:v>
                </c:pt>
                <c:pt idx="84">
                  <c:v>12.3862718757276</c:v>
                </c:pt>
                <c:pt idx="85">
                  <c:v>12.446108287144</c:v>
                </c:pt>
                <c:pt idx="86">
                  <c:v>12.5053233430883</c:v>
                </c:pt>
                <c:pt idx="87">
                  <c:v>12.5639298156504</c:v>
                </c:pt>
              </c:numCache>
            </c:numRef>
          </c:xVal>
          <c:yVal>
            <c:numRef>
              <c:f>trajectory!$D$3:$D$90</c:f>
              <c:numCache>
                <c:formatCode>General</c:formatCode>
                <c:ptCount val="88"/>
                <c:pt idx="0">
                  <c:v>0.3048</c:v>
                </c:pt>
                <c:pt idx="1">
                  <c:v>0.599836498827985</c:v>
                </c:pt>
                <c:pt idx="2">
                  <c:v>0.876617849474036</c:v>
                </c:pt>
                <c:pt idx="3">
                  <c:v>1.13683532081039</c:v>
                </c:pt>
                <c:pt idx="4">
                  <c:v>1.38193560308435</c:v>
                </c:pt>
                <c:pt idx="5">
                  <c:v>1.61316544438638</c:v>
                </c:pt>
                <c:pt idx="6">
                  <c:v>1.83160652385391</c:v>
                </c:pt>
                <c:pt idx="7">
                  <c:v>2.03820301612665</c:v>
                </c:pt>
                <c:pt idx="8">
                  <c:v>2.23378361042882</c:v>
                </c:pt>
                <c:pt idx="9">
                  <c:v>2.41907927034515</c:v>
                </c:pt>
                <c:pt idx="10">
                  <c:v>2.59473768521653</c:v>
                </c:pt>
                <c:pt idx="11">
                  <c:v>2.76133512517439</c:v>
                </c:pt>
                <c:pt idx="12">
                  <c:v>2.91938623914574</c:v>
                </c:pt>
                <c:pt idx="13">
                  <c:v>3.06935220873452</c:v>
                </c:pt>
                <c:pt idx="14">
                  <c:v>3.21164757722639</c:v>
                </c:pt>
                <c:pt idx="15">
                  <c:v>3.34664600281819</c:v>
                </c:pt>
                <c:pt idx="16">
                  <c:v>3.47468513209984</c:v>
                </c:pt>
                <c:pt idx="17">
                  <c:v>3.59607074927752</c:v>
                </c:pt>
                <c:pt idx="18">
                  <c:v>3.7110803253878</c:v>
                </c:pt>
                <c:pt idx="19">
                  <c:v>3.8199660674774</c:v>
                </c:pt>
                <c:pt idx="20">
                  <c:v>3.92295754871353</c:v>
                </c:pt>
                <c:pt idx="21">
                  <c:v>4.02026398539261</c:v>
                </c:pt>
                <c:pt idx="22">
                  <c:v>4.11207621490178</c:v>
                </c:pt>
                <c:pt idx="23">
                  <c:v>4.19856841916073</c:v>
                </c:pt>
                <c:pt idx="24">
                  <c:v>4.27989963040631</c:v>
                </c:pt>
                <c:pt idx="25">
                  <c:v>4.3562150499769</c:v>
                </c:pt>
                <c:pt idx="26">
                  <c:v>4.42764720570226</c:v>
                </c:pt>
                <c:pt idx="27">
                  <c:v>4.49431696936939</c:v>
                </c:pt>
                <c:pt idx="28">
                  <c:v>4.55633445233146</c:v>
                </c:pt>
                <c:pt idx="29">
                  <c:v>4.61379979451154</c:v>
                </c:pt>
                <c:pt idx="30">
                  <c:v>4.66680385971166</c:v>
                </c:pt>
                <c:pt idx="31">
                  <c:v>4.71542884818024</c:v>
                </c:pt>
                <c:pt idx="32">
                  <c:v>4.75974883574706</c:v>
                </c:pt>
                <c:pt idx="33">
                  <c:v>4.7998302474454</c:v>
                </c:pt>
                <c:pt idx="34">
                  <c:v>4.83573227236086</c:v>
                </c:pt>
                <c:pt idx="35">
                  <c:v>4.86750722543797</c:v>
                </c:pt>
                <c:pt idx="36">
                  <c:v>4.89520086110754</c:v>
                </c:pt>
                <c:pt idx="37">
                  <c:v>4.91885264284626</c:v>
                </c:pt>
                <c:pt idx="38">
                  <c:v>4.93849597212295</c:v>
                </c:pt>
                <c:pt idx="39">
                  <c:v>4.95415837960685</c:v>
                </c:pt>
                <c:pt idx="40">
                  <c:v>4.96586168099727</c:v>
                </c:pt>
                <c:pt idx="41">
                  <c:v>4.97362209936888</c:v>
                </c:pt>
                <c:pt idx="42">
                  <c:v>4.97745035550144</c:v>
                </c:pt>
                <c:pt idx="43">
                  <c:v>4.97735172726787</c:v>
                </c:pt>
                <c:pt idx="44">
                  <c:v>4.97332607878211</c:v>
                </c:pt>
                <c:pt idx="45">
                  <c:v>4.96536785964938</c:v>
                </c:pt>
                <c:pt idx="46">
                  <c:v>4.95346607431015</c:v>
                </c:pt>
                <c:pt idx="47">
                  <c:v>4.93760422111719</c:v>
                </c:pt>
                <c:pt idx="48">
                  <c:v>4.91776020042612</c:v>
                </c:pt>
                <c:pt idx="49">
                  <c:v>4.89390619060626</c:v>
                </c:pt>
                <c:pt idx="50">
                  <c:v>4.8660084904823</c:v>
                </c:pt>
                <c:pt idx="51">
                  <c:v>4.83402732629033</c:v>
                </c:pt>
                <c:pt idx="52">
                  <c:v>4.79791662076424</c:v>
                </c:pt>
                <c:pt idx="53">
                  <c:v>4.75762372144959</c:v>
                </c:pt>
                <c:pt idx="54">
                  <c:v>4.71308908475949</c:v>
                </c:pt>
                <c:pt idx="55">
                  <c:v>4.66424591162586</c:v>
                </c:pt>
                <c:pt idx="56">
                  <c:v>4.61101972984208</c:v>
                </c:pt>
                <c:pt idx="57">
                  <c:v>4.55332791731932</c:v>
                </c:pt>
                <c:pt idx="58">
                  <c:v>4.49107915946166</c:v>
                </c:pt>
                <c:pt idx="59">
                  <c:v>4.42417283267622</c:v>
                </c:pt>
                <c:pt idx="60">
                  <c:v>4.35249830463289</c:v>
                </c:pt>
                <c:pt idx="61">
                  <c:v>4.27593414023037</c:v>
                </c:pt>
                <c:pt idx="62">
                  <c:v>4.19434720025002</c:v>
                </c:pt>
                <c:pt idx="63">
                  <c:v>4.10759161731678</c:v>
                </c:pt>
                <c:pt idx="64">
                  <c:v>4.01550763094388</c:v>
                </c:pt>
                <c:pt idx="65">
                  <c:v>3.91792026000207</c:v>
                </c:pt>
                <c:pt idx="66">
                  <c:v>3.81463778677744</c:v>
                </c:pt>
                <c:pt idx="67">
                  <c:v>3.70545002167874</c:v>
                </c:pt>
                <c:pt idx="68">
                  <c:v>3.59012631138448</c:v>
                </c:pt>
                <c:pt idx="69">
                  <c:v>3.46841324547182</c:v>
                </c:pt>
                <c:pt idx="70">
                  <c:v>3.34003200693626</c:v>
                </c:pt>
                <c:pt idx="71">
                  <c:v>3.20467529996109</c:v>
                </c:pt>
                <c:pt idx="72">
                  <c:v>3.06200377312125</c:v>
                </c:pt>
                <c:pt idx="73">
                  <c:v>2.91164183696499</c:v>
                </c:pt>
                <c:pt idx="74">
                  <c:v>2.75317275033691</c:v>
                </c:pt>
                <c:pt idx="75">
                  <c:v>2.58613281816138</c:v>
                </c:pt>
                <c:pt idx="76">
                  <c:v>2.41000450232278</c:v>
                </c:pt>
                <c:pt idx="77">
                  <c:v>2.2242081934694</c:v>
                </c:pt>
                <c:pt idx="78">
                  <c:v>2.02809232041282</c:v>
                </c:pt>
                <c:pt idx="79">
                  <c:v>1.82092137873979</c:v>
                </c:pt>
                <c:pt idx="80">
                  <c:v>1.60186133186758</c:v>
                </c:pt>
                <c:pt idx="81">
                  <c:v>1.36996166230264</c:v>
                </c:pt>
                <c:pt idx="82">
                  <c:v>1.12413310794097</c:v>
                </c:pt>
                <c:pt idx="83">
                  <c:v>0.863119777226495</c:v>
                </c:pt>
                <c:pt idx="84">
                  <c:v>0.58546385091405</c:v>
                </c:pt>
                <c:pt idx="85">
                  <c:v>0.28946037373926</c:v>
                </c:pt>
                <c:pt idx="86">
                  <c:v>-0.026901400491022</c:v>
                </c:pt>
                <c:pt idx="87">
                  <c:v>-0.366015213030864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trajectory!$G$1:$G$1</c:f>
              <c:strCache>
                <c:ptCount val="1"/>
                <c:pt idx="0">
                  <c:v>Range Goal</c:v>
                </c:pt>
              </c:strCache>
            </c:strRef>
          </c:tx>
          <c:spPr>
            <a:solidFill>
              <a:srgbClr val="f59240"/>
            </a:solidFill>
            <a:ln w="28440">
              <a:solidFill>
                <a:srgbClr val="f59240"/>
              </a:solidFill>
              <a:round/>
            </a:ln>
          </c:spPr>
          <c:marker>
            <c:symbol val="square"/>
            <c:size val="5"/>
            <c:spPr>
              <a:solidFill>
                <a:srgbClr val="f5924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trajectory!$G$2:$G$3</c:f>
              <c:numCache>
                <c:formatCode>General</c:formatCode>
                <c:ptCount val="2"/>
                <c:pt idx="0">
                  <c:v>9.96696</c:v>
                </c:pt>
                <c:pt idx="1">
                  <c:v>9.96696</c:v>
                </c:pt>
              </c:numCache>
            </c:numRef>
          </c:xVal>
          <c:yVal>
            <c:numRef>
              <c:f>trajectory!$H$2:$H$3</c:f>
              <c:numCache>
                <c:formatCode>General</c:formatCode>
                <c:ptCount val="2"/>
                <c:pt idx="0">
                  <c:v>0</c:v>
                </c:pt>
                <c:pt idx="1">
                  <c:v>4.91885264284626</c:v>
                </c:pt>
              </c:numCache>
            </c:numRef>
          </c:yVal>
          <c:smooth val="0"/>
        </c:ser>
        <c:axId val="70601396"/>
        <c:axId val="77179655"/>
      </c:scatterChart>
      <c:valAx>
        <c:axId val="70601396"/>
        <c:scaling>
          <c:orientation val="minMax"/>
        </c:scaling>
        <c:delete val="0"/>
        <c:axPos val="b"/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79655"/>
        <c:crosses val="autoZero"/>
        <c:crossBetween val="midCat"/>
      </c:valAx>
      <c:valAx>
        <c:axId val="77179655"/>
        <c:scaling>
          <c:orientation val="minMax"/>
          <c:min val="-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013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31</xdr:row>
      <xdr:rowOff>138600</xdr:rowOff>
    </xdr:from>
    <xdr:to>
      <xdr:col>4</xdr:col>
      <xdr:colOff>354600</xdr:colOff>
      <xdr:row>50</xdr:row>
      <xdr:rowOff>165600</xdr:rowOff>
    </xdr:to>
    <xdr:sp>
      <xdr:nvSpPr>
        <xdr:cNvPr id="0" name="CustomShape 1"/>
        <xdr:cNvSpPr/>
      </xdr:nvSpPr>
      <xdr:spPr>
        <a:xfrm>
          <a:off x="142920" y="5513760"/>
          <a:ext cx="3853800" cy="31359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Notes: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The inputs cells have a yellow background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i="1" lang="en-US" sz="1400" spc="-1" strike="noStrike">
              <a:solidFill>
                <a:srgbClr val="000000"/>
              </a:solidFill>
              <a:latin typeface="Calibri"/>
            </a:rPr>
            <a:t>Do not type in other cells as formula may be corrupted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600" spc="-1" strike="noStrike">
              <a:solidFill>
                <a:srgbClr val="000000"/>
              </a:solidFill>
              <a:latin typeface="Calibri"/>
            </a:rPr>
            <a:t>Inputs:</a:t>
          </a:r>
          <a:endParaRPr b="0" lang="en-US" sz="16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launch angle: 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the release angle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release speed: 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the launching speed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release height: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the height of the launch point off the floor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ball radius: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the radius of the Power Cell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ball weight: 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the weight of the Power Cell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drag coefficient: 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unitless constant for a sphere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range: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the desired shooting distance 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air density: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the local air density see the comment for other values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1" lang="en-US" sz="1400" spc="-1" strike="noStrike">
              <a:solidFill>
                <a:srgbClr val="000000"/>
              </a:solidFill>
              <a:latin typeface="Calibri"/>
            </a:rPr>
            <a:t>time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the time input for the trajectory position locator - see</a:t>
          </a:r>
          <a:r>
            <a:rPr b="1" lang="en-US" sz="1400" spc="-1" strike="noStrike">
              <a:solidFill>
                <a:srgbClr val="000000"/>
              </a:solidFill>
              <a:latin typeface="Calibri"/>
            </a:rPr>
            <a:t> X</a:t>
          </a:r>
          <a:r>
            <a:rPr b="0" lang="en-US" sz="1400" spc="-1" strike="noStrike">
              <a:solidFill>
                <a:srgbClr val="000000"/>
              </a:solidFill>
              <a:latin typeface="Calibri"/>
            </a:rPr>
            <a:t> on plot. </a:t>
          </a:r>
          <a:endParaRPr b="0" lang="en-US" sz="14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4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684720</xdr:colOff>
      <xdr:row>9</xdr:row>
      <xdr:rowOff>115920</xdr:rowOff>
    </xdr:from>
    <xdr:to>
      <xdr:col>15</xdr:col>
      <xdr:colOff>471240</xdr:colOff>
      <xdr:row>36</xdr:row>
      <xdr:rowOff>7920</xdr:rowOff>
    </xdr:to>
    <xdr:graphicFrame>
      <xdr:nvGraphicFramePr>
        <xdr:cNvPr id="1" name="Chart 4"/>
        <xdr:cNvGraphicFramePr/>
      </xdr:nvGraphicFramePr>
      <xdr:xfrm>
        <a:off x="5014080" y="1592280"/>
        <a:ext cx="6657120" cy="460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509040</xdr:colOff>
      <xdr:row>6</xdr:row>
      <xdr:rowOff>32040</xdr:rowOff>
    </xdr:from>
    <xdr:to>
      <xdr:col>14</xdr:col>
      <xdr:colOff>37440</xdr:colOff>
      <xdr:row>34</xdr:row>
      <xdr:rowOff>163080</xdr:rowOff>
    </xdr:to>
    <xdr:graphicFrame>
      <xdr:nvGraphicFramePr>
        <xdr:cNvPr id="2" name="Chart 1"/>
        <xdr:cNvGraphicFramePr/>
      </xdr:nvGraphicFramePr>
      <xdr:xfrm>
        <a:off x="3964680" y="1039680"/>
        <a:ext cx="4864680" cy="468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344520</xdr:colOff>
      <xdr:row>36</xdr:row>
      <xdr:rowOff>27000</xdr:rowOff>
    </xdr:from>
    <xdr:to>
      <xdr:col>12</xdr:col>
      <xdr:colOff>79200</xdr:colOff>
      <xdr:row>41</xdr:row>
      <xdr:rowOff>122400</xdr:rowOff>
    </xdr:to>
    <xdr:sp>
      <xdr:nvSpPr>
        <xdr:cNvPr id="3" name="CustomShape 1"/>
        <xdr:cNvSpPr/>
      </xdr:nvSpPr>
      <xdr:spPr>
        <a:xfrm>
          <a:off x="3800160" y="5911200"/>
          <a:ext cx="3696840" cy="9082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Calibri"/>
            </a:rPr>
            <a:t>This sheet is used for calculating the trajectory values for the plots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RowHeight="13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4.56"/>
    <col collapsed="false" customWidth="true" hidden="false" outlineLevel="0" max="1025" min="3" style="0" width="8.52"/>
  </cols>
  <sheetData>
    <row r="1" customFormat="false" ht="12.8" hidden="false" customHeight="false" outlineLevel="0" collapsed="false"/>
    <row r="2" customFormat="false" ht="12.8" hidden="false" customHeight="false" outlineLevel="0" collapsed="false">
      <c r="A2" s="1" t="s">
        <v>0</v>
      </c>
      <c r="B2" s="2"/>
      <c r="C2" s="2"/>
      <c r="D2" s="2"/>
      <c r="E2" s="3" t="s">
        <v>1</v>
      </c>
      <c r="G2" s="4" t="s">
        <v>2</v>
      </c>
      <c r="H2" s="5"/>
      <c r="I2" s="5"/>
      <c r="J2" s="6"/>
    </row>
    <row r="3" customFormat="false" ht="12.8" hidden="false" customHeight="false" outlineLevel="0" collapsed="false">
      <c r="A3" s="7" t="s">
        <v>3</v>
      </c>
      <c r="B3" s="8" t="n">
        <v>30</v>
      </c>
      <c r="C3" s="9" t="s">
        <v>4</v>
      </c>
      <c r="D3" s="9"/>
      <c r="E3" s="10"/>
      <c r="G3" s="11"/>
      <c r="H3" s="9" t="s">
        <v>5</v>
      </c>
      <c r="I3" s="9" t="s">
        <v>6</v>
      </c>
      <c r="J3" s="12" t="s">
        <v>7</v>
      </c>
    </row>
    <row r="4" customFormat="false" ht="13.15" hidden="false" customHeight="false" outlineLevel="0" collapsed="false">
      <c r="A4" s="7" t="s">
        <v>8</v>
      </c>
      <c r="B4" s="13" t="n">
        <v>100</v>
      </c>
      <c r="C4" s="9" t="s">
        <v>9</v>
      </c>
      <c r="D4" s="14" t="n">
        <f aca="false">B4*I5</f>
        <v>30.48</v>
      </c>
      <c r="E4" s="10" t="s">
        <v>10</v>
      </c>
      <c r="G4" s="11" t="n">
        <v>1</v>
      </c>
      <c r="H4" s="9" t="s">
        <v>11</v>
      </c>
      <c r="I4" s="14" t="n">
        <v>16.018463306</v>
      </c>
      <c r="J4" s="12" t="s">
        <v>12</v>
      </c>
    </row>
    <row r="5" customFormat="false" ht="12.8" hidden="false" customHeight="false" outlineLevel="0" collapsed="false">
      <c r="A5" s="7" t="s">
        <v>13</v>
      </c>
      <c r="B5" s="8" t="n">
        <v>12</v>
      </c>
      <c r="C5" s="9" t="s">
        <v>14</v>
      </c>
      <c r="D5" s="9" t="n">
        <f aca="false">B5*2.54/100</f>
        <v>0.3048</v>
      </c>
      <c r="E5" s="10" t="s">
        <v>15</v>
      </c>
      <c r="G5" s="11" t="n">
        <v>1</v>
      </c>
      <c r="H5" s="9" t="s">
        <v>9</v>
      </c>
      <c r="I5" s="14" t="n">
        <v>0.3048</v>
      </c>
      <c r="J5" s="12" t="s">
        <v>10</v>
      </c>
    </row>
    <row r="6" customFormat="false" ht="12.8" hidden="false" customHeight="false" outlineLevel="0" collapsed="false">
      <c r="A6" s="7" t="s">
        <v>16</v>
      </c>
      <c r="B6" s="8" t="n">
        <v>7</v>
      </c>
      <c r="C6" s="9" t="s">
        <v>14</v>
      </c>
      <c r="D6" s="14" t="n">
        <f aca="false">B6*2.54/100</f>
        <v>0.1778</v>
      </c>
      <c r="E6" s="10" t="s">
        <v>15</v>
      </c>
      <c r="G6" s="11" t="n">
        <v>1</v>
      </c>
      <c r="H6" s="9" t="s">
        <v>17</v>
      </c>
      <c r="I6" s="14" t="n">
        <v>0.45359237</v>
      </c>
      <c r="J6" s="12" t="s">
        <v>18</v>
      </c>
    </row>
    <row r="7" customFormat="false" ht="13.15" hidden="false" customHeight="false" outlineLevel="0" collapsed="false">
      <c r="A7" s="7" t="s">
        <v>19</v>
      </c>
      <c r="B7" s="8" t="n">
        <f aca="false">5/16</f>
        <v>0.3125</v>
      </c>
      <c r="C7" s="9" t="s">
        <v>17</v>
      </c>
      <c r="D7" s="14" t="n">
        <f aca="false">B7*I6</f>
        <v>0.141747615625</v>
      </c>
      <c r="E7" s="10" t="s">
        <v>18</v>
      </c>
      <c r="G7" s="11" t="n">
        <v>1</v>
      </c>
      <c r="H7" s="9" t="s">
        <v>20</v>
      </c>
      <c r="I7" s="15" t="n">
        <v>0.09290304</v>
      </c>
      <c r="J7" s="12" t="s">
        <v>21</v>
      </c>
    </row>
    <row r="8" customFormat="false" ht="13.15" hidden="false" customHeight="false" outlineLevel="0" collapsed="false">
      <c r="A8" s="7" t="s">
        <v>22</v>
      </c>
      <c r="B8" s="8" t="n">
        <v>0.5</v>
      </c>
      <c r="C8" s="9"/>
      <c r="D8" s="9"/>
      <c r="E8" s="10"/>
      <c r="G8" s="16" t="n">
        <v>32.2</v>
      </c>
      <c r="H8" s="17" t="s">
        <v>23</v>
      </c>
      <c r="I8" s="18" t="n">
        <v>9.81456</v>
      </c>
      <c r="J8" s="19" t="s">
        <v>24</v>
      </c>
    </row>
    <row r="9" customFormat="false" ht="12.8" hidden="false" customHeight="false" outlineLevel="0" collapsed="false">
      <c r="A9" s="20" t="s">
        <v>25</v>
      </c>
      <c r="B9" s="21" t="n">
        <v>10.9</v>
      </c>
      <c r="C9" s="22" t="s">
        <v>26</v>
      </c>
      <c r="D9" s="23" t="n">
        <f aca="false">B9*36*2.54/100</f>
        <v>9.96696</v>
      </c>
      <c r="E9" s="24" t="s">
        <v>15</v>
      </c>
    </row>
    <row r="11" customFormat="false" ht="12.8" hidden="false" customHeight="false" outlineLevel="0" collapsed="false">
      <c r="A11" s="25" t="s">
        <v>27</v>
      </c>
      <c r="B11" s="26"/>
      <c r="C11" s="26"/>
      <c r="D11" s="26"/>
      <c r="E11" s="27"/>
    </row>
    <row r="12" customFormat="false" ht="13.15" hidden="false" customHeight="false" outlineLevel="0" collapsed="false">
      <c r="A12" s="28" t="s">
        <v>28</v>
      </c>
      <c r="B12" s="29" t="n">
        <v>0.0625</v>
      </c>
      <c r="C12" s="9" t="s">
        <v>11</v>
      </c>
      <c r="D12" s="14" t="n">
        <f aca="false">B12*I4</f>
        <v>1.001153956625</v>
      </c>
      <c r="E12" s="30" t="s">
        <v>12</v>
      </c>
    </row>
    <row r="13" customFormat="false" ht="13.15" hidden="false" customHeight="false" outlineLevel="0" collapsed="false">
      <c r="A13" s="31" t="s">
        <v>29</v>
      </c>
      <c r="B13" s="32" t="n">
        <v>32.2</v>
      </c>
      <c r="C13" s="32" t="s">
        <v>23</v>
      </c>
      <c r="D13" s="33" t="n">
        <v>9.81456</v>
      </c>
      <c r="E13" s="34" t="s">
        <v>24</v>
      </c>
    </row>
    <row r="14" customFormat="false" ht="12.8" hidden="false" customHeight="false" outlineLevel="0" collapsed="false"/>
    <row r="15" customFormat="false" ht="12.8" hidden="false" customHeight="false" outlineLevel="0" collapsed="false">
      <c r="A15" s="1" t="s">
        <v>30</v>
      </c>
      <c r="B15" s="2"/>
      <c r="C15" s="2"/>
      <c r="D15" s="2"/>
      <c r="E15" s="3"/>
    </row>
    <row r="16" customFormat="false" ht="13.15" hidden="false" customHeight="false" outlineLevel="0" collapsed="false">
      <c r="A16" s="7" t="s">
        <v>31</v>
      </c>
      <c r="B16" s="15" t="n">
        <f aca="false">PI()*(B6/12)^2</f>
        <v>1.06901416684653</v>
      </c>
      <c r="C16" s="9" t="s">
        <v>20</v>
      </c>
      <c r="D16" s="15" t="n">
        <f aca="false">PI()*D6^2</f>
        <v>0.0993146659031096</v>
      </c>
      <c r="E16" s="10" t="s">
        <v>21</v>
      </c>
    </row>
    <row r="17" customFormat="false" ht="15.75" hidden="false" customHeight="false" outlineLevel="0" collapsed="false">
      <c r="A17" s="7" t="s">
        <v>32</v>
      </c>
      <c r="B17" s="9"/>
      <c r="C17" s="9"/>
      <c r="D17" s="35" t="n">
        <f aca="false">D4*COS(B3/180*PI())</f>
        <v>26.3964543073497</v>
      </c>
      <c r="E17" s="10" t="s">
        <v>10</v>
      </c>
    </row>
    <row r="18" customFormat="false" ht="15.75" hidden="false" customHeight="false" outlineLevel="0" collapsed="false">
      <c r="A18" s="7" t="s">
        <v>33</v>
      </c>
      <c r="B18" s="9"/>
      <c r="C18" s="9"/>
      <c r="D18" s="35" t="n">
        <f aca="false">D4*SIN(B3/180*PI())</f>
        <v>15.24</v>
      </c>
      <c r="E18" s="10" t="s">
        <v>10</v>
      </c>
    </row>
    <row r="19" customFormat="false" ht="15.75" hidden="false" customHeight="false" outlineLevel="0" collapsed="false">
      <c r="A19" s="7" t="s">
        <v>34</v>
      </c>
      <c r="B19" s="9"/>
      <c r="C19" s="9"/>
      <c r="D19" s="35" t="n">
        <f aca="false">SQRT((2*D7*D13)/(B8*D12*D16))</f>
        <v>7.48111217784921</v>
      </c>
      <c r="E19" s="10" t="s">
        <v>10</v>
      </c>
    </row>
    <row r="20" customFormat="false" ht="13.15" hidden="false" customHeight="false" outlineLevel="0" collapsed="false">
      <c r="A20" s="7" t="s">
        <v>35</v>
      </c>
      <c r="B20" s="9"/>
      <c r="C20" s="9"/>
      <c r="D20" s="35" t="n">
        <f aca="false">0.5*B8*D12*D16*D19^2</f>
        <v>1.3911904784085</v>
      </c>
      <c r="E20" s="10" t="s">
        <v>36</v>
      </c>
    </row>
    <row r="21" customFormat="false" ht="15.75" hidden="false" customHeight="false" outlineLevel="0" collapsed="false">
      <c r="A21" s="7" t="s">
        <v>37</v>
      </c>
      <c r="B21" s="9"/>
      <c r="C21" s="9"/>
      <c r="D21" s="35" t="n">
        <f aca="false">(D19^2/(2*D13))*LN((D18^2+D19^2)/D19^2)+D5</f>
        <v>4.97789302244826</v>
      </c>
      <c r="E21" s="10" t="s">
        <v>15</v>
      </c>
    </row>
    <row r="22" customFormat="false" ht="15.75" hidden="false" customHeight="false" outlineLevel="0" collapsed="false">
      <c r="A22" s="7" t="s">
        <v>38</v>
      </c>
      <c r="B22" s="9"/>
      <c r="C22" s="9"/>
      <c r="D22" s="35" t="n">
        <f aca="false">(D19/D13)*ATAN(D18/D19)</f>
        <v>0.849497570136225</v>
      </c>
      <c r="E22" s="10" t="s">
        <v>39</v>
      </c>
    </row>
    <row r="23" customFormat="false" ht="12.8" hidden="false" customHeight="false" outlineLevel="0" collapsed="false">
      <c r="A23" s="7" t="s">
        <v>40</v>
      </c>
      <c r="B23" s="9"/>
      <c r="C23" s="9"/>
      <c r="D23" s="35" t="n">
        <f aca="false">(D19^2/D13)*LN((D19^2+D13*D17*D22)/D19^2)</f>
        <v>9.09999658230887</v>
      </c>
      <c r="E23" s="10" t="s">
        <v>15</v>
      </c>
    </row>
    <row r="24" customFormat="false" ht="12.8" hidden="false" customHeight="false" outlineLevel="0" collapsed="false">
      <c r="A24" s="20" t="s">
        <v>41</v>
      </c>
      <c r="B24" s="22"/>
      <c r="C24" s="22"/>
      <c r="D24" s="36" t="n">
        <f aca="false">D7*D4^2</f>
        <v>131.68784404314</v>
      </c>
      <c r="E24" s="24" t="s">
        <v>42</v>
      </c>
    </row>
    <row r="26" customFormat="false" ht="12.8" hidden="false" customHeight="false" outlineLevel="0" collapsed="false">
      <c r="A26" s="1" t="s">
        <v>43</v>
      </c>
      <c r="B26" s="2"/>
      <c r="C26" s="37" t="str">
        <f aca="false">CONCATENATE("@ ",B27,," ",C27)</f>
        <v>@ 0.85 s</v>
      </c>
    </row>
    <row r="27" customFormat="false" ht="12.8" hidden="false" customHeight="false" outlineLevel="0" collapsed="false">
      <c r="A27" s="7" t="s">
        <v>44</v>
      </c>
      <c r="B27" s="38" t="n">
        <v>0.85</v>
      </c>
      <c r="C27" s="39" t="s">
        <v>39</v>
      </c>
    </row>
    <row r="28" customFormat="false" ht="15.75" hidden="false" customHeight="false" outlineLevel="0" collapsed="false">
      <c r="A28" s="7" t="s">
        <v>45</v>
      </c>
      <c r="B28" s="40" t="n">
        <f aca="false">D19^2*D17/(D19^2+D13*D17*B27)</f>
        <v>5.34923527769852</v>
      </c>
      <c r="C28" s="39" t="s">
        <v>10</v>
      </c>
    </row>
    <row r="29" customFormat="false" ht="12.8" hidden="false" customHeight="false" outlineLevel="0" collapsed="false">
      <c r="A29" s="7" t="s">
        <v>46</v>
      </c>
      <c r="B29" s="41" t="n">
        <f aca="false">(D19^2/D13)*LN((D19^2+D13*D17*B27)/D19^2)</f>
        <v>9.10268483140838</v>
      </c>
      <c r="C29" s="39" t="s">
        <v>15</v>
      </c>
    </row>
    <row r="30" customFormat="false" ht="15.75" hidden="false" customHeight="false" outlineLevel="0" collapsed="false">
      <c r="A30" s="7" t="s">
        <v>47</v>
      </c>
      <c r="B30" s="41" t="n">
        <f aca="false">(D18-D19*TAN(D13*B27/D19))/(D19+D18*TAN(D13*B27/D19))*D19</f>
        <v>-0.00493112875794966</v>
      </c>
      <c r="C30" s="39" t="s">
        <v>10</v>
      </c>
    </row>
    <row r="31" customFormat="false" ht="15.75" hidden="false" customHeight="false" outlineLevel="0" collapsed="false">
      <c r="A31" s="20" t="s">
        <v>48</v>
      </c>
      <c r="B31" s="36" t="n">
        <f aca="false">(D19^2/(2*D13))*LN((D18^2+D19^2)/(B30^2+D19^2))+D5</f>
        <v>4.97789178367517</v>
      </c>
      <c r="C31" s="24" t="s">
        <v>15</v>
      </c>
    </row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8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4" customFormat="false" ht="12.8" hidden="false" customHeight="false" outlineLevel="0" collapsed="false"/>
    <row r="46" customFormat="false" ht="12.8" hidden="false" customHeight="false" outlineLevel="0" collapsed="false"/>
    <row r="49" customFormat="false" ht="12.8" hidden="false" customHeight="false" outlineLevel="0" collapsed="false"/>
  </sheetData>
  <conditionalFormatting sqref="D4">
    <cfRule type="cellIs" priority="2" operator="greaterThan" aboveAverage="0" equalAverage="0" bottom="0" percent="0" rank="0" text="" dxfId="0">
      <formula>Flight!$D$19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true" hidden="false" outlineLevel="0" max="2" min="1" style="0" width="7.71"/>
    <col collapsed="false" customWidth="true" hidden="false" outlineLevel="0" max="6" min="3" style="0" width="6.86"/>
    <col collapsed="false" customWidth="true" hidden="false" outlineLevel="0" max="9" min="7" style="0" width="7.86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42" t="s">
        <v>49</v>
      </c>
      <c r="B1" s="43" t="n">
        <v>0.02</v>
      </c>
      <c r="C1" s="44" t="s">
        <v>50</v>
      </c>
      <c r="D1" s="44"/>
      <c r="E1" s="45"/>
      <c r="G1" s="46" t="s">
        <v>51</v>
      </c>
      <c r="H1" s="45"/>
    </row>
    <row r="2" s="48" customFormat="true" ht="15.35" hidden="false" customHeight="false" outlineLevel="0" collapsed="false">
      <c r="A2" s="47" t="s">
        <v>44</v>
      </c>
      <c r="C2" s="48" t="s">
        <v>52</v>
      </c>
      <c r="D2" s="48" t="s">
        <v>53</v>
      </c>
      <c r="E2" s="49" t="s">
        <v>54</v>
      </c>
      <c r="F2" s="0"/>
      <c r="G2" s="50" t="n">
        <f aca="false">Flight!B9*36*2.54/100</f>
        <v>9.96696</v>
      </c>
      <c r="H2" s="51" t="n">
        <v>0</v>
      </c>
      <c r="I2" s="0"/>
      <c r="J2" s="0"/>
      <c r="K2" s="0"/>
      <c r="L2" s="0"/>
      <c r="M2" s="0"/>
      <c r="N2" s="0"/>
      <c r="O2" s="0"/>
      <c r="Q2" s="0"/>
      <c r="R2" s="0"/>
    </row>
    <row r="3" customFormat="false" ht="12.8" hidden="false" customHeight="false" outlineLevel="0" collapsed="false">
      <c r="A3" s="52" t="n">
        <v>0</v>
      </c>
      <c r="C3" s="41" t="n">
        <f aca="false">(Flight!D$19^2/Flight!D$13)*LN((Flight!D$19^2+Flight!D$13*Flight!D$17*A3)/Flight!D$19^2)</f>
        <v>0</v>
      </c>
      <c r="D3" s="41" t="n">
        <f aca="false">(Flight!D$19^2/(2*Flight!D$13))*LN((Flight!D$18^2+Flight!D$19^2)/(E3^2+Flight!D$19^2))+Flight!D$5</f>
        <v>0.3048</v>
      </c>
      <c r="E3" s="53" t="n">
        <f aca="false">(Flight!D$18-Flight!D$19*TAN(Flight!D$13*A3/Flight!D$19))/(Flight!D$19+Flight!D$18*TAN(Flight!D$13*A3/Flight!D$19))*Flight!D$19</f>
        <v>15.24</v>
      </c>
      <c r="G3" s="54" t="n">
        <f aca="false">Flight!B9*36*2.54/100</f>
        <v>9.96696</v>
      </c>
      <c r="H3" s="55" t="n">
        <f aca="false">MAX(D3:D40)</f>
        <v>4.91885264284626</v>
      </c>
    </row>
    <row r="4" customFormat="false" ht="12.8" hidden="false" customHeight="false" outlineLevel="0" collapsed="false">
      <c r="A4" s="52" t="n">
        <f aca="false">A3+B$1</f>
        <v>0.02</v>
      </c>
      <c r="C4" s="41" t="n">
        <f aca="false">(Flight!D$19^2/Flight!D$13)*LN((Flight!D$19^2+Flight!D$13*Flight!D$17*A4)/Flight!D$19^2)</f>
        <v>0.504902179434994</v>
      </c>
      <c r="D4" s="41" t="n">
        <f aca="false">(Flight!D$19^2/(2*Flight!D$13))*LN((Flight!D$18^2+Flight!D$19^2)/(E4^2+Flight!D$19^2))+Flight!D$5</f>
        <v>0.599836498827985</v>
      </c>
      <c r="E4" s="53" t="n">
        <f aca="false">(Flight!D$18-Flight!D$19*TAN(Flight!D$13*A4/Flight!D$19))/(Flight!D$19+Flight!D$18*TAN(Flight!D$13*A4/Flight!D$19))*Flight!D$19</f>
        <v>14.2802016438298</v>
      </c>
    </row>
    <row r="5" customFormat="false" ht="12.8" hidden="false" customHeight="false" outlineLevel="0" collapsed="false">
      <c r="A5" s="52" t="n">
        <f aca="false">A4+B$1</f>
        <v>0.04</v>
      </c>
      <c r="C5" s="41" t="n">
        <f aca="false">(Flight!D$19^2/Flight!D$13)*LN((Flight!D$19^2+Flight!D$13*Flight!D$17*A5)/Flight!D$19^2)</f>
        <v>0.968713283748948</v>
      </c>
      <c r="D5" s="41" t="n">
        <f aca="false">(Flight!D$19^2/(2*Flight!D$13))*LN((Flight!D$18^2+Flight!D$19^2)/(E5^2+Flight!D$19^2))+Flight!D$5</f>
        <v>0.876617849474036</v>
      </c>
      <c r="E5" s="53" t="n">
        <f aca="false">(Flight!D$18-Flight!D$19*TAN(Flight!D$13*A5/Flight!D$19))/(Flight!D$19+Flight!D$18*TAN(Flight!D$13*A5/Flight!D$19))*Flight!D$19</f>
        <v>13.4119796806486</v>
      </c>
    </row>
    <row r="6" customFormat="false" ht="12.8" hidden="false" customHeight="false" outlineLevel="0" collapsed="false">
      <c r="A6" s="52" t="n">
        <f aca="false">A5+B$1</f>
        <v>0.06</v>
      </c>
      <c r="C6" s="41" t="n">
        <f aca="false">(Flight!D$19^2/Flight!D$13)*LN((Flight!D$19^2+Flight!D$13*Flight!D$17*A6)/Flight!D$19^2)</f>
        <v>1.39762120002356</v>
      </c>
      <c r="D6" s="41" t="n">
        <f aca="false">(Flight!D$19^2/(2*Flight!D$13))*LN((Flight!D$18^2+Flight!D$19^2)/(E6^2+Flight!D$19^2))+Flight!D$5</f>
        <v>1.13683532081039</v>
      </c>
      <c r="E6" s="53" t="n">
        <f aca="false">(Flight!D$18-Flight!D$19*TAN(Flight!D$13*A6/Flight!D$19))/(Flight!D$19+Flight!D$18*TAN(Flight!D$13*A6/Flight!D$19))*Flight!D$19</f>
        <v>12.6217864117443</v>
      </c>
    </row>
    <row r="7" customFormat="false" ht="12.8" hidden="false" customHeight="false" outlineLevel="0" collapsed="false">
      <c r="A7" s="52" t="n">
        <f aca="false">A6+B$1</f>
        <v>0.08</v>
      </c>
      <c r="C7" s="41" t="n">
        <f aca="false">(Flight!D$19^2/Flight!D$13)*LN((Flight!D$19^2+Flight!D$13*Flight!D$17*A7)/Flight!D$19^2)</f>
        <v>1.79651341281553</v>
      </c>
      <c r="D7" s="41" t="n">
        <f aca="false">(Flight!D$19^2/(2*Flight!D$13))*LN((Flight!D$18^2+Flight!D$19^2)/(E7^2+Flight!D$19^2))+Flight!D$5</f>
        <v>1.38193560308435</v>
      </c>
      <c r="E7" s="53" t="n">
        <f aca="false">(Flight!D$18-Flight!D$19*TAN(Flight!D$13*A7/Flight!D$19))/(Flight!D$19+Flight!D$18*TAN(Flight!D$13*A7/Flight!D$19))*Flight!D$19</f>
        <v>11.8986026080093</v>
      </c>
    </row>
    <row r="8" customFormat="false" ht="12.8" hidden="false" customHeight="false" outlineLevel="0" collapsed="false">
      <c r="A8" s="52" t="n">
        <f aca="false">A7+B$1</f>
        <v>0.1</v>
      </c>
      <c r="C8" s="41" t="n">
        <f aca="false">(Flight!D$19^2/Flight!D$13)*LN((Flight!D$19^2+Flight!D$13*Flight!D$17*A8)/Flight!D$19^2)</f>
        <v>2.16931764892042</v>
      </c>
      <c r="D8" s="41" t="n">
        <f aca="false">(Flight!D$19^2/(2*Flight!D$13))*LN((Flight!D$18^2+Flight!D$19^2)/(E8^2+Flight!D$19^2))+Flight!D$5</f>
        <v>1.61316544438638</v>
      </c>
      <c r="E8" s="53" t="n">
        <f aca="false">(Flight!D$18-Flight!D$19*TAN(Flight!D$13*A8/Flight!D$19))/(Flight!D$19+Flight!D$18*TAN(Flight!D$13*A8/Flight!D$19))*Flight!D$19</f>
        <v>11.2333727504546</v>
      </c>
    </row>
    <row r="9" customFormat="false" ht="12.8" hidden="false" customHeight="false" outlineLevel="0" collapsed="false">
      <c r="A9" s="52" t="n">
        <f aca="false">A8+B$1</f>
        <v>0.12</v>
      </c>
      <c r="C9" s="41" t="n">
        <f aca="false">(Flight!D$19^2/Flight!D$13)*LN((Flight!D$19^2+Flight!D$13*Flight!D$17*A9)/Flight!D$19^2)</f>
        <v>2.51923780384366</v>
      </c>
      <c r="D9" s="41" t="n">
        <f aca="false">(Flight!D$19^2/(2*Flight!D$13))*LN((Flight!D$18^2+Flight!D$19^2)/(E9^2+Flight!D$19^2))+Flight!D$5</f>
        <v>1.83160652385391</v>
      </c>
      <c r="E9" s="53" t="n">
        <f aca="false">(Flight!D$18-Flight!D$19*TAN(Flight!D$13*A9/Flight!D$19))/(Flight!D$19+Flight!D$18*TAN(Flight!D$13*A9/Flight!D$19))*Flight!D$19</f>
        <v>10.6185851194315</v>
      </c>
    </row>
    <row r="10" customFormat="false" ht="12.8" hidden="false" customHeight="false" outlineLevel="0" collapsed="false">
      <c r="A10" s="52" t="n">
        <f aca="false">A9+B$1</f>
        <v>0.14</v>
      </c>
      <c r="C10" s="41" t="n">
        <f aca="false">(Flight!D$19^2/Flight!D$13)*LN((Flight!D$19^2+Flight!D$13*Flight!D$17*A10)/Flight!D$19^2)</f>
        <v>2.84892155254032</v>
      </c>
      <c r="D10" s="41" t="n">
        <f aca="false">(Flight!D$19^2/(2*Flight!D$13))*LN((Flight!D$18^2+Flight!D$19^2)/(E10^2+Flight!D$19^2))+Flight!D$5</f>
        <v>2.03820301612665</v>
      </c>
      <c r="E10" s="53" t="n">
        <f aca="false">(Flight!D$18-Flight!D$19*TAN(Flight!D$13*A10/Flight!D$19))/(Flight!D$19+Flight!D$18*TAN(Flight!D$13*A10/Flight!D$19))*Flight!D$19</f>
        <v>10.0479551629153</v>
      </c>
    </row>
    <row r="11" customFormat="false" ht="12.8" hidden="false" customHeight="false" outlineLevel="0" collapsed="false">
      <c r="A11" s="52" t="n">
        <f aca="false">A10+B$1</f>
        <v>0.16</v>
      </c>
      <c r="C11" s="41" t="n">
        <f aca="false">(Flight!D$19^2/Flight!D$13)*LN((Flight!D$19^2+Flight!D$13*Flight!D$17*A11)/Flight!D$19^2)</f>
        <v>3.16058208859697</v>
      </c>
      <c r="D11" s="41" t="n">
        <f aca="false">(Flight!D$19^2/(2*Flight!D$13))*LN((Flight!D$18^2+Flight!D$19^2)/(E11^2+Flight!D$19^2))+Flight!D$5</f>
        <v>2.23378361042882</v>
      </c>
      <c r="E11" s="53" t="n">
        <f aca="false">(Flight!D$18-Flight!D$19*TAN(Flight!D$13*A11/Flight!D$19))/(Flight!D$19+Flight!D$18*TAN(Flight!D$13*A11/Flight!D$19))*Flight!D$19</f>
        <v>9.51618367116343</v>
      </c>
    </row>
    <row r="12" customFormat="false" ht="12.8" hidden="false" customHeight="false" outlineLevel="0" collapsed="false">
      <c r="A12" s="52" t="n">
        <f aca="false">A11+B$1</f>
        <v>0.18</v>
      </c>
      <c r="C12" s="41" t="n">
        <f aca="false">(Flight!D$19^2/Flight!D$13)*LN((Flight!D$19^2+Flight!D$13*Flight!D$17*A12)/Flight!D$19^2)</f>
        <v>3.45608827814213</v>
      </c>
      <c r="D12" s="41" t="n">
        <f aca="false">(Flight!D$19^2/(2*Flight!D$13))*LN((Flight!D$18^2+Flight!D$19^2)/(E12^2+Flight!D$19^2))+Flight!D$5</f>
        <v>2.41907927034515</v>
      </c>
      <c r="E12" s="53" t="n">
        <f aca="false">(Flight!D$18-Flight!D$19*TAN(Flight!D$13*A12/Flight!D$19))/(Flight!D$19+Flight!D$18*TAN(Flight!D$13*A12/Flight!D$19))*Flight!D$19</f>
        <v>9.01876991575884</v>
      </c>
    </row>
    <row r="13" customFormat="false" ht="12.8" hidden="false" customHeight="false" outlineLevel="0" collapsed="false">
      <c r="A13" s="52" t="n">
        <f aca="false">A12+B$1</f>
        <v>0.2</v>
      </c>
      <c r="C13" s="41" t="n">
        <f aca="false">(Flight!D$19^2/Flight!D$13)*LN((Flight!D$19^2+Flight!D$13*Flight!D$17*A13)/Flight!D$19^2)</f>
        <v>3.73703257903551</v>
      </c>
      <c r="D13" s="41" t="n">
        <f aca="false">(Flight!D$19^2/(2*Flight!D$13))*LN((Flight!D$18^2+Flight!D$19^2)/(E13^2+Flight!D$19^2))+Flight!D$5</f>
        <v>2.59473768521653</v>
      </c>
      <c r="E13" s="53" t="n">
        <f aca="false">(Flight!D$18-Flight!D$19*TAN(Flight!D$13*A13/Flight!D$19))/(Flight!D$19+Flight!D$18*TAN(Flight!D$13*A13/Flight!D$19))*Flight!D$19</f>
        <v>8.55186570599031</v>
      </c>
    </row>
    <row r="14" customFormat="false" ht="12.8" hidden="false" customHeight="false" outlineLevel="0" collapsed="false">
      <c r="A14" s="52" t="n">
        <f aca="false">A13+B$1</f>
        <v>0.22</v>
      </c>
      <c r="C14" s="41" t="n">
        <f aca="false">(Flight!D$19^2/Flight!D$13)*LN((Flight!D$19^2+Flight!D$13*Flight!D$17*A14)/Flight!D$19^2)</f>
        <v>4.0047829976679</v>
      </c>
      <c r="D14" s="41" t="n">
        <f aca="false">(Flight!D$19^2/(2*Flight!D$13))*LN((Flight!D$18^2+Flight!D$19^2)/(E14^2+Flight!D$19^2))+Flight!D$5</f>
        <v>2.76133512517439</v>
      </c>
      <c r="E14" s="53" t="n">
        <f aca="false">(Flight!D$18-Flight!D$19*TAN(Flight!D$13*A14/Flight!D$19))/(Flight!D$19+Flight!D$18*TAN(Flight!D$13*A14/Flight!D$19))*Flight!D$19</f>
        <v>8.11216027350182</v>
      </c>
    </row>
    <row r="15" customFormat="false" ht="12.8" hidden="false" customHeight="false" outlineLevel="0" collapsed="false">
      <c r="A15" s="52" t="n">
        <f aca="false">A14+B$1</f>
        <v>0.24</v>
      </c>
      <c r="C15" s="41" t="n">
        <f aca="false">(Flight!D$19^2/Flight!D$13)*LN((Flight!D$19^2+Flight!D$13*Flight!D$17*A15)/Flight!D$19^2)</f>
        <v>4.26052338377001</v>
      </c>
      <c r="D15" s="41" t="n">
        <f aca="false">(Flight!D$19^2/(2*Flight!D$13))*LN((Flight!D$18^2+Flight!D$19^2)/(E15^2+Flight!D$19^2))+Flight!D$5</f>
        <v>2.91938623914574</v>
      </c>
      <c r="E15" s="53" t="n">
        <f aca="false">(Flight!D$18-Flight!D$19*TAN(Flight!D$13*A15/Flight!D$19))/(Flight!D$19+Flight!D$18*TAN(Flight!D$13*A15/Flight!D$19))*Flight!D$19</f>
        <v>7.69678864215172</v>
      </c>
    </row>
    <row r="16" customFormat="false" ht="12.8" hidden="false" customHeight="false" outlineLevel="0" collapsed="false">
      <c r="A16" s="52" t="n">
        <f aca="false">A15+B$1</f>
        <v>0.26</v>
      </c>
      <c r="C16" s="41" t="n">
        <f aca="false">(Flight!D$19^2/Flight!D$13)*LN((Flight!D$19^2+Flight!D$13*Flight!D$17*A16)/Flight!D$19^2)</f>
        <v>4.50528506985833</v>
      </c>
      <c r="D16" s="41" t="n">
        <f aca="false">(Flight!D$19^2/(2*Flight!D$13))*LN((Flight!D$18^2+Flight!D$19^2)/(E16^2+Flight!D$19^2))+Flight!D$5</f>
        <v>3.06935220873452</v>
      </c>
      <c r="E16" s="53" t="n">
        <f aca="false">(Flight!D$18-Flight!D$19*TAN(Flight!D$13*A16/Flight!D$19))/(Flight!D$19+Flight!D$18*TAN(Flight!D$13*A16/Flight!D$19))*Flight!D$19</f>
        <v>7.30325807284144</v>
      </c>
    </row>
    <row r="17" customFormat="false" ht="12.8" hidden="false" customHeight="false" outlineLevel="0" collapsed="false">
      <c r="A17" s="52" t="n">
        <f aca="false">A16+B$1</f>
        <v>0.28</v>
      </c>
      <c r="C17" s="41" t="n">
        <f aca="false">(Flight!D$19^2/Flight!D$13)*LN((Flight!D$19^2+Flight!D$13*Flight!D$17*A17)/Flight!D$19^2)</f>
        <v>4.73997199473817</v>
      </c>
      <c r="D17" s="41" t="n">
        <f aca="false">(Flight!D$19^2/(2*Flight!D$13))*LN((Flight!D$18^2+Flight!D$19^2)/(E17^2+Flight!D$19^2))+Flight!D$5</f>
        <v>3.21164757722639</v>
      </c>
      <c r="E17" s="53" t="n">
        <f aca="false">(Flight!D$18-Flight!D$19*TAN(Flight!D$13*A17/Flight!D$19))/(Flight!D$19+Flight!D$18*TAN(Flight!D$13*A17/Flight!D$19))*Flight!D$19</f>
        <v>6.92938855174659</v>
      </c>
    </row>
    <row r="18" customFormat="false" ht="12.8" hidden="false" customHeight="false" outlineLevel="0" collapsed="false">
      <c r="A18" s="52" t="n">
        <f aca="false">A17+B$1</f>
        <v>0.3</v>
      </c>
      <c r="C18" s="41" t="n">
        <f aca="false">(Flight!D$19^2/Flight!D$13)*LN((Flight!D$19^2+Flight!D$13*Flight!D$17*A18)/Flight!D$19^2)</f>
        <v>4.96538085786264</v>
      </c>
      <c r="D18" s="41" t="n">
        <f aca="false">(Flight!D$19^2/(2*Flight!D$13))*LN((Flight!D$18^2+Flight!D$19^2)/(E18^2+Flight!D$19^2))+Flight!D$5</f>
        <v>3.34664600281819</v>
      </c>
      <c r="E18" s="53" t="n">
        <f aca="false">(Flight!D$18-Flight!D$19*TAN(Flight!D$13*A18/Flight!D$19))/(Flight!D$19+Flight!D$18*TAN(Flight!D$13*A18/Flight!D$19))*Flight!D$19</f>
        <v>6.57326428598628</v>
      </c>
    </row>
    <row r="19" customFormat="false" ht="12.8" hidden="false" customHeight="false" outlineLevel="0" collapsed="false">
      <c r="A19" s="52" t="n">
        <f aca="false">A18+B$1</f>
        <v>0.32</v>
      </c>
      <c r="C19" s="41" t="n">
        <f aca="false">(Flight!D$19^2/Flight!D$13)*LN((Flight!D$19^2+Flight!D$13*Flight!D$17*A19)/Flight!D$19^2)</f>
        <v>5.18221743921314</v>
      </c>
      <c r="D19" s="41" t="n">
        <f aca="false">(Flight!D$19^2/(2*Flight!D$13))*LN((Flight!D$18^2+Flight!D$19^2)/(E19^2+Flight!D$19^2))+Flight!D$5</f>
        <v>3.47468513209984</v>
      </c>
      <c r="E19" s="53" t="n">
        <f aca="false">(Flight!D$18-Flight!D$19*TAN(Flight!D$13*A19/Flight!D$19))/(Flight!D$19+Flight!D$18*TAN(Flight!D$13*A19/Flight!D$19))*Flight!D$19</f>
        <v>6.23319389801728</v>
      </c>
    </row>
    <row r="20" customFormat="false" ht="12.8" hidden="false" customHeight="false" outlineLevel="0" collapsed="false">
      <c r="A20" s="52" t="n">
        <f aca="false">A19+B$1</f>
        <v>0.34</v>
      </c>
      <c r="C20" s="41" t="n">
        <f aca="false">(Flight!D$19^2/Flight!D$13)*LN((Flight!D$19^2+Flight!D$13*Flight!D$17*A20)/Flight!D$19^2)</f>
        <v>5.39110992814199</v>
      </c>
      <c r="D20" s="41" t="n">
        <f aca="false">(Flight!D$19^2/(2*Flight!D$13))*LN((Flight!D$18^2+Flight!D$19^2)/(E20^2+Flight!D$19^2))+Flight!D$5</f>
        <v>3.59607074927752</v>
      </c>
      <c r="E20" s="53" t="n">
        <f aca="false">(Flight!D$18-Flight!D$19*TAN(Flight!D$13*A20/Flight!D$19))/(Flight!D$19+Flight!D$18*TAN(Flight!D$13*A20/Flight!D$19))*Flight!D$19</f>
        <v>5.90767754696576</v>
      </c>
    </row>
    <row r="21" customFormat="false" ht="12.8" hidden="false" customHeight="false" outlineLevel="0" collapsed="false">
      <c r="A21" s="52" t="n">
        <f aca="false">A20+B$1</f>
        <v>0.36</v>
      </c>
      <c r="C21" s="41" t="n">
        <f aca="false">(Flight!D$19^2/Flight!D$13)*LN((Flight!D$19^2+Flight!D$13*Flight!D$17*A21)/Flight!D$19^2)</f>
        <v>5.59261989580476</v>
      </c>
      <c r="D21" s="41" t="n">
        <f aca="false">(Flight!D$19^2/(2*Flight!D$13))*LN((Flight!D$18^2+Flight!D$19^2)/(E21^2+Flight!D$19^2))+Flight!D$5</f>
        <v>3.7110803253878</v>
      </c>
      <c r="E21" s="53" t="n">
        <f aca="false">(Flight!D$18-Flight!D$19*TAN(Flight!D$13*A21/Flight!D$19))/(Flight!D$19+Flight!D$18*TAN(Flight!D$13*A21/Flight!D$19))*Flight!D$19</f>
        <v>5.5953796054859</v>
      </c>
    </row>
    <row r="22" customFormat="false" ht="12.8" hidden="false" customHeight="false" outlineLevel="0" collapsed="false">
      <c r="A22" s="52" t="n">
        <f aca="false">A21+B$1</f>
        <v>0.38</v>
      </c>
      <c r="C22" s="41" t="n">
        <f aca="false">(Flight!D$19^2/Flight!D$13)*LN((Flight!D$19^2+Flight!D$13*Flight!D$17*A22)/Flight!D$19^2)</f>
        <v>5.7872513940655</v>
      </c>
      <c r="D22" s="41" t="n">
        <f aca="false">(Flight!D$19^2/(2*Flight!D$13))*LN((Flight!D$18^2+Flight!D$19^2)/(E22^2+Flight!D$19^2))+Flight!D$5</f>
        <v>3.8199660674774</v>
      </c>
      <c r="E22" s="53" t="n">
        <f aca="false">(Flight!D$18-Flight!D$19*TAN(Flight!D$13*A22/Flight!D$19))/(Flight!D$19+Flight!D$18*TAN(Flight!D$13*A22/Flight!D$19))*Flight!D$19</f>
        <v>5.29510582208185</v>
      </c>
    </row>
    <row r="23" customFormat="false" ht="12.8" hidden="false" customHeight="false" outlineLevel="0" collapsed="false">
      <c r="A23" s="52" t="n">
        <f aca="false">A22+B$1</f>
        <v>0.4</v>
      </c>
      <c r="C23" s="41" t="n">
        <f aca="false">(Flight!D$19^2/Flight!D$13)*LN((Flight!D$19^2+Flight!D$13*Flight!D$17*A23)/Flight!D$19^2)</f>
        <v>5.97545855211442</v>
      </c>
      <c r="D23" s="41" t="n">
        <f aca="false">(Flight!D$19^2/(2*Flight!D$13))*LN((Flight!D$18^2+Flight!D$19^2)/(E23^2+Flight!D$19^2))+Flight!D$5</f>
        <v>3.92295754871353</v>
      </c>
      <c r="E23" s="53" t="n">
        <f aca="false">(Flight!D$18-Flight!D$19*TAN(Flight!D$13*A23/Flight!D$19))/(Flight!D$19+Flight!D$18*TAN(Flight!D$13*A23/Flight!D$19))*Flight!D$19</f>
        <v>5.00578412763087</v>
      </c>
    </row>
    <row r="24" customFormat="false" ht="12.8" hidden="false" customHeight="false" outlineLevel="0" collapsed="false">
      <c r="A24" s="52" t="n">
        <f aca="false">A23+B$1</f>
        <v>0.42</v>
      </c>
      <c r="C24" s="41" t="n">
        <f aca="false">(Flight!D$19^2/Flight!D$13)*LN((Flight!D$19^2+Flight!D$13*Flight!D$17*A24)/Flight!D$19^2)</f>
        <v>6.15765195895291</v>
      </c>
      <c r="D24" s="41" t="n">
        <f aca="false">(Flight!D$19^2/(2*Flight!D$13))*LN((Flight!D$18^2+Flight!D$19^2)/(E24^2+Flight!D$19^2))+Flight!D$5</f>
        <v>4.02026398539261</v>
      </c>
      <c r="E24" s="53" t="n">
        <f aca="false">(Flight!D$18-Flight!D$19*TAN(Flight!D$13*A24/Flight!D$19))/(Flight!D$19+Flight!D$18*TAN(Flight!D$13*A24/Flight!D$19))*Flight!D$19</f>
        <v>4.72644841999511</v>
      </c>
    </row>
    <row r="25" customFormat="false" ht="12.8" hidden="false" customHeight="false" outlineLevel="0" collapsed="false">
      <c r="A25" s="52" t="n">
        <f aca="false">A24+B$1</f>
        <v>0.44</v>
      </c>
      <c r="C25" s="41" t="n">
        <f aca="false">(Flight!D$19^2/Flight!D$13)*LN((Flight!D$19^2+Flight!D$13*Flight!D$17*A25)/Flight!D$19^2)</f>
        <v>6.33420405741003</v>
      </c>
      <c r="D25" s="41" t="n">
        <f aca="false">(Flight!D$19^2/(2*Flight!D$13))*LN((Flight!D$18^2+Flight!D$19^2)/(E25^2+Flight!D$19^2))+Flight!D$5</f>
        <v>4.11207621490178</v>
      </c>
      <c r="E25" s="53" t="n">
        <f aca="false">(Flight!D$18-Flight!D$19*TAN(Flight!D$13*A25/Flight!D$19))/(Flight!D$19+Flight!D$18*TAN(Flight!D$13*A25/Flight!D$19))*Flight!D$19</f>
        <v>4.45622479572553</v>
      </c>
    </row>
    <row r="26" customFormat="false" ht="12.8" hidden="false" customHeight="false" outlineLevel="0" collapsed="false">
      <c r="A26" s="52" t="n">
        <f aca="false">A25+B$1</f>
        <v>0.46</v>
      </c>
      <c r="C26" s="41" t="n">
        <f aca="false">(Flight!D$19^2/Flight!D$13)*LN((Flight!D$19^2+Flight!D$13*Flight!D$17*A26)/Flight!D$19^2)</f>
        <v>6.5054537278883</v>
      </c>
      <c r="D26" s="41" t="n">
        <f aca="false">(Flight!D$19^2/(2*Flight!D$13))*LN((Flight!D$18^2+Flight!D$19^2)/(E26^2+Flight!D$19^2))+Flight!D$5</f>
        <v>4.19856841916073</v>
      </c>
      <c r="E26" s="53" t="n">
        <f aca="false">(Flight!D$18-Flight!D$19*TAN(Flight!D$13*A26/Flight!D$19))/(Flight!D$19+Flight!D$18*TAN(Flight!D$13*A26/Flight!D$19))*Flight!D$19</f>
        <v>4.19431980285337</v>
      </c>
    </row>
    <row r="27" customFormat="false" ht="12.8" hidden="false" customHeight="false" outlineLevel="0" collapsed="false">
      <c r="A27" s="52" t="n">
        <f aca="false">A26+B$1</f>
        <v>0.48</v>
      </c>
      <c r="C27" s="41" t="n">
        <f aca="false">(Flight!D$19^2/Flight!D$13)*LN((Flight!D$19^2+Flight!D$13*Flight!D$17*A27)/Flight!D$19^2)</f>
        <v>6.67171020364778</v>
      </c>
      <c r="D27" s="41" t="n">
        <f aca="false">(Flight!D$19^2/(2*Flight!D$13))*LN((Flight!D$18^2+Flight!D$19^2)/(E27^2+Flight!D$19^2))+Flight!D$5</f>
        <v>4.27989963040631</v>
      </c>
      <c r="E27" s="53" t="n">
        <f aca="false">(Flight!D$18-Flight!D$19*TAN(Flight!D$13*A27/Flight!D$19))/(Flight!D$19+Flight!D$18*TAN(Flight!D$13*A27/Flight!D$19))*Flight!D$19</f>
        <v>3.94001037090812</v>
      </c>
    </row>
    <row r="28" customFormat="false" ht="12.8" hidden="false" customHeight="false" outlineLevel="0" collapsed="false">
      <c r="A28" s="52" t="n">
        <f aca="false">A27+B$1</f>
        <v>0.5</v>
      </c>
      <c r="C28" s="41" t="n">
        <f aca="false">(Flight!D$19^2/Flight!D$13)*LN((Flight!D$19^2+Flight!D$13*Flight!D$17*A28)/Flight!D$19^2)</f>
        <v>6.83325643130155</v>
      </c>
      <c r="D28" s="41" t="n">
        <f aca="false">(Flight!D$19^2/(2*Flight!D$13))*LN((Flight!D$18^2+Flight!D$19^2)/(E28^2+Flight!D$19^2))+Flight!D$5</f>
        <v>4.3562150499769</v>
      </c>
      <c r="E28" s="53" t="n">
        <f aca="false">(Flight!D$18-Flight!D$19*TAN(Flight!D$13*A28/Flight!D$19))/(Flight!D$19+Flight!D$18*TAN(Flight!D$13*A28/Flight!D$19))*Flight!D$19</f>
        <v>3.69263513898292</v>
      </c>
    </row>
    <row r="29" customFormat="false" ht="12.8" hidden="false" customHeight="false" outlineLevel="0" collapsed="false">
      <c r="A29" s="52" t="n">
        <f aca="false">A28+B$1</f>
        <v>0.52</v>
      </c>
      <c r="C29" s="41" t="n">
        <f aca="false">(Flight!D$19^2/Flight!D$13)*LN((Flight!D$19^2+Flight!D$13*Flight!D$17*A29)/Flight!D$19^2)</f>
        <v>6.99035196826364</v>
      </c>
      <c r="D29" s="41" t="n">
        <f aca="false">(Flight!D$19^2/(2*Flight!D$13))*LN((Flight!D$18^2+Flight!D$19^2)/(E29^2+Flight!D$19^2))+Flight!D$5</f>
        <v>4.42764720570226</v>
      </c>
      <c r="E29" s="53" t="n">
        <f aca="false">(Flight!D$18-Flight!D$19*TAN(Flight!D$13*A29/Flight!D$19))/(Flight!D$19+Flight!D$18*TAN(Flight!D$13*A29/Flight!D$19))*Flight!D$19</f>
        <v>3.4515869539104</v>
      </c>
    </row>
    <row r="30" customFormat="false" ht="12.8" hidden="false" customHeight="false" outlineLevel="0" collapsed="false">
      <c r="A30" s="52" t="n">
        <f aca="false">A29+B$1</f>
        <v>0.54</v>
      </c>
      <c r="C30" s="41" t="n">
        <f aca="false">(Flight!D$19^2/Flight!D$13)*LN((Flight!D$19^2+Flight!D$13*Flight!D$17*A30)/Flight!D$19^2)</f>
        <v>7.14323549166521</v>
      </c>
      <c r="D30" s="41" t="n">
        <f aca="false">(Flight!D$19^2/(2*Flight!D$13))*LN((Flight!D$18^2+Flight!D$19^2)/(E30^2+Flight!D$19^2))+Flight!D$5</f>
        <v>4.49431696936939</v>
      </c>
      <c r="E30" s="53" t="n">
        <f aca="false">(Flight!D$18-Flight!D$19*TAN(Flight!D$13*A30/Flight!D$19))/(Flight!D$19+Flight!D$18*TAN(Flight!D$13*A30/Flight!D$19))*Flight!D$19</f>
        <v>3.21630635143878</v>
      </c>
    </row>
    <row r="31" customFormat="false" ht="12.8" hidden="false" customHeight="false" outlineLevel="0" collapsed="false">
      <c r="A31" s="52" t="n">
        <f aca="false">A30+B$1</f>
        <v>0.56</v>
      </c>
      <c r="C31" s="41" t="n">
        <f aca="false">(Flight!D$19^2/Flight!D$13)*LN((Flight!D$19^2+Flight!D$13*Flight!D$17*A31)/Flight!D$19^2)</f>
        <v>7.29212697962948</v>
      </c>
      <c r="D31" s="41" t="n">
        <f aca="false">(Flight!D$19^2/(2*Flight!D$13))*LN((Flight!D$18^2+Flight!D$19^2)/(E31^2+Flight!D$19^2))+Flight!D$5</f>
        <v>4.55633445233146</v>
      </c>
      <c r="E31" s="53" t="n">
        <f aca="false">(Flight!D$18-Flight!D$19*TAN(Flight!D$13*A31/Flight!D$19))/(Flight!D$19+Flight!D$18*TAN(Flight!D$13*A31/Flight!D$19))*Flight!D$19</f>
        <v>2.98627586600029</v>
      </c>
    </row>
    <row r="32" customFormat="false" ht="12.8" hidden="false" customHeight="false" outlineLevel="0" collapsed="false">
      <c r="A32" s="52" t="n">
        <f aca="false">A31+B$1</f>
        <v>0.58</v>
      </c>
      <c r="C32" s="41" t="n">
        <f aca="false">(Flight!D$19^2/Flight!D$13)*LN((Flight!D$19^2+Flight!D$13*Flight!D$17*A32)/Flight!D$19^2)</f>
        <v>7.43722961494557</v>
      </c>
      <c r="D32" s="41" t="n">
        <f aca="false">(Flight!D$19^2/(2*Flight!D$13))*LN((Flight!D$18^2+Flight!D$19^2)/(E32^2+Flight!D$19^2))+Flight!D$5</f>
        <v>4.61379979451154</v>
      </c>
      <c r="E32" s="53" t="n">
        <f aca="false">(Flight!D$18-Flight!D$19*TAN(Flight!D$13*A32/Flight!D$19))/(Flight!D$19+Flight!D$18*TAN(Flight!D$13*A32/Flight!D$19))*Flight!D$19</f>
        <v>2.7610150409888</v>
      </c>
    </row>
    <row r="33" customFormat="false" ht="12.8" hidden="false" customHeight="false" outlineLevel="0" collapsed="false">
      <c r="A33" s="52" t="n">
        <f aca="false">A32+B$1</f>
        <v>0.6</v>
      </c>
      <c r="C33" s="41" t="n">
        <f aca="false">(Flight!D$19^2/Flight!D$13)*LN((Flight!D$19^2+Flight!D$13*Flight!D$17*A33)/Flight!D$19^2)</f>
        <v>7.57873145248588</v>
      </c>
      <c r="D33" s="41" t="n">
        <f aca="false">(Flight!D$19^2/(2*Flight!D$13))*LN((Flight!D$18^2+Flight!D$19^2)/(E33^2+Flight!D$19^2))+Flight!D$5</f>
        <v>4.66680385971166</v>
      </c>
      <c r="E33" s="53" t="n">
        <f aca="false">(Flight!D$18-Flight!D$19*TAN(Flight!D$13*A33/Flight!D$19))/(Flight!D$19+Flight!D$18*TAN(Flight!D$13*A33/Flight!D$19))*Flight!D$19</f>
        <v>2.540076032753</v>
      </c>
    </row>
    <row r="34" customFormat="false" ht="12.8" hidden="false" customHeight="false" outlineLevel="0" collapsed="false">
      <c r="A34" s="52" t="n">
        <f aca="false">A33+B$1</f>
        <v>0.62</v>
      </c>
      <c r="C34" s="41" t="n">
        <f aca="false">(Flight!D$19^2/Flight!D$13)*LN((Flight!D$19^2+Flight!D$13*Flight!D$17*A34)/Flight!D$19^2)</f>
        <v>7.71680688470139</v>
      </c>
      <c r="D34" s="41" t="n">
        <f aca="false">(Flight!D$19^2/(2*Flight!D$13))*LN((Flight!D$18^2+Flight!D$19^2)/(E34^2+Flight!D$19^2))+Flight!D$5</f>
        <v>4.71542884818024</v>
      </c>
      <c r="E34" s="53" t="n">
        <f aca="false">(Flight!D$18-Flight!D$19*TAN(Flight!D$13*A34/Flight!D$19))/(Flight!D$19+Flight!D$18*TAN(Flight!D$13*A34/Flight!D$19))*Flight!D$19</f>
        <v>2.32303971880016</v>
      </c>
    </row>
    <row r="35" customFormat="false" ht="12.8" hidden="false" customHeight="false" outlineLevel="0" collapsed="false">
      <c r="A35" s="52" t="n">
        <f aca="false">A34+B$1</f>
        <v>0.64</v>
      </c>
      <c r="C35" s="41" t="n">
        <f aca="false">(Flight!D$19^2/Flight!D$13)*LN((Flight!D$19^2+Flight!D$13*Flight!D$17*A35)/Flight!D$19^2)</f>
        <v>7.85161793384542</v>
      </c>
      <c r="D35" s="41" t="n">
        <f aca="false">(Flight!D$19^2/(2*Flight!D$13))*LN((Flight!D$18^2+Flight!D$19^2)/(E35^2+Flight!D$19^2))+Flight!D$5</f>
        <v>4.75974883574706</v>
      </c>
      <c r="E35" s="53" t="n">
        <f aca="false">(Flight!D$18-Flight!D$19*TAN(Flight!D$13*A35/Flight!D$19))/(Flight!D$19+Flight!D$18*TAN(Flight!D$13*A35/Flight!D$19))*Flight!D$19</f>
        <v>2.10951223479798</v>
      </c>
    </row>
    <row r="36" customFormat="false" ht="12.8" hidden="false" customHeight="false" outlineLevel="0" collapsed="false">
      <c r="A36" s="52" t="n">
        <f aca="false">A35+B$1</f>
        <v>0.66</v>
      </c>
      <c r="C36" s="41" t="n">
        <f aca="false">(Flight!D$19^2/Flight!D$13)*LN((Flight!D$19^2+Flight!D$13*Flight!D$17*A36)/Flight!D$19^2)</f>
        <v>7.98331539494277</v>
      </c>
      <c r="D36" s="41" t="n">
        <f aca="false">(Flight!D$19^2/(2*Flight!D$13))*LN((Flight!D$18^2+Flight!D$19^2)/(E36^2+Flight!D$19^2))+Flight!D$5</f>
        <v>4.7998302474454</v>
      </c>
      <c r="E36" s="53" t="n">
        <f aca="false">(Flight!D$18-Flight!D$19*TAN(Flight!D$13*A36/Flight!D$19))/(Flight!D$19+Flight!D$18*TAN(Flight!D$13*A36/Flight!D$19))*Flight!D$19</f>
        <v>1.89912187648676</v>
      </c>
    </row>
    <row r="37" customFormat="false" ht="12.8" hidden="false" customHeight="false" outlineLevel="0" collapsed="false">
      <c r="A37" s="52" t="n">
        <f aca="false">A36+B$1</f>
        <v>0.68</v>
      </c>
      <c r="C37" s="41" t="n">
        <f aca="false">(Flight!D$19^2/Flight!D$13)*LN((Flight!D$19^2+Flight!D$13*Flight!D$17*A37)/Flight!D$19^2)</f>
        <v>8.11203984972531</v>
      </c>
      <c r="D37" s="41" t="n">
        <f aca="false">(Flight!D$19^2/(2*Flight!D$13))*LN((Flight!D$18^2+Flight!D$19^2)/(E37^2+Flight!D$19^2))+Flight!D$5</f>
        <v>4.83573227236086</v>
      </c>
      <c r="E37" s="53" t="n">
        <f aca="false">(Flight!D$18-Flight!D$19*TAN(Flight!D$13*A37/Flight!D$19))/(Flight!D$19+Flight!D$18*TAN(Flight!D$13*A37/Flight!D$19))*Flight!D$19</f>
        <v>1.69151631206213</v>
      </c>
    </row>
    <row r="38" customFormat="false" ht="12.8" hidden="false" customHeight="false" outlineLevel="0" collapsed="false">
      <c r="A38" s="52" t="n">
        <f aca="false">A37+B$1</f>
        <v>0.7</v>
      </c>
      <c r="C38" s="41" t="n">
        <f aca="false">(Flight!D$19^2/Flight!D$13)*LN((Flight!D$19^2+Flight!D$13*Flight!D$17*A38)/Flight!D$19^2)</f>
        <v>8.23792256862897</v>
      </c>
      <c r="D38" s="41" t="n">
        <f aca="false">(Flight!D$19^2/(2*Flight!D$13))*LN((Flight!D$18^2+Flight!D$19^2)/(E38^2+Flight!D$19^2))+Flight!D$5</f>
        <v>4.86750722543797</v>
      </c>
      <c r="E38" s="53" t="n">
        <f aca="false">(Flight!D$18-Flight!D$19*TAN(Flight!D$13*A38/Flight!D$19))/(Flight!D$19+Flight!D$18*TAN(Flight!D$13*A38/Flight!D$19))*Flight!D$19</f>
        <v>1.48636005834897</v>
      </c>
    </row>
    <row r="39" customFormat="false" ht="12.8" hidden="false" customHeight="false" outlineLevel="0" collapsed="false">
      <c r="A39" s="52" t="n">
        <f aca="false">A38+B$1</f>
        <v>0.72</v>
      </c>
      <c r="C39" s="41" t="n">
        <f aca="false">(Flight!D$19^2/Flight!D$13)*LN((Flight!D$19^2+Flight!D$13*Flight!D$17*A39)/Flight!D$19^2)</f>
        <v>8.36108631536209</v>
      </c>
      <c r="D39" s="41" t="n">
        <f aca="false">(Flight!D$19^2/(2*Flight!D$13))*LN((Flight!D$18^2+Flight!D$19^2)/(E39^2+Flight!D$19^2))+Flight!D$5</f>
        <v>4.89520086110754</v>
      </c>
      <c r="E39" s="53" t="n">
        <f aca="false">(Flight!D$18-Flight!D$19*TAN(Flight!D$13*A39/Flight!D$19))/(Flight!D$19+Flight!D$18*TAN(Flight!D$13*A39/Flight!D$19))*Flight!D$19</f>
        <v>1.28333218046586</v>
      </c>
    </row>
    <row r="40" customFormat="false" ht="12.8" hidden="false" customHeight="false" outlineLevel="0" collapsed="false">
      <c r="A40" s="52" t="n">
        <f aca="false">A39+B$1</f>
        <v>0.74</v>
      </c>
      <c r="C40" s="41" t="n">
        <f aca="false">(Flight!D$19^2/Flight!D$13)*LN((Flight!D$19^2+Flight!D$13*Flight!D$17*A40)/Flight!D$19^2)</f>
        <v>8.48164606640696</v>
      </c>
      <c r="D40" s="41" t="n">
        <f aca="false">(Flight!D$19^2/(2*Flight!D$13))*LN((Flight!D$18^2+Flight!D$19^2)/(E40^2+Flight!D$19^2))+Flight!D$5</f>
        <v>4.91885264284626</v>
      </c>
      <c r="E40" s="53" t="n">
        <f aca="false">(Flight!D$18-Flight!D$19*TAN(Flight!D$13*A40/Flight!D$19))/(Flight!D$19+Flight!D$18*TAN(Flight!D$13*A40/Flight!D$19))*Flight!D$19</f>
        <v>1.08212417991923</v>
      </c>
    </row>
    <row r="41" customFormat="false" ht="12.8" hidden="false" customHeight="false" outlineLevel="0" collapsed="false">
      <c r="A41" s="52" t="n">
        <f aca="false">A40+B$1</f>
        <v>0.76</v>
      </c>
      <c r="C41" s="41" t="n">
        <f aca="false">(Flight!D$19^2/Flight!D$13)*LN((Flight!D$19^2+Flight!D$13*Flight!D$17*A41)/Flight!D$19^2)</f>
        <v>8.59970965602426</v>
      </c>
      <c r="D41" s="41" t="n">
        <f aca="false">(Flight!D$19^2/(2*Flight!D$13))*LN((Flight!D$18^2+Flight!D$19^2)/(E41^2+Flight!D$19^2))+Flight!D$5</f>
        <v>4.93849597212295</v>
      </c>
      <c r="E41" s="53" t="n">
        <f aca="false">(Flight!D$18-Flight!D$19*TAN(Flight!D$13*A41/Flight!D$19))/(Flight!D$19+Flight!D$18*TAN(Flight!D$13*A41/Flight!D$19))*Flight!D$19</f>
        <v>0.88243804036079</v>
      </c>
    </row>
    <row r="42" customFormat="false" ht="12.8" hidden="false" customHeight="false" outlineLevel="0" collapsed="false">
      <c r="A42" s="52" t="n">
        <f aca="false">A41+B$1</f>
        <v>0.78</v>
      </c>
      <c r="C42" s="41" t="n">
        <f aca="false">(Flight!D$19^2/Flight!D$13)*LN((Flight!D$19^2+Flight!D$13*Flight!D$17*A42)/Flight!D$19^2)</f>
        <v>8.71537835582916</v>
      </c>
      <c r="D42" s="41" t="n">
        <f aca="false">(Flight!D$19^2/(2*Flight!D$13))*LN((Flight!D$18^2+Flight!D$19^2)/(E42^2+Flight!D$19^2))+Flight!D$5</f>
        <v>4.95415837960685</v>
      </c>
      <c r="E42" s="53" t="n">
        <f aca="false">(Flight!D$18-Flight!D$19*TAN(Flight!D$13*A42/Flight!D$19))/(Flight!D$19+Flight!D$18*TAN(Flight!D$13*A42/Flight!D$19))*Flight!D$19</f>
        <v>0.683984403743299</v>
      </c>
    </row>
    <row r="43" customFormat="false" ht="12.8" hidden="false" customHeight="false" outlineLevel="0" collapsed="false">
      <c r="A43" s="52" t="n">
        <f aca="false">A42+B$1</f>
        <v>0.8</v>
      </c>
      <c r="C43" s="41" t="n">
        <f aca="false">(Flight!D$19^2/Flight!D$13)*LN((Flight!D$19^2+Flight!D$13*Flight!D$17*A43)/Flight!D$19^2)</f>
        <v>8.8287473967452</v>
      </c>
      <c r="D43" s="41" t="n">
        <f aca="false">(Flight!D$19^2/(2*Flight!D$13))*LN((Flight!D$18^2+Flight!D$19^2)/(E43^2+Flight!D$19^2))+Flight!D$5</f>
        <v>4.96586168099727</v>
      </c>
      <c r="E43" s="53" t="n">
        <f aca="false">(Flight!D$18-Flight!D$19*TAN(Flight!D$13*A43/Flight!D$19))/(Flight!D$19+Flight!D$18*TAN(Flight!D$13*A43/Flight!D$19))*Flight!D$19</f>
        <v>0.486480852439855</v>
      </c>
    </row>
    <row r="44" customFormat="false" ht="12.8" hidden="false" customHeight="false" outlineLevel="0" collapsed="false">
      <c r="A44" s="52" t="n">
        <f aca="false">A43+B$1</f>
        <v>0.82</v>
      </c>
      <c r="C44" s="41" t="n">
        <f aca="false">(Flight!D$19^2/Flight!D$13)*LN((Flight!D$19^2+Flight!D$13*Flight!D$17*A44)/Flight!D$19^2)</f>
        <v>8.93990644007687</v>
      </c>
      <c r="D44" s="41" t="n">
        <f aca="false">(Flight!D$19^2/(2*Flight!D$13))*LN((Flight!D$18^2+Flight!D$19^2)/(E44^2+Flight!D$19^2))+Flight!D$5</f>
        <v>4.97362209936888</v>
      </c>
      <c r="E44" s="53" t="n">
        <f aca="false">(Flight!D$18-Flight!D$19*TAN(Flight!D$13*A44/Flight!D$19))/(Flight!D$19+Flight!D$18*TAN(Flight!D$13*A44/Flight!D$19))*Flight!D$19</f>
        <v>0.289650275145904</v>
      </c>
    </row>
    <row r="45" customFormat="false" ht="12.8" hidden="false" customHeight="false" outlineLevel="0" collapsed="false">
      <c r="A45" s="52" t="n">
        <f aca="false">A44+B$1</f>
        <v>0.84</v>
      </c>
      <c r="C45" s="41" t="n">
        <f aca="false">(Flight!D$19^2/Flight!D$13)*LN((Flight!D$19^2+Flight!D$13*Flight!D$17*A45)/Flight!D$19^2)</f>
        <v>9.04894000353922</v>
      </c>
      <c r="D45" s="41" t="n">
        <f aca="false">(Flight!D$19^2/(2*Flight!D$13))*LN((Flight!D$18^2+Flight!D$19^2)/(E45^2+Flight!D$19^2))+Flight!D$5</f>
        <v>4.97745035550144</v>
      </c>
      <c r="E45" s="53" t="n">
        <f aca="false">(Flight!D$18-Flight!D$19*TAN(Flight!D$13*A45/Flight!D$19))/(Flight!D$19+Flight!D$18*TAN(Flight!D$13*A45/Flight!D$19))*Flight!D$19</f>
        <v>0.0932192961351822</v>
      </c>
    </row>
    <row r="46" customFormat="false" ht="12.8" hidden="false" customHeight="false" outlineLevel="0" collapsed="false">
      <c r="A46" s="52" t="n">
        <f aca="false">A45+B$1</f>
        <v>0.86</v>
      </c>
      <c r="C46" s="41" t="n">
        <f aca="false">(Flight!D$19^2/Flight!D$13)*LN((Flight!D$19^2+Flight!D$13*Flight!D$17*A46)/Flight!D$19^2)</f>
        <v>9.15592784731598</v>
      </c>
      <c r="D46" s="41" t="n">
        <f aca="false">(Flight!D$19^2/(2*Flight!D$13))*LN((Flight!D$18^2+Flight!D$19^2)/(E46^2+Flight!D$19^2))+Flight!D$5</f>
        <v>4.97735172726787</v>
      </c>
      <c r="E46" s="53" t="n">
        <f aca="false">(Flight!D$18-Flight!D$19*TAN(Flight!D$13*A46/Flight!D$19))/(Flight!D$19+Flight!D$18*TAN(Flight!D$13*A46/Flight!D$19))*Flight!D$19</f>
        <v>-0.103083251252376</v>
      </c>
    </row>
    <row r="47" customFormat="false" ht="12.8" hidden="false" customHeight="false" outlineLevel="0" collapsed="false">
      <c r="A47" s="52" t="n">
        <f aca="false">A46+B$1</f>
        <v>0.88</v>
      </c>
      <c r="C47" s="41" t="n">
        <f aca="false">(Flight!D$19^2/Flight!D$13)*LN((Flight!D$19^2+Flight!D$13*Flight!D$17*A47)/Flight!D$19^2)</f>
        <v>9.2609453245638</v>
      </c>
      <c r="D47" s="41" t="n">
        <f aca="false">(Flight!D$19^2/(2*Flight!D$13))*LN((Flight!D$18^2+Flight!D$19^2)/(E47^2+Flight!D$19^2))+Flight!D$5</f>
        <v>4.97332607878211</v>
      </c>
      <c r="E47" s="53" t="n">
        <f aca="false">(Flight!D$18-Flight!D$19*TAN(Flight!D$13*A47/Flight!D$19))/(Flight!D$19+Flight!D$18*TAN(Flight!D$13*A47/Flight!D$19))*Flight!D$19</f>
        <v>-0.299527825109926</v>
      </c>
    </row>
    <row r="48" customFormat="false" ht="12.8" hidden="false" customHeight="false" outlineLevel="0" collapsed="false">
      <c r="A48" s="52" t="n">
        <f aca="false">A47+B$1</f>
        <v>0.9</v>
      </c>
      <c r="C48" s="41" t="n">
        <f aca="false">(Flight!D$19^2/Flight!D$13)*LN((Flight!D$19^2+Flight!D$13*Flight!D$17*A48)/Flight!D$19^2)</f>
        <v>9.3640637002207</v>
      </c>
      <c r="D48" s="41" t="n">
        <f aca="false">(Flight!D$19^2/(2*Flight!D$13))*LN((Flight!D$18^2+Flight!D$19^2)/(E48^2+Flight!D$19^2))+Flight!D$5</f>
        <v>4.96536785964938</v>
      </c>
      <c r="E48" s="53" t="n">
        <f aca="false">(Flight!D$18-Flight!D$19*TAN(Flight!D$13*A48/Flight!D$19))/(Flight!D$19+Flight!D$18*TAN(Flight!D$13*A48/Flight!D$19))*Flight!D$19</f>
        <v>-0.496385667142067</v>
      </c>
    </row>
    <row r="49" customFormat="false" ht="12.8" hidden="false" customHeight="false" outlineLevel="0" collapsed="false">
      <c r="A49" s="52" t="n">
        <f aca="false">A48+B$1</f>
        <v>0.92</v>
      </c>
      <c r="C49" s="41" t="n">
        <f aca="false">(Flight!D$19^2/Flight!D$13)*LN((Flight!D$19^2+Flight!D$13*Flight!D$17*A49)/Flight!D$19^2)</f>
        <v>9.46535044149729</v>
      </c>
      <c r="D49" s="41" t="n">
        <f aca="false">(Flight!D$19^2/(2*Flight!D$13))*LN((Flight!D$18^2+Flight!D$19^2)/(E49^2+Flight!D$19^2))+Flight!D$5</f>
        <v>4.95346607431015</v>
      </c>
      <c r="E49" s="53" t="n">
        <f aca="false">(Flight!D$18-Flight!D$19*TAN(Flight!D$13*A49/Flight!D$19))/(Flight!D$19+Flight!D$18*TAN(Flight!D$13*A49/Flight!D$19))*Flight!D$19</f>
        <v>-0.693930304046053</v>
      </c>
    </row>
    <row r="50" customFormat="false" ht="12.8" hidden="false" customHeight="false" outlineLevel="0" collapsed="false">
      <c r="A50" s="52" t="n">
        <f aca="false">A49+B$1</f>
        <v>0.94</v>
      </c>
      <c r="C50" s="41" t="n">
        <f aca="false">(Flight!D$19^2/Flight!D$13)*LN((Flight!D$19^2+Flight!D$13*Flight!D$17*A50)/Flight!D$19^2)</f>
        <v>9.56486948301638</v>
      </c>
      <c r="D50" s="41" t="n">
        <f aca="false">(Flight!D$19^2/(2*Flight!D$13))*LN((Flight!D$18^2+Flight!D$19^2)/(E50^2+Flight!D$19^2))+Flight!D$5</f>
        <v>4.93760422111719</v>
      </c>
      <c r="E50" s="53" t="n">
        <f aca="false">(Flight!D$18-Flight!D$19*TAN(Flight!D$13*A50/Flight!D$19))/(Flight!D$19+Flight!D$18*TAN(Flight!D$13*A50/Flight!D$19))*Flight!D$19</f>
        <v>-0.892439075805559</v>
      </c>
    </row>
    <row r="51" customFormat="false" ht="12.8" hidden="false" customHeight="false" outlineLevel="0" collapsed="false">
      <c r="A51" s="52" t="n">
        <f aca="false">A50+B$1</f>
        <v>0.960000000000001</v>
      </c>
      <c r="C51" s="41" t="n">
        <f aca="false">(Flight!D$19^2/Flight!D$13)*LN((Flight!D$19^2+Flight!D$13*Flight!D$17*A51)/Flight!D$19^2)</f>
        <v>9.66268146921042</v>
      </c>
      <c r="D51" s="41" t="n">
        <f aca="false">(Flight!D$19^2/(2*Flight!D$13))*LN((Flight!D$18^2+Flight!D$19^2)/(E51^2+Flight!D$19^2))+Flight!D$5</f>
        <v>4.91776020042612</v>
      </c>
      <c r="E51" s="53" t="n">
        <f aca="false">(Flight!D$18-Flight!D$19*TAN(Flight!D$13*A51/Flight!D$19))/(Flight!D$19+Flight!D$18*TAN(Flight!D$13*A51/Flight!D$19))*Flight!D$19</f>
        <v>-1.09219470915238</v>
      </c>
    </row>
    <row r="52" customFormat="false" ht="12.8" hidden="false" customHeight="false" outlineLevel="0" collapsed="false">
      <c r="A52" s="52" t="n">
        <f aca="false">A51+B$1</f>
        <v>0.98</v>
      </c>
      <c r="C52" s="41" t="n">
        <f aca="false">(Flight!D$19^2/Flight!D$13)*LN((Flight!D$19^2+Flight!D$13*Flight!D$17*A52)/Flight!D$19^2)</f>
        <v>9.75884397627823</v>
      </c>
      <c r="D52" s="41" t="n">
        <f aca="false">(Flight!D$19^2/(2*Flight!D$13))*LN((Flight!D$18^2+Flight!D$19^2)/(E52^2+Flight!D$19^2))+Flight!D$5</f>
        <v>4.89390619060626</v>
      </c>
      <c r="E52" s="53" t="n">
        <f aca="false">(Flight!D$18-Flight!D$19*TAN(Flight!D$13*A52/Flight!D$19))/(Flight!D$19+Flight!D$18*TAN(Flight!D$13*A52/Flight!D$19))*Flight!D$19</f>
        <v>-1.29348695537376</v>
      </c>
    </row>
    <row r="53" customFormat="false" ht="12.8" hidden="false" customHeight="false" outlineLevel="0" collapsed="false">
      <c r="A53" s="52" t="n">
        <f aca="false">A52+B$1</f>
        <v>1</v>
      </c>
      <c r="C53" s="41" t="n">
        <f aca="false">(Flight!D$19^2/Flight!D$13)*LN((Flight!D$19^2+Flight!D$13*Flight!D$17*A53)/Flight!D$19^2)</f>
        <v>9.85341171573516</v>
      </c>
      <c r="D53" s="41" t="n">
        <f aca="false">(Flight!D$19^2/(2*Flight!D$13))*LN((Flight!D$18^2+Flight!D$19^2)/(E53^2+Flight!D$19^2))+Flight!D$5</f>
        <v>4.8660084904823</v>
      </c>
      <c r="E53" s="53" t="n">
        <f aca="false">(Flight!D$18-Flight!D$19*TAN(Flight!D$13*A53/Flight!D$19))/(Flight!D$19+Flight!D$18*TAN(Flight!D$13*A53/Flight!D$19))*Flight!D$19</f>
        <v>-1.49661431297112</v>
      </c>
    </row>
    <row r="54" customFormat="false" ht="12.8" hidden="false" customHeight="false" outlineLevel="0" collapsed="false">
      <c r="A54" s="52" t="n">
        <f aca="false">A53+B$1</f>
        <v>1.02</v>
      </c>
      <c r="C54" s="41" t="n">
        <f aca="false">(Flight!D$19^2/Flight!D$13)*LN((Flight!D$19^2+Flight!D$13*Flight!D$17*A54)/Flight!D$19^2)</f>
        <v>9.94643672135858</v>
      </c>
      <c r="D54" s="41" t="n">
        <f aca="false">(Flight!D$19^2/(2*Flight!D$13))*LN((Flight!D$18^2+Flight!D$19^2)/(E54^2+Flight!D$19^2))+Flight!D$5</f>
        <v>4.83402732629033</v>
      </c>
      <c r="E54" s="53" t="n">
        <f aca="false">(Flight!D$18-Flight!D$19*TAN(Flight!D$13*A54/Flight!D$19))/(Flight!D$19+Flight!D$18*TAN(Flight!D$13*A54/Flight!D$19))*Flight!D$19</f>
        <v>-1.70188585745177</v>
      </c>
    </row>
    <row r="55" customFormat="false" ht="12.8" hidden="false" customHeight="false" outlineLevel="0" collapsed="false">
      <c r="A55" s="52" t="n">
        <f aca="false">A54+B$1</f>
        <v>1.04</v>
      </c>
      <c r="C55" s="41" t="n">
        <f aca="false">(Flight!D$19^2/Flight!D$13)*LN((Flight!D$19^2+Flight!D$13*Flight!D$17*A55)/Flight!D$19^2)</f>
        <v>10.0379685211281</v>
      </c>
      <c r="D55" s="41" t="n">
        <f aca="false">(Flight!D$19^2/(2*Flight!D$13))*LN((Flight!D$18^2+Flight!D$19^2)/(E55^2+Flight!D$19^2))+Flight!D$5</f>
        <v>4.79791662076424</v>
      </c>
      <c r="E55" s="53" t="n">
        <f aca="false">(Flight!D$18-Flight!D$19*TAN(Flight!D$13*A55/Flight!D$19))/(Flight!D$19+Flight!D$18*TAN(Flight!D$13*A55/Flight!D$19))*Flight!D$19</f>
        <v>-1.90962320281606</v>
      </c>
    </row>
    <row r="56" customFormat="false" ht="12.8" hidden="false" customHeight="false" outlineLevel="0" collapsed="false">
      <c r="A56" s="52" t="n">
        <f aca="false">A55+B$1</f>
        <v>1.06</v>
      </c>
      <c r="C56" s="41" t="n">
        <f aca="false">(Flight!D$19^2/Flight!D$13)*LN((Flight!D$19^2+Flight!D$13*Flight!D$17*A56)/Flight!D$19^2)</f>
        <v>10.128054295583</v>
      </c>
      <c r="D56" s="41" t="n">
        <f aca="false">(Flight!D$19^2/(2*Flight!D$13))*LN((Flight!D$18^2+Flight!D$19^2)/(E56^2+Flight!D$19^2))+Flight!D$5</f>
        <v>4.75762372144959</v>
      </c>
      <c r="E56" s="53" t="n">
        <f aca="false">(Flight!D$18-Flight!D$19*TAN(Flight!D$13*A56/Flight!D$19))/(Flight!D$19+Flight!D$18*TAN(Flight!D$13*A56/Flight!D$19))*Flight!D$19</f>
        <v>-2.12016262216402</v>
      </c>
    </row>
    <row r="57" customFormat="false" ht="12.8" hidden="false" customHeight="false" outlineLevel="0" collapsed="false">
      <c r="A57" s="52" t="n">
        <f aca="false">A56+B$1</f>
        <v>1.08</v>
      </c>
      <c r="C57" s="41" t="n">
        <f aca="false">(Flight!D$19^2/Flight!D$13)*LN((Flight!D$19^2+Flight!D$13*Flight!D$17*A57)/Flight!D$19^2)</f>
        <v>10.2167390238643</v>
      </c>
      <c r="D57" s="41" t="n">
        <f aca="false">(Flight!D$19^2/(2*Flight!D$13))*LN((Flight!D$18^2+Flight!D$19^2)/(E57^2+Flight!D$19^2))+Flight!D$5</f>
        <v>4.71308908475949</v>
      </c>
      <c r="E57" s="53" t="n">
        <f aca="false">(Flight!D$18-Flight!D$19*TAN(Flight!D$13*A57/Flight!D$19))/(Flight!D$19+Flight!D$18*TAN(Flight!D$13*A57/Flight!D$19))*Flight!D$19</f>
        <v>-2.33385735838366</v>
      </c>
    </row>
    <row r="58" customFormat="false" ht="12.8" hidden="false" customHeight="false" outlineLevel="0" collapsed="false">
      <c r="A58" s="52" t="n">
        <f aca="false">A57+B$1</f>
        <v>1.1</v>
      </c>
      <c r="C58" s="41" t="n">
        <f aca="false">(Flight!D$19^2/Flight!D$13)*LN((Flight!D$19^2+Flight!D$13*Flight!D$17*A58)/Flight!D$19^2)</f>
        <v>10.3040656185736</v>
      </c>
      <c r="D58" s="41" t="n">
        <f aca="false">(Flight!D$19^2/(2*Flight!D$13))*LN((Flight!D$18^2+Flight!D$19^2)/(E58^2+Flight!D$19^2))+Flight!D$5</f>
        <v>4.66424591162586</v>
      </c>
      <c r="E58" s="53" t="n">
        <f aca="false">(Flight!D$18-Flight!D$19*TAN(Flight!D$13*A58/Flight!D$19))/(Flight!D$19+Flight!D$18*TAN(Flight!D$13*A58/Flight!D$19))*Flight!D$19</f>
        <v>-2.55108016022075</v>
      </c>
    </row>
    <row r="59" customFormat="false" ht="12.8" hidden="false" customHeight="false" outlineLevel="0" collapsed="false">
      <c r="A59" s="52" t="n">
        <f aca="false">A58+B$1</f>
        <v>1.12</v>
      </c>
      <c r="C59" s="41" t="n">
        <f aca="false">(Flight!D$19^2/Flight!D$13)*LN((Flight!D$19^2+Flight!D$13*Flight!D$17*A59)/Flight!D$19^2)</f>
        <v>10.3900750504604</v>
      </c>
      <c r="D59" s="41" t="n">
        <f aca="false">(Flight!D$19^2/(2*Flight!D$13))*LN((Flight!D$18^2+Flight!D$19^2)/(E59^2+Flight!D$19^2))+Flight!D$5</f>
        <v>4.61101972984208</v>
      </c>
      <c r="E59" s="53" t="n">
        <f aca="false">(Flight!D$18-Flight!D$19*TAN(Flight!D$13*A59/Flight!D$19))/(Flight!D$19+Flight!D$18*TAN(Flight!D$13*A59/Flight!D$19))*Flight!D$19</f>
        <v>-2.7722260843227</v>
      </c>
    </row>
    <row r="60" customFormat="false" ht="12.8" hidden="false" customHeight="false" outlineLevel="0" collapsed="false">
      <c r="A60" s="52" t="n">
        <f aca="false">A59+B$1</f>
        <v>1.14</v>
      </c>
      <c r="C60" s="41" t="n">
        <f aca="false">(Flight!D$19^2/Flight!D$13)*LN((Flight!D$19^2+Flight!D$13*Flight!D$17*A60)/Flight!D$19^2)</f>
        <v>10.474806463845</v>
      </c>
      <c r="D60" s="41" t="n">
        <f aca="false">(Flight!D$19^2/(2*Flight!D$13))*LN((Flight!D$18^2+Flight!D$19^2)/(E60^2+Flight!D$19^2))+Flight!D$5</f>
        <v>4.55332791731932</v>
      </c>
      <c r="E60" s="53" t="n">
        <f aca="false">(Flight!D$18-Flight!D$19*TAN(Flight!D$13*A60/Flight!D$19))/(Flight!D$19+Flight!D$18*TAN(Flight!D$13*A60/Flight!D$19))*Flight!D$19</f>
        <v>-2.99771561029013</v>
      </c>
    </row>
    <row r="61" customFormat="false" ht="12.8" hidden="false" customHeight="false" outlineLevel="0" collapsed="false">
      <c r="A61" s="52" t="n">
        <f aca="false">A60+B$1</f>
        <v>1.16</v>
      </c>
      <c r="C61" s="41" t="n">
        <f aca="false">(Flight!D$19^2/Flight!D$13)*LN((Flight!D$19^2+Flight!D$13*Flight!D$17*A61)/Flight!D$19^2)</f>
        <v>10.5582972835911</v>
      </c>
      <c r="D61" s="41" t="n">
        <f aca="false">(Flight!D$19^2/(2*Flight!D$13))*LN((Flight!D$18^2+Flight!D$19^2)/(E61^2+Flight!D$19^2))+Flight!D$5</f>
        <v>4.49107915946166</v>
      </c>
      <c r="E61" s="53" t="n">
        <f aca="false">(Flight!D$18-Flight!D$19*TAN(Flight!D$13*A61/Flight!D$19))/(Flight!D$19+Flight!D$18*TAN(Flight!D$13*A61/Flight!D$19))*Flight!D$19</f>
        <v>-3.22799812360773</v>
      </c>
    </row>
    <row r="62" customFormat="false" ht="12.8" hidden="false" customHeight="false" outlineLevel="0" collapsed="false">
      <c r="A62" s="52" t="n">
        <f aca="false">A61+B$1</f>
        <v>1.18</v>
      </c>
      <c r="C62" s="41" t="n">
        <f aca="false">(Flight!D$19^2/Flight!D$13)*LN((Flight!D$19^2+Flight!D$13*Flight!D$17*A62)/Flight!D$19^2)</f>
        <v>10.6405833143598</v>
      </c>
      <c r="D62" s="41" t="n">
        <f aca="false">(Flight!D$19^2/(2*Flight!D$13))*LN((Flight!D$18^2+Flight!D$19^2)/(E62^2+Flight!D$19^2))+Flight!D$5</f>
        <v>4.42417283267622</v>
      </c>
      <c r="E62" s="53" t="n">
        <f aca="false">(Flight!D$18-Flight!D$19*TAN(Flight!D$13*A62/Flight!D$19))/(Flight!D$19+Flight!D$18*TAN(Flight!D$13*A62/Flight!D$19))*Flight!D$19</f>
        <v>-3.46355583086796</v>
      </c>
    </row>
    <row r="63" customFormat="false" ht="12.8" hidden="false" customHeight="false" outlineLevel="0" collapsed="false">
      <c r="A63" s="52" t="n">
        <f aca="false">A62+B$1</f>
        <v>1.2</v>
      </c>
      <c r="C63" s="41" t="n">
        <f aca="false">(Flight!D$19^2/Flight!D$13)*LN((Flight!D$19^2+Flight!D$13*Flight!D$17*A63)/Flight!D$19^2)</f>
        <v>10.7216988328031</v>
      </c>
      <c r="D63" s="41" t="n">
        <f aca="false">(Flight!D$19^2/(2*Flight!D$13))*LN((Flight!D$18^2+Flight!D$19^2)/(E63^2+Flight!D$19^2))+Flight!D$5</f>
        <v>4.35249830463289</v>
      </c>
      <c r="E63" s="53" t="n">
        <f aca="false">(Flight!D$18-Flight!D$19*TAN(Flight!D$13*A63/Flight!D$19))/(Flight!D$19+Flight!D$18*TAN(Flight!D$13*A63/Flight!D$19))*Flight!D$19</f>
        <v>-3.70490818334216</v>
      </c>
    </row>
    <row r="64" customFormat="false" ht="12.8" hidden="false" customHeight="false" outlineLevel="0" collapsed="false">
      <c r="A64" s="52" t="n">
        <f aca="false">A63+B$1</f>
        <v>1.22</v>
      </c>
      <c r="C64" s="41" t="n">
        <f aca="false">(Flight!D$19^2/Flight!D$13)*LN((Flight!D$19^2+Flight!D$13*Flight!D$17*A64)/Flight!D$19^2)</f>
        <v>10.8016766732923</v>
      </c>
      <c r="D64" s="41" t="n">
        <f aca="false">(Flight!D$19^2/(2*Flight!D$13))*LN((Flight!D$18^2+Flight!D$19^2)/(E64^2+Flight!D$19^2))+Flight!D$5</f>
        <v>4.27593414023037</v>
      </c>
      <c r="E64" s="53" t="n">
        <f aca="false">(Flight!D$18-Flight!D$19*TAN(Flight!D$13*A64/Flight!D$19))/(Flight!D$19+Flight!D$18*TAN(Flight!D$13*A64/Flight!D$19))*Flight!D$19</f>
        <v>-3.9526168991905</v>
      </c>
    </row>
    <row r="65" customFormat="false" ht="12.8" hidden="false" customHeight="false" outlineLevel="0" collapsed="false">
      <c r="A65" s="52" t="n">
        <f aca="false">A64+B$1</f>
        <v>1.24</v>
      </c>
      <c r="C65" s="41" t="n">
        <f aca="false">(Flight!D$19^2/Flight!D$13)*LN((Flight!D$19^2+Flight!D$13*Flight!D$17*A65)/Flight!D$19^2)</f>
        <v>10.8805483077171</v>
      </c>
      <c r="D65" s="41" t="n">
        <f aca="false">(Flight!D$19^2/(2*Flight!D$13))*LN((Flight!D$18^2+Flight!D$19^2)/(E65^2+Flight!D$19^2))+Flight!D$5</f>
        <v>4.19434720025002</v>
      </c>
      <c r="E65" s="53" t="n">
        <f aca="false">(Flight!D$18-Flight!D$19*TAN(Flight!D$13*A65/Flight!D$19))/(Flight!D$19+Flight!D$18*TAN(Flight!D$13*A65/Flight!D$19))*Flight!D$19</f>
        <v>-4.20729169207119</v>
      </c>
    </row>
    <row r="66" customFormat="false" ht="12.8" hidden="false" customHeight="false" outlineLevel="0" collapsed="false">
      <c r="A66" s="52" t="n">
        <f aca="false">A65+B$1</f>
        <v>1.26</v>
      </c>
      <c r="C66" s="41" t="n">
        <f aca="false">(Flight!D$19^2/Flight!D$13)*LN((Flight!D$19^2+Flight!D$13*Flight!D$17*A66)/Flight!D$19^2)</f>
        <v>10.9583439198408</v>
      </c>
      <c r="D66" s="41" t="n">
        <f aca="false">(Flight!D$19^2/(2*Flight!D$13))*LN((Flight!D$18^2+Flight!D$19^2)/(E66^2+Flight!D$19^2))+Flight!D$5</f>
        <v>4.10759161731678</v>
      </c>
      <c r="E66" s="53" t="n">
        <f aca="false">(Flight!D$18-Flight!D$19*TAN(Flight!D$13*A66/Flight!D$19))/(Flight!D$19+Flight!D$18*TAN(Flight!D$13*A66/Flight!D$19))*Flight!D$19</f>
        <v>-4.46959683542451</v>
      </c>
    </row>
    <row r="67" customFormat="false" ht="12.8" hidden="false" customHeight="false" outlineLevel="0" collapsed="false">
      <c r="A67" s="52" t="n">
        <f aca="false">A66+B$1</f>
        <v>1.28</v>
      </c>
      <c r="C67" s="41" t="n">
        <f aca="false">(Flight!D$19^2/Flight!D$13)*LN((Flight!D$19^2+Flight!D$13*Flight!D$17*A67)/Flight!D$19^2)</f>
        <v>11.0350924746517</v>
      </c>
      <c r="D67" s="41" t="n">
        <f aca="false">(Flight!D$19^2/(2*Flight!D$13))*LN((Flight!D$18^2+Flight!D$19^2)/(E67^2+Flight!D$19^2))+Flight!D$5</f>
        <v>4.01550763094388</v>
      </c>
      <c r="E67" s="53" t="n">
        <f aca="false">(Flight!D$18-Flight!D$19*TAN(Flight!D$13*A67/Flight!D$19))/(Flight!D$19+Flight!D$18*TAN(Flight!D$13*A67/Flight!D$19))*Flight!D$19</f>
        <v>-4.74025871831781</v>
      </c>
    </row>
    <row r="68" customFormat="false" ht="12.8" hidden="false" customHeight="false" outlineLevel="0" collapsed="false">
      <c r="A68" s="52" t="n">
        <f aca="false">A67+B$1</f>
        <v>1.3</v>
      </c>
      <c r="C68" s="41" t="n">
        <f aca="false">(Flight!D$19^2/Flight!D$13)*LN((Flight!D$19^2+Flight!D$13*Flight!D$17*A68)/Flight!D$19^2)</f>
        <v>11.1108217831089</v>
      </c>
      <c r="D68" s="41" t="n">
        <f aca="false">(Flight!D$19^2/(2*Flight!D$13))*LN((Flight!D$18^2+Flight!D$19^2)/(E68^2+Flight!D$19^2))+Flight!D$5</f>
        <v>3.91792026000207</v>
      </c>
      <c r="E68" s="53" t="n">
        <f aca="false">(Flight!D$18-Flight!D$19*TAN(Flight!D$13*A68/Flight!D$19))/(Flight!D$19+Flight!D$18*TAN(Flight!D$13*A68/Flight!D$19))*Flight!D$19</f>
        <v>-5.02007458180265</v>
      </c>
    </row>
    <row r="69" customFormat="false" ht="12.8" hidden="false" customHeight="false" outlineLevel="0" collapsed="false">
      <c r="A69" s="52" t="n">
        <f aca="false">A68+B$1</f>
        <v>1.32</v>
      </c>
      <c r="C69" s="41" t="n">
        <f aca="false">(Flight!D$19^2/Flight!D$13)*LN((Flight!D$19^2+Flight!D$13*Flight!D$17*A69)/Flight!D$19^2)</f>
        <v>11.1855585626452</v>
      </c>
      <c r="D69" s="41" t="n">
        <f aca="false">(Flight!D$19^2/(2*Flight!D$13))*LN((Flight!D$18^2+Flight!D$19^2)/(E69^2+Flight!D$19^2))+Flight!D$5</f>
        <v>3.81463778677744</v>
      </c>
      <c r="E69" s="53" t="n">
        <f aca="false">(Flight!D$18-Flight!D$19*TAN(Flight!D$13*A69/Flight!D$19))/(Flight!D$19+Flight!D$18*TAN(Flight!D$13*A69/Flight!D$19))*Flight!D$19</f>
        <v>-5.30992266602483</v>
      </c>
    </row>
    <row r="70" customFormat="false" ht="12.8" hidden="false" customHeight="false" outlineLevel="0" collapsed="false">
      <c r="A70" s="52" t="n">
        <f aca="false">A69+B$1</f>
        <v>1.34</v>
      </c>
      <c r="C70" s="41" t="n">
        <f aca="false">(Flight!D$19^2/Flight!D$13)*LN((Flight!D$19^2+Flight!D$13*Flight!D$17*A70)/Flight!D$19^2)</f>
        <v>11.2593284937561</v>
      </c>
      <c r="D70" s="41" t="n">
        <f aca="false">(Flight!D$19^2/(2*Flight!D$13))*LN((Flight!D$18^2+Flight!D$19^2)/(E70^2+Flight!D$19^2))+Flight!D$5</f>
        <v>3.70545002167874</v>
      </c>
      <c r="E70" s="53" t="n">
        <f aca="false">(Flight!D$18-Flight!D$19*TAN(Flight!D$13*A70/Flight!D$19))/(Flight!D$19+Flight!D$18*TAN(Flight!D$13*A70/Flight!D$19))*Flight!D$19</f>
        <v>-5.61077405016682</v>
      </c>
    </row>
    <row r="71" customFormat="false" ht="12.8" hidden="false" customHeight="false" outlineLevel="0" collapsed="false">
      <c r="A71" s="52" t="n">
        <f aca="false">A70+B$1</f>
        <v>1.36</v>
      </c>
      <c r="C71" s="41" t="n">
        <f aca="false">(Flight!D$19^2/Flight!D$13)*LN((Flight!D$19^2+Flight!D$13*Flight!D$17*A71)/Flight!D$19^2)</f>
        <v>11.3321562729747</v>
      </c>
      <c r="D71" s="41" t="n">
        <f aca="false">(Flight!D$19^2/(2*Flight!D$13))*LN((Flight!D$18^2+Flight!D$19^2)/(E71^2+Flight!D$19^2))+Flight!D$5</f>
        <v>3.59012631138448</v>
      </c>
      <c r="E71" s="53" t="n">
        <f aca="false">(Flight!D$18-Flight!D$19*TAN(Flight!D$13*A71/Flight!D$19))/(Flight!D$19+Flight!D$18*TAN(Flight!D$13*A71/Flight!D$19))*Flight!D$19</f>
        <v>-5.92370653275532</v>
      </c>
    </row>
    <row r="72" customFormat="false" ht="12.8" hidden="false" customHeight="false" outlineLevel="0" collapsed="false">
      <c r="A72" s="52" t="n">
        <f aca="false">A71+B$1</f>
        <v>1.38</v>
      </c>
      <c r="C72" s="41" t="n">
        <f aca="false">(Flight!D$19^2/Flight!D$13)*LN((Flight!D$19^2+Flight!D$13*Flight!D$17*A72)/Flight!D$19^2)</f>
        <v>11.4040656625071</v>
      </c>
      <c r="D72" s="41" t="n">
        <f aca="false">(Flight!D$19^2/(2*Flight!D$13))*LN((Flight!D$18^2+Flight!D$19^2)/(E72^2+Flight!D$19^2))+Flight!D$5</f>
        <v>3.46841324547182</v>
      </c>
      <c r="E72" s="53" t="n">
        <f aca="false">(Flight!D$18-Flight!D$19*TAN(Flight!D$13*A72/Flight!D$19))/(Flight!D$19+Flight!D$18*TAN(Flight!D$13*A72/Flight!D$19))*Flight!D$19</f>
        <v>-6.24992098301647</v>
      </c>
    </row>
    <row r="73" customFormat="false" ht="12.8" hidden="false" customHeight="false" outlineLevel="0" collapsed="false">
      <c r="A73" s="52" t="n">
        <f aca="false">A72+B$1</f>
        <v>1.4</v>
      </c>
      <c r="C73" s="41" t="n">
        <f aca="false">(Flight!D$19^2/Flight!D$13)*LN((Flight!D$19^2+Flight!D$13*Flight!D$17*A73)/Flight!D$19^2)</f>
        <v>11.4750795367759</v>
      </c>
      <c r="D73" s="41" t="n">
        <f aca="false">(Flight!D$19^2/(2*Flight!D$13))*LN((Flight!D$18^2+Flight!D$19^2)/(E73^2+Flight!D$19^2))+Flight!D$5</f>
        <v>3.34003200693626</v>
      </c>
      <c r="E73" s="53" t="n">
        <f aca="false">(Flight!D$18-Flight!D$19*TAN(Flight!D$13*A73/Flight!D$19))/(Flight!D$19+Flight!D$18*TAN(Flight!D$13*A73/Flight!D$19))*Flight!D$19</f>
        <v>-6.59076070027452</v>
      </c>
    </row>
    <row r="74" customFormat="false" ht="12.8" hidden="false" customHeight="false" outlineLevel="0" collapsed="false">
      <c r="A74" s="52" t="n">
        <f aca="false">A73+B$1</f>
        <v>1.42</v>
      </c>
      <c r="C74" s="41" t="n">
        <f aca="false">(Flight!D$19^2/Flight!D$13)*LN((Flight!D$19^2+Flight!D$13*Flight!D$17*A74)/Flight!D$19^2)</f>
        <v>11.5452199261016</v>
      </c>
      <c r="D74" s="41" t="n">
        <f aca="false">(Flight!D$19^2/(2*Flight!D$13))*LN((Flight!D$18^2+Flight!D$19^2)/(E74^2+Flight!D$19^2))+Flight!D$5</f>
        <v>3.20467529996109</v>
      </c>
      <c r="E74" s="53" t="n">
        <f aca="false">(Flight!D$18-Flight!D$19*TAN(Flight!D$13*A74/Flight!D$19))/(Flight!D$19+Flight!D$18*TAN(Flight!D$13*A74/Flight!D$19))*Flight!D$19</f>
        <v>-6.94773445525484</v>
      </c>
    </row>
    <row r="75" customFormat="false" ht="12.8" hidden="false" customHeight="false" outlineLevel="0" collapsed="false">
      <c r="A75" s="52" t="n">
        <f aca="false">A74+B$1</f>
        <v>1.44</v>
      </c>
      <c r="C75" s="41" t="n">
        <f aca="false">(Flight!D$19^2/Flight!D$13)*LN((Flight!D$19^2+Flight!D$13*Flight!D$17*A75)/Flight!D$19^2)</f>
        <v>11.6145080577304</v>
      </c>
      <c r="D75" s="41" t="n">
        <f aca="false">(Flight!D$19^2/(2*Flight!D$13))*LN((Flight!D$18^2+Flight!D$19^2)/(E75^2+Flight!D$19^2))+Flight!D$5</f>
        <v>3.06200377312125</v>
      </c>
      <c r="E75" s="53" t="n">
        <f aca="false">(Flight!D$18-Flight!D$19*TAN(Flight!D$13*A75/Flight!D$19))/(Flight!D$19+Flight!D$18*TAN(Flight!D$13*A75/Flight!D$19))*Flight!D$19</f>
        <v>-7.32254406463599</v>
      </c>
    </row>
    <row r="76" customFormat="false" ht="12.8" hidden="false" customHeight="false" outlineLevel="0" collapsed="false">
      <c r="A76" s="52" t="n">
        <f aca="false">A75+B$1</f>
        <v>1.46</v>
      </c>
      <c r="C76" s="41" t="n">
        <f aca="false">(Flight!D$19^2/Flight!D$13)*LN((Flight!D$19^2+Flight!D$13*Flight!D$17*A76)/Flight!D$19^2)</f>
        <v>11.6829643943984</v>
      </c>
      <c r="D76" s="41" t="n">
        <f aca="false">(Flight!D$19^2/(2*Flight!D$13))*LN((Flight!D$18^2+Flight!D$19^2)/(E76^2+Flight!D$19^2))+Flight!D$5</f>
        <v>2.91164183696499</v>
      </c>
      <c r="E76" s="53" t="n">
        <f aca="false">(Flight!D$18-Flight!D$19*TAN(Flight!D$13*A76/Flight!D$19))/(Flight!D$19+Flight!D$18*TAN(Flight!D$13*A76/Flight!D$19))*Flight!D$19</f>
        <v>-7.71711758213805</v>
      </c>
    </row>
    <row r="77" customFormat="false" ht="12.8" hidden="false" customHeight="false" outlineLevel="0" collapsed="false">
      <c r="A77" s="52" t="n">
        <f aca="false">A76+B$1</f>
        <v>1.48</v>
      </c>
      <c r="C77" s="41" t="n">
        <f aca="false">(Flight!D$19^2/Flight!D$13)*LN((Flight!D$19^2+Flight!D$13*Flight!D$17*A77)/Flight!D$19^2)</f>
        <v>11.7506086706093</v>
      </c>
      <c r="D77" s="41" t="n">
        <f aca="false">(Flight!D$19^2/(2*Flight!D$13))*LN((Flight!D$18^2+Flight!D$19^2)/(E77^2+Flight!D$19^2))+Flight!D$5</f>
        <v>2.75317275033691</v>
      </c>
      <c r="E77" s="53" t="n">
        <f aca="false">(Flight!D$18-Flight!D$19*TAN(Flight!D$13*A77/Flight!D$19))/(Flight!D$19+Flight!D$18*TAN(Flight!D$13*A77/Flight!D$19))*Flight!D$19</f>
        <v>-8.1336494950501</v>
      </c>
    </row>
    <row r="78" customFormat="false" ht="12.8" hidden="false" customHeight="false" outlineLevel="0" collapsed="false">
      <c r="A78" s="52" t="n">
        <f aca="false">A77+B$1</f>
        <v>1.5</v>
      </c>
      <c r="C78" s="41" t="n">
        <f aca="false">(Flight!D$19^2/Flight!D$13)*LN((Flight!D$19^2+Flight!D$13*Flight!D$17*A78)/Flight!D$19^2)</f>
        <v>11.8174599267845</v>
      </c>
      <c r="D78" s="41" t="n">
        <f aca="false">(Flight!D$19^2/(2*Flight!D$13))*LN((Flight!D$18^2+Flight!D$19^2)/(E78^2+Flight!D$19^2))+Flight!D$5</f>
        <v>2.58613281816138</v>
      </c>
      <c r="E78" s="53" t="n">
        <f aca="false">(Flight!D$18-Flight!D$19*TAN(Flight!D$13*A78/Flight!D$19))/(Flight!D$19+Flight!D$18*TAN(Flight!D$13*A78/Flight!D$19))*Flight!D$19</f>
        <v>-8.57464972133047</v>
      </c>
    </row>
    <row r="79" customFormat="false" ht="12.8" hidden="false" customHeight="false" outlineLevel="0" collapsed="false">
      <c r="A79" s="52" t="n">
        <f aca="false">A78+B$1</f>
        <v>1.52</v>
      </c>
      <c r="C79" s="41" t="n">
        <f aca="false">(Flight!D$19^2/Flight!D$13)*LN((Flight!D$19^2+Flight!D$13*Flight!D$17*A79)/Flight!D$19^2)</f>
        <v>11.8835365414354</v>
      </c>
      <c r="D79" s="41" t="n">
        <f aca="false">(Flight!D$19^2/(2*Flight!D$13))*LN((Flight!D$18^2+Flight!D$19^2)/(E79^2+Flight!D$19^2))+Flight!D$5</f>
        <v>2.41000450232278</v>
      </c>
      <c r="E79" s="53" t="n">
        <f aca="false">(Flight!D$18-Flight!D$19*TAN(Flight!D$13*A79/Flight!D$19))/(Flight!D$19+Flight!D$18*TAN(Flight!D$13*A79/Flight!D$19))*Flight!D$19</f>
        <v>-9.04300374745454</v>
      </c>
    </row>
    <row r="80" customFormat="false" ht="12.8" hidden="false" customHeight="false" outlineLevel="0" collapsed="false">
      <c r="A80" s="52" t="n">
        <f aca="false">A79+B$1</f>
        <v>1.54</v>
      </c>
      <c r="C80" s="41" t="n">
        <f aca="false">(Flight!D$19^2/Flight!D$13)*LN((Flight!D$19^2+Flight!D$13*Flight!D$17*A80)/Flight!D$19^2)</f>
        <v>11.9488562614924</v>
      </c>
      <c r="D80" s="41" t="n">
        <f aca="false">(Flight!D$19^2/(2*Flight!D$13))*LN((Flight!D$18^2+Flight!D$19^2)/(E80^2+Flight!D$19^2))+Flight!D$5</f>
        <v>2.2242081934694</v>
      </c>
      <c r="E80" s="53" t="n">
        <f aca="false">(Flight!D$18-Flight!D$19*TAN(Flight!D$13*A80/Flight!D$19))/(Flight!D$19+Flight!D$18*TAN(Flight!D$13*A80/Flight!D$19))*Flight!D$19</f>
        <v>-9.54204698581076</v>
      </c>
    </row>
    <row r="81" customFormat="false" ht="12.8" hidden="false" customHeight="false" outlineLevel="0" collapsed="false">
      <c r="A81" s="52" t="n">
        <f aca="false">A80+B$1</f>
        <v>1.56</v>
      </c>
      <c r="C81" s="41" t="n">
        <f aca="false">(Flight!D$19^2/Flight!D$13)*LN((Flight!D$19^2+Flight!D$13*Flight!D$17*A81)/Flight!D$19^2)</f>
        <v>12.013436230917</v>
      </c>
      <c r="D81" s="41" t="n">
        <f aca="false">(Flight!D$19^2/(2*Flight!D$13))*LN((Flight!D$18^2+Flight!D$19^2)/(E81^2+Flight!D$19^2))+Flight!D$5</f>
        <v>2.02809232041282</v>
      </c>
      <c r="E81" s="53" t="n">
        <f aca="false">(Flight!D$18-Flight!D$19*TAN(Flight!D$13*A81/Flight!D$19))/(Flight!D$19+Flight!D$18*TAN(Flight!D$13*A81/Flight!D$19))*Flight!D$19</f>
        <v>-10.075657442182</v>
      </c>
    </row>
    <row r="82" customFormat="false" ht="12.8" hidden="false" customHeight="false" outlineLevel="0" collapsed="false">
      <c r="A82" s="52" t="n">
        <f aca="false">A81+B$1</f>
        <v>1.58</v>
      </c>
      <c r="C82" s="41" t="n">
        <f aca="false">(Flight!D$19^2/Flight!D$13)*LN((Flight!D$19^2+Flight!D$13*Flight!D$17*A82)/Flight!D$19^2)</f>
        <v>12.0772930177109</v>
      </c>
      <c r="D82" s="41" t="n">
        <f aca="false">(Flight!D$19^2/(2*Flight!D$13))*LN((Flight!D$18^2+Flight!D$19^2)/(E82^2+Flight!D$19^2))+Flight!D$5</f>
        <v>1.82092137873979</v>
      </c>
      <c r="E82" s="53" t="n">
        <f aca="false">(Flight!D$18-Flight!D$19*TAN(Flight!D$13*A82/Flight!D$19))/(Flight!D$19+Flight!D$18*TAN(Flight!D$13*A82/Flight!D$19))*Flight!D$19</f>
        <v>-10.648372185702</v>
      </c>
    </row>
    <row r="83" customFormat="false" ht="12.8" hidden="false" customHeight="false" outlineLevel="0" collapsed="false">
      <c r="A83" s="52" t="n">
        <f aca="false">A82+B$1</f>
        <v>1.6</v>
      </c>
      <c r="C83" s="41" t="n">
        <f aca="false">(Flight!D$19^2/Flight!D$13)*LN((Flight!D$19^2+Flight!D$13*Flight!D$17*A83)/Flight!D$19^2)</f>
        <v>12.1404426394306</v>
      </c>
      <c r="D83" s="41" t="n">
        <f aca="false">(Flight!D$19^2/(2*Flight!D$13))*LN((Flight!D$18^2+Flight!D$19^2)/(E83^2+Flight!D$19^2))+Flight!D$5</f>
        <v>1.60186133186758</v>
      </c>
      <c r="E83" s="53" t="n">
        <f aca="false">(Flight!D$18-Flight!D$19*TAN(Flight!D$13*A83/Flight!D$19))/(Flight!D$19+Flight!D$18*TAN(Flight!D$13*A83/Flight!D$19))*Flight!D$19</f>
        <v>-11.2655350802597</v>
      </c>
    </row>
    <row r="84" customFormat="false" ht="12.8" hidden="false" customHeight="false" outlineLevel="0" collapsed="false">
      <c r="A84" s="52" t="n">
        <f aca="false">A83+B$1</f>
        <v>1.62</v>
      </c>
      <c r="C84" s="41" t="n">
        <f aca="false">(Flight!D$19^2/Flight!D$13)*LN((Flight!D$19^2+Flight!D$13*Flight!D$17*A84)/Flight!D$19^2)</f>
        <v>12.2029005873038</v>
      </c>
      <c r="D84" s="41" t="n">
        <f aca="false">(Flight!D$19^2/(2*Flight!D$13))*LN((Flight!D$18^2+Flight!D$19^2)/(E84^2+Flight!D$19^2))+Flight!D$5</f>
        <v>1.36996166230264</v>
      </c>
      <c r="E84" s="53" t="n">
        <f aca="false">(Flight!D$18-Flight!D$19*TAN(Flight!D$13*A84/Flight!D$19))/(Flight!D$19+Flight!D$18*TAN(Flight!D$13*A84/Flight!D$19))*Flight!D$19</f>
        <v>-11.9334860322459</v>
      </c>
    </row>
    <row r="85" customFormat="false" ht="12.8" hidden="false" customHeight="false" outlineLevel="0" collapsed="false">
      <c r="A85" s="52" t="n">
        <f aca="false">A84+B$1</f>
        <v>1.64</v>
      </c>
      <c r="C85" s="41" t="n">
        <f aca="false">(Flight!D$19^2/Flight!D$13)*LN((Flight!D$19^2+Flight!D$13*Flight!D$17*A85)/Flight!D$19^2)</f>
        <v>12.26468184904</v>
      </c>
      <c r="D85" s="41" t="n">
        <f aca="false">(Flight!D$19^2/(2*Flight!D$13))*LN((Flight!D$18^2+Flight!D$19^2)/(E85^2+Flight!D$19^2))+Flight!D$5</f>
        <v>1.12413310794097</v>
      </c>
      <c r="E85" s="53" t="n">
        <f aca="false">(Flight!D$18-Flight!D$19*TAN(Flight!D$13*A85/Flight!D$19))/(Flight!D$19+Flight!D$18*TAN(Flight!D$13*A85/Flight!D$19))*Flight!D$19</f>
        <v>-12.6598060425151</v>
      </c>
    </row>
    <row r="86" customFormat="false" ht="12.8" hidden="false" customHeight="false" outlineLevel="0" collapsed="false">
      <c r="A86" s="52" t="n">
        <f aca="false">A85+B$1</f>
        <v>1.66</v>
      </c>
      <c r="C86" s="41" t="n">
        <f aca="false">(Flight!D$19^2/Flight!D$13)*LN((Flight!D$19^2+Flight!D$13*Flight!D$17*A86)/Flight!D$19^2)</f>
        <v>12.3258009304175</v>
      </c>
      <c r="D86" s="41" t="n">
        <f aca="false">(Flight!D$19^2/(2*Flight!D$13))*LN((Flight!D$18^2+Flight!D$19^2)/(E86^2+Flight!D$19^2))+Flight!D$5</f>
        <v>0.863119777226495</v>
      </c>
      <c r="E86" s="53" t="n">
        <f aca="false">(Flight!D$18-Flight!D$19*TAN(Flight!D$13*A86/Flight!D$19))/(Flight!D$19+Flight!D$18*TAN(Flight!D$13*A86/Flight!D$19))*Flight!D$19</f>
        <v>-13.4536382600357</v>
      </c>
    </row>
    <row r="87" customFormat="false" ht="12.8" hidden="false" customHeight="false" outlineLevel="0" collapsed="false">
      <c r="A87" s="52" t="n">
        <f aca="false">A86+B$1</f>
        <v>1.68</v>
      </c>
      <c r="C87" s="41" t="n">
        <f aca="false">(Flight!D$19^2/Flight!D$13)*LN((Flight!D$19^2+Flight!D$13*Flight!D$17*A87)/Flight!D$19^2)</f>
        <v>12.3862718757276</v>
      </c>
      <c r="D87" s="41" t="n">
        <f aca="false">(Flight!D$19^2/(2*Flight!D$13))*LN((Flight!D$18^2+Flight!D$19^2)/(E87^2+Flight!D$19^2))+Flight!D$5</f>
        <v>0.58546385091405</v>
      </c>
      <c r="E87" s="53" t="n">
        <f aca="false">(Flight!D$18-Flight!D$19*TAN(Flight!D$13*A87/Flight!D$19))/(Flight!D$19+Flight!D$18*TAN(Flight!D$13*A87/Flight!D$19))*Flight!D$19</f>
        <v>-14.326114044093</v>
      </c>
    </row>
    <row r="88" customFormat="false" ht="12.8" hidden="false" customHeight="false" outlineLevel="0" collapsed="false">
      <c r="A88" s="52" t="n">
        <f aca="false">A87+B$1</f>
        <v>1.7</v>
      </c>
      <c r="C88" s="41" t="n">
        <f aca="false">(Flight!D$19^2/Flight!D$13)*LN((Flight!D$19^2+Flight!D$13*Flight!D$17*A88)/Flight!D$19^2)</f>
        <v>12.446108287144</v>
      </c>
      <c r="D88" s="41" t="n">
        <f aca="false">(Flight!D$19^2/(2*Flight!D$13))*LN((Flight!D$18^2+Flight!D$19^2)/(E88^2+Flight!D$19^2))+Flight!D$5</f>
        <v>0.28946037373926</v>
      </c>
      <c r="E88" s="53" t="n">
        <f aca="false">(Flight!D$18-Flight!D$19*TAN(Flight!D$13*A88/Flight!D$19))/(Flight!D$19+Flight!D$18*TAN(Flight!D$13*A88/Flight!D$19))*Flight!D$19</f>
        <v>-15.2909264232438</v>
      </c>
    </row>
    <row r="89" customFormat="false" ht="12.8" hidden="false" customHeight="false" outlineLevel="0" collapsed="false">
      <c r="A89" s="52" t="n">
        <f aca="false">A88+B$1</f>
        <v>1.72</v>
      </c>
      <c r="C89" s="41" t="n">
        <f aca="false">(Flight!D$19^2/Flight!D$13)*LN((Flight!D$19^2+Flight!D$13*Flight!D$17*A89)/Flight!D$19^2)</f>
        <v>12.5053233430883</v>
      </c>
      <c r="D89" s="41" t="n">
        <f aca="false">(Flight!D$19^2/(2*Flight!D$13))*LN((Flight!D$18^2+Flight!D$19^2)/(E89^2+Flight!D$19^2))+Flight!D$5</f>
        <v>-0.026901400491022</v>
      </c>
      <c r="E89" s="53" t="n">
        <f aca="false">(Flight!D$18-Flight!D$19*TAN(Flight!D$13*A89/Flight!D$19))/(Flight!D$19+Flight!D$18*TAN(Flight!D$13*A89/Flight!D$19))*Flight!D$19</f>
        <v>-16.3651140902347</v>
      </c>
    </row>
    <row r="90" customFormat="false" ht="12.8" hidden="false" customHeight="false" outlineLevel="0" collapsed="false">
      <c r="A90" s="54" t="n">
        <f aca="false">A89+B$1</f>
        <v>1.74</v>
      </c>
      <c r="B90" s="56"/>
      <c r="C90" s="57" t="n">
        <f aca="false">(Flight!D$19^2/Flight!D$13)*LN((Flight!D$19^2+Flight!D$13*Flight!D$17*A90)/Flight!D$19^2)</f>
        <v>12.5639298156504</v>
      </c>
      <c r="D90" s="57" t="n">
        <f aca="false">(Flight!D$19^2/(2*Flight!D$13))*LN((Flight!D$18^2+Flight!D$19^2)/(E90^2+Flight!D$19^2))+Flight!D$5</f>
        <v>-0.366015213030864</v>
      </c>
      <c r="E90" s="58" t="n">
        <f aca="false">(Flight!D$18-Flight!D$19*TAN(Flight!D$13*A90/Flight!D$19))/(Flight!D$19+Flight!D$18*TAN(Flight!D$13*A90/Flight!D$19))*Flight!D$19</f>
        <v>-17.5701519965337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122282</TotalTime>
  <Application>LibreOffice/6.1.5.2$MacOSX_X86_64 LibreOffice_project/90f8dcf33c87b3705e78202e3df5142b201bd805</Application>
  <Company>home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2014-01-05T23:24:50Z</dcterms:created>
  <dc:creator>John Baldo</dc:creator>
  <dc:description/>
  <dc:language>en-US</dc:language>
  <cp:lastModifiedBy/>
  <cp:lastPrinted>2014-01-30T01:29:25Z</cp:lastPrinted>
  <dcterms:modified xsi:type="dcterms:W3CDTF">2020-01-08T12:24:48Z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home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