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w Data" sheetId="1" r:id="rId3"/>
    <sheet state="visible" name="Avgs" sheetId="2" r:id="rId4"/>
    <sheet state="visible" name="Qual Avgs" sheetId="3" r:id="rId5"/>
    <sheet state="visible" name="Qual Avgs Elims" sheetId="4" r:id="rId6"/>
    <sheet state="visible" name="Match Sched" sheetId="5" r:id="rId7"/>
    <sheet state="visible" name="Elims" sheetId="6" r:id="rId8"/>
    <sheet state="visible" name="Control PanelOur Matches" sheetId="7" r:id="rId9"/>
  </sheets>
  <definedNames/>
  <calcPr/>
</workbook>
</file>

<file path=xl/sharedStrings.xml><?xml version="1.0" encoding="utf-8"?>
<sst xmlns="http://schemas.openxmlformats.org/spreadsheetml/2006/main" count="463" uniqueCount="121">
  <si>
    <t>Alliance</t>
  </si>
  <si>
    <t>Index</t>
  </si>
  <si>
    <t>Team</t>
  </si>
  <si>
    <t>Total</t>
  </si>
  <si>
    <t>Auto High</t>
  </si>
  <si>
    <t>Auto Gear</t>
  </si>
  <si>
    <t>Mobi</t>
  </si>
  <si>
    <t>High Goal</t>
  </si>
  <si>
    <t>Gears</t>
  </si>
  <si>
    <t>Climb AVG</t>
  </si>
  <si>
    <t>Died AVG</t>
  </si>
  <si>
    <t>Totals for Match Prediction</t>
  </si>
  <si>
    <t>ELIMS</t>
  </si>
  <si>
    <t>Avg</t>
  </si>
  <si>
    <t>Max</t>
  </si>
  <si>
    <t>Auto Score</t>
  </si>
  <si>
    <t>Total Balls AVG</t>
  </si>
  <si>
    <t>Total Gears AVG</t>
  </si>
  <si>
    <t>Time for 3rd Rotor</t>
  </si>
  <si>
    <t>Time for 4th Rotor</t>
  </si>
  <si>
    <t>Time to go to Hang</t>
  </si>
  <si>
    <t>Match</t>
  </si>
  <si>
    <t>Bot</t>
  </si>
  <si>
    <t>Component OPR</t>
  </si>
  <si>
    <t>1-6 Ranking</t>
  </si>
  <si>
    <t>Max (no balls)</t>
  </si>
  <si>
    <t>Auto</t>
  </si>
  <si>
    <t>Auton Hi Balls OPR</t>
  </si>
  <si>
    <t>Mobil OPR</t>
  </si>
  <si>
    <t>Tele Hi Balls OPR</t>
  </si>
  <si>
    <t>Tele Low Balls OPR</t>
  </si>
  <si>
    <t>Tele Rotors OPR</t>
  </si>
  <si>
    <t>Climb OPR</t>
  </si>
  <si>
    <t>Tele</t>
  </si>
  <si>
    <t>Auto Gears</t>
  </si>
  <si>
    <t>Tele Gears</t>
  </si>
  <si>
    <t>Total Pts</t>
  </si>
  <si>
    <t>Total Pts 2</t>
  </si>
  <si>
    <t>Search</t>
  </si>
  <si>
    <t xml:space="preserve">High </t>
  </si>
  <si>
    <t>Gear</t>
  </si>
  <si>
    <t>Mobi (0/1)</t>
  </si>
  <si>
    <t>Climb (0/1)</t>
  </si>
  <si>
    <t>Died (0/1)</t>
  </si>
  <si>
    <t>Time to 3rd Rotor</t>
  </si>
  <si>
    <t>Time to 4th Rotor</t>
  </si>
  <si>
    <t>QF 1-1</t>
  </si>
  <si>
    <t>R 1</t>
  </si>
  <si>
    <t>R 2</t>
  </si>
  <si>
    <t>R 3</t>
  </si>
  <si>
    <t>B 1</t>
  </si>
  <si>
    <t>B 2</t>
  </si>
  <si>
    <t>B 3</t>
  </si>
  <si>
    <t>QF 2-1</t>
  </si>
  <si>
    <t>QF 3-1</t>
  </si>
  <si>
    <t>QF 4-1</t>
  </si>
  <si>
    <t>QF 1-2</t>
  </si>
  <si>
    <t>QF 2-2</t>
  </si>
  <si>
    <t>QF 3-2</t>
  </si>
  <si>
    <t>QF 4-2</t>
  </si>
  <si>
    <t>QF 1-3</t>
  </si>
  <si>
    <t>QF 2-3</t>
  </si>
  <si>
    <t>QF 3-3</t>
  </si>
  <si>
    <t>QF 4-3</t>
  </si>
  <si>
    <t>SF 1-1</t>
  </si>
  <si>
    <t>SF 2-1</t>
  </si>
  <si>
    <t>SF 1-2</t>
  </si>
  <si>
    <t>DONT COPY ANYTHING</t>
  </si>
  <si>
    <t>973 Check</t>
  </si>
  <si>
    <t>Day</t>
  </si>
  <si>
    <t>Time</t>
  </si>
  <si>
    <t>Thu</t>
  </si>
  <si>
    <t>8:30:00</t>
  </si>
  <si>
    <t>8:37:00</t>
  </si>
  <si>
    <t>SF 2-2</t>
  </si>
  <si>
    <t>8:44:00</t>
  </si>
  <si>
    <t>8:51:00</t>
  </si>
  <si>
    <t>Elims On (y/n)</t>
  </si>
  <si>
    <t>Predict On (y/n)</t>
  </si>
  <si>
    <t>8:58:00</t>
  </si>
  <si>
    <t>Filler</t>
  </si>
  <si>
    <t>Teams in Elims</t>
  </si>
  <si>
    <t>9:05:00</t>
  </si>
  <si>
    <t>y</t>
  </si>
  <si>
    <t>n</t>
  </si>
  <si>
    <t>9:12:00</t>
  </si>
  <si>
    <t>-</t>
  </si>
  <si>
    <t>9:19:00</t>
  </si>
  <si>
    <t>9:26:00</t>
  </si>
  <si>
    <t>Seed</t>
  </si>
  <si>
    <t>Cap</t>
  </si>
  <si>
    <t>#1</t>
  </si>
  <si>
    <t>#2</t>
  </si>
  <si>
    <t>9:36:00</t>
  </si>
  <si>
    <t>9:43:00</t>
  </si>
  <si>
    <t>9:50:00</t>
  </si>
  <si>
    <t>9:57:00</t>
  </si>
  <si>
    <t>10:04:00</t>
  </si>
  <si>
    <t>10:11:00</t>
  </si>
  <si>
    <t>SF 1-3</t>
  </si>
  <si>
    <t>10:18:00</t>
  </si>
  <si>
    <t>10:25:00</t>
  </si>
  <si>
    <t xml:space="preserve">Time </t>
  </si>
  <si>
    <t>Red Comment</t>
  </si>
  <si>
    <t>Blue Comment</t>
  </si>
  <si>
    <t>Auto Gear Value</t>
  </si>
  <si>
    <t>10:32:00</t>
  </si>
  <si>
    <t>Tele Gear Value 1</t>
  </si>
  <si>
    <t>SF 2-3</t>
  </si>
  <si>
    <t>Tele Gear Value 2</t>
  </si>
  <si>
    <t>Event Code</t>
  </si>
  <si>
    <t>10:39:00</t>
  </si>
  <si>
    <t>F 1</t>
  </si>
  <si>
    <t>10:46:00</t>
  </si>
  <si>
    <t>F 2</t>
  </si>
  <si>
    <t>10:53:00</t>
  </si>
  <si>
    <t>F 3</t>
  </si>
  <si>
    <t>cama</t>
  </si>
  <si>
    <t>System ID</t>
  </si>
  <si>
    <t>18b2nX769CWToAv6Wjgn5w3cKxC6MhB8KhV5zDZOOLjs</t>
  </si>
  <si>
    <t># of matches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</si>
</sst>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"/>
    <numFmt numFmtId="165" formatCode="#,##0.###############"/>
    <numFmt numFmtId="166" formatCode="0.0"/>
    <numFmt numFmtId="167" formatCode="H:mm:ss"/>
  </numFmts>
  <fonts count="14">
    <font>
      <sz val="10.0"/>
      <color rgb="FF000000"/>
      <name val="Arial"/>
    </font>
    <font>
      <b/>
      <sz val="11.0"/>
      <color rgb="FF000000"/>
      <name val="Calibri"/>
    </font>
    <font/>
    <font>
      <b/>
      <sz val="11.0"/>
      <color rgb="FF000000"/>
    </font>
    <font>
      <b/>
      <sz val="11.0"/>
    </font>
    <font>
      <b/>
      <name val="Arial"/>
    </font>
    <font>
      <b/>
      <sz val="10.0"/>
    </font>
    <font>
      <sz val="11.0"/>
      <color rgb="FF000000"/>
      <name val="Calibri"/>
    </font>
    <font>
      <b/>
      <sz val="11.0"/>
      <name val="Arial"/>
    </font>
    <font>
      <name val="Arial"/>
    </font>
    <font>
      <sz val="11.0"/>
      <name val="Arial"/>
    </font>
    <font>
      <sz val="11.0"/>
      <color rgb="FF000000"/>
      <name val="Arial"/>
    </font>
    <font>
      <b/>
      <sz val="10.0"/>
      <color rgb="FF000000"/>
    </font>
    <font>
      <b/>
    </font>
  </fonts>
  <fills count="12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1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readingOrder="1" textRotation="45" vertical="center" wrapText="1"/>
    </xf>
    <xf borderId="1" fillId="2" fontId="1" numFmtId="0" xfId="0" applyAlignment="1" applyBorder="1" applyFont="1">
      <alignment horizontal="center" readingOrder="1" vertical="center" wrapText="1"/>
    </xf>
    <xf borderId="2" fillId="2" fontId="1" numFmtId="164" xfId="0" applyAlignment="1" applyBorder="1" applyFont="1" applyNumberFormat="1">
      <alignment horizontal="center" readingOrder="1" vertical="center" wrapText="1"/>
    </xf>
    <xf borderId="3" fillId="0" fontId="2" numFmtId="0" xfId="0" applyBorder="1" applyFont="1"/>
    <xf borderId="4" fillId="3" fontId="1" numFmtId="164" xfId="0" applyAlignment="1" applyBorder="1" applyFill="1" applyFont="1" applyNumberFormat="1">
      <alignment horizontal="center" readingOrder="1" vertical="center" wrapText="1"/>
    </xf>
    <xf borderId="4" fillId="0" fontId="2" numFmtId="0" xfId="0" applyBorder="1" applyFont="1"/>
    <xf borderId="5" fillId="3" fontId="1" numFmtId="164" xfId="0" applyAlignment="1" applyBorder="1" applyFont="1" applyNumberFormat="1">
      <alignment horizontal="center" readingOrder="1" vertical="center" wrapText="1"/>
    </xf>
    <xf borderId="2" fillId="3" fontId="1" numFmtId="164" xfId="0" applyAlignment="1" applyBorder="1" applyFont="1" applyNumberFormat="1">
      <alignment horizontal="center" readingOrder="1" vertical="center" wrapText="1"/>
    </xf>
    <xf borderId="2" fillId="2" fontId="3" numFmtId="0" xfId="0" applyAlignment="1" applyBorder="1" applyFont="1">
      <alignment horizontal="center" readingOrder="1" vertical="center" wrapText="1"/>
    </xf>
    <xf borderId="2" fillId="3" fontId="3" numFmtId="0" xfId="0" applyAlignment="1" applyBorder="1" applyFont="1">
      <alignment horizontal="center" readingOrder="1" vertical="center" wrapText="1"/>
    </xf>
    <xf borderId="6" fillId="0" fontId="2" numFmtId="0" xfId="0" applyBorder="1" applyFont="1"/>
    <xf borderId="7" fillId="2" fontId="1" numFmtId="164" xfId="0" applyAlignment="1" applyBorder="1" applyFont="1" applyNumberFormat="1">
      <alignment horizontal="center" readingOrder="1" vertical="center" wrapText="1"/>
    </xf>
    <xf borderId="8" fillId="3" fontId="1" numFmtId="164" xfId="0" applyAlignment="1" applyBorder="1" applyFont="1" applyNumberFormat="1">
      <alignment horizontal="center" readingOrder="1" vertical="center" wrapText="1"/>
    </xf>
    <xf borderId="7" fillId="0" fontId="2" numFmtId="0" xfId="0" applyBorder="1" applyFont="1"/>
    <xf borderId="3" fillId="3" fontId="1" numFmtId="164" xfId="0" applyAlignment="1" applyBorder="1" applyFont="1" applyNumberFormat="1">
      <alignment horizontal="center" readingOrder="1" vertical="center" wrapText="1"/>
    </xf>
    <xf borderId="8" fillId="2" fontId="1" numFmtId="164" xfId="0" applyAlignment="1" applyBorder="1" applyFont="1" applyNumberFormat="1">
      <alignment horizontal="center" readingOrder="1" vertical="center" wrapText="1"/>
    </xf>
    <xf borderId="8" fillId="2" fontId="4" numFmtId="0" xfId="0" applyAlignment="1" applyBorder="1" applyFont="1">
      <alignment horizontal="center" vertical="center" wrapText="1"/>
    </xf>
    <xf borderId="8" fillId="2" fontId="4" numFmtId="165" xfId="0" applyAlignment="1" applyBorder="1" applyFont="1" applyNumberFormat="1">
      <alignment horizontal="center" vertical="center" wrapText="1"/>
    </xf>
    <xf borderId="8" fillId="3" fontId="4" numFmtId="165" xfId="0" applyAlignment="1" applyBorder="1" applyFont="1" applyNumberFormat="1">
      <alignment horizontal="center" vertical="center" wrapText="1"/>
    </xf>
    <xf borderId="5" fillId="4" fontId="5" numFmtId="0" xfId="0" applyAlignment="1" applyBorder="1" applyFill="1" applyFont="1">
      <alignment horizontal="center" vertical="center" wrapText="1"/>
    </xf>
    <xf borderId="5" fillId="2" fontId="6" numFmtId="0" xfId="0" applyAlignment="1" applyBorder="1" applyFont="1">
      <alignment horizontal="center" vertical="center"/>
    </xf>
    <xf borderId="9" fillId="4" fontId="1" numFmtId="0" xfId="0" applyAlignment="1" applyBorder="1" applyFont="1">
      <alignment horizontal="center" vertical="center" wrapText="1"/>
    </xf>
    <xf borderId="5" fillId="2" fontId="1" numFmtId="0" xfId="0" applyAlignment="1" applyBorder="1" applyFont="1">
      <alignment horizontal="center" vertical="center" wrapText="1"/>
    </xf>
    <xf borderId="8" fillId="2" fontId="6" numFmtId="0" xfId="0" applyAlignment="1" applyBorder="1" applyFont="1">
      <alignment horizontal="center"/>
    </xf>
    <xf borderId="2" fillId="2" fontId="4" numFmtId="164" xfId="0" applyAlignment="1" applyBorder="1" applyFont="1" applyNumberFormat="1">
      <alignment horizontal="center" vertical="center" wrapText="1"/>
    </xf>
    <xf borderId="2" fillId="3" fontId="4" numFmtId="164" xfId="0" applyAlignment="1" applyBorder="1" applyFont="1" applyNumberFormat="1">
      <alignment horizontal="center" vertical="center" wrapText="1"/>
    </xf>
    <xf borderId="8" fillId="2" fontId="7" numFmtId="164" xfId="0" applyAlignment="1" applyBorder="1" applyFont="1" applyNumberFormat="1">
      <alignment horizontal="center" readingOrder="1"/>
    </xf>
    <xf borderId="5" fillId="3" fontId="1" numFmtId="164" xfId="0" applyAlignment="1" applyBorder="1" applyFont="1" applyNumberFormat="1">
      <alignment horizontal="center" vertical="center" wrapText="1"/>
    </xf>
    <xf borderId="2" fillId="2" fontId="4" numFmtId="0" xfId="0" applyAlignment="1" applyBorder="1" applyFont="1">
      <alignment horizontal="center" vertical="center" wrapText="1"/>
    </xf>
    <xf borderId="5" fillId="2" fontId="4" numFmtId="164" xfId="0" applyAlignment="1" applyBorder="1" applyFont="1" applyNumberFormat="1">
      <alignment horizontal="center" vertical="center" wrapText="1"/>
    </xf>
    <xf borderId="8" fillId="2" fontId="1" numFmtId="164" xfId="0" applyAlignment="1" applyBorder="1" applyFont="1" applyNumberFormat="1">
      <alignment horizontal="center" vertical="center" wrapText="1"/>
    </xf>
    <xf borderId="8" fillId="3" fontId="1" numFmtId="164" xfId="0" applyAlignment="1" applyBorder="1" applyFont="1" applyNumberFormat="1">
      <alignment horizontal="center" vertical="center" wrapText="1"/>
    </xf>
    <xf borderId="8" fillId="2" fontId="8" numFmtId="0" xfId="0" applyAlignment="1" applyBorder="1" applyFont="1">
      <alignment horizontal="center" vertical="center" wrapText="1"/>
    </xf>
    <xf borderId="8" fillId="3" fontId="7" numFmtId="164" xfId="0" applyAlignment="1" applyBorder="1" applyFont="1" applyNumberFormat="1">
      <alignment horizontal="center" readingOrder="1"/>
    </xf>
    <xf borderId="2" fillId="4" fontId="1" numFmtId="0" xfId="0" applyAlignment="1" applyBorder="1" applyFont="1">
      <alignment horizontal="center" vertical="center" wrapText="1"/>
    </xf>
    <xf borderId="8" fillId="2" fontId="8" numFmtId="165" xfId="0" applyAlignment="1" applyBorder="1" applyFont="1" applyNumberFormat="1">
      <alignment horizontal="center" vertical="center" wrapText="1"/>
    </xf>
    <xf borderId="2" fillId="5" fontId="1" numFmtId="0" xfId="0" applyAlignment="1" applyBorder="1" applyFill="1" applyFont="1">
      <alignment horizontal="center" vertical="center" wrapText="1"/>
    </xf>
    <xf borderId="8" fillId="3" fontId="8" numFmtId="165" xfId="0" applyAlignment="1" applyBorder="1" applyFont="1" applyNumberFormat="1">
      <alignment horizontal="center" vertical="center" wrapText="1"/>
    </xf>
    <xf borderId="8" fillId="4" fontId="1" numFmtId="0" xfId="0" applyAlignment="1" applyBorder="1" applyFont="1">
      <alignment horizontal="center" vertical="center" wrapText="1"/>
    </xf>
    <xf borderId="8" fillId="2" fontId="5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center" vertical="center" wrapText="1"/>
    </xf>
    <xf borderId="8" fillId="2" fontId="7" numFmtId="164" xfId="0" applyAlignment="1" applyBorder="1" applyFont="1" applyNumberFormat="1">
      <alignment horizontal="center" vertical="center"/>
    </xf>
    <xf borderId="5" fillId="2" fontId="5" numFmtId="0" xfId="0" applyAlignment="1" applyBorder="1" applyFont="1">
      <alignment horizontal="center" vertical="center" wrapText="1"/>
    </xf>
    <xf borderId="8" fillId="3" fontId="7" numFmtId="164" xfId="0" applyAlignment="1" applyBorder="1" applyFont="1" applyNumberFormat="1">
      <alignment horizontal="center" vertical="center"/>
    </xf>
    <xf borderId="5" fillId="2" fontId="5" numFmtId="3" xfId="0" applyAlignment="1" applyBorder="1" applyFont="1" applyNumberFormat="1">
      <alignment horizontal="center" vertical="center" wrapText="1"/>
    </xf>
    <xf borderId="8" fillId="2" fontId="9" numFmtId="166" xfId="0" applyAlignment="1" applyBorder="1" applyFont="1" applyNumberFormat="1">
      <alignment horizontal="center" vertical="center"/>
    </xf>
    <xf borderId="8" fillId="3" fontId="9" numFmtId="166" xfId="0" applyAlignment="1" applyBorder="1" applyFont="1" applyNumberFormat="1">
      <alignment horizontal="center" vertical="center"/>
    </xf>
    <xf borderId="8" fillId="2" fontId="9" numFmtId="166" xfId="0" applyAlignment="1" applyBorder="1" applyFont="1" applyNumberFormat="1">
      <alignment horizontal="center"/>
    </xf>
    <xf borderId="8" fillId="2" fontId="2" numFmtId="166" xfId="0" applyAlignment="1" applyBorder="1" applyFont="1" applyNumberFormat="1">
      <alignment horizontal="center"/>
    </xf>
    <xf borderId="2" fillId="2" fontId="5" numFmtId="0" xfId="0" applyAlignment="1" applyBorder="1" applyFont="1">
      <alignment horizontal="center" vertical="center" wrapText="1"/>
    </xf>
    <xf borderId="10" fillId="0" fontId="2" numFmtId="0" xfId="0" applyBorder="1" applyFont="1"/>
    <xf borderId="11" fillId="0" fontId="2" numFmtId="0" xfId="0" applyBorder="1" applyFont="1"/>
    <xf borderId="5" fillId="3" fontId="2" numFmtId="166" xfId="0" applyAlignment="1" applyBorder="1" applyFont="1" applyNumberFormat="1">
      <alignment horizontal="center" vertical="center"/>
    </xf>
    <xf borderId="5" fillId="4" fontId="1" numFmtId="0" xfId="0" applyAlignment="1" applyBorder="1" applyFont="1">
      <alignment horizontal="center" vertical="center" wrapText="1"/>
    </xf>
    <xf borderId="5" fillId="5" fontId="1" numFmtId="0" xfId="0" applyAlignment="1" applyBorder="1" applyFont="1">
      <alignment horizontal="center" vertical="center" wrapText="1"/>
    </xf>
    <xf borderId="8" fillId="3" fontId="2" numFmtId="166" xfId="0" applyAlignment="1" applyBorder="1" applyFont="1" applyNumberFormat="1">
      <alignment horizontal="center"/>
    </xf>
    <xf borderId="5" fillId="4" fontId="1" numFmtId="0" xfId="0" applyAlignment="1" applyBorder="1" applyFont="1">
      <alignment horizontal="center" vertical="center" wrapText="1"/>
    </xf>
    <xf borderId="5" fillId="4" fontId="1" numFmtId="0" xfId="0" applyAlignment="1" applyBorder="1" applyFont="1">
      <alignment horizontal="center" vertical="center" wrapText="1"/>
    </xf>
    <xf borderId="12" fillId="0" fontId="2" numFmtId="0" xfId="0" applyBorder="1" applyFont="1"/>
    <xf borderId="7" fillId="4" fontId="5" numFmtId="0" xfId="0" applyAlignment="1" applyBorder="1" applyFont="1">
      <alignment horizontal="center"/>
    </xf>
    <xf borderId="12" fillId="4" fontId="1" numFmtId="0" xfId="0" applyAlignment="1" applyBorder="1" applyFont="1">
      <alignment horizontal="center"/>
    </xf>
    <xf borderId="12" fillId="6" fontId="5" numFmtId="0" xfId="0" applyAlignment="1" applyBorder="1" applyFill="1" applyFont="1">
      <alignment horizontal="center"/>
    </xf>
    <xf borderId="12" fillId="4" fontId="5" numFmtId="0" xfId="0" applyAlignment="1" applyBorder="1" applyFont="1">
      <alignment horizontal="center" vertical="top"/>
    </xf>
    <xf borderId="12" fillId="4" fontId="7" numFmtId="0" xfId="0" applyAlignment="1" applyBorder="1" applyFont="1">
      <alignment horizontal="center" vertical="center"/>
    </xf>
    <xf borderId="12" fillId="5" fontId="7" numFmtId="0" xfId="0" applyAlignment="1" applyBorder="1" applyFont="1">
      <alignment horizontal="center" vertical="center"/>
    </xf>
    <xf borderId="5" fillId="4" fontId="7" numFmtId="0" xfId="0" applyAlignment="1" applyBorder="1" applyFont="1">
      <alignment horizontal="center" vertical="center"/>
    </xf>
    <xf borderId="8" fillId="4" fontId="7" numFmtId="0" xfId="0" applyAlignment="1" applyBorder="1" applyFont="1">
      <alignment horizontal="center" vertical="center"/>
    </xf>
    <xf borderId="8" fillId="2" fontId="9" numFmtId="0" xfId="0" applyAlignment="1" applyBorder="1" applyFont="1">
      <alignment horizontal="center"/>
    </xf>
    <xf borderId="12" fillId="2" fontId="9" numFmtId="3" xfId="0" applyAlignment="1" applyBorder="1" applyFont="1" applyNumberFormat="1">
      <alignment horizontal="center"/>
    </xf>
    <xf borderId="12" fillId="2" fontId="9" numFmtId="0" xfId="0" applyAlignment="1" applyBorder="1" applyFont="1">
      <alignment horizontal="center"/>
    </xf>
    <xf borderId="12" fillId="6" fontId="5" numFmtId="0" xfId="0" applyAlignment="1" applyBorder="1" applyFont="1">
      <alignment horizontal="center"/>
    </xf>
    <xf borderId="12" fillId="7" fontId="5" numFmtId="0" xfId="0" applyAlignment="1" applyBorder="1" applyFill="1" applyFont="1">
      <alignment horizontal="center"/>
    </xf>
    <xf borderId="12" fillId="4" fontId="10" numFmtId="0" xfId="0" applyAlignment="1" applyBorder="1" applyFont="1">
      <alignment horizontal="center" vertical="center"/>
    </xf>
    <xf borderId="8" fillId="8" fontId="6" numFmtId="0" xfId="0" applyAlignment="1" applyBorder="1" applyFill="1" applyFont="1">
      <alignment horizontal="center" vertical="center"/>
    </xf>
    <xf borderId="8" fillId="8" fontId="6" numFmtId="0" xfId="0" applyAlignment="1" applyBorder="1" applyFont="1">
      <alignment horizontal="center"/>
    </xf>
    <xf borderId="8" fillId="4" fontId="10" numFmtId="0" xfId="0" applyAlignment="1" applyBorder="1" applyFont="1">
      <alignment horizontal="center" vertical="center"/>
    </xf>
    <xf borderId="12" fillId="2" fontId="9" numFmtId="0" xfId="0" applyAlignment="1" applyBorder="1" applyFont="1">
      <alignment horizontal="center"/>
    </xf>
    <xf borderId="12" fillId="7" fontId="5" numFmtId="0" xfId="0" applyAlignment="1" applyBorder="1" applyFont="1">
      <alignment horizontal="center"/>
    </xf>
    <xf borderId="7" fillId="9" fontId="5" numFmtId="0" xfId="0" applyAlignment="1" applyBorder="1" applyFill="1" applyFont="1">
      <alignment horizontal="center"/>
    </xf>
    <xf borderId="12" fillId="9" fontId="1" numFmtId="0" xfId="0" applyAlignment="1" applyBorder="1" applyFont="1">
      <alignment horizontal="center"/>
    </xf>
    <xf borderId="12" fillId="9" fontId="5" numFmtId="0" xfId="0" applyAlignment="1" applyBorder="1" applyFont="1">
      <alignment horizontal="center" vertical="top"/>
    </xf>
    <xf borderId="12" fillId="9" fontId="7" numFmtId="0" xfId="0" applyAlignment="1" applyBorder="1" applyFont="1">
      <alignment horizontal="center" vertical="center"/>
    </xf>
    <xf borderId="5" fillId="9" fontId="7" numFmtId="0" xfId="0" applyAlignment="1" applyBorder="1" applyFont="1">
      <alignment horizontal="center" vertical="center"/>
    </xf>
    <xf borderId="8" fillId="9" fontId="10" numFmtId="0" xfId="0" applyAlignment="1" applyBorder="1" applyFont="1">
      <alignment horizontal="center" vertical="center"/>
    </xf>
    <xf borderId="7" fillId="2" fontId="5" numFmtId="0" xfId="0" applyAlignment="1" applyBorder="1" applyFont="1">
      <alignment horizontal="center" vertical="center"/>
    </xf>
    <xf borderId="12" fillId="2" fontId="7" numFmtId="164" xfId="0" applyAlignment="1" applyBorder="1" applyFont="1" applyNumberFormat="1">
      <alignment horizontal="center" vertical="center"/>
    </xf>
    <xf borderId="12" fillId="3" fontId="7" numFmtId="164" xfId="0" applyAlignment="1" applyBorder="1" applyFont="1" applyNumberFormat="1">
      <alignment horizontal="center" vertical="center"/>
    </xf>
    <xf borderId="12" fillId="2" fontId="9" numFmtId="166" xfId="0" applyAlignment="1" applyBorder="1" applyFont="1" applyNumberFormat="1">
      <alignment horizontal="center" vertical="center"/>
    </xf>
    <xf borderId="7" fillId="2" fontId="1" numFmtId="0" xfId="0" applyAlignment="1" applyBorder="1" applyFont="1">
      <alignment horizontal="center" vertical="center"/>
    </xf>
    <xf borderId="7" fillId="2" fontId="10" numFmtId="0" xfId="0" applyAlignment="1" applyBorder="1" applyFont="1">
      <alignment horizontal="center" vertical="center"/>
    </xf>
    <xf borderId="8" fillId="8" fontId="7" numFmtId="164" xfId="0" applyAlignment="1" applyBorder="1" applyFont="1" applyNumberFormat="1">
      <alignment horizontal="center" readingOrder="1"/>
    </xf>
    <xf borderId="8" fillId="8" fontId="2" numFmtId="166" xfId="0" applyAlignment="1" applyBorder="1" applyFont="1" applyNumberFormat="1">
      <alignment horizontal="center"/>
    </xf>
    <xf borderId="8" fillId="8" fontId="2" numFmtId="166" xfId="0" applyAlignment="1" applyBorder="1" applyFont="1" applyNumberFormat="1">
      <alignment horizontal="center" vertical="center"/>
    </xf>
    <xf borderId="12" fillId="3" fontId="10" numFmtId="164" xfId="0" applyAlignment="1" applyBorder="1" applyFont="1" applyNumberFormat="1">
      <alignment horizontal="center" vertical="center"/>
    </xf>
    <xf borderId="12" fillId="2" fontId="10" numFmtId="164" xfId="0" applyAlignment="1" applyBorder="1" applyFont="1" applyNumberFormat="1">
      <alignment horizontal="center" vertical="center"/>
    </xf>
    <xf borderId="0" fillId="2" fontId="4" numFmtId="0" xfId="0" applyAlignment="1" applyFont="1">
      <alignment horizontal="center" textRotation="45" vertical="center" wrapText="1"/>
    </xf>
    <xf borderId="5" fillId="2" fontId="4" numFmtId="0" xfId="0" applyAlignment="1" applyBorder="1" applyFont="1">
      <alignment horizontal="center" vertical="center" wrapText="1"/>
    </xf>
    <xf borderId="5" fillId="3" fontId="4" numFmtId="164" xfId="0" applyAlignment="1" applyBorder="1" applyFont="1" applyNumberFormat="1">
      <alignment horizontal="center" vertical="center" wrapText="1"/>
    </xf>
    <xf borderId="8" fillId="2" fontId="4" numFmtId="164" xfId="0" applyAlignment="1" applyBorder="1" applyFont="1" applyNumberFormat="1">
      <alignment horizontal="center" vertical="center" wrapText="1"/>
    </xf>
    <xf borderId="8" fillId="3" fontId="4" numFmtId="164" xfId="0" applyAlignment="1" applyBorder="1" applyFont="1" applyNumberFormat="1">
      <alignment horizontal="center" vertical="center" wrapText="1"/>
    </xf>
    <xf borderId="8" fillId="2" fontId="4" numFmtId="0" xfId="0" applyAlignment="1" applyBorder="1" applyFont="1">
      <alignment horizontal="center" vertical="center" wrapText="1"/>
    </xf>
    <xf borderId="8" fillId="2" fontId="4" numFmtId="165" xfId="0" applyAlignment="1" applyBorder="1" applyFont="1" applyNumberFormat="1">
      <alignment horizontal="center" vertical="center" wrapText="1"/>
    </xf>
    <xf borderId="0" fillId="2" fontId="6" numFmtId="0" xfId="0" applyAlignment="1" applyFont="1">
      <alignment horizontal="center" vertical="center"/>
    </xf>
    <xf borderId="8" fillId="2" fontId="6" numFmtId="0" xfId="0" applyAlignment="1" applyBorder="1" applyFont="1">
      <alignment horizontal="center" vertical="center"/>
    </xf>
    <xf borderId="8" fillId="2" fontId="11" numFmtId="164" xfId="0" applyAlignment="1" applyBorder="1" applyFont="1" applyNumberFormat="1">
      <alignment horizontal="center" vertical="center"/>
    </xf>
    <xf borderId="8" fillId="3" fontId="11" numFmtId="164" xfId="0" applyAlignment="1" applyBorder="1" applyFont="1" applyNumberFormat="1">
      <alignment horizontal="center" vertical="center"/>
    </xf>
    <xf borderId="12" fillId="4" fontId="10" numFmtId="0" xfId="0" applyAlignment="1" applyBorder="1" applyFont="1">
      <alignment horizontal="center" vertical="center"/>
    </xf>
    <xf borderId="12" fillId="5" fontId="10" numFmtId="0" xfId="0" applyAlignment="1" applyBorder="1" applyFont="1">
      <alignment horizontal="center" vertical="center"/>
    </xf>
    <xf borderId="12" fillId="4" fontId="10" numFmtId="0" xfId="0" applyAlignment="1" applyBorder="1" applyFont="1">
      <alignment horizontal="center" vertical="center"/>
    </xf>
    <xf borderId="5" fillId="4" fontId="7" numFmtId="0" xfId="0" applyAlignment="1" applyBorder="1" applyFont="1">
      <alignment horizontal="center" vertical="center"/>
    </xf>
    <xf borderId="8" fillId="4" fontId="10" numFmtId="0" xfId="0" applyAlignment="1" applyBorder="1" applyFont="1">
      <alignment horizontal="center" vertical="center"/>
    </xf>
    <xf borderId="0" fillId="8" fontId="6" numFmtId="0" xfId="0" applyAlignment="1" applyFont="1">
      <alignment horizontal="center" vertical="center"/>
    </xf>
    <xf borderId="8" fillId="8" fontId="11" numFmtId="164" xfId="0" applyAlignment="1" applyBorder="1" applyFont="1" applyNumberFormat="1">
      <alignment horizontal="center" vertical="center"/>
    </xf>
    <xf borderId="12" fillId="9" fontId="10" numFmtId="0" xfId="0" applyAlignment="1" applyBorder="1" applyFont="1">
      <alignment horizontal="center" vertical="center"/>
    </xf>
    <xf borderId="12" fillId="9" fontId="10" numFmtId="0" xfId="0" applyAlignment="1" applyBorder="1" applyFont="1">
      <alignment horizontal="center" vertical="center"/>
    </xf>
    <xf borderId="12" fillId="9" fontId="10" numFmtId="0" xfId="0" applyAlignment="1" applyBorder="1" applyFont="1">
      <alignment horizontal="center" vertical="center"/>
    </xf>
    <xf borderId="5" fillId="9" fontId="7" numFmtId="0" xfId="0" applyAlignment="1" applyBorder="1" applyFont="1">
      <alignment horizontal="center" vertical="center"/>
    </xf>
    <xf borderId="8" fillId="9" fontId="10" numFmtId="0" xfId="0" applyAlignment="1" applyBorder="1" applyFont="1">
      <alignment horizontal="center" vertical="center"/>
    </xf>
    <xf borderId="12" fillId="5" fontId="10" numFmtId="0" xfId="0" applyAlignment="1" applyBorder="1" applyFont="1">
      <alignment horizontal="center" vertical="center"/>
    </xf>
    <xf borderId="12" fillId="5" fontId="10" numFmtId="0" xfId="0" applyAlignment="1" applyBorder="1" applyFont="1">
      <alignment horizontal="center" vertical="center"/>
    </xf>
    <xf borderId="7" fillId="8" fontId="5" numFmtId="0" xfId="0" applyAlignment="1" applyBorder="1" applyFont="1">
      <alignment horizontal="center"/>
    </xf>
    <xf borderId="12" fillId="8" fontId="1" numFmtId="0" xfId="0" applyAlignment="1" applyBorder="1" applyFont="1">
      <alignment horizontal="center"/>
    </xf>
    <xf borderId="12" fillId="8" fontId="5" numFmtId="0" xfId="0" applyAlignment="1" applyBorder="1" applyFont="1">
      <alignment horizontal="center"/>
    </xf>
    <xf borderId="12" fillId="8" fontId="5" numFmtId="0" xfId="0" applyAlignment="1" applyBorder="1" applyFont="1">
      <alignment horizontal="center" vertical="top"/>
    </xf>
    <xf borderId="12" fillId="8" fontId="10" numFmtId="0" xfId="0" applyAlignment="1" applyBorder="1" applyFont="1">
      <alignment horizontal="center" vertical="center"/>
    </xf>
    <xf borderId="12" fillId="8" fontId="10" numFmtId="0" xfId="0" applyAlignment="1" applyBorder="1" applyFont="1">
      <alignment horizontal="center" vertical="center"/>
    </xf>
    <xf borderId="11" fillId="8" fontId="10" numFmtId="0" xfId="0" applyAlignment="1" applyBorder="1" applyFont="1">
      <alignment horizontal="center" vertical="center"/>
    </xf>
    <xf borderId="8" fillId="8" fontId="10" numFmtId="0" xfId="0" applyAlignment="1" applyBorder="1" applyFont="1">
      <alignment horizontal="center" vertical="center"/>
    </xf>
    <xf borderId="8" fillId="8" fontId="9" numFmtId="0" xfId="0" applyAlignment="1" applyBorder="1" applyFont="1">
      <alignment/>
    </xf>
    <xf borderId="12" fillId="8" fontId="9" numFmtId="3" xfId="0" applyAlignment="1" applyBorder="1" applyFont="1" applyNumberFormat="1">
      <alignment horizontal="center"/>
    </xf>
    <xf borderId="12" fillId="8" fontId="9" numFmtId="0" xfId="0" applyAlignment="1" applyBorder="1" applyFont="1">
      <alignment horizontal="center"/>
    </xf>
    <xf borderId="12" fillId="8" fontId="9" numFmtId="0" xfId="0" applyAlignment="1" applyBorder="1" applyFont="1">
      <alignment horizontal="center"/>
    </xf>
    <xf borderId="5" fillId="4" fontId="10" numFmtId="0" xfId="0" applyAlignment="1" applyBorder="1" applyFont="1">
      <alignment horizontal="center" vertical="center"/>
    </xf>
    <xf borderId="5" fillId="4" fontId="10" numFmtId="0" xfId="0" applyAlignment="1" applyBorder="1" applyFont="1">
      <alignment horizontal="center" vertical="center"/>
    </xf>
    <xf borderId="5" fillId="9" fontId="10" numFmtId="0" xfId="0" applyAlignment="1" applyBorder="1" applyFont="1">
      <alignment horizontal="center" vertical="center"/>
    </xf>
    <xf borderId="5" fillId="9" fontId="10" numFmtId="0" xfId="0" applyAlignment="1" applyBorder="1" applyFont="1">
      <alignment horizontal="center" vertical="center"/>
    </xf>
    <xf borderId="2" fillId="4" fontId="12" numFmtId="0" xfId="0" applyAlignment="1" applyBorder="1" applyFont="1">
      <alignment horizontal="center" vertical="center" wrapText="1"/>
    </xf>
    <xf borderId="5" fillId="2" fontId="5" numFmtId="0" xfId="0" applyAlignment="1" applyBorder="1" applyFont="1">
      <alignment horizontal="center" wrapText="1"/>
    </xf>
    <xf borderId="8" fillId="4" fontId="12" numFmtId="0" xfId="0" applyAlignment="1" applyBorder="1" applyFont="1">
      <alignment horizontal="center" vertical="center" wrapText="1"/>
    </xf>
    <xf borderId="8" fillId="4" fontId="12" numFmtId="0" xfId="0" applyAlignment="1" applyBorder="1" applyFont="1">
      <alignment horizontal="center" vertical="center" wrapText="1"/>
    </xf>
    <xf borderId="8" fillId="4" fontId="6" numFmtId="0" xfId="0" applyAlignment="1" applyBorder="1" applyFont="1">
      <alignment horizontal="center"/>
    </xf>
    <xf borderId="8" fillId="4" fontId="6" numFmtId="167" xfId="0" applyAlignment="1" applyBorder="1" applyFont="1" applyNumberFormat="1">
      <alignment horizontal="center"/>
    </xf>
    <xf borderId="8" fillId="4" fontId="6" numFmtId="0" xfId="0" applyAlignment="1" applyBorder="1" applyFont="1">
      <alignment horizontal="center"/>
    </xf>
    <xf borderId="8" fillId="6" fontId="6" numFmtId="0" xfId="0" applyAlignment="1" applyBorder="1" applyFont="1">
      <alignment horizontal="center"/>
    </xf>
    <xf borderId="8" fillId="7" fontId="6" numFmtId="0" xfId="0" applyAlignment="1" applyBorder="1" applyFont="1">
      <alignment horizontal="center"/>
    </xf>
    <xf borderId="7" fillId="2" fontId="9" numFmtId="0" xfId="0" applyAlignment="1" applyBorder="1" applyFont="1">
      <alignment horizontal="center"/>
    </xf>
    <xf borderId="8" fillId="4" fontId="6" numFmtId="167" xfId="0" applyAlignment="1" applyBorder="1" applyFont="1" applyNumberFormat="1">
      <alignment horizontal="center"/>
    </xf>
    <xf borderId="10" fillId="0" fontId="2" numFmtId="0" xfId="0" applyAlignment="1" applyBorder="1" applyFont="1">
      <alignment horizontal="center" wrapText="1"/>
    </xf>
    <xf borderId="1" fillId="9" fontId="6" numFmtId="0" xfId="0" applyAlignment="1" applyBorder="1" applyFont="1">
      <alignment horizontal="center" vertical="center" wrapText="1"/>
    </xf>
    <xf borderId="9" fillId="0" fontId="2" numFmtId="0" xfId="0" applyBorder="1" applyFont="1"/>
    <xf borderId="13" fillId="0" fontId="2" numFmtId="0" xfId="0" applyAlignment="1" applyBorder="1" applyFont="1">
      <alignment wrapText="1"/>
    </xf>
    <xf borderId="9" fillId="0" fontId="2" numFmtId="0" xfId="0" applyAlignment="1" applyBorder="1" applyFont="1">
      <alignment wrapText="1"/>
    </xf>
    <xf borderId="5" fillId="9" fontId="6" numFmtId="0" xfId="0" applyAlignment="1" applyBorder="1" applyFont="1">
      <alignment horizontal="center" vertical="center" wrapText="1"/>
    </xf>
    <xf borderId="0" fillId="0" fontId="2" numFmtId="0" xfId="0" applyAlignment="1" applyFont="1">
      <alignment wrapText="1"/>
    </xf>
    <xf borderId="11" fillId="0" fontId="2" numFmtId="0" xfId="0" applyAlignment="1" applyBorder="1" applyFont="1">
      <alignment wrapText="1"/>
    </xf>
    <xf borderId="1" fillId="2" fontId="6" numFmtId="0" xfId="0" applyAlignment="1" applyBorder="1" applyFont="1">
      <alignment horizontal="center" wrapText="1"/>
    </xf>
    <xf borderId="11" fillId="0" fontId="2" numFmtId="0" xfId="0" applyAlignment="1" applyBorder="1" applyFont="1">
      <alignment wrapText="1"/>
    </xf>
    <xf borderId="10" fillId="0" fontId="2" numFmtId="0" xfId="0" applyAlignment="1" applyBorder="1" applyFont="1">
      <alignment horizontal="center"/>
    </xf>
    <xf borderId="2" fillId="9" fontId="6" numFmtId="0" xfId="0" applyAlignment="1" applyBorder="1" applyFont="1">
      <alignment horizontal="center"/>
    </xf>
    <xf borderId="2" fillId="9" fontId="6" numFmtId="0" xfId="0" applyAlignment="1" applyBorder="1" applyFont="1">
      <alignment horizontal="center"/>
    </xf>
    <xf borderId="13" fillId="0" fontId="2" numFmtId="0" xfId="0" applyAlignment="1" applyBorder="1" applyFont="1">
      <alignment/>
    </xf>
    <xf borderId="11" fillId="0" fontId="2" numFmtId="0" xfId="0" applyAlignment="1" applyBorder="1" applyFont="1">
      <alignment/>
    </xf>
    <xf borderId="8" fillId="9" fontId="6" numFmtId="0" xfId="0" applyAlignment="1" applyBorder="1" applyFont="1">
      <alignment horizontal="center" vertical="center"/>
    </xf>
    <xf borderId="8" fillId="2" fontId="6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4" fillId="0" fontId="2" numFmtId="0" xfId="0" applyAlignment="1" applyBorder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14" fillId="0" fontId="2" numFmtId="0" xfId="0" applyAlignment="1" applyBorder="1" applyFont="1">
      <alignment/>
    </xf>
    <xf borderId="8" fillId="2" fontId="6" numFmtId="0" xfId="0" applyAlignment="1" applyBorder="1" applyFont="1">
      <alignment horizontal="center"/>
    </xf>
    <xf borderId="8" fillId="2" fontId="6" numFmtId="0" xfId="0" applyAlignment="1" applyBorder="1" applyFont="1">
      <alignment horizontal="center"/>
    </xf>
    <xf borderId="8" fillId="4" fontId="6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8" fillId="2" fontId="6" numFmtId="0" xfId="0" applyAlignment="1" applyBorder="1" applyFont="1">
      <alignment horizontal="center"/>
    </xf>
    <xf borderId="14" fillId="0" fontId="2" numFmtId="0" xfId="0" applyBorder="1" applyFont="1"/>
    <xf borderId="11" fillId="0" fontId="2" numFmtId="0" xfId="0" applyAlignment="1" applyBorder="1" applyFont="1">
      <alignment horizontal="center"/>
    </xf>
    <xf borderId="8" fillId="6" fontId="6" numFmtId="0" xfId="0" applyAlignment="1" applyBorder="1" applyFont="1">
      <alignment horizontal="center"/>
    </xf>
    <xf borderId="6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/>
    </xf>
    <xf borderId="8" fillId="7" fontId="6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13" fillId="0" fontId="6" numFmtId="0" xfId="0" applyAlignment="1" applyBorder="1" applyFont="1">
      <alignment horizontal="center"/>
    </xf>
    <xf borderId="15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11" fillId="0" fontId="6" numFmtId="0" xfId="0" applyAlignment="1" applyBorder="1" applyFont="1">
      <alignment horizontal="center"/>
    </xf>
    <xf borderId="7" fillId="0" fontId="6" numFmtId="0" xfId="0" applyAlignment="1" applyBorder="1" applyFont="1">
      <alignment horizontal="center"/>
    </xf>
    <xf borderId="8" fillId="6" fontId="6" numFmtId="0" xfId="0" applyAlignment="1" applyBorder="1" applyFont="1">
      <alignment horizontal="center"/>
    </xf>
    <xf borderId="0" fillId="10" fontId="6" numFmtId="0" xfId="0" applyAlignment="1" applyFill="1" applyFont="1">
      <alignment horizontal="center"/>
    </xf>
    <xf borderId="8" fillId="7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4" fillId="0" fontId="6" numFmtId="0" xfId="0" applyAlignment="1" applyBorder="1" applyFont="1">
      <alignment horizontal="center"/>
    </xf>
    <xf borderId="8" fillId="6" fontId="6" numFmtId="0" xfId="0" applyAlignment="1" applyBorder="1" applyFont="1">
      <alignment horizontal="center"/>
    </xf>
    <xf borderId="0" fillId="0" fontId="2" numFmtId="0" xfId="0" applyFont="1"/>
    <xf borderId="8" fillId="7" fontId="6" numFmtId="0" xfId="0" applyAlignment="1" applyBorder="1" applyFont="1">
      <alignment horizontal="center"/>
    </xf>
    <xf borderId="15" fillId="0" fontId="6" numFmtId="0" xfId="0" applyAlignment="1" applyBorder="1" applyFont="1">
      <alignment/>
    </xf>
    <xf borderId="0" fillId="0" fontId="2" numFmtId="0" xfId="0" applyAlignment="1" applyFont="1">
      <alignment horizontal="center"/>
    </xf>
    <xf borderId="14" fillId="10" fontId="2" numFmtId="0" xfId="0" applyAlignment="1" applyBorder="1" applyFont="1">
      <alignment horizontal="center"/>
    </xf>
    <xf borderId="0" fillId="10" fontId="2" numFmtId="0" xfId="0" applyAlignment="1" applyFont="1">
      <alignment horizontal="center"/>
    </xf>
    <xf borderId="8" fillId="2" fontId="6" numFmtId="0" xfId="0" applyAlignment="1" applyBorder="1" applyFont="1">
      <alignment horizontal="center"/>
    </xf>
    <xf borderId="8" fillId="6" fontId="6" numFmtId="0" xfId="0" applyAlignment="1" applyBorder="1" applyFont="1">
      <alignment horizontal="center"/>
    </xf>
    <xf borderId="8" fillId="11" fontId="6" numFmtId="0" xfId="0" applyAlignment="1" applyBorder="1" applyFill="1" applyFont="1">
      <alignment horizontal="center"/>
    </xf>
    <xf borderId="0" fillId="9" fontId="13" numFmtId="0" xfId="0" applyAlignment="1" applyFont="1">
      <alignment horizontal="center" vertical="center"/>
    </xf>
    <xf borderId="8" fillId="2" fontId="6" numFmtId="167" xfId="0" applyAlignment="1" applyBorder="1" applyFont="1" applyNumberFormat="1">
      <alignment horizontal="center"/>
    </xf>
    <xf borderId="8" fillId="6" fontId="6" numFmtId="0" xfId="0" applyAlignment="1" applyBorder="1" applyFont="1">
      <alignment horizontal="center"/>
    </xf>
    <xf borderId="0" fillId="4" fontId="6" numFmtId="0" xfId="0" applyAlignment="1" applyFont="1">
      <alignment horizontal="center"/>
    </xf>
    <xf borderId="0" fillId="4" fontId="6" numFmtId="167" xfId="0" applyAlignment="1" applyFont="1" applyNumberFormat="1">
      <alignment horizontal="center"/>
    </xf>
    <xf borderId="0" fillId="6" fontId="6" numFmtId="0" xfId="0" applyAlignment="1" applyFont="1">
      <alignment horizontal="center"/>
    </xf>
    <xf borderId="0" fillId="7" fontId="6" numFmtId="0" xfId="0" applyAlignment="1" applyFont="1">
      <alignment horizontal="center"/>
    </xf>
    <xf borderId="8" fillId="11" fontId="6" numFmtId="0" xfId="0" applyAlignment="1" applyBorder="1" applyFont="1">
      <alignment horizontal="center"/>
    </xf>
    <xf borderId="7" fillId="2" fontId="5" numFmtId="0" xfId="0" applyAlignment="1" applyBorder="1" applyFont="1">
      <alignment horizontal="center"/>
    </xf>
    <xf borderId="0" fillId="2" fontId="13" numFmtId="0" xfId="0" applyAlignment="1" applyFont="1">
      <alignment horizontal="center" vertical="center"/>
    </xf>
    <xf borderId="0" fillId="9" fontId="13" numFmtId="0" xfId="0" applyAlignment="1" applyFont="1">
      <alignment horizontal="center" vertical="center"/>
    </xf>
    <xf borderId="7" fillId="4" fontId="5" numFmtId="0" xfId="0" applyAlignment="1" applyBorder="1" applyFont="1">
      <alignment horizontal="center"/>
    </xf>
    <xf borderId="0" fillId="2" fontId="6" numFmtId="0" xfId="0" applyAlignment="1" applyFont="1">
      <alignment horizontal="center"/>
    </xf>
    <xf borderId="0" fillId="6" fontId="6" numFmtId="0" xfId="0" applyAlignment="1" applyFont="1">
      <alignment horizontal="center"/>
    </xf>
    <xf borderId="0" fillId="11" fontId="6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solid">
          <fgColor rgb="FFFCE8B2"/>
          <bgColor rgb="FFFCE8B2"/>
        </patternFill>
      </fill>
      <alignment/>
      <border>
        <left/>
        <right/>
        <top/>
        <bottom/>
      </border>
    </dxf>
    <dxf>
      <font/>
      <fill>
        <patternFill patternType="solid">
          <fgColor rgb="FF00FF00"/>
          <bgColor rgb="FF00FF00"/>
        </patternFill>
      </fill>
      <alignment/>
      <border>
        <left/>
        <right/>
        <top/>
        <bottom/>
      </border>
    </dxf>
    <dxf>
      <font>
        <color rgb="FFFFFFFF"/>
      </font>
      <fill>
        <patternFill patternType="solid">
          <fgColor rgb="FF1155CC"/>
          <bgColor rgb="FF1155CC"/>
        </patternFill>
      </fill>
      <alignment/>
      <border>
        <left/>
        <right/>
        <top/>
        <bottom/>
      </border>
    </dxf>
    <dxf>
      <font>
        <color rgb="FFFF9900"/>
      </font>
      <fill>
        <patternFill patternType="solid">
          <fgColor rgb="FF0000FF"/>
          <bgColor rgb="FF0000FF"/>
        </patternFill>
      </fill>
      <alignment/>
      <border>
        <left/>
        <right/>
        <top/>
        <bottom/>
      </border>
    </dxf>
    <dxf>
      <font/>
      <fill>
        <patternFill patternType="solid">
          <fgColor rgb="FFFF9900"/>
          <bgColor rgb="FFFF9900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75"/>
  <cols>
    <col customWidth="1" min="1" max="1" width="8.71"/>
    <col customWidth="1" min="2" max="2" width="7.71"/>
    <col customWidth="1" min="3" max="4" width="8.71"/>
    <col customWidth="1" hidden="1" min="5" max="5" width="5.86"/>
    <col customWidth="1" min="6" max="6" width="5.86"/>
    <col customWidth="1" min="7" max="7" width="6.14"/>
    <col customWidth="1" hidden="1" min="8" max="8" width="5.86"/>
    <col customWidth="1" min="9" max="9" width="5.86"/>
    <col customWidth="1" min="10" max="10" width="6.71"/>
    <col customWidth="1" min="11" max="11" width="5.86"/>
    <col customWidth="1" min="12" max="14" width="11.57"/>
    <col hidden="1" min="15" max="16"/>
    <col customWidth="1" hidden="1" min="17" max="17" width="8.71"/>
    <col customWidth="1" min="18" max="20" width="8.71"/>
  </cols>
  <sheetData>
    <row r="1" ht="15.75" customHeight="1">
      <c r="A1" s="20" t="s">
        <v>1</v>
      </c>
      <c r="B1" s="22" t="s">
        <v>21</v>
      </c>
      <c r="C1" s="22" t="s">
        <v>22</v>
      </c>
      <c r="D1" s="22" t="s">
        <v>2</v>
      </c>
      <c r="E1" s="35"/>
      <c r="F1" s="37" t="s">
        <v>26</v>
      </c>
      <c r="G1" s="4"/>
      <c r="H1" s="39"/>
      <c r="I1" s="41" t="s">
        <v>33</v>
      </c>
      <c r="J1" s="6"/>
      <c r="K1" s="4"/>
      <c r="L1" s="41" t="s">
        <v>12</v>
      </c>
      <c r="M1" s="6"/>
      <c r="N1" s="4"/>
      <c r="O1" s="43" t="s">
        <v>34</v>
      </c>
      <c r="P1" s="43" t="s">
        <v>35</v>
      </c>
      <c r="Q1" s="45" t="s">
        <v>36</v>
      </c>
      <c r="R1" s="45" t="s">
        <v>37</v>
      </c>
      <c r="S1" s="50" t="s">
        <v>38</v>
      </c>
      <c r="T1" s="4"/>
    </row>
    <row r="2">
      <c r="A2" s="51"/>
      <c r="B2" s="52"/>
      <c r="C2" s="52"/>
      <c r="D2" s="52"/>
      <c r="E2" s="54" t="s">
        <v>39</v>
      </c>
      <c r="F2" s="55" t="s">
        <v>40</v>
      </c>
      <c r="G2" s="54" t="s">
        <v>41</v>
      </c>
      <c r="H2" s="54" t="s">
        <v>39</v>
      </c>
      <c r="I2" s="57" t="s">
        <v>40</v>
      </c>
      <c r="J2" s="57" t="s">
        <v>42</v>
      </c>
      <c r="K2" s="57" t="s">
        <v>43</v>
      </c>
      <c r="L2" s="58" t="s">
        <v>44</v>
      </c>
      <c r="M2" s="58" t="s">
        <v>45</v>
      </c>
      <c r="N2" s="58" t="s">
        <v>20</v>
      </c>
      <c r="O2" s="51"/>
      <c r="P2" s="51"/>
      <c r="Q2" s="51"/>
      <c r="R2" s="51"/>
      <c r="S2" s="43" t="s">
        <v>2</v>
      </c>
      <c r="T2" s="43" t="s">
        <v>21</v>
      </c>
    </row>
    <row r="3">
      <c r="A3" s="14"/>
      <c r="B3" s="59"/>
      <c r="C3" s="59"/>
      <c r="D3" s="59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>
      <c r="A4" s="60">
        <v>1.0</v>
      </c>
      <c r="B4" s="61" t="s">
        <v>46</v>
      </c>
      <c r="C4" s="62" t="s">
        <v>47</v>
      </c>
      <c r="D4" s="63">
        <f t="array" ref="D4">index('Match Sched'!$D$3:$I131,match(B4,'Match Sched'!$C$3:$C131,0),if(mod(A4,6)=0,6,mod(A4,6)),0)</f>
        <v>2761</v>
      </c>
      <c r="E4" s="64"/>
      <c r="F4" s="65">
        <v>0.0</v>
      </c>
      <c r="G4" s="64">
        <v>1.0</v>
      </c>
      <c r="H4" s="64"/>
      <c r="I4" s="64">
        <v>0.0</v>
      </c>
      <c r="J4" s="64">
        <v>0.0</v>
      </c>
      <c r="K4" s="64">
        <v>0.0</v>
      </c>
      <c r="L4" s="66"/>
      <c r="M4" s="66"/>
      <c r="N4" s="67"/>
      <c r="O4" s="68">
        <f>SUM(F4:F6)</f>
        <v>0</v>
      </c>
      <c r="P4" s="68">
        <f>SUM(I4:I6)+1</f>
        <v>6</v>
      </c>
      <c r="Q4" s="69">
        <f>if ( isblank (F4), F4, E4 + F4*'Control PanelOur Matches'!$L$2 + G4*5 + H4*(1/3) + I4*'Control PanelOur Matches'!$N$2 + J4*50)</f>
        <v>5</v>
      </c>
      <c r="R4" s="69">
        <f t="shared" ref="R4:R75" si="2">if ( isblank (F4), F4, E4 + iferror(((if(O4&gt;=3,120,if(O4&gt;=1,60,0)))*F4/O4),0) + G4*5 + H4/3 + iferror(if(O4=3,
    if(P4&gt;=10,80,if(P4&gt;=4,40,0)),
    if(O4=2,
    if(P4&gt;=11,120,if(P4&gt;=5,80,if(P4&gt;=1,40,0))),
    if(O4=1,
    if(P4&gt;=12,120,if(P4&gt;=6,80,if(P4&gt;=2,40,0))),
    if(P4=13,160,if(P4&gt;=7,120,if(P4&gt;=3,80,if(P4&gt;=1,40,0)))))))*(I4/P4)) + J4*50)</f>
        <v>5</v>
      </c>
      <c r="S4" s="70">
        <f t="shared" ref="S4:S75" si="3">if(counta(E4:K4)&gt;0,D4,"no")</f>
        <v>2761</v>
      </c>
      <c r="T4" s="70" t="str">
        <f t="shared" ref="T4:T75" si="4">if(S4="no","",concatenate(D4,"-",countif(D$4:D4,D4)))</f>
        <v>2761-1</v>
      </c>
    </row>
    <row r="5">
      <c r="A5" s="60">
        <v>2.0</v>
      </c>
      <c r="B5" s="61" t="s">
        <v>46</v>
      </c>
      <c r="C5" s="71" t="s">
        <v>48</v>
      </c>
      <c r="D5" s="63">
        <f t="array" ref="D5">index('Match Sched'!$D$3:$I131,match(B5,'Match Sched'!$C$3:$C131,0),if(mod(A5,6)=0,6,mod(A5,6)),0)</f>
        <v>751</v>
      </c>
      <c r="E5" s="64"/>
      <c r="F5" s="65">
        <v>0.0</v>
      </c>
      <c r="G5" s="64">
        <v>1.0</v>
      </c>
      <c r="H5" s="64"/>
      <c r="I5" s="64">
        <v>4.0</v>
      </c>
      <c r="J5" s="64">
        <v>0.0</v>
      </c>
      <c r="K5" s="64"/>
      <c r="L5" s="51"/>
      <c r="M5" s="51"/>
      <c r="N5" s="67"/>
      <c r="O5" s="68">
        <f t="shared" ref="O5:P5" si="1">O4</f>
        <v>0</v>
      </c>
      <c r="P5" s="68">
        <f t="shared" si="1"/>
        <v>6</v>
      </c>
      <c r="Q5" s="69" t="str">
        <f>if ( isblank (E5), E5, E5 + F5*'Control PanelOur Matches'!$L$2 + G5*5 + H5*(1/3) + I5*'Control PanelOur Matches'!$N$2 + J5*50)</f>
        <v/>
      </c>
      <c r="R5" s="69">
        <f t="shared" si="2"/>
        <v>58.33333333</v>
      </c>
      <c r="S5" s="70">
        <f t="shared" si="3"/>
        <v>751</v>
      </c>
      <c r="T5" s="70" t="str">
        <f t="shared" si="4"/>
        <v>751-1</v>
      </c>
    </row>
    <row r="6">
      <c r="A6" s="60">
        <v>3.0</v>
      </c>
      <c r="B6" s="61" t="s">
        <v>46</v>
      </c>
      <c r="C6" s="71" t="s">
        <v>49</v>
      </c>
      <c r="D6" s="63">
        <f t="array" ref="D6">index('Match Sched'!$D$3:$I131,match(B6,'Match Sched'!$C$3:$C131,0),if(mod(A6,6)=0,6,mod(A6,6)),0)</f>
        <v>3303</v>
      </c>
      <c r="E6" s="64"/>
      <c r="F6" s="65">
        <v>0.0</v>
      </c>
      <c r="G6" s="64">
        <v>1.0</v>
      </c>
      <c r="H6" s="64"/>
      <c r="I6" s="64">
        <v>1.0</v>
      </c>
      <c r="J6" s="64">
        <v>1.0</v>
      </c>
      <c r="K6" s="64"/>
      <c r="L6" s="51"/>
      <c r="M6" s="14"/>
      <c r="N6" s="67"/>
      <c r="O6" s="68">
        <f t="shared" ref="O6:P6" si="5">O4</f>
        <v>0</v>
      </c>
      <c r="P6" s="68">
        <f t="shared" si="5"/>
        <v>6</v>
      </c>
      <c r="Q6" s="69" t="str">
        <f>if ( isblank (E6), E6, E6 + F6*'Control PanelOur Matches'!$L$2 + G6*5 + H6*(1/3) + I6*'Control PanelOur Matches'!$N$2 + J6*50)</f>
        <v/>
      </c>
      <c r="R6" s="69">
        <f t="shared" si="2"/>
        <v>68.33333333</v>
      </c>
      <c r="S6" s="70">
        <f t="shared" si="3"/>
        <v>3303</v>
      </c>
      <c r="T6" s="70" t="str">
        <f t="shared" si="4"/>
        <v>3303-1</v>
      </c>
    </row>
    <row r="7">
      <c r="A7" s="60">
        <v>4.0</v>
      </c>
      <c r="B7" s="61" t="s">
        <v>46</v>
      </c>
      <c r="C7" s="72" t="s">
        <v>50</v>
      </c>
      <c r="D7" s="63">
        <f t="array" ref="D7">index('Match Sched'!$D$3:$I131,match(B7,'Match Sched'!$C$3:$C131,0),if(mod(A7,6)=0,6,mod(A7,6)),0)</f>
        <v>5104</v>
      </c>
      <c r="E7" s="73"/>
      <c r="F7" s="65">
        <v>0.0</v>
      </c>
      <c r="G7" s="64">
        <v>1.0</v>
      </c>
      <c r="H7" s="64"/>
      <c r="I7" s="64">
        <v>1.0</v>
      </c>
      <c r="J7" s="64">
        <v>1.0</v>
      </c>
      <c r="K7" s="64"/>
      <c r="L7" s="66"/>
      <c r="M7" s="66"/>
      <c r="N7" s="76"/>
      <c r="O7" s="68">
        <f>SUM(F7:F9)</f>
        <v>1</v>
      </c>
      <c r="P7" s="68">
        <f>SUM(I7:I9)+1</f>
        <v>7</v>
      </c>
      <c r="Q7" s="69" t="str">
        <f>if ( isblank (E7), E7, E7 + F7*'Control PanelOur Matches'!$L$2 + G7*5 + H7*(1/3) + I7*'Control PanelOur Matches'!$N$2 + J7*50)</f>
        <v/>
      </c>
      <c r="R7" s="69">
        <f t="shared" si="2"/>
        <v>66.42857143</v>
      </c>
      <c r="S7" s="70">
        <f t="shared" si="3"/>
        <v>5104</v>
      </c>
      <c r="T7" s="77" t="str">
        <f t="shared" si="4"/>
        <v>5104-1</v>
      </c>
    </row>
    <row r="8">
      <c r="A8" s="60">
        <v>5.0</v>
      </c>
      <c r="B8" s="61" t="s">
        <v>46</v>
      </c>
      <c r="C8" s="78" t="s">
        <v>51</v>
      </c>
      <c r="D8" s="63">
        <f t="array" ref="D8">index('Match Sched'!$D$3:$I131,match(B8,'Match Sched'!$C$3:$C131,0),if(mod(A8,6)=0,6,mod(A8,6)),0)</f>
        <v>4276</v>
      </c>
      <c r="E8" s="73"/>
      <c r="F8" s="65">
        <v>1.0</v>
      </c>
      <c r="G8" s="64">
        <v>1.0</v>
      </c>
      <c r="H8" s="64"/>
      <c r="I8" s="64">
        <v>2.0</v>
      </c>
      <c r="J8" s="64">
        <v>0.0</v>
      </c>
      <c r="K8" s="64"/>
      <c r="L8" s="51"/>
      <c r="M8" s="51"/>
      <c r="N8" s="76"/>
      <c r="O8" s="68">
        <f t="shared" ref="O8:P8" si="6">O7</f>
        <v>1</v>
      </c>
      <c r="P8" s="68">
        <f t="shared" si="6"/>
        <v>7</v>
      </c>
      <c r="Q8" s="69" t="str">
        <f>if ( isblank (E8), E8, E8 + F8*'Control PanelOur Matches'!$L$2 + G8*5 + H8*(1/3) + I8*'Control PanelOur Matches'!$N$2 + J8*50)</f>
        <v/>
      </c>
      <c r="R8" s="69">
        <f t="shared" si="2"/>
        <v>87.85714286</v>
      </c>
      <c r="S8" s="70">
        <f t="shared" si="3"/>
        <v>4276</v>
      </c>
      <c r="T8" s="77" t="str">
        <f t="shared" si="4"/>
        <v>4276-1</v>
      </c>
    </row>
    <row r="9">
      <c r="A9" s="60">
        <v>6.0</v>
      </c>
      <c r="B9" s="61" t="s">
        <v>46</v>
      </c>
      <c r="C9" s="72" t="s">
        <v>52</v>
      </c>
      <c r="D9" s="63">
        <f t="array" ref="D9">index('Match Sched'!$D$3:$I131,match(B9,'Match Sched'!$C$3:$C131,0),if(mod(A9,6)=0,6,mod(A9,6)),0)</f>
        <v>4255</v>
      </c>
      <c r="E9" s="73"/>
      <c r="F9" s="65">
        <v>0.0</v>
      </c>
      <c r="G9" s="64">
        <v>1.0</v>
      </c>
      <c r="H9" s="64"/>
      <c r="I9" s="64">
        <v>3.0</v>
      </c>
      <c r="J9" s="64">
        <v>0.0</v>
      </c>
      <c r="K9" s="64"/>
      <c r="L9" s="14"/>
      <c r="M9" s="14"/>
      <c r="N9" s="76"/>
      <c r="O9" s="68">
        <f t="shared" ref="O9:P9" si="7">O7</f>
        <v>1</v>
      </c>
      <c r="P9" s="68">
        <f t="shared" si="7"/>
        <v>7</v>
      </c>
      <c r="Q9" s="69" t="str">
        <f>if ( isblank (E9), E9, E9 + F9*'Control PanelOur Matches'!$L$2 + G9*5 + H9*(1/3) + I9*'Control PanelOur Matches'!$N$2 + J9*50)</f>
        <v/>
      </c>
      <c r="R9" s="69">
        <f t="shared" si="2"/>
        <v>39.28571429</v>
      </c>
      <c r="S9" s="70">
        <f t="shared" si="3"/>
        <v>4255</v>
      </c>
      <c r="T9" s="77" t="str">
        <f t="shared" si="4"/>
        <v>4255-1</v>
      </c>
    </row>
    <row r="10">
      <c r="A10" s="79">
        <v>7.0</v>
      </c>
      <c r="B10" s="80" t="s">
        <v>53</v>
      </c>
      <c r="C10" s="71" t="s">
        <v>47</v>
      </c>
      <c r="D10" s="81">
        <f t="array" ref="D10">index('Match Sched'!$D$3:$I131,match(B10,'Match Sched'!$C$3:$C131,0),if(mod(A10,6)=0,6,mod(A10,6)),0)</f>
        <v>5852</v>
      </c>
      <c r="E10" s="73"/>
      <c r="F10" s="65">
        <v>0.0</v>
      </c>
      <c r="G10" s="82">
        <v>1.0</v>
      </c>
      <c r="H10" s="82"/>
      <c r="I10" s="82">
        <v>1.0</v>
      </c>
      <c r="J10" s="82">
        <v>1.0</v>
      </c>
      <c r="K10" s="82"/>
      <c r="L10" s="83"/>
      <c r="M10" s="83"/>
      <c r="N10" s="84"/>
      <c r="O10" s="68">
        <f>SUM(F10:F12)</f>
        <v>1</v>
      </c>
      <c r="P10" s="68">
        <f>SUM(I10:I12)+1</f>
        <v>7</v>
      </c>
      <c r="Q10" s="69" t="str">
        <f>if ( isblank (E10), E10, E10 + F10*'Control PanelOur Matches'!$L$2 + G10*5 + H10*(1/3) + I10*'Control PanelOur Matches'!$N$2 + J10*50)</f>
        <v/>
      </c>
      <c r="R10" s="69">
        <f t="shared" si="2"/>
        <v>66.42857143</v>
      </c>
      <c r="S10" s="70">
        <f t="shared" si="3"/>
        <v>5852</v>
      </c>
      <c r="T10" s="77" t="str">
        <f t="shared" si="4"/>
        <v>5852-1</v>
      </c>
    </row>
    <row r="11">
      <c r="A11" s="79">
        <v>8.0</v>
      </c>
      <c r="B11" s="80" t="s">
        <v>53</v>
      </c>
      <c r="C11" s="62" t="s">
        <v>48</v>
      </c>
      <c r="D11" s="81">
        <f t="array" ref="D11">index('Match Sched'!$D$3:$I131,match(B11,'Match Sched'!$C$3:$C131,0),if(mod(A11,6)=0,6,mod(A11,6)),0)</f>
        <v>3256</v>
      </c>
      <c r="E11" s="73"/>
      <c r="F11" s="65">
        <v>1.0</v>
      </c>
      <c r="G11" s="82">
        <v>1.0</v>
      </c>
      <c r="H11" s="82"/>
      <c r="I11" s="82">
        <v>2.0</v>
      </c>
      <c r="J11" s="82">
        <v>1.0</v>
      </c>
      <c r="K11" s="82"/>
      <c r="L11" s="51"/>
      <c r="M11" s="51"/>
      <c r="N11" s="84"/>
      <c r="O11" s="68">
        <f t="shared" ref="O11:P11" si="8">O10</f>
        <v>1</v>
      </c>
      <c r="P11" s="68">
        <f t="shared" si="8"/>
        <v>7</v>
      </c>
      <c r="Q11" s="69" t="str">
        <f>if ( isblank (E11), E11, E11 + F11*'Control PanelOur Matches'!$L$2 + G11*5 + H11*(1/3) + I11*'Control PanelOur Matches'!$N$2 + J11*50)</f>
        <v/>
      </c>
      <c r="R11" s="69">
        <f t="shared" si="2"/>
        <v>137.8571429</v>
      </c>
      <c r="S11" s="70">
        <f t="shared" si="3"/>
        <v>3256</v>
      </c>
      <c r="T11" s="77" t="str">
        <f t="shared" si="4"/>
        <v>3256-1</v>
      </c>
    </row>
    <row r="12">
      <c r="A12" s="79">
        <v>9.0</v>
      </c>
      <c r="B12" s="80" t="s">
        <v>53</v>
      </c>
      <c r="C12" s="71" t="s">
        <v>49</v>
      </c>
      <c r="D12" s="81">
        <f t="array" ref="D12">index('Match Sched'!$D$3:$I131,match(B12,'Match Sched'!$C$3:$C131,0),if(mod(A12,6)=0,6,mod(A12,6)),0)</f>
        <v>4543</v>
      </c>
      <c r="E12" s="73"/>
      <c r="F12" s="65">
        <v>0.0</v>
      </c>
      <c r="G12" s="82">
        <v>1.0</v>
      </c>
      <c r="H12" s="82"/>
      <c r="I12" s="82">
        <v>3.0</v>
      </c>
      <c r="J12" s="82">
        <v>1.0</v>
      </c>
      <c r="K12" s="82"/>
      <c r="L12" s="14"/>
      <c r="M12" s="14"/>
      <c r="N12" s="84"/>
      <c r="O12" s="68">
        <f t="shared" ref="O12:P12" si="9">O10</f>
        <v>1</v>
      </c>
      <c r="P12" s="68">
        <f t="shared" si="9"/>
        <v>7</v>
      </c>
      <c r="Q12" s="69" t="str">
        <f>if ( isblank (E12), E12, E12 + F12*'Control PanelOur Matches'!$L$2 + G12*5 + H12*(1/3) + I12*'Control PanelOur Matches'!$N$2 + J12*50)</f>
        <v/>
      </c>
      <c r="R12" s="69">
        <f t="shared" si="2"/>
        <v>89.28571429</v>
      </c>
      <c r="S12" s="70">
        <f t="shared" si="3"/>
        <v>4543</v>
      </c>
      <c r="T12" s="77" t="str">
        <f t="shared" si="4"/>
        <v>4543-1</v>
      </c>
    </row>
    <row r="13">
      <c r="A13" s="79">
        <v>10.0</v>
      </c>
      <c r="B13" s="80" t="s">
        <v>53</v>
      </c>
      <c r="C13" s="78" t="s">
        <v>50</v>
      </c>
      <c r="D13" s="81">
        <f t="array" ref="D13">index('Match Sched'!$D$3:$I131,match(B13,'Match Sched'!$C$3:$C131,0),if(mod(A13,6)=0,6,mod(A13,6)),0)</f>
        <v>6699</v>
      </c>
      <c r="E13" s="73"/>
      <c r="F13" s="65">
        <v>0.0</v>
      </c>
      <c r="G13" s="82">
        <v>1.0</v>
      </c>
      <c r="H13" s="82"/>
      <c r="I13" s="82">
        <v>2.0</v>
      </c>
      <c r="J13" s="82">
        <v>1.0</v>
      </c>
      <c r="K13" s="82"/>
      <c r="L13" s="83"/>
      <c r="M13" s="83"/>
      <c r="N13" s="84"/>
      <c r="O13" s="68">
        <f>SUM(F13:F15)</f>
        <v>0</v>
      </c>
      <c r="P13" s="68">
        <f>SUM(I13:I15)+1</f>
        <v>8</v>
      </c>
      <c r="Q13" s="69" t="str">
        <f>if ( isblank (E13), E13, E13 + F13*'Control PanelOur Matches'!$L$2 + G13*5 + H13*(1/3) + I13*'Control PanelOur Matches'!$N$2 + J13*50)</f>
        <v/>
      </c>
      <c r="R13" s="69">
        <f t="shared" si="2"/>
        <v>85</v>
      </c>
      <c r="S13" s="70">
        <f t="shared" si="3"/>
        <v>6699</v>
      </c>
      <c r="T13" s="77" t="str">
        <f t="shared" si="4"/>
        <v>6699-1</v>
      </c>
    </row>
    <row r="14">
      <c r="A14" s="79">
        <v>11.0</v>
      </c>
      <c r="B14" s="80" t="s">
        <v>53</v>
      </c>
      <c r="C14" s="78" t="s">
        <v>51</v>
      </c>
      <c r="D14" s="81">
        <f t="array" ref="D14">index('Match Sched'!$D$3:$I131,match(B14,'Match Sched'!$C$3:$C131,0),if(mod(A14,6)=0,6,mod(A14,6)),0)</f>
        <v>4415</v>
      </c>
      <c r="E14" s="73"/>
      <c r="F14" s="65">
        <v>0.0</v>
      </c>
      <c r="G14" s="82">
        <v>1.0</v>
      </c>
      <c r="H14" s="82"/>
      <c r="I14" s="82">
        <v>2.0</v>
      </c>
      <c r="J14" s="82">
        <v>1.0</v>
      </c>
      <c r="K14" s="82"/>
      <c r="L14" s="51"/>
      <c r="M14" s="51"/>
      <c r="N14" s="84"/>
      <c r="O14" s="68">
        <f t="shared" ref="O14:P14" si="10">O13</f>
        <v>0</v>
      </c>
      <c r="P14" s="68">
        <f t="shared" si="10"/>
        <v>8</v>
      </c>
      <c r="Q14" s="69" t="str">
        <f>if ( isblank (E14), E14, E14 + F14*'Control PanelOur Matches'!$L$2 + G14*5 + H14*(1/3) + I14*'Control PanelOur Matches'!$N$2 + J14*50)</f>
        <v/>
      </c>
      <c r="R14" s="69">
        <f t="shared" si="2"/>
        <v>85</v>
      </c>
      <c r="S14" s="70">
        <f t="shared" si="3"/>
        <v>4415</v>
      </c>
      <c r="T14" s="77" t="str">
        <f t="shared" si="4"/>
        <v>4415-1</v>
      </c>
    </row>
    <row r="15">
      <c r="A15" s="79">
        <v>12.0</v>
      </c>
      <c r="B15" s="80" t="s">
        <v>53</v>
      </c>
      <c r="C15" s="78" t="s">
        <v>52</v>
      </c>
      <c r="D15" s="81">
        <f t="array" ref="D15">index('Match Sched'!$D$3:$I131,match(B15,'Match Sched'!$C$3:$C131,0),if(mod(A15,6)=0,6,mod(A15,6)),0)</f>
        <v>1868</v>
      </c>
      <c r="E15" s="73"/>
      <c r="F15" s="65">
        <v>0.0</v>
      </c>
      <c r="G15" s="82">
        <v>1.0</v>
      </c>
      <c r="H15" s="82"/>
      <c r="I15" s="82">
        <v>3.0</v>
      </c>
      <c r="J15" s="82">
        <v>1.0</v>
      </c>
      <c r="K15" s="82"/>
      <c r="L15" s="14"/>
      <c r="M15" s="14"/>
      <c r="N15" s="84"/>
      <c r="O15" s="68">
        <f t="shared" ref="O15:P15" si="11">O13</f>
        <v>0</v>
      </c>
      <c r="P15" s="68">
        <f t="shared" si="11"/>
        <v>8</v>
      </c>
      <c r="Q15" s="69" t="str">
        <f>if ( isblank (E15), E15, E15 + F15*'Control PanelOur Matches'!$L$2 + G15*5 + H15*(1/3) + I15*'Control PanelOur Matches'!$N$2 + J15*50)</f>
        <v/>
      </c>
      <c r="R15" s="69">
        <f t="shared" si="2"/>
        <v>100</v>
      </c>
      <c r="S15" s="70">
        <f t="shared" si="3"/>
        <v>1868</v>
      </c>
      <c r="T15" s="77" t="str">
        <f t="shared" si="4"/>
        <v>1868-1</v>
      </c>
    </row>
    <row r="16">
      <c r="A16" s="60">
        <v>13.0</v>
      </c>
      <c r="B16" s="61" t="s">
        <v>54</v>
      </c>
      <c r="C16" s="71" t="s">
        <v>47</v>
      </c>
      <c r="D16" s="63">
        <f t="array" ref="D16">index('Match Sched'!$D$3:$I131,match(B16,'Match Sched'!$C$3:$C131,0),if(mod(A16,6)=0,6,mod(A16,6)),0)</f>
        <v>1678</v>
      </c>
      <c r="E16" s="73"/>
      <c r="F16" s="65">
        <v>0.0</v>
      </c>
      <c r="G16" s="64">
        <v>1.0</v>
      </c>
      <c r="H16" s="64"/>
      <c r="I16" s="64">
        <v>3.0</v>
      </c>
      <c r="J16" s="64">
        <v>0.0</v>
      </c>
      <c r="K16" s="64"/>
      <c r="L16" s="66">
        <v>33.0</v>
      </c>
      <c r="M16" s="66">
        <v>0.0</v>
      </c>
      <c r="N16" s="76">
        <v>17.0</v>
      </c>
      <c r="O16" s="68">
        <f>SUM(F16:F18)</f>
        <v>1</v>
      </c>
      <c r="P16" s="68">
        <f>SUM(I16:I18)+1</f>
        <v>7</v>
      </c>
      <c r="Q16" s="69" t="str">
        <f>if ( isblank (E16), E16, E16 + F16*'Control PanelOur Matches'!$L$2 + G16*5 + H16*(1/3) + I16*'Control PanelOur Matches'!$N$2 + J16*50)</f>
        <v/>
      </c>
      <c r="R16" s="69">
        <f t="shared" si="2"/>
        <v>39.28571429</v>
      </c>
      <c r="S16" s="70">
        <f t="shared" si="3"/>
        <v>1678</v>
      </c>
      <c r="T16" s="77" t="str">
        <f t="shared" si="4"/>
        <v>1678-1</v>
      </c>
    </row>
    <row r="17">
      <c r="A17" s="60">
        <v>14.0</v>
      </c>
      <c r="B17" s="61" t="s">
        <v>54</v>
      </c>
      <c r="C17" s="62" t="s">
        <v>48</v>
      </c>
      <c r="D17" s="63">
        <f t="array" ref="D17">index('Match Sched'!$D$3:$I131,match(B17,'Match Sched'!$C$3:$C131,0),if(mod(A17,6)=0,6,mod(A17,6)),0)</f>
        <v>1323</v>
      </c>
      <c r="E17" s="73"/>
      <c r="F17" s="65">
        <v>0.0</v>
      </c>
      <c r="G17" s="64">
        <v>0.0</v>
      </c>
      <c r="H17" s="64"/>
      <c r="I17" s="64">
        <v>3.0</v>
      </c>
      <c r="J17" s="64">
        <v>1.0</v>
      </c>
      <c r="K17" s="64"/>
      <c r="L17" s="51"/>
      <c r="M17" s="51"/>
      <c r="N17" s="76">
        <v>20.0</v>
      </c>
      <c r="O17" s="68">
        <f t="shared" ref="O17:P17" si="12">O16</f>
        <v>1</v>
      </c>
      <c r="P17" s="68">
        <f t="shared" si="12"/>
        <v>7</v>
      </c>
      <c r="Q17" s="69" t="str">
        <f>if ( isblank (E17), E17, E17 + F17*'Control PanelOur Matches'!$L$2 + G17*5 + H17*(1/3) + I17*'Control PanelOur Matches'!$N$2 + J17*50)</f>
        <v/>
      </c>
      <c r="R17" s="69">
        <f t="shared" si="2"/>
        <v>84.28571429</v>
      </c>
      <c r="S17" s="70">
        <f t="shared" si="3"/>
        <v>1323</v>
      </c>
      <c r="T17" s="77" t="str">
        <f t="shared" si="4"/>
        <v>1323-1</v>
      </c>
    </row>
    <row r="18">
      <c r="A18" s="60">
        <v>15.0</v>
      </c>
      <c r="B18" s="61" t="s">
        <v>54</v>
      </c>
      <c r="C18" s="62" t="s">
        <v>49</v>
      </c>
      <c r="D18" s="63">
        <f t="array" ref="D18">index('Match Sched'!$D$3:$I131,match(B18,'Match Sched'!$C$3:$C131,0),if(mod(A18,6)=0,6,mod(A18,6)),0)</f>
        <v>2135</v>
      </c>
      <c r="E18" s="73"/>
      <c r="F18" s="65">
        <v>1.0</v>
      </c>
      <c r="G18" s="64">
        <v>1.0</v>
      </c>
      <c r="H18" s="64"/>
      <c r="I18" s="64">
        <v>0.0</v>
      </c>
      <c r="J18" s="64">
        <v>1.0</v>
      </c>
      <c r="K18" s="64"/>
      <c r="L18" s="51"/>
      <c r="M18" s="14"/>
      <c r="N18" s="76">
        <v>26.0</v>
      </c>
      <c r="O18" s="68">
        <f t="shared" ref="O18:P18" si="13">O16</f>
        <v>1</v>
      </c>
      <c r="P18" s="68">
        <f t="shared" si="13"/>
        <v>7</v>
      </c>
      <c r="Q18" s="69" t="str">
        <f>if ( isblank (E18), E18, E18 + F18*'Control PanelOur Matches'!$L$2 + G18*5 + H18*(1/3) + I18*'Control PanelOur Matches'!$N$2 + J18*50)</f>
        <v/>
      </c>
      <c r="R18" s="69">
        <f t="shared" si="2"/>
        <v>115</v>
      </c>
      <c r="S18" s="70">
        <f t="shared" si="3"/>
        <v>2135</v>
      </c>
      <c r="T18" s="77" t="str">
        <f t="shared" si="4"/>
        <v>2135-1</v>
      </c>
    </row>
    <row r="19">
      <c r="A19" s="60">
        <v>16.0</v>
      </c>
      <c r="B19" s="61" t="s">
        <v>54</v>
      </c>
      <c r="C19" s="78" t="s">
        <v>50</v>
      </c>
      <c r="D19" s="63">
        <f t="array" ref="D19">index('Match Sched'!$D$3:$I131,match(B19,'Match Sched'!$C$3:$C131,0),if(mod(A19,6)=0,6,mod(A19,6)),0)</f>
        <v>5134</v>
      </c>
      <c r="E19" s="73"/>
      <c r="F19" s="65">
        <v>0.0</v>
      </c>
      <c r="G19" s="64">
        <v>1.0</v>
      </c>
      <c r="H19" s="64"/>
      <c r="I19" s="64">
        <v>1.0</v>
      </c>
      <c r="J19" s="64">
        <v>1.0</v>
      </c>
      <c r="K19" s="64"/>
      <c r="L19" s="66"/>
      <c r="M19" s="66"/>
      <c r="N19" s="76"/>
      <c r="O19" s="68">
        <f>SUM(F19:F21)</f>
        <v>1</v>
      </c>
      <c r="P19" s="68">
        <f>SUM(I19:I21)+1</f>
        <v>4</v>
      </c>
      <c r="Q19" s="69" t="str">
        <f>if ( isblank (E19), E19, E19 + F19*'Control PanelOur Matches'!$L$2 + G19*5 + H19*(1/3) + I19*'Control PanelOur Matches'!$N$2 + J19*50)</f>
        <v/>
      </c>
      <c r="R19" s="69">
        <f t="shared" si="2"/>
        <v>65</v>
      </c>
      <c r="S19" s="70">
        <f t="shared" si="3"/>
        <v>5134</v>
      </c>
      <c r="T19" s="77" t="str">
        <f t="shared" si="4"/>
        <v>5134-1</v>
      </c>
    </row>
    <row r="20">
      <c r="A20" s="60">
        <v>17.0</v>
      </c>
      <c r="B20" s="61" t="s">
        <v>54</v>
      </c>
      <c r="C20" s="72" t="s">
        <v>51</v>
      </c>
      <c r="D20" s="63">
        <f t="array" ref="D20">index('Match Sched'!$D$3:$I131,match(B20,'Match Sched'!$C$3:$C131,0),if(mod(A20,6)=0,6,mod(A20,6)),0)</f>
        <v>5817</v>
      </c>
      <c r="E20" s="73"/>
      <c r="F20" s="65">
        <v>0.0</v>
      </c>
      <c r="G20" s="64">
        <v>1.0</v>
      </c>
      <c r="H20" s="64"/>
      <c r="I20" s="64">
        <v>1.0</v>
      </c>
      <c r="J20" s="64">
        <v>1.0</v>
      </c>
      <c r="K20" s="64"/>
      <c r="L20" s="51"/>
      <c r="M20" s="51"/>
      <c r="N20" s="76"/>
      <c r="O20" s="68">
        <f t="shared" ref="O20:P20" si="14">O19</f>
        <v>1</v>
      </c>
      <c r="P20" s="68">
        <f t="shared" si="14"/>
        <v>4</v>
      </c>
      <c r="Q20" s="69" t="str">
        <f>if ( isblank (E20), E20, E20 + F20*'Control PanelOur Matches'!$L$2 + G20*5 + H20*(1/3) + I20*'Control PanelOur Matches'!$N$2 + J20*50)</f>
        <v/>
      </c>
      <c r="R20" s="69">
        <f t="shared" si="2"/>
        <v>65</v>
      </c>
      <c r="S20" s="70">
        <f t="shared" si="3"/>
        <v>5817</v>
      </c>
      <c r="T20" s="77" t="str">
        <f t="shared" si="4"/>
        <v>5817-1</v>
      </c>
    </row>
    <row r="21">
      <c r="A21" s="60">
        <v>18.0</v>
      </c>
      <c r="B21" s="61" t="s">
        <v>54</v>
      </c>
      <c r="C21" s="72" t="s">
        <v>52</v>
      </c>
      <c r="D21" s="63">
        <f t="array" ref="D21">index('Match Sched'!$D$3:$I131,match(B21,'Match Sched'!$C$3:$C131,0),if(mod(A21,6)=0,6,mod(A21,6)),0)</f>
        <v>294</v>
      </c>
      <c r="E21" s="73"/>
      <c r="F21" s="65">
        <v>1.0</v>
      </c>
      <c r="G21" s="64">
        <v>1.0</v>
      </c>
      <c r="H21" s="64"/>
      <c r="I21" s="64">
        <v>1.0</v>
      </c>
      <c r="J21" s="64">
        <v>1.0</v>
      </c>
      <c r="K21" s="64"/>
      <c r="L21" s="14"/>
      <c r="M21" s="14"/>
      <c r="N21" s="76"/>
      <c r="O21" s="68">
        <f t="shared" ref="O21:P21" si="15">O19</f>
        <v>1</v>
      </c>
      <c r="P21" s="68">
        <f t="shared" si="15"/>
        <v>4</v>
      </c>
      <c r="Q21" s="69" t="str">
        <f>if ( isblank (E21), E21, E21 + F21*'Control PanelOur Matches'!$L$2 + G21*5 + H21*(1/3) + I21*'Control PanelOur Matches'!$N$2 + J21*50)</f>
        <v/>
      </c>
      <c r="R21" s="69">
        <f t="shared" si="2"/>
        <v>125</v>
      </c>
      <c r="S21" s="70">
        <f t="shared" si="3"/>
        <v>294</v>
      </c>
      <c r="T21" s="77" t="str">
        <f t="shared" si="4"/>
        <v>294-1</v>
      </c>
    </row>
    <row r="22">
      <c r="A22" s="79">
        <v>19.0</v>
      </c>
      <c r="B22" s="80" t="s">
        <v>55</v>
      </c>
      <c r="C22" s="62" t="s">
        <v>47</v>
      </c>
      <c r="D22" s="81">
        <f t="array" ref="D22">index('Match Sched'!$D$3:$I131,match(B22,'Match Sched'!$C$3:$C131,0),if(mod(A22,6)=0,6,mod(A22,6)),0)</f>
        <v>973</v>
      </c>
      <c r="E22" s="73"/>
      <c r="F22" s="65">
        <v>0.0</v>
      </c>
      <c r="G22" s="82">
        <v>1.0</v>
      </c>
      <c r="H22" s="82"/>
      <c r="I22" s="82">
        <v>1.0</v>
      </c>
      <c r="J22" s="82">
        <v>1.0</v>
      </c>
      <c r="K22" s="82"/>
      <c r="L22" s="83">
        <v>75.0</v>
      </c>
      <c r="M22" s="83">
        <v>0.0</v>
      </c>
      <c r="N22" s="84">
        <v>18.0</v>
      </c>
      <c r="O22" s="68">
        <f>SUM(F22:F24)</f>
        <v>0</v>
      </c>
      <c r="P22" s="68">
        <f>SUM(I22:I24)+1</f>
        <v>8</v>
      </c>
      <c r="Q22" s="69" t="str">
        <f>if ( isblank (E22), E22, E22 + F22*'Control PanelOur Matches'!$L$2 + G22*5 + H22*(1/3) + I22*'Control PanelOur Matches'!$N$2 + J22*50)</f>
        <v/>
      </c>
      <c r="R22" s="69">
        <f t="shared" si="2"/>
        <v>70</v>
      </c>
      <c r="S22" s="70">
        <f t="shared" si="3"/>
        <v>973</v>
      </c>
      <c r="T22" s="77" t="str">
        <f t="shared" si="4"/>
        <v>973-1</v>
      </c>
    </row>
    <row r="23">
      <c r="A23" s="79">
        <v>20.0</v>
      </c>
      <c r="B23" s="80" t="s">
        <v>55</v>
      </c>
      <c r="C23" s="62" t="s">
        <v>48</v>
      </c>
      <c r="D23" s="81">
        <f t="array" ref="D23">index('Match Sched'!$D$3:$I131,match(B23,'Match Sched'!$C$3:$C131,0),if(mod(A23,6)=0,6,mod(A23,6)),0)</f>
        <v>1072</v>
      </c>
      <c r="E23" s="73"/>
      <c r="F23" s="65">
        <v>0.0</v>
      </c>
      <c r="G23" s="82">
        <v>1.0</v>
      </c>
      <c r="H23" s="82"/>
      <c r="I23" s="82">
        <v>3.0</v>
      </c>
      <c r="J23" s="82">
        <v>1.0</v>
      </c>
      <c r="K23" s="82"/>
      <c r="L23" s="51"/>
      <c r="M23" s="51"/>
      <c r="N23" s="84">
        <v>18.0</v>
      </c>
      <c r="O23" s="68">
        <f t="shared" ref="O23:P23" si="16">O22</f>
        <v>0</v>
      </c>
      <c r="P23" s="68">
        <f t="shared" si="16"/>
        <v>8</v>
      </c>
      <c r="Q23" s="69" t="str">
        <f>if ( isblank (E23), E23, E23 + F23*'Control PanelOur Matches'!$L$2 + G23*5 + H23*(1/3) + I23*'Control PanelOur Matches'!$N$2 + J23*50)</f>
        <v/>
      </c>
      <c r="R23" s="69">
        <f t="shared" si="2"/>
        <v>100</v>
      </c>
      <c r="S23" s="70">
        <f t="shared" si="3"/>
        <v>1072</v>
      </c>
      <c r="T23" s="77" t="str">
        <f t="shared" si="4"/>
        <v>1072-1</v>
      </c>
    </row>
    <row r="24">
      <c r="A24" s="79">
        <v>21.0</v>
      </c>
      <c r="B24" s="80" t="s">
        <v>55</v>
      </c>
      <c r="C24" s="62" t="s">
        <v>49</v>
      </c>
      <c r="D24" s="81">
        <f t="array" ref="D24">index('Match Sched'!$D$3:$I131,match(B24,'Match Sched'!$C$3:$C131,0),if(mod(A24,6)=0,6,mod(A24,6)),0)</f>
        <v>1662</v>
      </c>
      <c r="E24" s="73"/>
      <c r="F24" s="65">
        <v>0.0</v>
      </c>
      <c r="G24" s="82">
        <v>1.0</v>
      </c>
      <c r="H24" s="82"/>
      <c r="I24" s="82">
        <v>3.0</v>
      </c>
      <c r="J24" s="82">
        <v>1.0</v>
      </c>
      <c r="K24" s="82"/>
      <c r="L24" s="14"/>
      <c r="M24" s="14"/>
      <c r="N24" s="84">
        <v>23.0</v>
      </c>
      <c r="O24" s="68">
        <f t="shared" ref="O24:P24" si="17">O22</f>
        <v>0</v>
      </c>
      <c r="P24" s="68">
        <f t="shared" si="17"/>
        <v>8</v>
      </c>
      <c r="Q24" s="69" t="str">
        <f>if ( isblank (E24), E24, E24 + F24*'Control PanelOur Matches'!$L$2 + G24*5 + H24*(1/3) + I24*'Control PanelOur Matches'!$N$2 + J24*50)</f>
        <v/>
      </c>
      <c r="R24" s="69">
        <f t="shared" si="2"/>
        <v>100</v>
      </c>
      <c r="S24" s="70">
        <f t="shared" si="3"/>
        <v>1662</v>
      </c>
      <c r="T24" s="77" t="str">
        <f t="shared" si="4"/>
        <v>1662-1</v>
      </c>
    </row>
    <row r="25">
      <c r="A25" s="79">
        <v>22.0</v>
      </c>
      <c r="B25" s="80" t="s">
        <v>55</v>
      </c>
      <c r="C25" s="72" t="s">
        <v>50</v>
      </c>
      <c r="D25" s="81">
        <f t="array" ref="D25">index('Match Sched'!$D$3:$I131,match(B25,'Match Sched'!$C$3:$C131,0),if(mod(A25,6)=0,6,mod(A25,6)),0)</f>
        <v>6305</v>
      </c>
      <c r="E25" s="73"/>
      <c r="F25" s="65"/>
      <c r="G25" s="82"/>
      <c r="H25" s="82"/>
      <c r="I25" s="82"/>
      <c r="J25" s="82"/>
      <c r="K25" s="82"/>
      <c r="L25" s="83"/>
      <c r="M25" s="83"/>
      <c r="N25" s="84"/>
      <c r="O25" s="68">
        <f>SUM(F25:F27)</f>
        <v>0</v>
      </c>
      <c r="P25" s="68">
        <f>SUM(I25:I27)+1</f>
        <v>1</v>
      </c>
      <c r="Q25" s="69" t="str">
        <f>if ( isblank (E25), E25, E25 + F25*'Control PanelOur Matches'!$L$2 + G25*5 + H25*(1/3) + I25*'Control PanelOur Matches'!$N$2 + J25*50)</f>
        <v/>
      </c>
      <c r="R25" s="69" t="str">
        <f t="shared" si="2"/>
        <v/>
      </c>
      <c r="S25" s="70" t="str">
        <f t="shared" si="3"/>
        <v>no</v>
      </c>
      <c r="T25" s="77" t="str">
        <f t="shared" si="4"/>
        <v/>
      </c>
    </row>
    <row r="26">
      <c r="A26" s="79">
        <v>23.0</v>
      </c>
      <c r="B26" s="80" t="s">
        <v>55</v>
      </c>
      <c r="C26" s="78" t="s">
        <v>51</v>
      </c>
      <c r="D26" s="81">
        <f t="array" ref="D26">index('Match Sched'!$D$3:$I131,match(B26,'Match Sched'!$C$3:$C131,0),if(mod(A26,6)=0,6,mod(A26,6)),0)</f>
        <v>2085</v>
      </c>
      <c r="E26" s="73"/>
      <c r="F26" s="65"/>
      <c r="G26" s="82"/>
      <c r="H26" s="82"/>
      <c r="I26" s="82"/>
      <c r="J26" s="82"/>
      <c r="K26" s="82"/>
      <c r="L26" s="51"/>
      <c r="M26" s="51"/>
      <c r="N26" s="84"/>
      <c r="O26" s="68">
        <f t="shared" ref="O26:P26" si="18">O25</f>
        <v>0</v>
      </c>
      <c r="P26" s="68">
        <f t="shared" si="18"/>
        <v>1</v>
      </c>
      <c r="Q26" s="69" t="str">
        <f>if ( isblank (E26), E26, E26 + F26*'Control PanelOur Matches'!$L$2 + G26*5 + H26*(1/3) + I26*'Control PanelOur Matches'!$N$2 + J26*50)</f>
        <v/>
      </c>
      <c r="R26" s="69" t="str">
        <f t="shared" si="2"/>
        <v/>
      </c>
      <c r="S26" s="70" t="str">
        <f t="shared" si="3"/>
        <v>no</v>
      </c>
      <c r="T26" s="77" t="str">
        <f t="shared" si="4"/>
        <v/>
      </c>
    </row>
    <row r="27">
      <c r="A27" s="79">
        <v>24.0</v>
      </c>
      <c r="B27" s="80" t="s">
        <v>55</v>
      </c>
      <c r="C27" s="72" t="s">
        <v>52</v>
      </c>
      <c r="D27" s="81">
        <f t="array" ref="D27">index('Match Sched'!$D$3:$I131,match(B27,'Match Sched'!$C$3:$C131,0),if(mod(A27,6)=0,6,mod(A27,6)),0)</f>
        <v>1671</v>
      </c>
      <c r="E27" s="73"/>
      <c r="F27" s="65"/>
      <c r="G27" s="82"/>
      <c r="H27" s="82"/>
      <c r="I27" s="82"/>
      <c r="J27" s="82"/>
      <c r="K27" s="82"/>
      <c r="L27" s="14"/>
      <c r="M27" s="14"/>
      <c r="N27" s="84"/>
      <c r="O27" s="68">
        <f t="shared" ref="O27:P27" si="19">O25</f>
        <v>0</v>
      </c>
      <c r="P27" s="68">
        <f t="shared" si="19"/>
        <v>1</v>
      </c>
      <c r="Q27" s="69" t="str">
        <f>if ( isblank (E27), E27, E27 + F27*'Control PanelOur Matches'!$L$2 + G27*5 + H27*(1/3) + I27*'Control PanelOur Matches'!$N$2 + J27*50)</f>
        <v/>
      </c>
      <c r="R27" s="69" t="str">
        <f t="shared" si="2"/>
        <v/>
      </c>
      <c r="S27" s="70" t="str">
        <f t="shared" si="3"/>
        <v>no</v>
      </c>
      <c r="T27" s="77" t="str">
        <f t="shared" si="4"/>
        <v/>
      </c>
    </row>
    <row r="28">
      <c r="A28" s="60">
        <v>25.0</v>
      </c>
      <c r="B28" s="61" t="s">
        <v>56</v>
      </c>
      <c r="C28" s="71" t="s">
        <v>47</v>
      </c>
      <c r="D28" s="63">
        <f t="array" ref="D28">index('Match Sched'!$D$3:$I131,match(B28,'Match Sched'!$C$3:$C131,0),if(mod(A28,6)=0,6,mod(A28,6)),0)</f>
        <v>2761</v>
      </c>
      <c r="E28" s="107"/>
      <c r="F28" s="108">
        <v>0.0</v>
      </c>
      <c r="G28" s="73">
        <v>1.0</v>
      </c>
      <c r="H28" s="107"/>
      <c r="I28" s="73">
        <v>1.0</v>
      </c>
      <c r="J28" s="73">
        <v>0.0</v>
      </c>
      <c r="K28" s="109"/>
      <c r="L28" s="110"/>
      <c r="M28" s="110"/>
      <c r="N28" s="111"/>
      <c r="O28" s="68">
        <f>SUM(F28:F30)</f>
        <v>0</v>
      </c>
      <c r="P28" s="68">
        <f>SUM(I28:I30)+1</f>
        <v>4</v>
      </c>
      <c r="Q28" s="69" t="str">
        <f>if ( isblank (E28), E28, E28 + F28*'Control PanelOur Matches'!$L$2 + G28*5 + H28*(1/3) + I28*'Control PanelOur Matches'!$N$2 + J28*50)</f>
        <v/>
      </c>
      <c r="R28" s="69">
        <f t="shared" si="2"/>
        <v>25</v>
      </c>
      <c r="S28" s="70">
        <f t="shared" si="3"/>
        <v>2761</v>
      </c>
      <c r="T28" s="77" t="str">
        <f t="shared" si="4"/>
        <v>2761-2</v>
      </c>
    </row>
    <row r="29">
      <c r="A29" s="60">
        <v>26.0</v>
      </c>
      <c r="B29" s="61" t="s">
        <v>56</v>
      </c>
      <c r="C29" s="62" t="s">
        <v>48</v>
      </c>
      <c r="D29" s="63">
        <f t="array" ref="D29">index('Match Sched'!$D$3:$I131,match(B29,'Match Sched'!$C$3:$C131,0),if(mod(A29,6)=0,6,mod(A29,6)),0)</f>
        <v>751</v>
      </c>
      <c r="E29" s="107"/>
      <c r="F29" s="108">
        <v>0.0</v>
      </c>
      <c r="G29" s="73">
        <v>1.0</v>
      </c>
      <c r="H29" s="107"/>
      <c r="I29" s="73">
        <v>1.0</v>
      </c>
      <c r="J29" s="73">
        <v>1.0</v>
      </c>
      <c r="K29" s="109"/>
      <c r="L29" s="51"/>
      <c r="M29" s="51"/>
      <c r="N29" s="111"/>
      <c r="O29" s="68">
        <f t="shared" ref="O29:P29" si="20">O28</f>
        <v>0</v>
      </c>
      <c r="P29" s="68">
        <f t="shared" si="20"/>
        <v>4</v>
      </c>
      <c r="Q29" s="69" t="str">
        <f>if ( isblank (E29), E29, E29 + F29*'Control PanelOur Matches'!$L$2 + G29*5 + H29*(1/3) + I29*'Control PanelOur Matches'!$N$2 + J29*50)</f>
        <v/>
      </c>
      <c r="R29" s="69">
        <f t="shared" si="2"/>
        <v>75</v>
      </c>
      <c r="S29" s="70">
        <f t="shared" si="3"/>
        <v>751</v>
      </c>
      <c r="T29" s="77" t="str">
        <f t="shared" si="4"/>
        <v>751-2</v>
      </c>
    </row>
    <row r="30">
      <c r="A30" s="60">
        <v>27.0</v>
      </c>
      <c r="B30" s="61" t="s">
        <v>56</v>
      </c>
      <c r="C30" s="62" t="s">
        <v>49</v>
      </c>
      <c r="D30" s="63">
        <f t="array" ref="D30">index('Match Sched'!$D$3:$I131,match(B30,'Match Sched'!$C$3:$C131,0),if(mod(A30,6)=0,6,mod(A30,6)),0)</f>
        <v>3303</v>
      </c>
      <c r="E30" s="109"/>
      <c r="F30" s="108">
        <v>0.0</v>
      </c>
      <c r="G30" s="73">
        <v>1.0</v>
      </c>
      <c r="H30" s="109"/>
      <c r="I30" s="73">
        <v>1.0</v>
      </c>
      <c r="J30" s="73">
        <v>1.0</v>
      </c>
      <c r="K30" s="109"/>
      <c r="L30" s="14"/>
      <c r="M30" s="14"/>
      <c r="N30" s="111"/>
      <c r="O30" s="68">
        <f t="shared" ref="O30:P30" si="21">O28</f>
        <v>0</v>
      </c>
      <c r="P30" s="68">
        <f t="shared" si="21"/>
        <v>4</v>
      </c>
      <c r="Q30" s="69" t="str">
        <f>if ( isblank (E30), E30, E30 + F30*'Control PanelOur Matches'!$L$2 + G30*5 + H30*(1/3) + I30*'Control PanelOur Matches'!$N$2 + J30*50)</f>
        <v/>
      </c>
      <c r="R30" s="69">
        <f t="shared" si="2"/>
        <v>75</v>
      </c>
      <c r="S30" s="70">
        <f t="shared" si="3"/>
        <v>3303</v>
      </c>
      <c r="T30" s="77" t="str">
        <f t="shared" si="4"/>
        <v>3303-2</v>
      </c>
    </row>
    <row r="31">
      <c r="A31" s="60">
        <v>28.0</v>
      </c>
      <c r="B31" s="61" t="s">
        <v>56</v>
      </c>
      <c r="C31" s="78" t="s">
        <v>50</v>
      </c>
      <c r="D31" s="63">
        <f t="array" ref="D31">index('Match Sched'!$D$3:$I131,match(B31,'Match Sched'!$C$3:$C131,0),if(mod(A31,6)=0,6,mod(A31,6)),0)</f>
        <v>5104</v>
      </c>
      <c r="E31" s="109"/>
      <c r="F31" s="108">
        <v>0.0</v>
      </c>
      <c r="G31" s="73">
        <v>1.0</v>
      </c>
      <c r="H31" s="109"/>
      <c r="I31" s="73">
        <v>1.0</v>
      </c>
      <c r="J31" s="73">
        <v>0.0</v>
      </c>
      <c r="K31" s="109"/>
      <c r="L31" s="110"/>
      <c r="M31" s="110"/>
      <c r="N31" s="111"/>
      <c r="O31" s="68">
        <f>SUM(F31:F33)</f>
        <v>1</v>
      </c>
      <c r="P31" s="68">
        <f>SUM(I31:I33)+1</f>
        <v>6</v>
      </c>
      <c r="Q31" s="69" t="str">
        <f>if ( isblank (E31), E31, E31 + F31*'Control PanelOur Matches'!$L$2 + G31*5 + H31*(1/3) + I31*'Control PanelOur Matches'!$N$2 + J31*50)</f>
        <v/>
      </c>
      <c r="R31" s="69">
        <f t="shared" si="2"/>
        <v>18.33333333</v>
      </c>
      <c r="S31" s="70">
        <f t="shared" si="3"/>
        <v>5104</v>
      </c>
      <c r="T31" s="77" t="str">
        <f t="shared" si="4"/>
        <v>5104-2</v>
      </c>
    </row>
    <row r="32">
      <c r="A32" s="60">
        <v>29.0</v>
      </c>
      <c r="B32" s="61" t="s">
        <v>56</v>
      </c>
      <c r="C32" s="78" t="s">
        <v>51</v>
      </c>
      <c r="D32" s="63">
        <f t="array" ref="D32">index('Match Sched'!$D$3:$I131,match(B32,'Match Sched'!$C$3:$C131,0),if(mod(A32,6)=0,6,mod(A32,6)),0)</f>
        <v>4276</v>
      </c>
      <c r="E32" s="109"/>
      <c r="F32" s="108">
        <v>1.0</v>
      </c>
      <c r="G32" s="73">
        <v>1.0</v>
      </c>
      <c r="H32" s="109"/>
      <c r="I32" s="73">
        <v>3.0</v>
      </c>
      <c r="J32" s="73">
        <v>1.0</v>
      </c>
      <c r="K32" s="109"/>
      <c r="L32" s="51"/>
      <c r="M32" s="51"/>
      <c r="N32" s="111"/>
      <c r="O32" s="68">
        <f t="shared" ref="O32:P32" si="22">O31</f>
        <v>1</v>
      </c>
      <c r="P32" s="68">
        <f t="shared" si="22"/>
        <v>6</v>
      </c>
      <c r="Q32" s="69" t="str">
        <f>if ( isblank (E32), E32, E32 + F32*'Control PanelOur Matches'!$L$2 + G32*5 + H32*(1/3) + I32*'Control PanelOur Matches'!$N$2 + J32*50)</f>
        <v/>
      </c>
      <c r="R32" s="69">
        <f t="shared" si="2"/>
        <v>155</v>
      </c>
      <c r="S32" s="70">
        <f t="shared" si="3"/>
        <v>4276</v>
      </c>
      <c r="T32" s="77" t="str">
        <f t="shared" si="4"/>
        <v>4276-2</v>
      </c>
    </row>
    <row r="33">
      <c r="A33" s="60">
        <v>30.0</v>
      </c>
      <c r="B33" s="61" t="s">
        <v>56</v>
      </c>
      <c r="C33" s="72" t="s">
        <v>52</v>
      </c>
      <c r="D33" s="63">
        <f t="array" ref="D33">index('Match Sched'!$D$3:$I131,match(B33,'Match Sched'!$C$3:$C131,0),if(mod(A33,6)=0,6,mod(A33,6)),0)</f>
        <v>4255</v>
      </c>
      <c r="E33" s="107"/>
      <c r="F33" s="108">
        <v>0.0</v>
      </c>
      <c r="G33" s="73">
        <v>1.0</v>
      </c>
      <c r="H33" s="107"/>
      <c r="I33" s="73">
        <v>1.0</v>
      </c>
      <c r="J33" s="73">
        <v>1.0</v>
      </c>
      <c r="K33" s="109"/>
      <c r="L33" s="14"/>
      <c r="M33" s="14"/>
      <c r="N33" s="111"/>
      <c r="O33" s="68">
        <f t="shared" ref="O33:P33" si="23">O31</f>
        <v>1</v>
      </c>
      <c r="P33" s="68">
        <f t="shared" si="23"/>
        <v>6</v>
      </c>
      <c r="Q33" s="69" t="str">
        <f>if ( isblank (E33), E33, E33 + F33*'Control PanelOur Matches'!$L$2 + G33*5 + H33*(1/3) + I33*'Control PanelOur Matches'!$N$2 + J33*50)</f>
        <v/>
      </c>
      <c r="R33" s="69">
        <f t="shared" si="2"/>
        <v>68.33333333</v>
      </c>
      <c r="S33" s="70">
        <f t="shared" si="3"/>
        <v>4255</v>
      </c>
      <c r="T33" s="77" t="str">
        <f t="shared" si="4"/>
        <v>4255-2</v>
      </c>
    </row>
    <row r="34">
      <c r="A34" s="79">
        <v>31.0</v>
      </c>
      <c r="B34" s="80" t="s">
        <v>57</v>
      </c>
      <c r="C34" s="62" t="s">
        <v>47</v>
      </c>
      <c r="D34" s="81">
        <f t="array" ref="D34">index('Match Sched'!$D$3:$I131,match(B34,'Match Sched'!$C$3:$C131,0),if(mod(A34,6)=0,6,mod(A34,6)),0)</f>
        <v>5852</v>
      </c>
      <c r="E34" s="107"/>
      <c r="F34" s="108">
        <v>0.0</v>
      </c>
      <c r="G34" s="114">
        <v>1.0</v>
      </c>
      <c r="H34" s="115"/>
      <c r="I34" s="114">
        <v>1.0</v>
      </c>
      <c r="J34" s="114">
        <v>1.0</v>
      </c>
      <c r="K34" s="116"/>
      <c r="L34" s="117"/>
      <c r="M34" s="117"/>
      <c r="N34" s="118"/>
      <c r="O34" s="68">
        <f>SUM(F34:F36)</f>
        <v>1</v>
      </c>
      <c r="P34" s="68">
        <f>SUM(I34:I36)+1</f>
        <v>6</v>
      </c>
      <c r="Q34" s="69" t="str">
        <f>if ( isblank (E34), E34, E34 + F34*'Control PanelOur Matches'!$L$2 + G34*5 + H34*(1/3) + I34*'Control PanelOur Matches'!$N$2 + J34*50)</f>
        <v/>
      </c>
      <c r="R34" s="69">
        <f t="shared" si="2"/>
        <v>68.33333333</v>
      </c>
      <c r="S34" s="70">
        <f t="shared" si="3"/>
        <v>5852</v>
      </c>
      <c r="T34" s="77" t="str">
        <f t="shared" si="4"/>
        <v>5852-2</v>
      </c>
    </row>
    <row r="35">
      <c r="A35" s="79">
        <v>32.0</v>
      </c>
      <c r="B35" s="80" t="s">
        <v>57</v>
      </c>
      <c r="C35" s="62" t="s">
        <v>48</v>
      </c>
      <c r="D35" s="81">
        <f t="array" ref="D35">index('Match Sched'!$D$3:$I131,match(B35,'Match Sched'!$C$3:$C131,0),if(mod(A35,6)=0,6,mod(A35,6)),0)</f>
        <v>3256</v>
      </c>
      <c r="E35" s="107"/>
      <c r="F35" s="108">
        <v>1.0</v>
      </c>
      <c r="G35" s="114">
        <v>1.0</v>
      </c>
      <c r="H35" s="115"/>
      <c r="I35" s="114">
        <v>3.0</v>
      </c>
      <c r="J35" s="114">
        <v>1.0</v>
      </c>
      <c r="K35" s="116"/>
      <c r="L35" s="51"/>
      <c r="M35" s="51"/>
      <c r="N35" s="118"/>
      <c r="O35" s="68">
        <f t="shared" ref="O35:P35" si="24">O34</f>
        <v>1</v>
      </c>
      <c r="P35" s="68">
        <f t="shared" si="24"/>
        <v>6</v>
      </c>
      <c r="Q35" s="69" t="str">
        <f>if ( isblank (E35), E35, E35 + F35*'Control PanelOur Matches'!$L$2 + G35*5 + H35*(1/3) + I35*'Control PanelOur Matches'!$N$2 + J35*50)</f>
        <v/>
      </c>
      <c r="R35" s="69">
        <f t="shared" si="2"/>
        <v>155</v>
      </c>
      <c r="S35" s="70">
        <f t="shared" si="3"/>
        <v>3256</v>
      </c>
      <c r="T35" s="77" t="str">
        <f t="shared" si="4"/>
        <v>3256-2</v>
      </c>
    </row>
    <row r="36">
      <c r="A36" s="79">
        <v>33.0</v>
      </c>
      <c r="B36" s="80" t="s">
        <v>57</v>
      </c>
      <c r="C36" s="71" t="s">
        <v>49</v>
      </c>
      <c r="D36" s="81">
        <f t="array" ref="D36">index('Match Sched'!$D$3:$I131,match(B36,'Match Sched'!$C$3:$C131,0),if(mod(A36,6)=0,6,mod(A36,6)),0)</f>
        <v>4543</v>
      </c>
      <c r="E36" s="107"/>
      <c r="F36" s="108">
        <v>0.0</v>
      </c>
      <c r="G36" s="114">
        <v>1.0</v>
      </c>
      <c r="H36" s="115"/>
      <c r="I36" s="114">
        <v>1.0</v>
      </c>
      <c r="J36" s="114">
        <v>1.0</v>
      </c>
      <c r="K36" s="116"/>
      <c r="L36" s="14"/>
      <c r="M36" s="14"/>
      <c r="N36" s="118"/>
      <c r="O36" s="68">
        <f t="shared" ref="O36:P36" si="25">O34</f>
        <v>1</v>
      </c>
      <c r="P36" s="68">
        <f t="shared" si="25"/>
        <v>6</v>
      </c>
      <c r="Q36" s="69" t="str">
        <f>if ( isblank (E36), E36, E36 + F36*'Control PanelOur Matches'!$L$2 + G36*5 + H36*(1/3) + I36*'Control PanelOur Matches'!$N$2 + J36*50)</f>
        <v/>
      </c>
      <c r="R36" s="69">
        <f t="shared" si="2"/>
        <v>68.33333333</v>
      </c>
      <c r="S36" s="70">
        <f t="shared" si="3"/>
        <v>4543</v>
      </c>
      <c r="T36" s="77" t="str">
        <f t="shared" si="4"/>
        <v>4543-2</v>
      </c>
    </row>
    <row r="37">
      <c r="A37" s="79">
        <v>34.0</v>
      </c>
      <c r="B37" s="80" t="s">
        <v>57</v>
      </c>
      <c r="C37" s="78" t="s">
        <v>50</v>
      </c>
      <c r="D37" s="81">
        <f t="array" ref="D37">index('Match Sched'!$D$3:$I131,match(B37,'Match Sched'!$C$3:$C131,0),if(mod(A37,6)=0,6,mod(A37,6)),0)</f>
        <v>6699</v>
      </c>
      <c r="E37" s="107"/>
      <c r="F37" s="108">
        <v>0.0</v>
      </c>
      <c r="G37" s="114">
        <v>1.0</v>
      </c>
      <c r="H37" s="115"/>
      <c r="I37" s="114">
        <v>1.0</v>
      </c>
      <c r="J37" s="114">
        <v>1.0</v>
      </c>
      <c r="K37" s="116"/>
      <c r="L37" s="117"/>
      <c r="M37" s="117"/>
      <c r="N37" s="118"/>
      <c r="O37" s="68">
        <f>SUM(F37:F39)</f>
        <v>1</v>
      </c>
      <c r="P37" s="68">
        <f>SUM(I37:I39)+1</f>
        <v>6</v>
      </c>
      <c r="Q37" s="69" t="str">
        <f>if ( isblank (E37), E37, E37 + F37*'Control PanelOur Matches'!$L$2 + G37*5 + H37*(1/3) + I37*'Control PanelOur Matches'!$N$2 + J37*50)</f>
        <v/>
      </c>
      <c r="R37" s="69">
        <f t="shared" si="2"/>
        <v>68.33333333</v>
      </c>
      <c r="S37" s="70">
        <f t="shared" si="3"/>
        <v>6699</v>
      </c>
      <c r="T37" s="77" t="str">
        <f t="shared" si="4"/>
        <v>6699-2</v>
      </c>
    </row>
    <row r="38">
      <c r="A38" s="79">
        <v>35.0</v>
      </c>
      <c r="B38" s="80" t="s">
        <v>57</v>
      </c>
      <c r="C38" s="78" t="s">
        <v>51</v>
      </c>
      <c r="D38" s="81">
        <f t="array" ref="D38">index('Match Sched'!$D$3:$I131,match(B38,'Match Sched'!$C$3:$C131,0),if(mod(A38,6)=0,6,mod(A38,6)),0)</f>
        <v>4415</v>
      </c>
      <c r="E38" s="107"/>
      <c r="F38" s="108">
        <v>1.0</v>
      </c>
      <c r="G38" s="114">
        <v>1.0</v>
      </c>
      <c r="H38" s="115"/>
      <c r="I38" s="114">
        <v>2.0</v>
      </c>
      <c r="J38" s="114">
        <v>1.0</v>
      </c>
      <c r="K38" s="116"/>
      <c r="L38" s="51"/>
      <c r="M38" s="51"/>
      <c r="N38" s="118"/>
      <c r="O38" s="68">
        <f t="shared" ref="O38:P38" si="26">O37</f>
        <v>1</v>
      </c>
      <c r="P38" s="68">
        <f t="shared" si="26"/>
        <v>6</v>
      </c>
      <c r="Q38" s="69" t="str">
        <f>if ( isblank (E38), E38, E38 + F38*'Control PanelOur Matches'!$L$2 + G38*5 + H38*(1/3) + I38*'Control PanelOur Matches'!$N$2 + J38*50)</f>
        <v/>
      </c>
      <c r="R38" s="69">
        <f t="shared" si="2"/>
        <v>141.6666667</v>
      </c>
      <c r="S38" s="70">
        <f t="shared" si="3"/>
        <v>4415</v>
      </c>
      <c r="T38" s="77" t="str">
        <f t="shared" si="4"/>
        <v>4415-2</v>
      </c>
    </row>
    <row r="39">
      <c r="A39" s="79">
        <v>36.0</v>
      </c>
      <c r="B39" s="80" t="s">
        <v>57</v>
      </c>
      <c r="C39" s="78" t="s">
        <v>52</v>
      </c>
      <c r="D39" s="81">
        <f t="array" ref="D39">index('Match Sched'!$D$3:$I131,match(B39,'Match Sched'!$C$3:$C131,0),if(mod(A39,6)=0,6,mod(A39,6)),0)</f>
        <v>1868</v>
      </c>
      <c r="E39" s="109"/>
      <c r="F39" s="108">
        <v>0.0</v>
      </c>
      <c r="G39" s="114">
        <v>1.0</v>
      </c>
      <c r="H39" s="116"/>
      <c r="I39" s="114">
        <v>2.0</v>
      </c>
      <c r="J39" s="114">
        <v>1.0</v>
      </c>
      <c r="K39" s="116"/>
      <c r="L39" s="14"/>
      <c r="M39" s="14"/>
      <c r="N39" s="118"/>
      <c r="O39" s="68">
        <f t="shared" ref="O39:P39" si="27">O37</f>
        <v>1</v>
      </c>
      <c r="P39" s="68">
        <f t="shared" si="27"/>
        <v>6</v>
      </c>
      <c r="Q39" s="69" t="str">
        <f>if ( isblank (E39), E39, E39 + F39*'Control PanelOur Matches'!$L$2 + G39*5 + H39*(1/3) + I39*'Control PanelOur Matches'!$N$2 + J39*50)</f>
        <v/>
      </c>
      <c r="R39" s="69">
        <f t="shared" si="2"/>
        <v>81.66666667</v>
      </c>
      <c r="S39" s="70">
        <f t="shared" si="3"/>
        <v>1868</v>
      </c>
      <c r="T39" s="77" t="str">
        <f t="shared" si="4"/>
        <v>1868-2</v>
      </c>
    </row>
    <row r="40">
      <c r="A40" s="60">
        <v>37.0</v>
      </c>
      <c r="B40" s="61" t="s">
        <v>58</v>
      </c>
      <c r="C40" s="62" t="s">
        <v>47</v>
      </c>
      <c r="D40" s="63">
        <f t="array" ref="D40">index('Match Sched'!$D$3:$I131,match(B40,'Match Sched'!$C$3:$C131,0),if(mod(A40,6)=0,6,mod(A40,6)),0)</f>
        <v>1678</v>
      </c>
      <c r="E40" s="109"/>
      <c r="F40" s="108">
        <v>0.0</v>
      </c>
      <c r="G40" s="73">
        <v>1.0</v>
      </c>
      <c r="H40" s="109"/>
      <c r="I40" s="73">
        <v>3.0</v>
      </c>
      <c r="J40" s="73">
        <v>1.0</v>
      </c>
      <c r="K40" s="109"/>
      <c r="L40" s="66">
        <v>44.0</v>
      </c>
      <c r="M40" s="66">
        <v>0.0</v>
      </c>
      <c r="N40" s="76">
        <v>20.0</v>
      </c>
      <c r="O40" s="68">
        <f>SUM(F40:F42)</f>
        <v>0</v>
      </c>
      <c r="P40" s="68">
        <f>SUM(I40:I42)+1</f>
        <v>8</v>
      </c>
      <c r="Q40" s="69" t="str">
        <f>if ( isblank (E40), E40, E40 + F40*'Control PanelOur Matches'!$L$2 + G40*5 + H40*(1/3) + I40*'Control PanelOur Matches'!$N$2 + J40*50)</f>
        <v/>
      </c>
      <c r="R40" s="69">
        <f t="shared" si="2"/>
        <v>100</v>
      </c>
      <c r="S40" s="70">
        <f t="shared" si="3"/>
        <v>1678</v>
      </c>
      <c r="T40" s="77" t="str">
        <f t="shared" si="4"/>
        <v>1678-2</v>
      </c>
    </row>
    <row r="41">
      <c r="A41" s="60">
        <v>38.0</v>
      </c>
      <c r="B41" s="61" t="s">
        <v>58</v>
      </c>
      <c r="C41" s="62" t="s">
        <v>48</v>
      </c>
      <c r="D41" s="63">
        <f t="array" ref="D41">index('Match Sched'!$D$3:$I131,match(B41,'Match Sched'!$C$3:$C131,0),if(mod(A41,6)=0,6,mod(A41,6)),0)</f>
        <v>1323</v>
      </c>
      <c r="E41" s="109"/>
      <c r="F41" s="108">
        <v>0.0</v>
      </c>
      <c r="G41" s="73">
        <v>1.0</v>
      </c>
      <c r="H41" s="109"/>
      <c r="I41" s="73">
        <v>3.0</v>
      </c>
      <c r="J41" s="73">
        <v>1.0</v>
      </c>
      <c r="K41" s="109"/>
      <c r="L41" s="51"/>
      <c r="M41" s="51"/>
      <c r="N41" s="76">
        <v>19.0</v>
      </c>
      <c r="O41" s="68">
        <f t="shared" ref="O41:P41" si="28">O40</f>
        <v>0</v>
      </c>
      <c r="P41" s="68">
        <f t="shared" si="28"/>
        <v>8</v>
      </c>
      <c r="Q41" s="69" t="str">
        <f>if ( isblank (E41), E41, E41 + F41*'Control PanelOur Matches'!$L$2 + G41*5 + H41*(1/3) + I41*'Control PanelOur Matches'!$N$2 + J41*50)</f>
        <v/>
      </c>
      <c r="R41" s="69">
        <f t="shared" si="2"/>
        <v>100</v>
      </c>
      <c r="S41" s="70">
        <f t="shared" si="3"/>
        <v>1323</v>
      </c>
      <c r="T41" s="77" t="str">
        <f t="shared" si="4"/>
        <v>1323-2</v>
      </c>
    </row>
    <row r="42">
      <c r="A42" s="60">
        <v>39.0</v>
      </c>
      <c r="B42" s="61" t="s">
        <v>58</v>
      </c>
      <c r="C42" s="71" t="s">
        <v>49</v>
      </c>
      <c r="D42" s="63">
        <f t="array" ref="D42">index('Match Sched'!$D$3:$I131,match(B42,'Match Sched'!$C$3:$C131,0),if(mod(A42,6)=0,6,mod(A42,6)),0)</f>
        <v>2135</v>
      </c>
      <c r="E42" s="107"/>
      <c r="F42" s="108">
        <v>0.0</v>
      </c>
      <c r="G42" s="73">
        <v>1.0</v>
      </c>
      <c r="H42" s="107"/>
      <c r="I42" s="73">
        <v>1.0</v>
      </c>
      <c r="J42" s="73">
        <v>1.0</v>
      </c>
      <c r="K42" s="109"/>
      <c r="L42" s="14"/>
      <c r="M42" s="14"/>
      <c r="N42" s="76">
        <v>23.0</v>
      </c>
      <c r="O42" s="68">
        <f t="shared" ref="O42:P42" si="29">O40</f>
        <v>0</v>
      </c>
      <c r="P42" s="68">
        <f t="shared" si="29"/>
        <v>8</v>
      </c>
      <c r="Q42" s="69" t="str">
        <f>if ( isblank (E42), E42, E42 + F42*'Control PanelOur Matches'!$L$2 + G42*5 + H42*(1/3) + I42*'Control PanelOur Matches'!$N$2 + J42*50)</f>
        <v/>
      </c>
      <c r="R42" s="69">
        <f t="shared" si="2"/>
        <v>70</v>
      </c>
      <c r="S42" s="70">
        <f t="shared" si="3"/>
        <v>2135</v>
      </c>
      <c r="T42" s="77" t="str">
        <f t="shared" si="4"/>
        <v>2135-2</v>
      </c>
    </row>
    <row r="43">
      <c r="A43" s="60">
        <v>40.0</v>
      </c>
      <c r="B43" s="61" t="s">
        <v>58</v>
      </c>
      <c r="C43" s="72" t="s">
        <v>50</v>
      </c>
      <c r="D43" s="63">
        <f t="array" ref="D43">index('Match Sched'!$D$3:$I131,match(B43,'Match Sched'!$C$3:$C131,0),if(mod(A43,6)=0,6,mod(A43,6)),0)</f>
        <v>5134</v>
      </c>
      <c r="E43" s="107"/>
      <c r="F43" s="119"/>
      <c r="G43" s="107"/>
      <c r="H43" s="107"/>
      <c r="I43" s="109"/>
      <c r="J43" s="109"/>
      <c r="K43" s="109"/>
      <c r="L43" s="110"/>
      <c r="M43" s="110"/>
      <c r="N43" s="111"/>
      <c r="O43" s="68">
        <f>SUM(F43:F45)</f>
        <v>0</v>
      </c>
      <c r="P43" s="68">
        <f>SUM(I43:I45)+1</f>
        <v>1</v>
      </c>
      <c r="Q43" s="69" t="str">
        <f>if ( isblank (E43), E43, E43 + F43*'Control PanelOur Matches'!$L$2 + G43*5 + H43*(1/3) + I43*'Control PanelOur Matches'!$N$2 + J43*50)</f>
        <v/>
      </c>
      <c r="R43" s="69" t="str">
        <f t="shared" si="2"/>
        <v/>
      </c>
      <c r="S43" s="70" t="str">
        <f t="shared" si="3"/>
        <v>no</v>
      </c>
      <c r="T43" s="77" t="str">
        <f t="shared" si="4"/>
        <v/>
      </c>
    </row>
    <row r="44">
      <c r="A44" s="60">
        <v>41.0</v>
      </c>
      <c r="B44" s="61" t="s">
        <v>58</v>
      </c>
      <c r="C44" s="72" t="s">
        <v>51</v>
      </c>
      <c r="D44" s="63">
        <f t="array" ref="D44">index('Match Sched'!$D$3:$I131,match(B44,'Match Sched'!$C$3:$C131,0),if(mod(A44,6)=0,6,mod(A44,6)),0)</f>
        <v>5817</v>
      </c>
      <c r="E44" s="107"/>
      <c r="F44" s="120"/>
      <c r="G44" s="107"/>
      <c r="H44" s="107"/>
      <c r="I44" s="109"/>
      <c r="J44" s="109"/>
      <c r="K44" s="109"/>
      <c r="L44" s="51"/>
      <c r="M44" s="51"/>
      <c r="N44" s="111"/>
      <c r="O44" s="68">
        <f t="shared" ref="O44:P44" si="30">O43</f>
        <v>0</v>
      </c>
      <c r="P44" s="68">
        <f t="shared" si="30"/>
        <v>1</v>
      </c>
      <c r="Q44" s="69" t="str">
        <f>if ( isblank (E44), E44, E44 + F44*'Control PanelOur Matches'!$L$2 + G44*5 + H44*(1/3) + I44*'Control PanelOur Matches'!$N$2 + J44*50)</f>
        <v/>
      </c>
      <c r="R44" s="69" t="str">
        <f t="shared" si="2"/>
        <v/>
      </c>
      <c r="S44" s="70" t="str">
        <f t="shared" si="3"/>
        <v>no</v>
      </c>
      <c r="T44" s="77" t="str">
        <f t="shared" si="4"/>
        <v/>
      </c>
    </row>
    <row r="45">
      <c r="A45" s="60">
        <v>42.0</v>
      </c>
      <c r="B45" s="61" t="s">
        <v>58</v>
      </c>
      <c r="C45" s="78" t="s">
        <v>52</v>
      </c>
      <c r="D45" s="63">
        <f t="array" ref="D45">index('Match Sched'!$D$3:$I131,match(B45,'Match Sched'!$C$3:$C131,0),if(mod(A45,6)=0,6,mod(A45,6)),0)</f>
        <v>294</v>
      </c>
      <c r="E45" s="107"/>
      <c r="F45" s="119"/>
      <c r="G45" s="107"/>
      <c r="H45" s="107"/>
      <c r="I45" s="109"/>
      <c r="J45" s="109"/>
      <c r="K45" s="109"/>
      <c r="L45" s="14"/>
      <c r="M45" s="14"/>
      <c r="N45" s="111"/>
      <c r="O45" s="68">
        <f t="shared" ref="O45:P45" si="31">O43</f>
        <v>0</v>
      </c>
      <c r="P45" s="68">
        <f t="shared" si="31"/>
        <v>1</v>
      </c>
      <c r="Q45" s="69" t="str">
        <f>if ( isblank (E45), E45, E45 + F45*'Control PanelOur Matches'!$L$2 + G45*5 + H45*(1/3) + I45*'Control PanelOur Matches'!$N$2 + J45*50)</f>
        <v/>
      </c>
      <c r="R45" s="69" t="str">
        <f t="shared" si="2"/>
        <v/>
      </c>
      <c r="S45" s="70" t="str">
        <f t="shared" si="3"/>
        <v>no</v>
      </c>
      <c r="T45" s="77" t="str">
        <f t="shared" si="4"/>
        <v/>
      </c>
    </row>
    <row r="46">
      <c r="A46" s="79">
        <v>43.0</v>
      </c>
      <c r="B46" s="80" t="s">
        <v>59</v>
      </c>
      <c r="C46" s="62" t="s">
        <v>47</v>
      </c>
      <c r="D46" s="81">
        <f t="array" ref="D46">index('Match Sched'!$D$3:$I131,match(B46,'Match Sched'!$C$3:$C131,0),if(mod(A46,6)=0,6,mod(A46,6)),0)</f>
        <v>973</v>
      </c>
      <c r="E46" s="109"/>
      <c r="F46" s="108">
        <v>0.0</v>
      </c>
      <c r="G46" s="114">
        <v>1.0</v>
      </c>
      <c r="H46" s="115"/>
      <c r="I46" s="114">
        <v>4.0</v>
      </c>
      <c r="J46" s="114">
        <v>1.0</v>
      </c>
      <c r="K46" s="116"/>
      <c r="L46" s="83">
        <v>69.0</v>
      </c>
      <c r="M46" s="117"/>
      <c r="N46" s="84">
        <v>19.0</v>
      </c>
      <c r="O46" s="68">
        <f>SUM(F46:F48)</f>
        <v>0</v>
      </c>
      <c r="P46" s="68">
        <f>SUM(I46:I48)+1</f>
        <v>11</v>
      </c>
      <c r="Q46" s="69" t="str">
        <f>if ( isblank (E46), E46, E46 + F46*'Control PanelOur Matches'!$L$2 + G46*5 + H46*(1/3) + I46*'Control PanelOur Matches'!$N$2 + J46*50)</f>
        <v/>
      </c>
      <c r="R46" s="69">
        <f t="shared" si="2"/>
        <v>98.63636364</v>
      </c>
      <c r="S46" s="70">
        <f t="shared" si="3"/>
        <v>973</v>
      </c>
      <c r="T46" s="77" t="str">
        <f t="shared" si="4"/>
        <v>973-2</v>
      </c>
    </row>
    <row r="47">
      <c r="A47" s="79">
        <v>44.0</v>
      </c>
      <c r="B47" s="80" t="s">
        <v>59</v>
      </c>
      <c r="C47" s="71" t="s">
        <v>48</v>
      </c>
      <c r="D47" s="81">
        <f t="array" ref="D47">index('Match Sched'!$D$3:$I131,match(B47,'Match Sched'!$C$3:$C131,0),if(mod(A47,6)=0,6,mod(A47,6)),0)</f>
        <v>1072</v>
      </c>
      <c r="E47" s="107"/>
      <c r="F47" s="108">
        <v>0.0</v>
      </c>
      <c r="G47" s="114">
        <v>1.0</v>
      </c>
      <c r="H47" s="115"/>
      <c r="I47" s="114">
        <v>3.0</v>
      </c>
      <c r="J47" s="114">
        <v>1.0</v>
      </c>
      <c r="K47" s="116"/>
      <c r="L47" s="51"/>
      <c r="M47" s="51"/>
      <c r="N47" s="84">
        <v>21.0</v>
      </c>
      <c r="O47" s="68">
        <f t="shared" ref="O47:P47" si="32">O46</f>
        <v>0</v>
      </c>
      <c r="P47" s="68">
        <f t="shared" si="32"/>
        <v>11</v>
      </c>
      <c r="Q47" s="69" t="str">
        <f>if ( isblank (E47), E47, E47 + F47*'Control PanelOur Matches'!$L$2 + G47*5 + H47*(1/3) + I47*'Control PanelOur Matches'!$N$2 + J47*50)</f>
        <v/>
      </c>
      <c r="R47" s="69">
        <f t="shared" si="2"/>
        <v>87.72727273</v>
      </c>
      <c r="S47" s="70">
        <f t="shared" si="3"/>
        <v>1072</v>
      </c>
      <c r="T47" s="77" t="str">
        <f t="shared" si="4"/>
        <v>1072-2</v>
      </c>
    </row>
    <row r="48">
      <c r="A48" s="79">
        <v>45.0</v>
      </c>
      <c r="B48" s="80" t="s">
        <v>59</v>
      </c>
      <c r="C48" s="62" t="s">
        <v>49</v>
      </c>
      <c r="D48" s="81">
        <f t="array" ref="D48">index('Match Sched'!$D$3:$I131,match(B48,'Match Sched'!$C$3:$C131,0),if(mod(A48,6)=0,6,mod(A48,6)),0)</f>
        <v>1662</v>
      </c>
      <c r="E48" s="107"/>
      <c r="F48" s="108">
        <v>0.0</v>
      </c>
      <c r="G48" s="114">
        <v>1.0</v>
      </c>
      <c r="H48" s="115"/>
      <c r="I48" s="114">
        <v>3.0</v>
      </c>
      <c r="J48" s="114">
        <v>1.0</v>
      </c>
      <c r="K48" s="116"/>
      <c r="L48" s="14"/>
      <c r="M48" s="14"/>
      <c r="N48" s="84">
        <v>22.0</v>
      </c>
      <c r="O48" s="68">
        <f t="shared" ref="O48:P48" si="33">O46</f>
        <v>0</v>
      </c>
      <c r="P48" s="68">
        <f t="shared" si="33"/>
        <v>11</v>
      </c>
      <c r="Q48" s="69" t="str">
        <f>if ( isblank (E48), E48, E48 + F48*'Control PanelOur Matches'!$L$2 + G48*5 + H48*(1/3) + I48*'Control PanelOur Matches'!$N$2 + J48*50)</f>
        <v/>
      </c>
      <c r="R48" s="69">
        <f t="shared" si="2"/>
        <v>87.72727273</v>
      </c>
      <c r="S48" s="70">
        <f t="shared" si="3"/>
        <v>1662</v>
      </c>
      <c r="T48" s="77" t="str">
        <f t="shared" si="4"/>
        <v>1662-2</v>
      </c>
    </row>
    <row r="49">
      <c r="A49" s="79">
        <v>46.0</v>
      </c>
      <c r="B49" s="80" t="s">
        <v>59</v>
      </c>
      <c r="C49" s="78" t="s">
        <v>50</v>
      </c>
      <c r="D49" s="81">
        <f t="array" ref="D49">index('Match Sched'!$D$3:$I131,match(B49,'Match Sched'!$C$3:$C131,0),if(mod(A49,6)=0,6,mod(A49,6)),0)</f>
        <v>6305</v>
      </c>
      <c r="E49" s="107"/>
      <c r="F49" s="119"/>
      <c r="G49" s="115"/>
      <c r="H49" s="115"/>
      <c r="I49" s="116"/>
      <c r="J49" s="116"/>
      <c r="K49" s="116"/>
      <c r="L49" s="117"/>
      <c r="M49" s="117"/>
      <c r="N49" s="118"/>
      <c r="O49" s="68">
        <f>SUM(F49:F51)</f>
        <v>0</v>
      </c>
      <c r="P49" s="68">
        <f>SUM(I49:I51)+1</f>
        <v>1</v>
      </c>
      <c r="Q49" s="69" t="str">
        <f>if ( isblank (E49), E49, E49 + F49*'Control PanelOur Matches'!$L$2 + G49*5 + H49*(1/3) + I49*'Control PanelOur Matches'!$N$2 + J49*50)</f>
        <v/>
      </c>
      <c r="R49" s="69" t="str">
        <f t="shared" si="2"/>
        <v/>
      </c>
      <c r="S49" s="70" t="str">
        <f t="shared" si="3"/>
        <v>no</v>
      </c>
      <c r="T49" s="77" t="str">
        <f t="shared" si="4"/>
        <v/>
      </c>
    </row>
    <row r="50">
      <c r="A50" s="79">
        <v>47.0</v>
      </c>
      <c r="B50" s="80" t="s">
        <v>59</v>
      </c>
      <c r="C50" s="78" t="s">
        <v>51</v>
      </c>
      <c r="D50" s="81">
        <f t="array" ref="D50">index('Match Sched'!$D$3:$I131,match(B50,'Match Sched'!$C$3:$C131,0),if(mod(A50,6)=0,6,mod(A50,6)),0)</f>
        <v>2085</v>
      </c>
      <c r="E50" s="107"/>
      <c r="F50" s="120"/>
      <c r="G50" s="115"/>
      <c r="H50" s="115"/>
      <c r="I50" s="116"/>
      <c r="J50" s="116"/>
      <c r="K50" s="116"/>
      <c r="L50" s="51"/>
      <c r="M50" s="51"/>
      <c r="N50" s="118"/>
      <c r="O50" s="68">
        <f t="shared" ref="O50:P50" si="34">O49</f>
        <v>0</v>
      </c>
      <c r="P50" s="68">
        <f t="shared" si="34"/>
        <v>1</v>
      </c>
      <c r="Q50" s="69" t="str">
        <f>if ( isblank (E50), E50, E50 + F50*'Control PanelOur Matches'!$L$2 + G50*5 + H50*(1/3) + I50*'Control PanelOur Matches'!$N$2 + J50*50)</f>
        <v/>
      </c>
      <c r="R50" s="69" t="str">
        <f t="shared" si="2"/>
        <v/>
      </c>
      <c r="S50" s="70" t="str">
        <f t="shared" si="3"/>
        <v>no</v>
      </c>
      <c r="T50" s="77" t="str">
        <f t="shared" si="4"/>
        <v/>
      </c>
    </row>
    <row r="51">
      <c r="A51" s="79">
        <v>48.0</v>
      </c>
      <c r="B51" s="80" t="s">
        <v>59</v>
      </c>
      <c r="C51" s="78" t="s">
        <v>52</v>
      </c>
      <c r="D51" s="81">
        <f t="array" ref="D51">index('Match Sched'!$D$3:$I131,match(B51,'Match Sched'!$C$3:$C131,0),if(mod(A51,6)=0,6,mod(A51,6)),0)</f>
        <v>1671</v>
      </c>
      <c r="E51" s="109"/>
      <c r="F51" s="119"/>
      <c r="G51" s="116"/>
      <c r="H51" s="116"/>
      <c r="I51" s="116"/>
      <c r="J51" s="116"/>
      <c r="K51" s="116"/>
      <c r="L51" s="14"/>
      <c r="M51" s="14"/>
      <c r="N51" s="118"/>
      <c r="O51" s="68">
        <f t="shared" ref="O51:P51" si="35">O49</f>
        <v>0</v>
      </c>
      <c r="P51" s="68">
        <f t="shared" si="35"/>
        <v>1</v>
      </c>
      <c r="Q51" s="69" t="str">
        <f>if ( isblank (E51), E51, E51 + F51*'Control PanelOur Matches'!$L$2 + G51*5 + H51*(1/3) + I51*'Control PanelOur Matches'!$N$2 + J51*50)</f>
        <v/>
      </c>
      <c r="R51" s="69" t="str">
        <f t="shared" si="2"/>
        <v/>
      </c>
      <c r="S51" s="70" t="str">
        <f t="shared" si="3"/>
        <v>no</v>
      </c>
      <c r="T51" s="77" t="str">
        <f t="shared" si="4"/>
        <v/>
      </c>
    </row>
    <row r="52">
      <c r="A52" s="60">
        <v>49.0</v>
      </c>
      <c r="B52" s="61" t="s">
        <v>60</v>
      </c>
      <c r="C52" s="62" t="s">
        <v>47</v>
      </c>
      <c r="D52" s="63">
        <f t="array" ref="D52">index('Match Sched'!$D$3:$I131,match(B52,'Match Sched'!$C$3:$C131,0),if(mod(A52,6)=0,6,mod(A52,6)),0)</f>
        <v>2761</v>
      </c>
      <c r="E52" s="109"/>
      <c r="F52" s="108">
        <v>1.0</v>
      </c>
      <c r="G52" s="73">
        <v>1.0</v>
      </c>
      <c r="H52" s="109"/>
      <c r="I52" s="73">
        <v>3.0</v>
      </c>
      <c r="J52" s="73">
        <v>1.0</v>
      </c>
      <c r="K52" s="109"/>
      <c r="L52" s="110"/>
      <c r="M52" s="110"/>
      <c r="N52" s="111"/>
      <c r="O52" s="68">
        <f>SUM(F52:F54)</f>
        <v>2</v>
      </c>
      <c r="P52" s="68">
        <f>SUM(I52:I54)+1</f>
        <v>9</v>
      </c>
      <c r="Q52" s="69" t="str">
        <f>if ( isblank (E52), E52, E52 + F52*'Control PanelOur Matches'!$L$2 + G52*5 + H52*(1/3) + I52*'Control PanelOur Matches'!$N$2 + J52*50)</f>
        <v/>
      </c>
      <c r="R52" s="69">
        <f t="shared" si="2"/>
        <v>111.6666667</v>
      </c>
      <c r="S52" s="70">
        <f t="shared" si="3"/>
        <v>2761</v>
      </c>
      <c r="T52" s="77" t="str">
        <f t="shared" si="4"/>
        <v>2761-3</v>
      </c>
    </row>
    <row r="53">
      <c r="A53" s="60">
        <v>50.0</v>
      </c>
      <c r="B53" s="61" t="s">
        <v>60</v>
      </c>
      <c r="C53" s="62" t="s">
        <v>48</v>
      </c>
      <c r="D53" s="63">
        <f t="array" ref="D53">index('Match Sched'!$D$3:$I131,match(B53,'Match Sched'!$C$3:$C131,0),if(mod(A53,6)=0,6,mod(A53,6)),0)</f>
        <v>751</v>
      </c>
      <c r="E53" s="109"/>
      <c r="F53" s="108">
        <v>1.0</v>
      </c>
      <c r="G53" s="73">
        <v>1.0</v>
      </c>
      <c r="H53" s="109"/>
      <c r="I53" s="73">
        <v>3.0</v>
      </c>
      <c r="J53" s="73">
        <v>1.0</v>
      </c>
      <c r="K53" s="109"/>
      <c r="L53" s="51"/>
      <c r="M53" s="51"/>
      <c r="N53" s="111"/>
      <c r="O53" s="68">
        <f t="shared" ref="O53:P53" si="36">O52</f>
        <v>2</v>
      </c>
      <c r="P53" s="68">
        <f t="shared" si="36"/>
        <v>9</v>
      </c>
      <c r="Q53" s="69" t="str">
        <f>if ( isblank (E53), E53, E53 + F53*'Control PanelOur Matches'!$L$2 + G53*5 + H53*(1/3) + I53*'Control PanelOur Matches'!$N$2 + J53*50)</f>
        <v/>
      </c>
      <c r="R53" s="69">
        <f t="shared" si="2"/>
        <v>111.6666667</v>
      </c>
      <c r="S53" s="70">
        <f t="shared" si="3"/>
        <v>751</v>
      </c>
      <c r="T53" s="77" t="str">
        <f t="shared" si="4"/>
        <v>751-3</v>
      </c>
    </row>
    <row r="54">
      <c r="A54" s="60">
        <v>51.0</v>
      </c>
      <c r="B54" s="61" t="s">
        <v>60</v>
      </c>
      <c r="C54" s="62" t="s">
        <v>49</v>
      </c>
      <c r="D54" s="63">
        <f t="array" ref="D54">index('Match Sched'!$D$3:$I131,match(B54,'Match Sched'!$C$3:$C131,0),if(mod(A54,6)=0,6,mod(A54,6)),0)</f>
        <v>3303</v>
      </c>
      <c r="E54" s="109"/>
      <c r="F54" s="108">
        <v>0.0</v>
      </c>
      <c r="G54" s="73">
        <v>1.0</v>
      </c>
      <c r="H54" s="109"/>
      <c r="I54" s="73">
        <v>2.0</v>
      </c>
      <c r="J54" s="73">
        <v>1.0</v>
      </c>
      <c r="K54" s="109"/>
      <c r="L54" s="14"/>
      <c r="M54" s="14"/>
      <c r="N54" s="111"/>
      <c r="O54" s="68">
        <f t="shared" ref="O54:P54" si="37">O52</f>
        <v>2</v>
      </c>
      <c r="P54" s="68">
        <f t="shared" si="37"/>
        <v>9</v>
      </c>
      <c r="Q54" s="69" t="str">
        <f>if ( isblank (E54), E54, E54 + F54*'Control PanelOur Matches'!$L$2 + G54*5 + H54*(1/3) + I54*'Control PanelOur Matches'!$N$2 + J54*50)</f>
        <v/>
      </c>
      <c r="R54" s="69">
        <f t="shared" si="2"/>
        <v>72.77777778</v>
      </c>
      <c r="S54" s="70">
        <f t="shared" si="3"/>
        <v>3303</v>
      </c>
      <c r="T54" s="77" t="str">
        <f t="shared" si="4"/>
        <v>3303-3</v>
      </c>
    </row>
    <row r="55">
      <c r="A55" s="60">
        <v>52.0</v>
      </c>
      <c r="B55" s="61" t="s">
        <v>60</v>
      </c>
      <c r="C55" s="78" t="s">
        <v>50</v>
      </c>
      <c r="D55" s="63">
        <f t="array" ref="D55">index('Match Sched'!$D$3:$I131,match(B55,'Match Sched'!$C$3:$C131,0),if(mod(A55,6)=0,6,mod(A55,6)),0)</f>
        <v>5104</v>
      </c>
      <c r="E55" s="109"/>
      <c r="F55" s="108">
        <v>0.0</v>
      </c>
      <c r="G55" s="73">
        <v>1.0</v>
      </c>
      <c r="H55" s="109"/>
      <c r="I55" s="73">
        <v>1.0</v>
      </c>
      <c r="J55" s="73">
        <v>1.0</v>
      </c>
      <c r="K55" s="109"/>
      <c r="L55" s="110"/>
      <c r="M55" s="110"/>
      <c r="N55" s="111"/>
      <c r="O55" s="68">
        <f>SUM(F55:F57)</f>
        <v>0</v>
      </c>
      <c r="P55" s="68">
        <f>SUM(I55:I57)+1</f>
        <v>10</v>
      </c>
      <c r="Q55" s="69" t="str">
        <f>if ( isblank (E55), E55, E55 + F55*'Control PanelOur Matches'!$L$2 + G55*5 + H55*(1/3) + I55*'Control PanelOur Matches'!$N$2 + J55*50)</f>
        <v/>
      </c>
      <c r="R55" s="69">
        <f t="shared" si="2"/>
        <v>67</v>
      </c>
      <c r="S55" s="70">
        <f t="shared" si="3"/>
        <v>5104</v>
      </c>
      <c r="T55" s="77" t="str">
        <f t="shared" si="4"/>
        <v>5104-3</v>
      </c>
    </row>
    <row r="56">
      <c r="A56" s="60">
        <v>53.0</v>
      </c>
      <c r="B56" s="61" t="s">
        <v>60</v>
      </c>
      <c r="C56" s="78" t="s">
        <v>51</v>
      </c>
      <c r="D56" s="63">
        <f t="array" ref="D56">index('Match Sched'!$D$3:$I131,match(B56,'Match Sched'!$C$3:$C131,0),if(mod(A56,6)=0,6,mod(A56,6)),0)</f>
        <v>4276</v>
      </c>
      <c r="E56" s="109"/>
      <c r="F56" s="108">
        <v>0.0</v>
      </c>
      <c r="G56" s="73">
        <v>1.0</v>
      </c>
      <c r="H56" s="109"/>
      <c r="I56" s="73">
        <v>5.0</v>
      </c>
      <c r="J56" s="73">
        <v>1.0</v>
      </c>
      <c r="K56" s="109"/>
      <c r="L56" s="51"/>
      <c r="M56" s="51"/>
      <c r="N56" s="111"/>
      <c r="O56" s="68">
        <f t="shared" ref="O56:P56" si="38">O55</f>
        <v>0</v>
      </c>
      <c r="P56" s="68">
        <f t="shared" si="38"/>
        <v>10</v>
      </c>
      <c r="Q56" s="69" t="str">
        <f>if ( isblank (E56), E56, E56 + F56*'Control PanelOur Matches'!$L$2 + G56*5 + H56*(1/3) + I56*'Control PanelOur Matches'!$N$2 + J56*50)</f>
        <v/>
      </c>
      <c r="R56" s="69">
        <f t="shared" si="2"/>
        <v>115</v>
      </c>
      <c r="S56" s="70">
        <f t="shared" si="3"/>
        <v>4276</v>
      </c>
      <c r="T56" s="77" t="str">
        <f t="shared" si="4"/>
        <v>4276-3</v>
      </c>
    </row>
    <row r="57">
      <c r="A57" s="60">
        <v>54.0</v>
      </c>
      <c r="B57" s="61" t="s">
        <v>60</v>
      </c>
      <c r="C57" s="78" t="s">
        <v>52</v>
      </c>
      <c r="D57" s="63">
        <f t="array" ref="D57">index('Match Sched'!$D$3:$I131,match(B57,'Match Sched'!$C$3:$C131,0),if(mod(A57,6)=0,6,mod(A57,6)),0)</f>
        <v>4255</v>
      </c>
      <c r="E57" s="109"/>
      <c r="F57" s="108">
        <v>0.0</v>
      </c>
      <c r="G57" s="73">
        <v>1.0</v>
      </c>
      <c r="H57" s="109"/>
      <c r="I57" s="73">
        <v>3.0</v>
      </c>
      <c r="J57" s="73">
        <v>1.0</v>
      </c>
      <c r="K57" s="109"/>
      <c r="L57" s="14"/>
      <c r="M57" s="14"/>
      <c r="N57" s="111"/>
      <c r="O57" s="68">
        <f t="shared" ref="O57:P57" si="39">O55</f>
        <v>0</v>
      </c>
      <c r="P57" s="68">
        <f t="shared" si="39"/>
        <v>10</v>
      </c>
      <c r="Q57" s="69" t="str">
        <f>if ( isblank (E57), E57, E57 + F57*'Control PanelOur Matches'!$L$2 + G57*5 + H57*(1/3) + I57*'Control PanelOur Matches'!$N$2 + J57*50)</f>
        <v/>
      </c>
      <c r="R57" s="69">
        <f t="shared" si="2"/>
        <v>91</v>
      </c>
      <c r="S57" s="70">
        <f t="shared" si="3"/>
        <v>4255</v>
      </c>
      <c r="T57" s="77" t="str">
        <f t="shared" si="4"/>
        <v>4255-3</v>
      </c>
    </row>
    <row r="58">
      <c r="A58" s="79">
        <v>55.0</v>
      </c>
      <c r="B58" s="80" t="s">
        <v>61</v>
      </c>
      <c r="C58" s="62" t="s">
        <v>47</v>
      </c>
      <c r="D58" s="81">
        <f t="array" ref="D58">index('Match Sched'!$D$3:$I131,match(B58,'Match Sched'!$C$3:$C131,0),if(mod(A58,6)=0,6,mod(A58,6)),0)</f>
        <v>5852</v>
      </c>
      <c r="E58" s="109"/>
      <c r="F58" s="108">
        <v>0.0</v>
      </c>
      <c r="G58" s="114">
        <v>1.0</v>
      </c>
      <c r="H58" s="116"/>
      <c r="I58" s="114">
        <v>1.0</v>
      </c>
      <c r="J58" s="114">
        <v>1.0</v>
      </c>
      <c r="K58" s="116"/>
      <c r="L58" s="83">
        <v>40.0</v>
      </c>
      <c r="M58" s="117"/>
      <c r="N58" s="118"/>
      <c r="O58" s="68">
        <f>SUM(F58:F60)</f>
        <v>1</v>
      </c>
      <c r="P58" s="68">
        <f>SUM(I58:I60)+1</f>
        <v>7</v>
      </c>
      <c r="Q58" s="69" t="str">
        <f>if ( isblank (E58), E58, E58 + F58*'Control PanelOur Matches'!$L$2 + G58*5 + H58*(1/3) + I58*'Control PanelOur Matches'!$N$2 + J58*50)</f>
        <v/>
      </c>
      <c r="R58" s="69">
        <f t="shared" si="2"/>
        <v>66.42857143</v>
      </c>
      <c r="S58" s="70">
        <f t="shared" si="3"/>
        <v>5852</v>
      </c>
      <c r="T58" s="77" t="str">
        <f t="shared" si="4"/>
        <v>5852-3</v>
      </c>
    </row>
    <row r="59">
      <c r="A59" s="79">
        <v>56.0</v>
      </c>
      <c r="B59" s="80" t="s">
        <v>61</v>
      </c>
      <c r="C59" s="62" t="s">
        <v>48</v>
      </c>
      <c r="D59" s="81">
        <f t="array" ref="D59">index('Match Sched'!$D$3:$I131,match(B59,'Match Sched'!$C$3:$C131,0),if(mod(A59,6)=0,6,mod(A59,6)),0)</f>
        <v>3256</v>
      </c>
      <c r="E59" s="109"/>
      <c r="F59" s="108">
        <v>1.0</v>
      </c>
      <c r="G59" s="114">
        <v>1.0</v>
      </c>
      <c r="H59" s="116"/>
      <c r="I59" s="114">
        <v>2.0</v>
      </c>
      <c r="J59" s="114">
        <v>1.0</v>
      </c>
      <c r="K59" s="116"/>
      <c r="L59" s="51"/>
      <c r="M59" s="51"/>
      <c r="N59" s="118"/>
      <c r="O59" s="68">
        <f t="shared" ref="O59:P59" si="40">O58</f>
        <v>1</v>
      </c>
      <c r="P59" s="68">
        <f t="shared" si="40"/>
        <v>7</v>
      </c>
      <c r="Q59" s="69" t="str">
        <f>if ( isblank (E59), E59, E59 + F59*'Control PanelOur Matches'!$L$2 + G59*5 + H59*(1/3) + I59*'Control PanelOur Matches'!$N$2 + J59*50)</f>
        <v/>
      </c>
      <c r="R59" s="69">
        <f t="shared" si="2"/>
        <v>137.8571429</v>
      </c>
      <c r="S59" s="70">
        <f t="shared" si="3"/>
        <v>3256</v>
      </c>
      <c r="T59" s="77" t="str">
        <f t="shared" si="4"/>
        <v>3256-3</v>
      </c>
    </row>
    <row r="60">
      <c r="A60" s="79">
        <v>57.0</v>
      </c>
      <c r="B60" s="80" t="s">
        <v>61</v>
      </c>
      <c r="C60" s="62" t="s">
        <v>49</v>
      </c>
      <c r="D60" s="81">
        <f t="array" ref="D60">index('Match Sched'!$D$3:$I131,match(B60,'Match Sched'!$C$3:$C131,0),if(mod(A60,6)=0,6,mod(A60,6)),0)</f>
        <v>4543</v>
      </c>
      <c r="E60" s="109"/>
      <c r="F60" s="108">
        <v>0.0</v>
      </c>
      <c r="G60" s="114">
        <v>1.0</v>
      </c>
      <c r="H60" s="116"/>
      <c r="I60" s="114">
        <v>3.0</v>
      </c>
      <c r="J60" s="114">
        <v>1.0</v>
      </c>
      <c r="K60" s="116"/>
      <c r="L60" s="14"/>
      <c r="M60" s="14"/>
      <c r="N60" s="118"/>
      <c r="O60" s="68">
        <f t="shared" ref="O60:P60" si="41">O58</f>
        <v>1</v>
      </c>
      <c r="P60" s="68">
        <f t="shared" si="41"/>
        <v>7</v>
      </c>
      <c r="Q60" s="69" t="str">
        <f>if ( isblank (E60), E60, E60 + F60*'Control PanelOur Matches'!$L$2 + G60*5 + H60*(1/3) + I60*'Control PanelOur Matches'!$N$2 + J60*50)</f>
        <v/>
      </c>
      <c r="R60" s="69">
        <f t="shared" si="2"/>
        <v>89.28571429</v>
      </c>
      <c r="S60" s="70">
        <f t="shared" si="3"/>
        <v>4543</v>
      </c>
      <c r="T60" s="77" t="str">
        <f t="shared" si="4"/>
        <v>4543-3</v>
      </c>
    </row>
    <row r="61">
      <c r="A61" s="79">
        <v>58.0</v>
      </c>
      <c r="B61" s="80" t="s">
        <v>61</v>
      </c>
      <c r="C61" s="78" t="s">
        <v>50</v>
      </c>
      <c r="D61" s="81">
        <f t="array" ref="D61">index('Match Sched'!$D$3:$I131,match(B61,'Match Sched'!$C$3:$C131,0),if(mod(A61,6)=0,6,mod(A61,6)),0)</f>
        <v>6699</v>
      </c>
      <c r="E61" s="109"/>
      <c r="F61" s="108">
        <v>0.0</v>
      </c>
      <c r="G61" s="114">
        <v>1.0</v>
      </c>
      <c r="H61" s="116"/>
      <c r="I61" s="114">
        <v>2.0</v>
      </c>
      <c r="J61" s="114">
        <v>0.0</v>
      </c>
      <c r="K61" s="116"/>
      <c r="L61" s="83">
        <v>33.0</v>
      </c>
      <c r="M61" s="117"/>
      <c r="N61" s="118"/>
      <c r="O61" s="68">
        <f>SUM(F61:F63)</f>
        <v>1</v>
      </c>
      <c r="P61" s="68">
        <f>SUM(I61:I63)+1</f>
        <v>7</v>
      </c>
      <c r="Q61" s="69" t="str">
        <f>if ( isblank (E61), E61, E61 + F61*'Control PanelOur Matches'!$L$2 + G61*5 + H61*(1/3) + I61*'Control PanelOur Matches'!$N$2 + J61*50)</f>
        <v/>
      </c>
      <c r="R61" s="69">
        <f t="shared" si="2"/>
        <v>27.85714286</v>
      </c>
      <c r="S61" s="70">
        <f t="shared" si="3"/>
        <v>6699</v>
      </c>
      <c r="T61" s="77" t="str">
        <f t="shared" si="4"/>
        <v>6699-3</v>
      </c>
    </row>
    <row r="62">
      <c r="A62" s="79">
        <v>59.0</v>
      </c>
      <c r="B62" s="80" t="s">
        <v>61</v>
      </c>
      <c r="C62" s="78" t="s">
        <v>51</v>
      </c>
      <c r="D62" s="81">
        <f t="array" ref="D62">index('Match Sched'!$D$3:$I131,match(B62,'Match Sched'!$C$3:$C131,0),if(mod(A62,6)=0,6,mod(A62,6)),0)</f>
        <v>4415</v>
      </c>
      <c r="E62" s="109"/>
      <c r="F62" s="108">
        <v>1.0</v>
      </c>
      <c r="G62" s="114">
        <v>1.0</v>
      </c>
      <c r="H62" s="116"/>
      <c r="I62" s="114">
        <v>2.0</v>
      </c>
      <c r="J62" s="114">
        <v>0.0</v>
      </c>
      <c r="K62" s="116"/>
      <c r="L62" s="51"/>
      <c r="M62" s="51"/>
      <c r="N62" s="118"/>
      <c r="O62" s="68">
        <f t="shared" ref="O62:P62" si="42">O61</f>
        <v>1</v>
      </c>
      <c r="P62" s="68">
        <f t="shared" si="42"/>
        <v>7</v>
      </c>
      <c r="Q62" s="69" t="str">
        <f>if ( isblank (E62), E62, E62 + F62*'Control PanelOur Matches'!$L$2 + G62*5 + H62*(1/3) + I62*'Control PanelOur Matches'!$N$2 + J62*50)</f>
        <v/>
      </c>
      <c r="R62" s="69">
        <f t="shared" si="2"/>
        <v>87.85714286</v>
      </c>
      <c r="S62" s="70">
        <f t="shared" si="3"/>
        <v>4415</v>
      </c>
      <c r="T62" s="77" t="str">
        <f t="shared" si="4"/>
        <v>4415-3</v>
      </c>
    </row>
    <row r="63">
      <c r="A63" s="79">
        <v>60.0</v>
      </c>
      <c r="B63" s="80" t="s">
        <v>61</v>
      </c>
      <c r="C63" s="72" t="s">
        <v>52</v>
      </c>
      <c r="D63" s="81">
        <f t="array" ref="D63">index('Match Sched'!$D$3:$I131,match(B63,'Match Sched'!$C$3:$C131,0),if(mod(A63,6)=0,6,mod(A63,6)),0)</f>
        <v>1868</v>
      </c>
      <c r="E63" s="107"/>
      <c r="F63" s="108">
        <v>0.0</v>
      </c>
      <c r="G63" s="114">
        <v>1.0</v>
      </c>
      <c r="H63" s="115"/>
      <c r="I63" s="114">
        <v>2.0</v>
      </c>
      <c r="J63" s="114">
        <v>0.0</v>
      </c>
      <c r="K63" s="116"/>
      <c r="L63" s="14"/>
      <c r="M63" s="14"/>
      <c r="N63" s="118"/>
      <c r="O63" s="68">
        <f t="shared" ref="O63:P63" si="43">O61</f>
        <v>1</v>
      </c>
      <c r="P63" s="68">
        <f t="shared" si="43"/>
        <v>7</v>
      </c>
      <c r="Q63" s="69" t="str">
        <f>if ( isblank (E63), E63, E63 + F63*'Control PanelOur Matches'!$L$2 + G63*5 + H63*(1/3) + I63*'Control PanelOur Matches'!$N$2 + J63*50)</f>
        <v/>
      </c>
      <c r="R63" s="69">
        <f t="shared" si="2"/>
        <v>27.85714286</v>
      </c>
      <c r="S63" s="70">
        <f t="shared" si="3"/>
        <v>1868</v>
      </c>
      <c r="T63" s="77" t="str">
        <f t="shared" si="4"/>
        <v>1868-3</v>
      </c>
    </row>
    <row r="64">
      <c r="A64" s="60">
        <v>61.0</v>
      </c>
      <c r="B64" s="61" t="s">
        <v>62</v>
      </c>
      <c r="C64" s="71" t="s">
        <v>47</v>
      </c>
      <c r="D64" s="63">
        <f t="array" ref="D64">index('Match Sched'!$D$3:$I131,match(B64,'Match Sched'!$C$3:$C131,0),if(mod(A64,6)=0,6,mod(A64,6)),0)</f>
        <v>1678</v>
      </c>
      <c r="E64" s="107"/>
      <c r="F64" s="120"/>
      <c r="G64" s="107"/>
      <c r="H64" s="107"/>
      <c r="I64" s="109"/>
      <c r="J64" s="109"/>
      <c r="K64" s="109"/>
      <c r="L64" s="110"/>
      <c r="M64" s="110"/>
      <c r="N64" s="111"/>
      <c r="O64" s="68">
        <f>SUM(F64:F66)</f>
        <v>0</v>
      </c>
      <c r="P64" s="68">
        <f>SUM(I64:I66)+1</f>
        <v>1</v>
      </c>
      <c r="Q64" s="69" t="str">
        <f>if ( isblank (E64), E64, E64 + F64*'Control PanelOur Matches'!$L$2 + G64*5 + H64*(1/3) + I64*'Control PanelOur Matches'!$N$2 + J64*50)</f>
        <v/>
      </c>
      <c r="R64" s="69" t="str">
        <f t="shared" si="2"/>
        <v/>
      </c>
      <c r="S64" s="70" t="str">
        <f t="shared" si="3"/>
        <v>no</v>
      </c>
      <c r="T64" s="77" t="str">
        <f t="shared" si="4"/>
        <v/>
      </c>
    </row>
    <row r="65">
      <c r="A65" s="60">
        <v>62.0</v>
      </c>
      <c r="B65" s="61" t="s">
        <v>62</v>
      </c>
      <c r="C65" s="62" t="s">
        <v>48</v>
      </c>
      <c r="D65" s="63">
        <f t="array" ref="D65">index('Match Sched'!$D$3:$I131,match(B65,'Match Sched'!$C$3:$C131,0),if(mod(A65,6)=0,6,mod(A65,6)),0)</f>
        <v>1323</v>
      </c>
      <c r="E65" s="107"/>
      <c r="F65" s="119"/>
      <c r="G65" s="107"/>
      <c r="H65" s="107"/>
      <c r="I65" s="109"/>
      <c r="J65" s="109"/>
      <c r="K65" s="109"/>
      <c r="L65" s="51"/>
      <c r="M65" s="51"/>
      <c r="N65" s="111"/>
      <c r="O65" s="68">
        <f t="shared" ref="O65:P65" si="44">O64</f>
        <v>0</v>
      </c>
      <c r="P65" s="68">
        <f t="shared" si="44"/>
        <v>1</v>
      </c>
      <c r="Q65" s="69" t="str">
        <f>if ( isblank (E65), E65, E65 + F65*'Control PanelOur Matches'!$L$2 + G65*5 + H65*(1/3) + I65*'Control PanelOur Matches'!$N$2 + J65*50)</f>
        <v/>
      </c>
      <c r="R65" s="69" t="str">
        <f t="shared" si="2"/>
        <v/>
      </c>
      <c r="S65" s="70" t="str">
        <f t="shared" si="3"/>
        <v>no</v>
      </c>
      <c r="T65" s="77" t="str">
        <f t="shared" si="4"/>
        <v/>
      </c>
    </row>
    <row r="66">
      <c r="A66" s="60">
        <v>63.0</v>
      </c>
      <c r="B66" s="61" t="s">
        <v>62</v>
      </c>
      <c r="C66" s="62" t="s">
        <v>49</v>
      </c>
      <c r="D66" s="63">
        <f t="array" ref="D66">index('Match Sched'!$D$3:$I131,match(B66,'Match Sched'!$C$3:$C131,0),if(mod(A66,6)=0,6,mod(A66,6)),0)</f>
        <v>2135</v>
      </c>
      <c r="E66" s="109"/>
      <c r="F66" s="119"/>
      <c r="G66" s="109"/>
      <c r="H66" s="109"/>
      <c r="I66" s="109"/>
      <c r="J66" s="109"/>
      <c r="K66" s="109"/>
      <c r="L66" s="14"/>
      <c r="M66" s="14"/>
      <c r="N66" s="111"/>
      <c r="O66" s="68">
        <f t="shared" ref="O66:P66" si="45">O64</f>
        <v>0</v>
      </c>
      <c r="P66" s="68">
        <f t="shared" si="45"/>
        <v>1</v>
      </c>
      <c r="Q66" s="69" t="str">
        <f>if ( isblank (E66), E66, E66 + F66*'Control PanelOur Matches'!$L$2 + G66*5 + H66*(1/3) + I66*'Control PanelOur Matches'!$N$2 + J66*50)</f>
        <v/>
      </c>
      <c r="R66" s="69" t="str">
        <f t="shared" si="2"/>
        <v/>
      </c>
      <c r="S66" s="70" t="str">
        <f t="shared" si="3"/>
        <v>no</v>
      </c>
      <c r="T66" s="77" t="str">
        <f t="shared" si="4"/>
        <v/>
      </c>
    </row>
    <row r="67">
      <c r="A67" s="60">
        <v>64.0</v>
      </c>
      <c r="B67" s="61" t="s">
        <v>62</v>
      </c>
      <c r="C67" s="78" t="s">
        <v>50</v>
      </c>
      <c r="D67" s="63">
        <f t="array" ref="D67">index('Match Sched'!$D$3:$I131,match(B67,'Match Sched'!$C$3:$C131,0),if(mod(A67,6)=0,6,mod(A67,6)),0)</f>
        <v>5134</v>
      </c>
      <c r="E67" s="109"/>
      <c r="F67" s="119"/>
      <c r="G67" s="109"/>
      <c r="H67" s="109"/>
      <c r="I67" s="109"/>
      <c r="J67" s="109"/>
      <c r="K67" s="109"/>
      <c r="L67" s="110"/>
      <c r="M67" s="110"/>
      <c r="N67" s="111"/>
      <c r="O67" s="68">
        <f>SUM(F67:F69)</f>
        <v>0</v>
      </c>
      <c r="P67" s="68">
        <f>SUM(I67:I69)+1</f>
        <v>1</v>
      </c>
      <c r="Q67" s="69" t="str">
        <f>if ( isblank (E67), E67, E67 + F67*'Control PanelOur Matches'!$L$2 + G67*5 + H67*(1/3) + I67*'Control PanelOur Matches'!$N$2 + J67*50)</f>
        <v/>
      </c>
      <c r="R67" s="69" t="str">
        <f t="shared" si="2"/>
        <v/>
      </c>
      <c r="S67" s="70" t="str">
        <f t="shared" si="3"/>
        <v>no</v>
      </c>
      <c r="T67" s="77" t="str">
        <f t="shared" si="4"/>
        <v/>
      </c>
    </row>
    <row r="68">
      <c r="A68" s="60">
        <v>65.0</v>
      </c>
      <c r="B68" s="61" t="s">
        <v>62</v>
      </c>
      <c r="C68" s="78" t="s">
        <v>51</v>
      </c>
      <c r="D68" s="63">
        <f t="array" ref="D68">index('Match Sched'!$D$3:$I131,match(B68,'Match Sched'!$C$3:$C131,0),if(mod(A68,6)=0,6,mod(A68,6)),0)</f>
        <v>5817</v>
      </c>
      <c r="E68" s="109"/>
      <c r="F68" s="119"/>
      <c r="G68" s="109"/>
      <c r="H68" s="109"/>
      <c r="I68" s="109"/>
      <c r="J68" s="109"/>
      <c r="K68" s="109"/>
      <c r="L68" s="51"/>
      <c r="M68" s="51"/>
      <c r="N68" s="111"/>
      <c r="O68" s="68">
        <f t="shared" ref="O68:P68" si="46">O67</f>
        <v>0</v>
      </c>
      <c r="P68" s="68">
        <f t="shared" si="46"/>
        <v>1</v>
      </c>
      <c r="Q68" s="69" t="str">
        <f>if ( isblank (E68), E68, E68 + F68*'Control PanelOur Matches'!$L$2 + G68*5 + H68*(1/3) + I68*'Control PanelOur Matches'!$N$2 + J68*50)</f>
        <v/>
      </c>
      <c r="R68" s="69" t="str">
        <f t="shared" si="2"/>
        <v/>
      </c>
      <c r="S68" s="70" t="str">
        <f t="shared" si="3"/>
        <v>no</v>
      </c>
      <c r="T68" s="77" t="str">
        <f t="shared" si="4"/>
        <v/>
      </c>
    </row>
    <row r="69">
      <c r="A69" s="60">
        <v>66.0</v>
      </c>
      <c r="B69" s="61" t="s">
        <v>62</v>
      </c>
      <c r="C69" s="78" t="s">
        <v>52</v>
      </c>
      <c r="D69" s="63">
        <f t="array" ref="D69">index('Match Sched'!$D$3:$I131,match(B69,'Match Sched'!$C$3:$C131,0),if(mod(A69,6)=0,6,mod(A69,6)),0)</f>
        <v>294</v>
      </c>
      <c r="E69" s="107"/>
      <c r="F69" s="119"/>
      <c r="G69" s="107"/>
      <c r="H69" s="107"/>
      <c r="I69" s="109"/>
      <c r="J69" s="109"/>
      <c r="K69" s="109"/>
      <c r="L69" s="14"/>
      <c r="M69" s="14"/>
      <c r="N69" s="111"/>
      <c r="O69" s="68">
        <f t="shared" ref="O69:P69" si="47">O67</f>
        <v>0</v>
      </c>
      <c r="P69" s="68">
        <f t="shared" si="47"/>
        <v>1</v>
      </c>
      <c r="Q69" s="69" t="str">
        <f>if ( isblank (E69), E69, E69 + F69*'Control PanelOur Matches'!$L$2 + G69*5 + H69*(1/3) + I69*'Control PanelOur Matches'!$N$2 + J69*50)</f>
        <v/>
      </c>
      <c r="R69" s="69" t="str">
        <f t="shared" si="2"/>
        <v/>
      </c>
      <c r="S69" s="70" t="str">
        <f t="shared" si="3"/>
        <v>no</v>
      </c>
      <c r="T69" s="77" t="str">
        <f t="shared" si="4"/>
        <v/>
      </c>
    </row>
    <row r="70">
      <c r="A70" s="79">
        <v>67.0</v>
      </c>
      <c r="B70" s="80" t="s">
        <v>63</v>
      </c>
      <c r="C70" s="62" t="s">
        <v>47</v>
      </c>
      <c r="D70" s="81">
        <f t="array" ref="D70">index('Match Sched'!$D$3:$I131,match(B70,'Match Sched'!$C$3:$C131,0),if(mod(A70,6)=0,6,mod(A70,6)),0)</f>
        <v>973</v>
      </c>
      <c r="E70" s="109"/>
      <c r="F70" s="119"/>
      <c r="G70" s="115"/>
      <c r="H70" s="115"/>
      <c r="I70" s="115"/>
      <c r="J70" s="116"/>
      <c r="K70" s="116"/>
      <c r="L70" s="117"/>
      <c r="M70" s="117"/>
      <c r="N70" s="118"/>
      <c r="O70" s="68">
        <f>SUM(F70:F72)</f>
        <v>0</v>
      </c>
      <c r="P70" s="68">
        <f>SUM(I70:I72)+1</f>
        <v>1</v>
      </c>
      <c r="Q70" s="69" t="str">
        <f>if ( isblank (E70), E70, E70 + F70*'Control PanelOur Matches'!$L$2 + G70*5 + H70*(1/3) + I70*'Control PanelOur Matches'!$N$2 + J70*50)</f>
        <v/>
      </c>
      <c r="R70" s="69" t="str">
        <f t="shared" si="2"/>
        <v/>
      </c>
      <c r="S70" s="70" t="str">
        <f t="shared" si="3"/>
        <v>no</v>
      </c>
      <c r="T70" s="77" t="str">
        <f t="shared" si="4"/>
        <v/>
      </c>
    </row>
    <row r="71">
      <c r="A71" s="79">
        <v>68.0</v>
      </c>
      <c r="B71" s="80" t="s">
        <v>63</v>
      </c>
      <c r="C71" s="71" t="s">
        <v>48</v>
      </c>
      <c r="D71" s="81">
        <f t="array" ref="D71">index('Match Sched'!$D$3:$I131,match(B71,'Match Sched'!$C$3:$C131,0),if(mod(A71,6)=0,6,mod(A71,6)),0)</f>
        <v>1072</v>
      </c>
      <c r="E71" s="107"/>
      <c r="F71" s="120"/>
      <c r="G71" s="115"/>
      <c r="H71" s="115"/>
      <c r="I71" s="116"/>
      <c r="J71" s="116"/>
      <c r="K71" s="116"/>
      <c r="L71" s="51"/>
      <c r="M71" s="51"/>
      <c r="N71" s="118"/>
      <c r="O71" s="68">
        <f t="shared" ref="O71:P71" si="48">O70</f>
        <v>0</v>
      </c>
      <c r="P71" s="68">
        <f t="shared" si="48"/>
        <v>1</v>
      </c>
      <c r="Q71" s="69" t="str">
        <f>if ( isblank (E71), E71, E71 + F71*'Control PanelOur Matches'!$L$2 + G71*5 + H71*(1/3) + I71*'Control PanelOur Matches'!$N$2 + J71*50)</f>
        <v/>
      </c>
      <c r="R71" s="69" t="str">
        <f t="shared" si="2"/>
        <v/>
      </c>
      <c r="S71" s="70" t="str">
        <f t="shared" si="3"/>
        <v>no</v>
      </c>
      <c r="T71" s="77" t="str">
        <f t="shared" si="4"/>
        <v/>
      </c>
    </row>
    <row r="72">
      <c r="A72" s="79">
        <v>69.0</v>
      </c>
      <c r="B72" s="80" t="s">
        <v>63</v>
      </c>
      <c r="C72" s="62" t="s">
        <v>49</v>
      </c>
      <c r="D72" s="81">
        <f t="array" ref="D72">index('Match Sched'!$D$3:$I131,match(B72,'Match Sched'!$C$3:$C131,0),if(mod(A72,6)=0,6,mod(A72,6)),0)</f>
        <v>1662</v>
      </c>
      <c r="E72" s="109"/>
      <c r="F72" s="119"/>
      <c r="G72" s="116"/>
      <c r="H72" s="116"/>
      <c r="I72" s="116"/>
      <c r="J72" s="116"/>
      <c r="K72" s="116"/>
      <c r="L72" s="14"/>
      <c r="M72" s="14"/>
      <c r="N72" s="118"/>
      <c r="O72" s="68">
        <f t="shared" ref="O72:P72" si="49">O70</f>
        <v>0</v>
      </c>
      <c r="P72" s="68">
        <f t="shared" si="49"/>
        <v>1</v>
      </c>
      <c r="Q72" s="69" t="str">
        <f>if ( isblank (E72), E72, E72 + F72*'Control PanelOur Matches'!$L$2 + G72*5 + H72*(1/3) + I72*'Control PanelOur Matches'!$N$2 + J72*50)</f>
        <v/>
      </c>
      <c r="R72" s="69" t="str">
        <f t="shared" si="2"/>
        <v/>
      </c>
      <c r="S72" s="70" t="str">
        <f t="shared" si="3"/>
        <v>no</v>
      </c>
      <c r="T72" s="77" t="str">
        <f t="shared" si="4"/>
        <v/>
      </c>
    </row>
    <row r="73">
      <c r="A73" s="79">
        <v>70.0</v>
      </c>
      <c r="B73" s="80" t="s">
        <v>63</v>
      </c>
      <c r="C73" s="78" t="s">
        <v>50</v>
      </c>
      <c r="D73" s="81">
        <f t="array" ref="D73">index('Match Sched'!$D$3:$I131,match(B73,'Match Sched'!$C$3:$C131,0),if(mod(A73,6)=0,6,mod(A73,6)),0)</f>
        <v>6305</v>
      </c>
      <c r="E73" s="109"/>
      <c r="F73" s="119"/>
      <c r="G73" s="116"/>
      <c r="H73" s="116"/>
      <c r="I73" s="116"/>
      <c r="J73" s="116"/>
      <c r="K73" s="116"/>
      <c r="L73" s="117"/>
      <c r="M73" s="117"/>
      <c r="N73" s="118"/>
      <c r="O73" s="68">
        <f>SUM(F73:F75)</f>
        <v>0</v>
      </c>
      <c r="P73" s="68">
        <f>SUM(I73:I75)+1</f>
        <v>1</v>
      </c>
      <c r="Q73" s="69" t="str">
        <f>if ( isblank (E73), E73, E73 + F73*'Control PanelOur Matches'!$L$2 + G73*5 + H73*(1/3) + I73*'Control PanelOur Matches'!$N$2 + J73*50)</f>
        <v/>
      </c>
      <c r="R73" s="69" t="str">
        <f t="shared" si="2"/>
        <v/>
      </c>
      <c r="S73" s="70" t="str">
        <f t="shared" si="3"/>
        <v>no</v>
      </c>
      <c r="T73" s="77" t="str">
        <f t="shared" si="4"/>
        <v/>
      </c>
    </row>
    <row r="74">
      <c r="A74" s="79">
        <v>71.0</v>
      </c>
      <c r="B74" s="80" t="s">
        <v>63</v>
      </c>
      <c r="C74" s="78" t="s">
        <v>51</v>
      </c>
      <c r="D74" s="81">
        <f t="array" ref="D74">index('Match Sched'!$D$3:$I131,match(B74,'Match Sched'!$C$3:$C131,0),if(mod(A74,6)=0,6,mod(A74,6)),0)</f>
        <v>2085</v>
      </c>
      <c r="E74" s="109"/>
      <c r="F74" s="119"/>
      <c r="G74" s="116"/>
      <c r="H74" s="116"/>
      <c r="I74" s="116"/>
      <c r="J74" s="116"/>
      <c r="K74" s="116"/>
      <c r="L74" s="51"/>
      <c r="M74" s="51"/>
      <c r="N74" s="118"/>
      <c r="O74" s="68">
        <f t="shared" ref="O74:P74" si="50">O73</f>
        <v>0</v>
      </c>
      <c r="P74" s="68">
        <f t="shared" si="50"/>
        <v>1</v>
      </c>
      <c r="Q74" s="69" t="str">
        <f>if ( isblank (E74), E74, E74 + F74*'Control PanelOur Matches'!$L$2 + G74*5 + H74*(1/3) + I74*'Control PanelOur Matches'!$N$2 + J74*50)</f>
        <v/>
      </c>
      <c r="R74" s="69" t="str">
        <f t="shared" si="2"/>
        <v/>
      </c>
      <c r="S74" s="70" t="str">
        <f t="shared" si="3"/>
        <v>no</v>
      </c>
      <c r="T74" s="77" t="str">
        <f t="shared" si="4"/>
        <v/>
      </c>
    </row>
    <row r="75">
      <c r="A75" s="79">
        <v>72.0</v>
      </c>
      <c r="B75" s="80" t="s">
        <v>63</v>
      </c>
      <c r="C75" s="78" t="s">
        <v>52</v>
      </c>
      <c r="D75" s="81">
        <f t="array" ref="D75">index('Match Sched'!$D$3:$I131,match(B75,'Match Sched'!$C$3:$C131,0),if(mod(A75,6)=0,6,mod(A75,6)),0)</f>
        <v>1671</v>
      </c>
      <c r="E75" s="107"/>
      <c r="F75" s="120"/>
      <c r="G75" s="116"/>
      <c r="H75" s="115"/>
      <c r="I75" s="116"/>
      <c r="J75" s="116"/>
      <c r="K75" s="116"/>
      <c r="L75" s="14"/>
      <c r="M75" s="14"/>
      <c r="N75" s="118"/>
      <c r="O75" s="68">
        <f t="shared" ref="O75:P75" si="51">O73</f>
        <v>0</v>
      </c>
      <c r="P75" s="68">
        <f t="shared" si="51"/>
        <v>1</v>
      </c>
      <c r="Q75" s="69" t="str">
        <f>if ( isblank (E75), E75, E75 + F75*'Control PanelOur Matches'!$L$2 + G75*5 + H75*(1/3) + I75*'Control PanelOur Matches'!$N$2 + J75*50)</f>
        <v/>
      </c>
      <c r="R75" s="69" t="str">
        <f t="shared" si="2"/>
        <v/>
      </c>
      <c r="S75" s="70" t="str">
        <f t="shared" si="3"/>
        <v>no</v>
      </c>
      <c r="T75" s="77" t="str">
        <f t="shared" si="4"/>
        <v/>
      </c>
    </row>
    <row r="76">
      <c r="A76" s="121"/>
      <c r="B76" s="122"/>
      <c r="C76" s="123"/>
      <c r="D76" s="124"/>
      <c r="E76" s="125"/>
      <c r="F76" s="125"/>
      <c r="G76" s="126"/>
      <c r="H76" s="125"/>
      <c r="I76" s="126"/>
      <c r="J76" s="126"/>
      <c r="K76" s="126"/>
      <c r="L76" s="127"/>
      <c r="M76" s="127"/>
      <c r="N76" s="128"/>
      <c r="O76" s="129"/>
      <c r="P76" s="129"/>
      <c r="Q76" s="130"/>
      <c r="R76" s="130"/>
      <c r="S76" s="131"/>
      <c r="T76" s="132"/>
    </row>
    <row r="77">
      <c r="A77" s="60">
        <v>73.0</v>
      </c>
      <c r="B77" s="61" t="s">
        <v>64</v>
      </c>
      <c r="C77" s="71" t="s">
        <v>47</v>
      </c>
      <c r="D77" s="63">
        <f t="array" ref="D77">index('Match Sched'!$D$3:$I131,match(B77,'Match Sched'!$C$3:$C131,0),if(mod(A77,6)=0,6,mod(A77,6)),0)</f>
        <v>5104</v>
      </c>
      <c r="E77" s="107"/>
      <c r="F77" s="108">
        <v>0.0</v>
      </c>
      <c r="G77" s="73">
        <v>1.0</v>
      </c>
      <c r="H77" s="107"/>
      <c r="I77" s="73">
        <v>1.0</v>
      </c>
      <c r="J77" s="73">
        <v>1.0</v>
      </c>
      <c r="K77" s="109"/>
      <c r="L77" s="133">
        <v>32.0</v>
      </c>
      <c r="M77" s="134"/>
      <c r="N77" s="76">
        <v>30.0</v>
      </c>
      <c r="O77" s="68">
        <f>SUM(F77:F79)</f>
        <v>0</v>
      </c>
      <c r="P77" s="68">
        <f>SUM(I77:I79)+1</f>
        <v>7</v>
      </c>
      <c r="Q77" s="69" t="str">
        <f>if ( isblank (E77), E77, E77 + F77*'Control PanelOur Matches'!$L$2 + G77*5 + H77*(1/3) + I77*'Control PanelOur Matches'!$N$2 + J77*50)</f>
        <v/>
      </c>
      <c r="R77" s="69">
        <f t="shared" ref="R77:R112" si="53">if ( isblank (F77), F77, E77 + iferror(((if(O77&gt;=3,120,if(O77&gt;=1,60,0)))*F77/O77),0) + G77*5 + H77/3 + iferror(if(O77=3,
    if(P77&gt;=10,80,if(P77&gt;=4,40,0)),
    if(O77=2,
    if(P77&gt;=11,120,if(P77&gt;=5,80,if(P77&gt;=1,40,0))),
    if(O77=1,
    if(P77&gt;=12,120,if(P77&gt;=6,80,if(P77&gt;=2,40,0))),
    if(P77=13,160,if(P77&gt;=7,120,if(P77&gt;=3,80,if(P77&gt;=1,40,0)))))))*(I77/P77)) + J77*50)</f>
        <v>72.14285714</v>
      </c>
      <c r="S77" s="70">
        <f t="shared" ref="S77:S112" si="54">if(counta(E77:K77)&gt;0,D77,"no")</f>
        <v>5104</v>
      </c>
      <c r="T77" s="77" t="str">
        <f t="shared" ref="T77:T112" si="55">if(S77="no","",concatenate(D77,"-",countif(D$4:D77,D77)))</f>
        <v>5104-4</v>
      </c>
    </row>
    <row r="78">
      <c r="A78" s="60">
        <v>74.0</v>
      </c>
      <c r="B78" s="61" t="s">
        <v>64</v>
      </c>
      <c r="C78" s="62" t="s">
        <v>48</v>
      </c>
      <c r="D78" s="63">
        <f t="array" ref="D78">index('Match Sched'!$D$3:$I131,match(B78,'Match Sched'!$C$3:$C131,0),if(mod(A78,6)=0,6,mod(A78,6)),0)</f>
        <v>4276</v>
      </c>
      <c r="E78" s="109"/>
      <c r="F78" s="108">
        <v>0.0</v>
      </c>
      <c r="G78" s="73">
        <v>1.0</v>
      </c>
      <c r="H78" s="107"/>
      <c r="I78" s="73">
        <v>3.0</v>
      </c>
      <c r="J78" s="73">
        <v>1.0</v>
      </c>
      <c r="K78" s="109"/>
      <c r="L78" s="51"/>
      <c r="M78" s="51"/>
      <c r="N78" s="76">
        <v>30.0</v>
      </c>
      <c r="O78" s="68">
        <f t="shared" ref="O78:P78" si="52">O77</f>
        <v>0</v>
      </c>
      <c r="P78" s="68">
        <f t="shared" si="52"/>
        <v>7</v>
      </c>
      <c r="Q78" s="69" t="str">
        <f>if ( isblank (E78), E78, E78 + F78*'Control PanelOur Matches'!$L$2 + G78*5 + H78*(1/3) + I78*'Control PanelOur Matches'!$N$2 + J78*50)</f>
        <v/>
      </c>
      <c r="R78" s="69">
        <f t="shared" si="53"/>
        <v>106.4285714</v>
      </c>
      <c r="S78" s="70">
        <f t="shared" si="54"/>
        <v>4276</v>
      </c>
      <c r="T78" s="77" t="str">
        <f t="shared" si="55"/>
        <v>4276-4</v>
      </c>
    </row>
    <row r="79">
      <c r="A79" s="60">
        <v>75.0</v>
      </c>
      <c r="B79" s="61" t="s">
        <v>64</v>
      </c>
      <c r="C79" s="62" t="s">
        <v>49</v>
      </c>
      <c r="D79" s="63">
        <f t="array" ref="D79">index('Match Sched'!$D$3:$I131,match(B79,'Match Sched'!$C$3:$C131,0),if(mod(A79,6)=0,6,mod(A79,6)),0)</f>
        <v>4255</v>
      </c>
      <c r="E79" s="107"/>
      <c r="F79" s="108">
        <v>0.0</v>
      </c>
      <c r="G79" s="73">
        <v>1.0</v>
      </c>
      <c r="H79" s="107"/>
      <c r="I79" s="73">
        <v>2.0</v>
      </c>
      <c r="J79" s="73">
        <v>1.0</v>
      </c>
      <c r="K79" s="109"/>
      <c r="L79" s="14"/>
      <c r="M79" s="14"/>
      <c r="N79" s="76">
        <v>30.0</v>
      </c>
      <c r="O79" s="68">
        <f t="shared" ref="O79:P79" si="56">O77</f>
        <v>0</v>
      </c>
      <c r="P79" s="68">
        <f t="shared" si="56"/>
        <v>7</v>
      </c>
      <c r="Q79" s="69" t="str">
        <f>if ( isblank (E79), E79, E79 + F79*'Control PanelOur Matches'!$L$2 + G79*5 + H79*(1/3) + I79*'Control PanelOur Matches'!$N$2 + J79*50)</f>
        <v/>
      </c>
      <c r="R79" s="69">
        <f t="shared" si="53"/>
        <v>89.28571429</v>
      </c>
      <c r="S79" s="70">
        <f t="shared" si="54"/>
        <v>4255</v>
      </c>
      <c r="T79" s="77" t="str">
        <f t="shared" si="55"/>
        <v>4255-4</v>
      </c>
    </row>
    <row r="80">
      <c r="A80" s="60">
        <v>76.0</v>
      </c>
      <c r="B80" s="61" t="s">
        <v>64</v>
      </c>
      <c r="C80" s="72" t="s">
        <v>50</v>
      </c>
      <c r="D80" s="63">
        <f t="array" ref="D80">index('Match Sched'!$D$3:$I131,match(B80,'Match Sched'!$C$3:$C131,0),if(mod(A80,6)=0,6,mod(A80,6)),0)</f>
        <v>5852</v>
      </c>
      <c r="E80" s="107"/>
      <c r="F80" s="108">
        <v>0.0</v>
      </c>
      <c r="G80" s="73">
        <v>1.0</v>
      </c>
      <c r="H80" s="107"/>
      <c r="I80" s="73">
        <v>1.0</v>
      </c>
      <c r="J80" s="73">
        <v>1.0</v>
      </c>
      <c r="K80" s="109"/>
      <c r="L80" s="133">
        <v>45.0</v>
      </c>
      <c r="M80" s="134"/>
      <c r="N80" s="76">
        <v>30.0</v>
      </c>
      <c r="O80" s="68">
        <f>SUM(F80:F82)</f>
        <v>1</v>
      </c>
      <c r="P80" s="68">
        <f>SUM(I80:I82)+1</f>
        <v>6</v>
      </c>
      <c r="Q80" s="69" t="str">
        <f>if ( isblank (E80), E80, E80 + F80*'Control PanelOur Matches'!$L$2 + G80*5 + H80*(1/3) + I80*'Control PanelOur Matches'!$N$2 + J80*50)</f>
        <v/>
      </c>
      <c r="R80" s="69">
        <f t="shared" si="53"/>
        <v>68.33333333</v>
      </c>
      <c r="S80" s="70">
        <f t="shared" si="54"/>
        <v>5852</v>
      </c>
      <c r="T80" s="77" t="str">
        <f t="shared" si="55"/>
        <v>5852-4</v>
      </c>
    </row>
    <row r="81">
      <c r="A81" s="60">
        <v>77.0</v>
      </c>
      <c r="B81" s="61" t="s">
        <v>64</v>
      </c>
      <c r="C81" s="78" t="s">
        <v>51</v>
      </c>
      <c r="D81" s="63">
        <f t="array" ref="D81">index('Match Sched'!$D$3:$I131,match(B81,'Match Sched'!$C$3:$C131,0),if(mod(A81,6)=0,6,mod(A81,6)),0)</f>
        <v>3256</v>
      </c>
      <c r="E81" s="107"/>
      <c r="F81" s="108">
        <v>1.0</v>
      </c>
      <c r="G81" s="73">
        <v>1.0</v>
      </c>
      <c r="H81" s="107"/>
      <c r="I81" s="73">
        <v>2.0</v>
      </c>
      <c r="J81" s="73">
        <v>0.0</v>
      </c>
      <c r="K81" s="109"/>
      <c r="L81" s="51"/>
      <c r="M81" s="51"/>
      <c r="N81" s="76">
        <v>25.0</v>
      </c>
      <c r="O81" s="68">
        <f t="shared" ref="O81:P81" si="57">O80</f>
        <v>1</v>
      </c>
      <c r="P81" s="68">
        <f t="shared" si="57"/>
        <v>6</v>
      </c>
      <c r="Q81" s="69" t="str">
        <f>if ( isblank (E81), E81, E81 + F81*'Control PanelOur Matches'!$L$2 + G81*5 + H81*(1/3) + I81*'Control PanelOur Matches'!$N$2 + J81*50)</f>
        <v/>
      </c>
      <c r="R81" s="69">
        <f t="shared" si="53"/>
        <v>91.66666667</v>
      </c>
      <c r="S81" s="70">
        <f t="shared" si="54"/>
        <v>3256</v>
      </c>
      <c r="T81" s="77" t="str">
        <f t="shared" si="55"/>
        <v>3256-4</v>
      </c>
    </row>
    <row r="82">
      <c r="A82" s="60">
        <v>78.0</v>
      </c>
      <c r="B82" s="61" t="s">
        <v>64</v>
      </c>
      <c r="C82" s="72" t="s">
        <v>52</v>
      </c>
      <c r="D82" s="63">
        <f t="array" ref="D82">index('Match Sched'!$D$3:$I131,match(B82,'Match Sched'!$C$3:$C131,0),if(mod(A82,6)=0,6,mod(A82,6)),0)</f>
        <v>4543</v>
      </c>
      <c r="E82" s="109"/>
      <c r="F82" s="108">
        <v>0.0</v>
      </c>
      <c r="G82" s="73">
        <v>1.0</v>
      </c>
      <c r="H82" s="107"/>
      <c r="I82" s="73">
        <v>2.0</v>
      </c>
      <c r="J82" s="73">
        <v>1.0</v>
      </c>
      <c r="K82" s="109"/>
      <c r="L82" s="14"/>
      <c r="M82" s="14"/>
      <c r="N82" s="76">
        <v>17.0</v>
      </c>
      <c r="O82" s="68">
        <f t="shared" ref="O82:P82" si="58">O80</f>
        <v>1</v>
      </c>
      <c r="P82" s="68">
        <f t="shared" si="58"/>
        <v>6</v>
      </c>
      <c r="Q82" s="69" t="str">
        <f>if ( isblank (E82), E82, E82 + F82*'Control PanelOur Matches'!$L$2 + G82*5 + H82*(1/3) + I82*'Control PanelOur Matches'!$N$2 + J82*50)</f>
        <v/>
      </c>
      <c r="R82" s="69">
        <f t="shared" si="53"/>
        <v>81.66666667</v>
      </c>
      <c r="S82" s="70">
        <f t="shared" si="54"/>
        <v>4543</v>
      </c>
      <c r="T82" s="77" t="str">
        <f t="shared" si="55"/>
        <v>4543-4</v>
      </c>
    </row>
    <row r="83">
      <c r="A83" s="79">
        <v>79.0</v>
      </c>
      <c r="B83" s="80" t="s">
        <v>65</v>
      </c>
      <c r="C83" s="71" t="s">
        <v>47</v>
      </c>
      <c r="D83" s="81">
        <f t="array" ref="D83">index('Match Sched'!$D$3:$I131,match(B83,'Match Sched'!$C$3:$C131,0),if(mod(A83,6)=0,6,mod(A83,6)),0)</f>
        <v>1678</v>
      </c>
      <c r="E83" s="107"/>
      <c r="F83" s="108">
        <v>0.0</v>
      </c>
      <c r="G83" s="114">
        <v>1.0</v>
      </c>
      <c r="H83" s="115"/>
      <c r="I83" s="114">
        <v>3.0</v>
      </c>
      <c r="J83" s="114">
        <v>1.0</v>
      </c>
      <c r="K83" s="116"/>
      <c r="L83" s="135">
        <v>39.0</v>
      </c>
      <c r="M83" s="136"/>
      <c r="N83" s="84">
        <v>22.0</v>
      </c>
      <c r="O83" s="68">
        <f>SUM(F83:F85)</f>
        <v>0</v>
      </c>
      <c r="P83" s="68">
        <f>SUM(I83:I85)+1</f>
        <v>8</v>
      </c>
      <c r="Q83" s="69" t="str">
        <f>if ( isblank (E83), E83, E83 + F83*'Control PanelOur Matches'!$L$2 + G83*5 + H83*(1/3) + I83*'Control PanelOur Matches'!$N$2 + J83*50)</f>
        <v/>
      </c>
      <c r="R83" s="69">
        <f t="shared" si="53"/>
        <v>100</v>
      </c>
      <c r="S83" s="70">
        <f t="shared" si="54"/>
        <v>1678</v>
      </c>
      <c r="T83" s="77" t="str">
        <f t="shared" si="55"/>
        <v>1678-4</v>
      </c>
    </row>
    <row r="84">
      <c r="A84" s="79">
        <v>80.0</v>
      </c>
      <c r="B84" s="80" t="s">
        <v>65</v>
      </c>
      <c r="C84" s="71" t="s">
        <v>48</v>
      </c>
      <c r="D84" s="81">
        <f t="array" ref="D84">index('Match Sched'!$D$3:$I131,match(B84,'Match Sched'!$C$3:$C131,0),if(mod(A84,6)=0,6,mod(A84,6)),0)</f>
        <v>1323</v>
      </c>
      <c r="E84" s="107"/>
      <c r="F84" s="108">
        <v>0.0</v>
      </c>
      <c r="G84" s="114">
        <v>0.0</v>
      </c>
      <c r="H84" s="115"/>
      <c r="I84" s="114">
        <v>2.0</v>
      </c>
      <c r="J84" s="114">
        <v>1.0</v>
      </c>
      <c r="K84" s="116"/>
      <c r="L84" s="51"/>
      <c r="M84" s="51"/>
      <c r="N84" s="84">
        <v>30.0</v>
      </c>
      <c r="O84" s="68">
        <f t="shared" ref="O84:P84" si="59">O83</f>
        <v>0</v>
      </c>
      <c r="P84" s="68">
        <f t="shared" si="59"/>
        <v>8</v>
      </c>
      <c r="Q84" s="69" t="str">
        <f>if ( isblank (E84), E84, E84 + F84*'Control PanelOur Matches'!$L$2 + G84*5 + H84*(1/3) + I84*'Control PanelOur Matches'!$N$2 + J84*50)</f>
        <v/>
      </c>
      <c r="R84" s="69">
        <f t="shared" si="53"/>
        <v>80</v>
      </c>
      <c r="S84" s="70">
        <f t="shared" si="54"/>
        <v>1323</v>
      </c>
      <c r="T84" s="77" t="str">
        <f t="shared" si="55"/>
        <v>1323-4</v>
      </c>
    </row>
    <row r="85">
      <c r="A85" s="79">
        <v>81.0</v>
      </c>
      <c r="B85" s="80" t="s">
        <v>65</v>
      </c>
      <c r="C85" s="62" t="s">
        <v>49</v>
      </c>
      <c r="D85" s="81">
        <f t="array" ref="D85">index('Match Sched'!$D$3:$I131,match(B85,'Match Sched'!$C$3:$C131,0),if(mod(A85,6)=0,6,mod(A85,6)),0)</f>
        <v>2135</v>
      </c>
      <c r="E85" s="109"/>
      <c r="F85" s="108">
        <v>0.0</v>
      </c>
      <c r="G85" s="114">
        <v>1.0</v>
      </c>
      <c r="H85" s="115"/>
      <c r="I85" s="114">
        <v>2.0</v>
      </c>
      <c r="J85" s="114">
        <v>1.0</v>
      </c>
      <c r="K85" s="116"/>
      <c r="L85" s="14"/>
      <c r="M85" s="14"/>
      <c r="N85" s="84">
        <v>28.0</v>
      </c>
      <c r="O85" s="68">
        <f t="shared" ref="O85:P85" si="60">O83</f>
        <v>0</v>
      </c>
      <c r="P85" s="68">
        <f t="shared" si="60"/>
        <v>8</v>
      </c>
      <c r="Q85" s="69" t="str">
        <f>if ( isblank (E85), E85, E85 + F85*'Control PanelOur Matches'!$L$2 + G85*5 + H85*(1/3) + I85*'Control PanelOur Matches'!$N$2 + J85*50)</f>
        <v/>
      </c>
      <c r="R85" s="69">
        <f t="shared" si="53"/>
        <v>85</v>
      </c>
      <c r="S85" s="70">
        <f t="shared" si="54"/>
        <v>2135</v>
      </c>
      <c r="T85" s="77" t="str">
        <f t="shared" si="55"/>
        <v>2135-4</v>
      </c>
    </row>
    <row r="86">
      <c r="A86" s="79">
        <v>82.0</v>
      </c>
      <c r="B86" s="80" t="s">
        <v>65</v>
      </c>
      <c r="C86" s="78" t="s">
        <v>50</v>
      </c>
      <c r="D86" s="81">
        <f t="array" ref="D86">index('Match Sched'!$D$3:$I131,match(B86,'Match Sched'!$C$3:$C131,0),if(mod(A86,6)=0,6,mod(A86,6)),0)</f>
        <v>973</v>
      </c>
      <c r="E86" s="107"/>
      <c r="F86" s="108">
        <v>0.0</v>
      </c>
      <c r="G86" s="114">
        <v>1.0</v>
      </c>
      <c r="H86" s="115"/>
      <c r="I86" s="114">
        <v>5.0</v>
      </c>
      <c r="J86" s="114">
        <v>0.0</v>
      </c>
      <c r="K86" s="116"/>
      <c r="L86" s="135">
        <v>54.0</v>
      </c>
      <c r="M86" s="136"/>
      <c r="N86" s="84">
        <v>0.0</v>
      </c>
      <c r="O86" s="68">
        <f>SUM(F86:F88)</f>
        <v>0</v>
      </c>
      <c r="P86" s="68">
        <f>SUM(I86:I88)+1</f>
        <v>11</v>
      </c>
      <c r="Q86" s="69" t="str">
        <f>if ( isblank (E86), E86, E86 + F86*'Control PanelOur Matches'!$L$2 + G86*5 + H86*(1/3) + I86*'Control PanelOur Matches'!$N$2 + J86*50)</f>
        <v/>
      </c>
      <c r="R86" s="69">
        <f t="shared" si="53"/>
        <v>59.54545455</v>
      </c>
      <c r="S86" s="70">
        <f t="shared" si="54"/>
        <v>973</v>
      </c>
      <c r="T86" s="77" t="str">
        <f t="shared" si="55"/>
        <v>973-4</v>
      </c>
    </row>
    <row r="87">
      <c r="A87" s="79">
        <v>83.0</v>
      </c>
      <c r="B87" s="80" t="s">
        <v>65</v>
      </c>
      <c r="C87" s="72" t="s">
        <v>51</v>
      </c>
      <c r="D87" s="81">
        <f t="array" ref="D87">index('Match Sched'!$D$3:$I131,match(B87,'Match Sched'!$C$3:$C131,0),if(mod(A87,6)=0,6,mod(A87,6)),0)</f>
        <v>1072</v>
      </c>
      <c r="E87" s="107"/>
      <c r="F87" s="108">
        <v>0.0</v>
      </c>
      <c r="G87" s="114">
        <v>1.0</v>
      </c>
      <c r="H87" s="115"/>
      <c r="I87" s="114">
        <v>2.0</v>
      </c>
      <c r="J87" s="114">
        <v>0.0</v>
      </c>
      <c r="K87" s="116"/>
      <c r="L87" s="51"/>
      <c r="M87" s="51"/>
      <c r="N87" s="84">
        <v>0.0</v>
      </c>
      <c r="O87" s="68">
        <f t="shared" ref="O87:P87" si="61">O86</f>
        <v>0</v>
      </c>
      <c r="P87" s="68">
        <f t="shared" si="61"/>
        <v>11</v>
      </c>
      <c r="Q87" s="69" t="str">
        <f>if ( isblank (E87), E87, E87 + F87*'Control PanelOur Matches'!$L$2 + G87*5 + H87*(1/3) + I87*'Control PanelOur Matches'!$N$2 + J87*50)</f>
        <v/>
      </c>
      <c r="R87" s="69">
        <f t="shared" si="53"/>
        <v>26.81818182</v>
      </c>
      <c r="S87" s="70">
        <f t="shared" si="54"/>
        <v>1072</v>
      </c>
      <c r="T87" s="77" t="str">
        <f t="shared" si="55"/>
        <v>1072-4</v>
      </c>
    </row>
    <row r="88">
      <c r="A88" s="79">
        <v>84.0</v>
      </c>
      <c r="B88" s="80" t="s">
        <v>65</v>
      </c>
      <c r="C88" s="78" t="s">
        <v>52</v>
      </c>
      <c r="D88" s="81">
        <f t="array" ref="D88">index('Match Sched'!$D$3:$I131,match(B88,'Match Sched'!$C$3:$C131,0),if(mod(A88,6)=0,6,mod(A88,6)),0)</f>
        <v>1662</v>
      </c>
      <c r="E88" s="109"/>
      <c r="F88" s="108">
        <v>0.0</v>
      </c>
      <c r="G88" s="114">
        <v>1.0</v>
      </c>
      <c r="H88" s="116"/>
      <c r="I88" s="114">
        <v>3.0</v>
      </c>
      <c r="J88" s="114">
        <v>1.0</v>
      </c>
      <c r="K88" s="116"/>
      <c r="L88" s="14"/>
      <c r="M88" s="14"/>
      <c r="N88" s="84">
        <v>30.0</v>
      </c>
      <c r="O88" s="68">
        <f t="shared" ref="O88:P88" si="62">O86</f>
        <v>0</v>
      </c>
      <c r="P88" s="68">
        <f t="shared" si="62"/>
        <v>11</v>
      </c>
      <c r="Q88" s="69" t="str">
        <f>if ( isblank (E88), E88, E88 + F88*'Control PanelOur Matches'!$L$2 + G88*5 + H88*(1/3) + I88*'Control PanelOur Matches'!$N$2 + J88*50)</f>
        <v/>
      </c>
      <c r="R88" s="69">
        <f t="shared" si="53"/>
        <v>87.72727273</v>
      </c>
      <c r="S88" s="70">
        <f t="shared" si="54"/>
        <v>1662</v>
      </c>
      <c r="T88" s="77" t="str">
        <f t="shared" si="55"/>
        <v>1662-4</v>
      </c>
    </row>
    <row r="89">
      <c r="A89" s="60">
        <v>85.0</v>
      </c>
      <c r="B89" s="61" t="s">
        <v>66</v>
      </c>
      <c r="C89" s="62" t="s">
        <v>47</v>
      </c>
      <c r="D89" s="63">
        <f t="array" ref="D89">index('Match Sched'!$D$3:$I131,match(B89,'Match Sched'!$C$3:$C131,0),if(mod(A89,6)=0,6,mod(A89,6)),0)</f>
        <v>5104</v>
      </c>
      <c r="E89" s="109"/>
      <c r="F89" s="108">
        <v>0.0</v>
      </c>
      <c r="G89" s="73">
        <v>1.0</v>
      </c>
      <c r="H89" s="109"/>
      <c r="I89" s="73">
        <v>2.0</v>
      </c>
      <c r="J89" s="73">
        <v>1.0</v>
      </c>
      <c r="K89" s="109"/>
      <c r="L89" s="133">
        <v>51.0</v>
      </c>
      <c r="M89" s="134"/>
      <c r="N89" s="76">
        <v>20.0</v>
      </c>
      <c r="O89" s="68">
        <f>SUM(F89:F91)</f>
        <v>1</v>
      </c>
      <c r="P89" s="68">
        <f>SUM(I89:I91)+1</f>
        <v>8</v>
      </c>
      <c r="Q89" s="69" t="str">
        <f>if ( isblank (E89), E89, E89 + F89*'Control PanelOur Matches'!$L$2 + G89*5 + H89*(1/3) + I89*'Control PanelOur Matches'!$N$2 + J89*50)</f>
        <v/>
      </c>
      <c r="R89" s="69">
        <f t="shared" si="53"/>
        <v>75</v>
      </c>
      <c r="S89" s="70">
        <f t="shared" si="54"/>
        <v>5104</v>
      </c>
      <c r="T89" s="77" t="str">
        <f t="shared" si="55"/>
        <v>5104-5</v>
      </c>
    </row>
    <row r="90">
      <c r="A90" s="60">
        <v>86.0</v>
      </c>
      <c r="B90" s="61" t="s">
        <v>66</v>
      </c>
      <c r="C90" s="62" t="s">
        <v>48</v>
      </c>
      <c r="D90" s="63">
        <f t="array" ref="D90">index('Match Sched'!$D$3:$I131,match(B90,'Match Sched'!$C$3:$C131,0),if(mod(A90,6)=0,6,mod(A90,6)),0)</f>
        <v>4276</v>
      </c>
      <c r="E90" s="109"/>
      <c r="F90" s="108">
        <v>1.0</v>
      </c>
      <c r="G90" s="73">
        <v>1.0</v>
      </c>
      <c r="H90" s="109"/>
      <c r="I90" s="73">
        <v>3.0</v>
      </c>
      <c r="J90" s="73">
        <v>1.0</v>
      </c>
      <c r="K90" s="109"/>
      <c r="L90" s="51"/>
      <c r="M90" s="51"/>
      <c r="N90" s="76">
        <v>23.0</v>
      </c>
      <c r="O90" s="68">
        <f t="shared" ref="O90:P90" si="63">O89</f>
        <v>1</v>
      </c>
      <c r="P90" s="68">
        <f t="shared" si="63"/>
        <v>8</v>
      </c>
      <c r="Q90" s="69" t="str">
        <f>if ( isblank (E90), E90, E90 + F90*'Control PanelOur Matches'!$L$2 + G90*5 + H90*(1/3) + I90*'Control PanelOur Matches'!$N$2 + J90*50)</f>
        <v/>
      </c>
      <c r="R90" s="69">
        <f t="shared" si="53"/>
        <v>145</v>
      </c>
      <c r="S90" s="70">
        <f t="shared" si="54"/>
        <v>4276</v>
      </c>
      <c r="T90" s="77" t="str">
        <f t="shared" si="55"/>
        <v>4276-5</v>
      </c>
    </row>
    <row r="91">
      <c r="A91" s="60">
        <v>87.0</v>
      </c>
      <c r="B91" s="61" t="s">
        <v>66</v>
      </c>
      <c r="C91" s="62" t="s">
        <v>49</v>
      </c>
      <c r="D91" s="63">
        <f t="array" ref="D91">index('Match Sched'!$D$3:$I131,match(B91,'Match Sched'!$C$3:$C131,0),if(mod(A91,6)=0,6,mod(A91,6)),0)</f>
        <v>4255</v>
      </c>
      <c r="E91" s="109"/>
      <c r="F91" s="108">
        <v>0.0</v>
      </c>
      <c r="G91" s="73">
        <v>1.0</v>
      </c>
      <c r="H91" s="107"/>
      <c r="I91" s="73">
        <v>2.0</v>
      </c>
      <c r="J91" s="73">
        <v>0.0</v>
      </c>
      <c r="K91" s="109"/>
      <c r="L91" s="14"/>
      <c r="M91" s="14"/>
      <c r="N91" s="76">
        <v>23.0</v>
      </c>
      <c r="O91" s="68">
        <f t="shared" ref="O91:P91" si="64">O89</f>
        <v>1</v>
      </c>
      <c r="P91" s="68">
        <f t="shared" si="64"/>
        <v>8</v>
      </c>
      <c r="Q91" s="69" t="str">
        <f>if ( isblank (E91), E91, E91 + F91*'Control PanelOur Matches'!$L$2 + G91*5 + H91*(1/3) + I91*'Control PanelOur Matches'!$N$2 + J91*50)</f>
        <v/>
      </c>
      <c r="R91" s="69">
        <f t="shared" si="53"/>
        <v>25</v>
      </c>
      <c r="S91" s="70">
        <f t="shared" si="54"/>
        <v>4255</v>
      </c>
      <c r="T91" s="77" t="str">
        <f t="shared" si="55"/>
        <v>4255-5</v>
      </c>
    </row>
    <row r="92">
      <c r="A92" s="60">
        <v>88.0</v>
      </c>
      <c r="B92" s="61" t="s">
        <v>66</v>
      </c>
      <c r="C92" s="78" t="s">
        <v>50</v>
      </c>
      <c r="D92" s="63">
        <f t="array" ref="D92">index('Match Sched'!$D$3:$I131,match(B92,'Match Sched'!$C$3:$C131,0),if(mod(A92,6)=0,6,mod(A92,6)),0)</f>
        <v>5852</v>
      </c>
      <c r="E92" s="107"/>
      <c r="F92" s="108">
        <v>0.0</v>
      </c>
      <c r="G92" s="73">
        <v>1.0</v>
      </c>
      <c r="H92" s="107"/>
      <c r="I92" s="73">
        <v>1.0</v>
      </c>
      <c r="J92" s="73">
        <v>1.0</v>
      </c>
      <c r="K92" s="109"/>
      <c r="L92" s="133">
        <v>56.0</v>
      </c>
      <c r="M92" s="134"/>
      <c r="N92" s="76">
        <v>35.0</v>
      </c>
      <c r="O92" s="68">
        <f>SUM(F92:F94)</f>
        <v>1</v>
      </c>
      <c r="P92" s="68">
        <f>SUM(I92:I94)+1</f>
        <v>7</v>
      </c>
      <c r="Q92" s="69" t="str">
        <f>if ( isblank (E92), E92, E92 + F92*'Control PanelOur Matches'!$L$2 + G92*5 + H92*(1/3) + I92*'Control PanelOur Matches'!$N$2 + J92*50)</f>
        <v/>
      </c>
      <c r="R92" s="69">
        <f t="shared" si="53"/>
        <v>66.42857143</v>
      </c>
      <c r="S92" s="70">
        <f t="shared" si="54"/>
        <v>5852</v>
      </c>
      <c r="T92" s="77" t="str">
        <f t="shared" si="55"/>
        <v>5852-5</v>
      </c>
    </row>
    <row r="93">
      <c r="A93" s="60">
        <v>89.0</v>
      </c>
      <c r="B93" s="61" t="s">
        <v>66</v>
      </c>
      <c r="C93" s="78" t="s">
        <v>51</v>
      </c>
      <c r="D93" s="63">
        <f t="array" ref="D93">index('Match Sched'!$D$3:$I131,match(B93,'Match Sched'!$C$3:$C131,0),if(mod(A93,6)=0,6,mod(A93,6)),0)</f>
        <v>3256</v>
      </c>
      <c r="E93" s="107"/>
      <c r="F93" s="108">
        <v>1.0</v>
      </c>
      <c r="G93" s="73">
        <v>1.0</v>
      </c>
      <c r="H93" s="107"/>
      <c r="I93" s="73">
        <v>2.0</v>
      </c>
      <c r="J93" s="73">
        <v>1.0</v>
      </c>
      <c r="K93" s="109"/>
      <c r="L93" s="51"/>
      <c r="M93" s="51"/>
      <c r="N93" s="76">
        <v>30.0</v>
      </c>
      <c r="O93" s="68">
        <f t="shared" ref="O93:P93" si="65">O92</f>
        <v>1</v>
      </c>
      <c r="P93" s="68">
        <f t="shared" si="65"/>
        <v>7</v>
      </c>
      <c r="Q93" s="69" t="str">
        <f>if ( isblank (E93), E93, E93 + F93*'Control PanelOur Matches'!$L$2 + G93*5 + H93*(1/3) + I93*'Control PanelOur Matches'!$N$2 + J93*50)</f>
        <v/>
      </c>
      <c r="R93" s="69">
        <f t="shared" si="53"/>
        <v>137.8571429</v>
      </c>
      <c r="S93" s="70">
        <f t="shared" si="54"/>
        <v>3256</v>
      </c>
      <c r="T93" s="77" t="str">
        <f t="shared" si="55"/>
        <v>3256-5</v>
      </c>
    </row>
    <row r="94">
      <c r="A94" s="60">
        <v>90.0</v>
      </c>
      <c r="B94" s="61" t="s">
        <v>66</v>
      </c>
      <c r="C94" s="78" t="s">
        <v>52</v>
      </c>
      <c r="D94" s="63">
        <f t="array" ref="D94">index('Match Sched'!$D$3:$I131,match(B94,'Match Sched'!$C$3:$C131,0),if(mod(A94,6)=0,6,mod(A94,6)),0)</f>
        <v>4543</v>
      </c>
      <c r="E94" s="109"/>
      <c r="F94" s="108">
        <v>0.0</v>
      </c>
      <c r="G94" s="73">
        <v>1.0</v>
      </c>
      <c r="H94" s="109"/>
      <c r="I94" s="73">
        <v>3.0</v>
      </c>
      <c r="J94" s="73">
        <v>1.0</v>
      </c>
      <c r="K94" s="109"/>
      <c r="L94" s="14"/>
      <c r="M94" s="14"/>
      <c r="N94" s="76">
        <v>22.0</v>
      </c>
      <c r="O94" s="68">
        <f t="shared" ref="O94:P94" si="66">O92</f>
        <v>1</v>
      </c>
      <c r="P94" s="68">
        <f t="shared" si="66"/>
        <v>7</v>
      </c>
      <c r="Q94" s="69" t="str">
        <f>if ( isblank (E94), E94, E94 + F94*'Control PanelOur Matches'!$L$2 + G94*5 + H94*(1/3) + I94*'Control PanelOur Matches'!$N$2 + J94*50)</f>
        <v/>
      </c>
      <c r="R94" s="69">
        <f t="shared" si="53"/>
        <v>89.28571429</v>
      </c>
      <c r="S94" s="70">
        <f t="shared" si="54"/>
        <v>4543</v>
      </c>
      <c r="T94" s="77" t="str">
        <f t="shared" si="55"/>
        <v>4543-5</v>
      </c>
    </row>
    <row r="95">
      <c r="A95" s="79">
        <v>91.0</v>
      </c>
      <c r="B95" s="80" t="s">
        <v>74</v>
      </c>
      <c r="C95" s="62" t="s">
        <v>47</v>
      </c>
      <c r="D95" s="81">
        <f t="array" ref="D95">index('Match Sched'!$D$3:$I131,match(B95,'Match Sched'!$C$3:$C131,0),if(mod(A95,6)=0,6,mod(A95,6)),0)</f>
        <v>1678</v>
      </c>
      <c r="E95" s="109"/>
      <c r="F95" s="119"/>
      <c r="G95" s="116"/>
      <c r="H95" s="116"/>
      <c r="I95" s="116"/>
      <c r="J95" s="116"/>
      <c r="K95" s="116"/>
      <c r="L95" s="136"/>
      <c r="M95" s="136"/>
      <c r="N95" s="118"/>
      <c r="O95" s="68">
        <f>SUM(F95:F97)</f>
        <v>0</v>
      </c>
      <c r="P95" s="68">
        <f>SUM(I95:I97)+1</f>
        <v>1</v>
      </c>
      <c r="Q95" s="69" t="str">
        <f>if ( isblank (E95), E95, E95 + F95*'Control PanelOur Matches'!$L$2 + G95*5 + H95*(1/3) + I95*'Control PanelOur Matches'!$N$2 + J95*50)</f>
        <v/>
      </c>
      <c r="R95" s="69" t="str">
        <f t="shared" si="53"/>
        <v/>
      </c>
      <c r="S95" s="70" t="str">
        <f t="shared" si="54"/>
        <v>no</v>
      </c>
      <c r="T95" s="77" t="str">
        <f t="shared" si="55"/>
        <v/>
      </c>
    </row>
    <row r="96">
      <c r="A96" s="79">
        <v>92.0</v>
      </c>
      <c r="B96" s="80" t="s">
        <v>74</v>
      </c>
      <c r="C96" s="62" t="s">
        <v>48</v>
      </c>
      <c r="D96" s="81">
        <f t="array" ref="D96">index('Match Sched'!$D$3:$I131,match(B96,'Match Sched'!$C$3:$C131,0),if(mod(A96,6)=0,6,mod(A96,6)),0)</f>
        <v>1323</v>
      </c>
      <c r="E96" s="109"/>
      <c r="F96" s="119"/>
      <c r="G96" s="116"/>
      <c r="H96" s="116"/>
      <c r="I96" s="116"/>
      <c r="J96" s="116"/>
      <c r="K96" s="116"/>
      <c r="L96" s="51"/>
      <c r="M96" s="51"/>
      <c r="N96" s="118"/>
      <c r="O96" s="68">
        <f t="shared" ref="O96:P96" si="67">O95</f>
        <v>0</v>
      </c>
      <c r="P96" s="68">
        <f t="shared" si="67"/>
        <v>1</v>
      </c>
      <c r="Q96" s="69" t="str">
        <f>if ( isblank (E96), E96, E96 + F96*'Control PanelOur Matches'!$L$2 + G96*5 + H96*(1/3) + I96*'Control PanelOur Matches'!$N$2 + J96*50)</f>
        <v/>
      </c>
      <c r="R96" s="69" t="str">
        <f t="shared" si="53"/>
        <v/>
      </c>
      <c r="S96" s="70" t="str">
        <f t="shared" si="54"/>
        <v>no</v>
      </c>
      <c r="T96" s="77" t="str">
        <f t="shared" si="55"/>
        <v/>
      </c>
    </row>
    <row r="97">
      <c r="A97" s="79">
        <v>93.0</v>
      </c>
      <c r="B97" s="80" t="s">
        <v>74</v>
      </c>
      <c r="C97" s="62" t="s">
        <v>49</v>
      </c>
      <c r="D97" s="81">
        <f t="array" ref="D97">index('Match Sched'!$D$3:$I131,match(B97,'Match Sched'!$C$3:$C131,0),if(mod(A97,6)=0,6,mod(A97,6)),0)</f>
        <v>2135</v>
      </c>
      <c r="E97" s="109"/>
      <c r="F97" s="119"/>
      <c r="G97" s="116"/>
      <c r="H97" s="116"/>
      <c r="I97" s="116"/>
      <c r="J97" s="116"/>
      <c r="K97" s="116"/>
      <c r="L97" s="14"/>
      <c r="M97" s="14"/>
      <c r="N97" s="118"/>
      <c r="O97" s="68">
        <f t="shared" ref="O97:P97" si="68">O95</f>
        <v>0</v>
      </c>
      <c r="P97" s="68">
        <f t="shared" si="68"/>
        <v>1</v>
      </c>
      <c r="Q97" s="69" t="str">
        <f>if ( isblank (E97), E97, E97 + F97*'Control PanelOur Matches'!$L$2 + G97*5 + H97*(1/3) + I97*'Control PanelOur Matches'!$N$2 + J97*50)</f>
        <v/>
      </c>
      <c r="R97" s="69" t="str">
        <f t="shared" si="53"/>
        <v/>
      </c>
      <c r="S97" s="70" t="str">
        <f t="shared" si="54"/>
        <v>no</v>
      </c>
      <c r="T97" s="77" t="str">
        <f t="shared" si="55"/>
        <v/>
      </c>
    </row>
    <row r="98">
      <c r="A98" s="79">
        <v>94.0</v>
      </c>
      <c r="B98" s="80" t="s">
        <v>74</v>
      </c>
      <c r="C98" s="78" t="s">
        <v>50</v>
      </c>
      <c r="D98" s="81">
        <f t="array" ref="D98">index('Match Sched'!$D$3:$I131,match(B98,'Match Sched'!$C$3:$C131,0),if(mod(A98,6)=0,6,mod(A98,6)),0)</f>
        <v>973</v>
      </c>
      <c r="E98" s="109"/>
      <c r="F98" s="119"/>
      <c r="G98" s="116"/>
      <c r="H98" s="116"/>
      <c r="I98" s="116"/>
      <c r="J98" s="116"/>
      <c r="K98" s="116"/>
      <c r="L98" s="136"/>
      <c r="M98" s="136"/>
      <c r="N98" s="118"/>
      <c r="O98" s="68">
        <f>SUM(F98:F100)</f>
        <v>0</v>
      </c>
      <c r="P98" s="68">
        <f>SUM(I98:I100)+1</f>
        <v>1</v>
      </c>
      <c r="Q98" s="69" t="str">
        <f>if ( isblank (E98), E98, E98 + F98*'Control PanelOur Matches'!$L$2 + G98*5 + H98*(1/3) + I98*'Control PanelOur Matches'!$N$2 + J98*50)</f>
        <v/>
      </c>
      <c r="R98" s="69" t="str">
        <f t="shared" si="53"/>
        <v/>
      </c>
      <c r="S98" s="70" t="str">
        <f t="shared" si="54"/>
        <v>no</v>
      </c>
      <c r="T98" s="77" t="str">
        <f t="shared" si="55"/>
        <v/>
      </c>
    </row>
    <row r="99">
      <c r="A99" s="79">
        <v>95.0</v>
      </c>
      <c r="B99" s="80" t="s">
        <v>74</v>
      </c>
      <c r="C99" s="78" t="s">
        <v>51</v>
      </c>
      <c r="D99" s="81">
        <f t="array" ref="D99">index('Match Sched'!$D$3:$I131,match(B99,'Match Sched'!$C$3:$C131,0),if(mod(A99,6)=0,6,mod(A99,6)),0)</f>
        <v>1072</v>
      </c>
      <c r="E99" s="109"/>
      <c r="F99" s="119"/>
      <c r="G99" s="116"/>
      <c r="H99" s="116"/>
      <c r="I99" s="116"/>
      <c r="J99" s="116"/>
      <c r="K99" s="116"/>
      <c r="L99" s="51"/>
      <c r="M99" s="51"/>
      <c r="N99" s="118"/>
      <c r="O99" s="68">
        <f t="shared" ref="O99:P99" si="69">O98</f>
        <v>0</v>
      </c>
      <c r="P99" s="68">
        <f t="shared" si="69"/>
        <v>1</v>
      </c>
      <c r="Q99" s="69" t="str">
        <f>if ( isblank (E99), E99, E99 + F99*'Control PanelOur Matches'!$L$2 + G99*5 + H99*(1/3) + I99*'Control PanelOur Matches'!$N$2 + J99*50)</f>
        <v/>
      </c>
      <c r="R99" s="69" t="str">
        <f t="shared" si="53"/>
        <v/>
      </c>
      <c r="S99" s="70" t="str">
        <f t="shared" si="54"/>
        <v>no</v>
      </c>
      <c r="T99" s="77" t="str">
        <f t="shared" si="55"/>
        <v/>
      </c>
    </row>
    <row r="100">
      <c r="A100" s="79">
        <v>96.0</v>
      </c>
      <c r="B100" s="80" t="s">
        <v>74</v>
      </c>
      <c r="C100" s="78" t="s">
        <v>52</v>
      </c>
      <c r="D100" s="81">
        <f t="array" ref="D100">index('Match Sched'!$D$3:$I131,match(B100,'Match Sched'!$C$3:$C131,0),if(mod(A100,6)=0,6,mod(A100,6)),0)</f>
        <v>1662</v>
      </c>
      <c r="E100" s="109"/>
      <c r="F100" s="119"/>
      <c r="G100" s="116"/>
      <c r="H100" s="116"/>
      <c r="I100" s="116"/>
      <c r="J100" s="116"/>
      <c r="K100" s="116"/>
      <c r="L100" s="14"/>
      <c r="M100" s="14"/>
      <c r="N100" s="118"/>
      <c r="O100" s="68">
        <f t="shared" ref="O100:P100" si="70">O98</f>
        <v>0</v>
      </c>
      <c r="P100" s="68">
        <f t="shared" si="70"/>
        <v>1</v>
      </c>
      <c r="Q100" s="69" t="str">
        <f>if ( isblank (E100), E100, E100 + F100*'Control PanelOur Matches'!$L$2 + G100*5 + H100*(1/3) + I100*'Control PanelOur Matches'!$N$2 + J100*50)</f>
        <v/>
      </c>
      <c r="R100" s="69" t="str">
        <f t="shared" si="53"/>
        <v/>
      </c>
      <c r="S100" s="70" t="str">
        <f t="shared" si="54"/>
        <v>no</v>
      </c>
      <c r="T100" s="77" t="str">
        <f t="shared" si="55"/>
        <v/>
      </c>
    </row>
    <row r="101">
      <c r="A101" s="60">
        <v>97.0</v>
      </c>
      <c r="B101" s="61" t="s">
        <v>99</v>
      </c>
      <c r="C101" s="62" t="s">
        <v>47</v>
      </c>
      <c r="D101" s="63">
        <f t="array" ref="D101">index('Match Sched'!$D$3:$I131,match(B101,'Match Sched'!$C$3:$C131,0),if(mod(A101,6)=0,6,mod(A101,6)),0)</f>
        <v>5104</v>
      </c>
      <c r="E101" s="109"/>
      <c r="F101" s="119"/>
      <c r="G101" s="109"/>
      <c r="H101" s="109"/>
      <c r="I101" s="109"/>
      <c r="J101" s="109"/>
      <c r="K101" s="109"/>
      <c r="L101" s="134"/>
      <c r="M101" s="134"/>
      <c r="N101" s="111"/>
      <c r="O101" s="68">
        <f>SUM(F101:F103)</f>
        <v>0</v>
      </c>
      <c r="P101" s="68">
        <f>SUM(I101:I103)+1</f>
        <v>1</v>
      </c>
      <c r="Q101" s="69" t="str">
        <f>if ( isblank (E101), E101, E101 + F101*'Control PanelOur Matches'!$L$2 + G101*5 + H101*(1/3) + I101*'Control PanelOur Matches'!$N$2 + J101*50)</f>
        <v/>
      </c>
      <c r="R101" s="69" t="str">
        <f t="shared" si="53"/>
        <v/>
      </c>
      <c r="S101" s="70" t="str">
        <f t="shared" si="54"/>
        <v>no</v>
      </c>
      <c r="T101" s="77" t="str">
        <f t="shared" si="55"/>
        <v/>
      </c>
    </row>
    <row r="102">
      <c r="A102" s="60">
        <v>98.0</v>
      </c>
      <c r="B102" s="61" t="s">
        <v>99</v>
      </c>
      <c r="C102" s="62" t="s">
        <v>48</v>
      </c>
      <c r="D102" s="63">
        <f t="array" ref="D102">index('Match Sched'!$D$3:$I131,match(B102,'Match Sched'!$C$3:$C131,0),if(mod(A102,6)=0,6,mod(A102,6)),0)</f>
        <v>4276</v>
      </c>
      <c r="E102" s="109"/>
      <c r="F102" s="119"/>
      <c r="G102" s="109"/>
      <c r="H102" s="109"/>
      <c r="I102" s="109"/>
      <c r="J102" s="109"/>
      <c r="K102" s="109"/>
      <c r="L102" s="51"/>
      <c r="M102" s="51"/>
      <c r="N102" s="111"/>
      <c r="O102" s="68">
        <f t="shared" ref="O102:P102" si="71">O101</f>
        <v>0</v>
      </c>
      <c r="P102" s="68">
        <f t="shared" si="71"/>
        <v>1</v>
      </c>
      <c r="Q102" s="69" t="str">
        <f>if ( isblank (E102), E102, E102 + F102*'Control PanelOur Matches'!$L$2 + G102*5 + H102*(1/3) + I102*'Control PanelOur Matches'!$N$2 + J102*50)</f>
        <v/>
      </c>
      <c r="R102" s="69" t="str">
        <f t="shared" si="53"/>
        <v/>
      </c>
      <c r="S102" s="70" t="str">
        <f t="shared" si="54"/>
        <v>no</v>
      </c>
      <c r="T102" s="77" t="str">
        <f t="shared" si="55"/>
        <v/>
      </c>
    </row>
    <row r="103">
      <c r="A103" s="60">
        <v>99.0</v>
      </c>
      <c r="B103" s="61" t="s">
        <v>99</v>
      </c>
      <c r="C103" s="62" t="s">
        <v>49</v>
      </c>
      <c r="D103" s="63">
        <f t="array" ref="D103">index('Match Sched'!$D$3:$I131,match(B103,'Match Sched'!$C$3:$C131,0),if(mod(A103,6)=0,6,mod(A103,6)),0)</f>
        <v>4255</v>
      </c>
      <c r="E103" s="109"/>
      <c r="F103" s="119"/>
      <c r="G103" s="109"/>
      <c r="H103" s="109"/>
      <c r="I103" s="109"/>
      <c r="J103" s="109"/>
      <c r="K103" s="109"/>
      <c r="L103" s="14"/>
      <c r="M103" s="14"/>
      <c r="N103" s="111"/>
      <c r="O103" s="68">
        <f t="shared" ref="O103:P103" si="72">O101</f>
        <v>0</v>
      </c>
      <c r="P103" s="68">
        <f t="shared" si="72"/>
        <v>1</v>
      </c>
      <c r="Q103" s="69" t="str">
        <f>if ( isblank (E103), E103, E103 + F103*'Control PanelOur Matches'!$L$2 + G103*5 + H103*(1/3) + I103*'Control PanelOur Matches'!$N$2 + J103*50)</f>
        <v/>
      </c>
      <c r="R103" s="69" t="str">
        <f t="shared" si="53"/>
        <v/>
      </c>
      <c r="S103" s="70" t="str">
        <f t="shared" si="54"/>
        <v>no</v>
      </c>
      <c r="T103" s="77" t="str">
        <f t="shared" si="55"/>
        <v/>
      </c>
    </row>
    <row r="104">
      <c r="A104" s="60">
        <v>100.0</v>
      </c>
      <c r="B104" s="61" t="s">
        <v>99</v>
      </c>
      <c r="C104" s="78" t="s">
        <v>50</v>
      </c>
      <c r="D104" s="63">
        <f t="array" ref="D104">index('Match Sched'!$D$3:$I131,match(B104,'Match Sched'!$C$3:$C131,0),if(mod(A104,6)=0,6,mod(A104,6)),0)</f>
        <v>5852</v>
      </c>
      <c r="E104" s="109"/>
      <c r="F104" s="119"/>
      <c r="G104" s="109"/>
      <c r="H104" s="109"/>
      <c r="I104" s="109"/>
      <c r="J104" s="109"/>
      <c r="K104" s="109"/>
      <c r="L104" s="134"/>
      <c r="M104" s="134"/>
      <c r="N104" s="111"/>
      <c r="O104" s="68">
        <f>SUM(F104:F106)</f>
        <v>0</v>
      </c>
      <c r="P104" s="68">
        <f>SUM(I104:I106)+1</f>
        <v>1</v>
      </c>
      <c r="Q104" s="69" t="str">
        <f>if ( isblank (E104), E104, E104 + F104*'Control PanelOur Matches'!$L$2 + G104*5 + H104*(1/3) + I104*'Control PanelOur Matches'!$N$2 + J104*50)</f>
        <v/>
      </c>
      <c r="R104" s="69" t="str">
        <f t="shared" si="53"/>
        <v/>
      </c>
      <c r="S104" s="70" t="str">
        <f t="shared" si="54"/>
        <v>no</v>
      </c>
      <c r="T104" s="77" t="str">
        <f t="shared" si="55"/>
        <v/>
      </c>
    </row>
    <row r="105">
      <c r="A105" s="60">
        <v>101.0</v>
      </c>
      <c r="B105" s="61" t="s">
        <v>99</v>
      </c>
      <c r="C105" s="78" t="s">
        <v>51</v>
      </c>
      <c r="D105" s="63">
        <f t="array" ref="D105">index('Match Sched'!$D$3:$I131,match(B105,'Match Sched'!$C$3:$C131,0),if(mod(A105,6)=0,6,mod(A105,6)),0)</f>
        <v>3256</v>
      </c>
      <c r="E105" s="109"/>
      <c r="F105" s="119"/>
      <c r="G105" s="109"/>
      <c r="H105" s="109"/>
      <c r="I105" s="109"/>
      <c r="J105" s="109"/>
      <c r="K105" s="109"/>
      <c r="L105" s="51"/>
      <c r="M105" s="51"/>
      <c r="N105" s="111"/>
      <c r="O105" s="68">
        <f t="shared" ref="O105:P105" si="73">O104</f>
        <v>0</v>
      </c>
      <c r="P105" s="68">
        <f t="shared" si="73"/>
        <v>1</v>
      </c>
      <c r="Q105" s="69" t="str">
        <f>if ( isblank (E105), E105, E105 + F105*'Control PanelOur Matches'!$L$2 + G105*5 + H105*(1/3) + I105*'Control PanelOur Matches'!$N$2 + J105*50)</f>
        <v/>
      </c>
      <c r="R105" s="69" t="str">
        <f t="shared" si="53"/>
        <v/>
      </c>
      <c r="S105" s="70" t="str">
        <f t="shared" si="54"/>
        <v>no</v>
      </c>
      <c r="T105" s="77" t="str">
        <f t="shared" si="55"/>
        <v/>
      </c>
    </row>
    <row r="106">
      <c r="A106" s="60">
        <v>102.0</v>
      </c>
      <c r="B106" s="61" t="s">
        <v>99</v>
      </c>
      <c r="C106" s="78" t="s">
        <v>52</v>
      </c>
      <c r="D106" s="63">
        <f t="array" ref="D106">index('Match Sched'!$D$3:$I131,match(B106,'Match Sched'!$C$3:$C131,0),if(mod(A106,6)=0,6,mod(A106,6)),0)</f>
        <v>4543</v>
      </c>
      <c r="E106" s="109"/>
      <c r="F106" s="119"/>
      <c r="G106" s="109"/>
      <c r="H106" s="109"/>
      <c r="I106" s="109"/>
      <c r="J106" s="109"/>
      <c r="K106" s="109"/>
      <c r="L106" s="14"/>
      <c r="M106" s="14"/>
      <c r="N106" s="111"/>
      <c r="O106" s="68">
        <f t="shared" ref="O106:P106" si="74">O104</f>
        <v>0</v>
      </c>
      <c r="P106" s="68">
        <f t="shared" si="74"/>
        <v>1</v>
      </c>
      <c r="Q106" s="69" t="str">
        <f>if ( isblank (E106), E106, E106 + F106*'Control PanelOur Matches'!$L$2 + G106*5 + H106*(1/3) + I106*'Control PanelOur Matches'!$N$2 + J106*50)</f>
        <v/>
      </c>
      <c r="R106" s="69" t="str">
        <f t="shared" si="53"/>
        <v/>
      </c>
      <c r="S106" s="70" t="str">
        <f t="shared" si="54"/>
        <v>no</v>
      </c>
      <c r="T106" s="77" t="str">
        <f t="shared" si="55"/>
        <v/>
      </c>
    </row>
    <row r="107">
      <c r="A107" s="79">
        <v>103.0</v>
      </c>
      <c r="B107" s="80" t="s">
        <v>108</v>
      </c>
      <c r="C107" s="62" t="s">
        <v>47</v>
      </c>
      <c r="D107" s="81">
        <f t="array" ref="D107">index('Match Sched'!$D$3:$I131,match(B107,'Match Sched'!$C$3:$C131,0),if(mod(A107,6)=0,6,mod(A107,6)),0)</f>
        <v>1678</v>
      </c>
      <c r="E107" s="109"/>
      <c r="F107" s="119"/>
      <c r="G107" s="116"/>
      <c r="H107" s="116"/>
      <c r="I107" s="116"/>
      <c r="J107" s="116"/>
      <c r="K107" s="116"/>
      <c r="L107" s="136"/>
      <c r="M107" s="136"/>
      <c r="N107" s="118"/>
      <c r="O107" s="68">
        <f>SUM(F107:F109)</f>
        <v>0</v>
      </c>
      <c r="P107" s="68">
        <f>SUM(I107:I109)+1</f>
        <v>1</v>
      </c>
      <c r="Q107" s="69" t="str">
        <f>if ( isblank (E107), E107, E107 + F107*'Control PanelOur Matches'!$L$2 + G107*5 + H107*(1/3) + I107*'Control PanelOur Matches'!$N$2 + J107*50)</f>
        <v/>
      </c>
      <c r="R107" s="69" t="str">
        <f t="shared" si="53"/>
        <v/>
      </c>
      <c r="S107" s="70" t="str">
        <f t="shared" si="54"/>
        <v>no</v>
      </c>
      <c r="T107" s="77" t="str">
        <f t="shared" si="55"/>
        <v/>
      </c>
    </row>
    <row r="108">
      <c r="A108" s="79">
        <v>104.0</v>
      </c>
      <c r="B108" s="80" t="s">
        <v>108</v>
      </c>
      <c r="C108" s="62" t="s">
        <v>48</v>
      </c>
      <c r="D108" s="81">
        <f t="array" ref="D108">index('Match Sched'!$D$3:$I131,match(B108,'Match Sched'!$C$3:$C131,0),if(mod(A108,6)=0,6,mod(A108,6)),0)</f>
        <v>1323</v>
      </c>
      <c r="E108" s="109"/>
      <c r="F108" s="119"/>
      <c r="G108" s="116"/>
      <c r="H108" s="116"/>
      <c r="I108" s="116"/>
      <c r="J108" s="116"/>
      <c r="K108" s="116"/>
      <c r="L108" s="51"/>
      <c r="M108" s="51"/>
      <c r="N108" s="118"/>
      <c r="O108" s="68">
        <f t="shared" ref="O108:P108" si="75">O107</f>
        <v>0</v>
      </c>
      <c r="P108" s="68">
        <f t="shared" si="75"/>
        <v>1</v>
      </c>
      <c r="Q108" s="69" t="str">
        <f>if ( isblank (E108), E108, E108 + F108*'Control PanelOur Matches'!$L$2 + G108*5 + H108*(1/3) + I108*'Control PanelOur Matches'!$N$2 + J108*50)</f>
        <v/>
      </c>
      <c r="R108" s="69" t="str">
        <f t="shared" si="53"/>
        <v/>
      </c>
      <c r="S108" s="70" t="str">
        <f t="shared" si="54"/>
        <v>no</v>
      </c>
      <c r="T108" s="77" t="str">
        <f t="shared" si="55"/>
        <v/>
      </c>
    </row>
    <row r="109">
      <c r="A109" s="79">
        <v>105.0</v>
      </c>
      <c r="B109" s="80" t="s">
        <v>108</v>
      </c>
      <c r="C109" s="62" t="s">
        <v>49</v>
      </c>
      <c r="D109" s="81">
        <f t="array" ref="D109">index('Match Sched'!$D$3:$I131,match(B109,'Match Sched'!$C$3:$C131,0),if(mod(A109,6)=0,6,mod(A109,6)),0)</f>
        <v>2135</v>
      </c>
      <c r="E109" s="109"/>
      <c r="F109" s="119"/>
      <c r="G109" s="116"/>
      <c r="H109" s="116"/>
      <c r="I109" s="116"/>
      <c r="J109" s="116"/>
      <c r="K109" s="116"/>
      <c r="L109" s="14"/>
      <c r="M109" s="14"/>
      <c r="N109" s="118"/>
      <c r="O109" s="68">
        <f t="shared" ref="O109:P109" si="76">O107</f>
        <v>0</v>
      </c>
      <c r="P109" s="68">
        <f t="shared" si="76"/>
        <v>1</v>
      </c>
      <c r="Q109" s="69" t="str">
        <f>if ( isblank (E109), E109, E109 + F109*'Control PanelOur Matches'!$L$2 + G109*5 + H109*(1/3) + I109*'Control PanelOur Matches'!$N$2 + J109*50)</f>
        <v/>
      </c>
      <c r="R109" s="69" t="str">
        <f t="shared" si="53"/>
        <v/>
      </c>
      <c r="S109" s="70" t="str">
        <f t="shared" si="54"/>
        <v>no</v>
      </c>
      <c r="T109" s="77" t="str">
        <f t="shared" si="55"/>
        <v/>
      </c>
    </row>
    <row r="110">
      <c r="A110" s="79">
        <v>106.0</v>
      </c>
      <c r="B110" s="80" t="s">
        <v>108</v>
      </c>
      <c r="C110" s="78" t="s">
        <v>50</v>
      </c>
      <c r="D110" s="81">
        <f t="array" ref="D110">index('Match Sched'!$D$3:$I131,match(B110,'Match Sched'!$C$3:$C131,0),if(mod(A110,6)=0,6,mod(A110,6)),0)</f>
        <v>973</v>
      </c>
      <c r="E110" s="109"/>
      <c r="F110" s="119"/>
      <c r="G110" s="116"/>
      <c r="H110" s="116"/>
      <c r="I110" s="116"/>
      <c r="J110" s="116"/>
      <c r="K110" s="116"/>
      <c r="L110" s="136"/>
      <c r="M110" s="136"/>
      <c r="N110" s="118"/>
      <c r="O110" s="68">
        <f>SUM(F110:F112)</f>
        <v>0</v>
      </c>
      <c r="P110" s="68">
        <f>SUM(I110:I112)+1</f>
        <v>1</v>
      </c>
      <c r="Q110" s="69" t="str">
        <f>if ( isblank (E110), E110, E110 + F110*'Control PanelOur Matches'!$L$2 + G110*5 + H110*(1/3) + I110*'Control PanelOur Matches'!$N$2 + J110*50)</f>
        <v/>
      </c>
      <c r="R110" s="69" t="str">
        <f t="shared" si="53"/>
        <v/>
      </c>
      <c r="S110" s="70" t="str">
        <f t="shared" si="54"/>
        <v>no</v>
      </c>
      <c r="T110" s="77" t="str">
        <f t="shared" si="55"/>
        <v/>
      </c>
    </row>
    <row r="111">
      <c r="A111" s="79">
        <v>107.0</v>
      </c>
      <c r="B111" s="80" t="s">
        <v>108</v>
      </c>
      <c r="C111" s="78" t="s">
        <v>51</v>
      </c>
      <c r="D111" s="81">
        <f t="array" ref="D111">index('Match Sched'!$D$3:$I131,match(B111,'Match Sched'!$C$3:$C131,0),if(mod(A111,6)=0,6,mod(A111,6)),0)</f>
        <v>1072</v>
      </c>
      <c r="E111" s="109"/>
      <c r="F111" s="119"/>
      <c r="G111" s="116"/>
      <c r="H111" s="116"/>
      <c r="I111" s="116"/>
      <c r="J111" s="116"/>
      <c r="K111" s="116"/>
      <c r="L111" s="51"/>
      <c r="M111" s="51"/>
      <c r="N111" s="118"/>
      <c r="O111" s="68">
        <f t="shared" ref="O111:P111" si="77">O110</f>
        <v>0</v>
      </c>
      <c r="P111" s="68">
        <f t="shared" si="77"/>
        <v>1</v>
      </c>
      <c r="Q111" s="69" t="str">
        <f>if ( isblank (E111), E111, E111 + F111*'Control PanelOur Matches'!$L$2 + G111*5 + H111*(1/3) + I111*'Control PanelOur Matches'!$N$2 + J111*50)</f>
        <v/>
      </c>
      <c r="R111" s="69" t="str">
        <f t="shared" si="53"/>
        <v/>
      </c>
      <c r="S111" s="70" t="str">
        <f t="shared" si="54"/>
        <v>no</v>
      </c>
      <c r="T111" s="77" t="str">
        <f t="shared" si="55"/>
        <v/>
      </c>
    </row>
    <row r="112">
      <c r="A112" s="79">
        <v>108.0</v>
      </c>
      <c r="B112" s="80" t="s">
        <v>108</v>
      </c>
      <c r="C112" s="78" t="s">
        <v>52</v>
      </c>
      <c r="D112" s="81">
        <f t="array" ref="D112">index('Match Sched'!$D$3:$I131,match(B112,'Match Sched'!$C$3:$C131,0),if(mod(A112,6)=0,6,mod(A112,6)),0)</f>
        <v>1662</v>
      </c>
      <c r="E112" s="109"/>
      <c r="F112" s="119"/>
      <c r="G112" s="116"/>
      <c r="H112" s="116"/>
      <c r="I112" s="116"/>
      <c r="J112" s="116"/>
      <c r="K112" s="116"/>
      <c r="L112" s="14"/>
      <c r="M112" s="14"/>
      <c r="N112" s="118"/>
      <c r="O112" s="68">
        <f t="shared" ref="O112:P112" si="78">O110</f>
        <v>0</v>
      </c>
      <c r="P112" s="68">
        <f t="shared" si="78"/>
        <v>1</v>
      </c>
      <c r="Q112" s="69" t="str">
        <f>if ( isblank (E112), E112, E112 + F112*'Control PanelOur Matches'!$L$2 + G112*5 + H112*(1/3) + I112*'Control PanelOur Matches'!$N$2 + J112*50)</f>
        <v/>
      </c>
      <c r="R112" s="69" t="str">
        <f t="shared" si="53"/>
        <v/>
      </c>
      <c r="S112" s="70" t="str">
        <f t="shared" si="54"/>
        <v>no</v>
      </c>
      <c r="T112" s="77" t="str">
        <f t="shared" si="55"/>
        <v/>
      </c>
    </row>
    <row r="113">
      <c r="A113" s="121"/>
      <c r="B113" s="122"/>
      <c r="C113" s="123"/>
      <c r="D113" s="124"/>
      <c r="E113" s="126"/>
      <c r="F113" s="126"/>
      <c r="G113" s="126"/>
      <c r="H113" s="126"/>
      <c r="I113" s="126"/>
      <c r="J113" s="126"/>
      <c r="K113" s="126"/>
      <c r="L113" s="127"/>
      <c r="M113" s="127"/>
      <c r="N113" s="128"/>
      <c r="O113" s="129"/>
      <c r="P113" s="129"/>
      <c r="Q113" s="130"/>
      <c r="R113" s="130"/>
      <c r="S113" s="131"/>
      <c r="T113" s="132"/>
    </row>
    <row r="114">
      <c r="A114" s="60">
        <v>109.0</v>
      </c>
      <c r="B114" s="61" t="s">
        <v>112</v>
      </c>
      <c r="C114" s="62" t="s">
        <v>47</v>
      </c>
      <c r="D114" s="63" t="str">
        <f t="array" ref="D114">index('Match Sched'!$D$3:$I131,match(B114,'Match Sched'!$C$3:$C131,0),if(mod(A114,6)=0,6,mod(A114,6)),0)</f>
        <v/>
      </c>
      <c r="E114" s="109"/>
      <c r="F114" s="119"/>
      <c r="G114" s="109"/>
      <c r="H114" s="109"/>
      <c r="I114" s="109"/>
      <c r="J114" s="109"/>
      <c r="K114" s="109"/>
      <c r="L114" s="134"/>
      <c r="M114" s="134"/>
      <c r="N114" s="111"/>
      <c r="O114" s="68">
        <f>SUM(F114:F116)</f>
        <v>0</v>
      </c>
      <c r="P114" s="68">
        <f>SUM(I114:I116)+1</f>
        <v>1</v>
      </c>
      <c r="Q114" s="69" t="str">
        <f>if ( isblank (E114), E114, E114 + F114*'Control PanelOur Matches'!$L$2 + G114*5 + H114*(1/3) + I114*'Control PanelOur Matches'!$N$2 + J114*50)</f>
        <v/>
      </c>
      <c r="R114" s="69" t="str">
        <f t="shared" ref="R114:R131" si="80">if ( isblank (F114), F114, E114 + iferror(((if(O114&gt;=3,120,if(O114&gt;=1,60,0)))*F114/O114),0) + G114*5 + H114/3 + iferror(if(O114=3,
    if(P114&gt;=10,80,if(P114&gt;=4,40,0)),
    if(O114=2,
    if(P114&gt;=11,120,if(P114&gt;=5,80,if(P114&gt;=1,40,0))),
    if(O114=1,
    if(P114&gt;=12,120,if(P114&gt;=6,80,if(P114&gt;=2,40,0))),
    if(P114=13,160,if(P114&gt;=7,120,if(P114&gt;=3,80,if(P114&gt;=1,40,0)))))))*(I114/P114)) + J114*50)</f>
        <v/>
      </c>
      <c r="S114" s="70" t="str">
        <f t="shared" ref="S114:S131" si="81">if(counta(E114:K114)&gt;0,D114,"no")</f>
        <v>no</v>
      </c>
      <c r="T114" s="77" t="str">
        <f t="shared" ref="T114:T131" si="82">if(S114="no","",concatenate(D114,"-",countif(D$4:D114,D114)))</f>
        <v/>
      </c>
    </row>
    <row r="115">
      <c r="A115" s="60">
        <v>110.0</v>
      </c>
      <c r="B115" s="61" t="s">
        <v>112</v>
      </c>
      <c r="C115" s="62" t="s">
        <v>48</v>
      </c>
      <c r="D115" s="63" t="str">
        <f t="array" ref="D115">index('Match Sched'!$D$3:$I131,match(B115,'Match Sched'!$C$3:$C131,0),if(mod(A115,6)=0,6,mod(A115,6)),0)</f>
        <v/>
      </c>
      <c r="E115" s="109"/>
      <c r="F115" s="119"/>
      <c r="G115" s="109"/>
      <c r="H115" s="109"/>
      <c r="I115" s="109"/>
      <c r="J115" s="109"/>
      <c r="K115" s="109"/>
      <c r="L115" s="51"/>
      <c r="M115" s="51"/>
      <c r="N115" s="111"/>
      <c r="O115" s="68">
        <f t="shared" ref="O115:P115" si="79">O114</f>
        <v>0</v>
      </c>
      <c r="P115" s="68">
        <f t="shared" si="79"/>
        <v>1</v>
      </c>
      <c r="Q115" s="69" t="str">
        <f>if ( isblank (E115), E115, E115 + F115*'Control PanelOur Matches'!$L$2 + G115*5 + H115*(1/3) + I115*'Control PanelOur Matches'!$N$2 + J115*50)</f>
        <v/>
      </c>
      <c r="R115" s="69" t="str">
        <f t="shared" si="80"/>
        <v/>
      </c>
      <c r="S115" s="70" t="str">
        <f t="shared" si="81"/>
        <v>no</v>
      </c>
      <c r="T115" s="77" t="str">
        <f t="shared" si="82"/>
        <v/>
      </c>
    </row>
    <row r="116">
      <c r="A116" s="60">
        <v>111.0</v>
      </c>
      <c r="B116" s="61" t="s">
        <v>112</v>
      </c>
      <c r="C116" s="62" t="s">
        <v>49</v>
      </c>
      <c r="D116" s="63" t="str">
        <f t="array" ref="D116">index('Match Sched'!$D$3:$I131,match(B116,'Match Sched'!$C$3:$C131,0),if(mod(A116,6)=0,6,mod(A116,6)),0)</f>
        <v/>
      </c>
      <c r="E116" s="109"/>
      <c r="F116" s="119"/>
      <c r="G116" s="109"/>
      <c r="H116" s="109"/>
      <c r="I116" s="109"/>
      <c r="J116" s="109"/>
      <c r="K116" s="109"/>
      <c r="L116" s="14"/>
      <c r="M116" s="14"/>
      <c r="N116" s="111"/>
      <c r="O116" s="68">
        <f t="shared" ref="O116:P116" si="83">O114</f>
        <v>0</v>
      </c>
      <c r="P116" s="68">
        <f t="shared" si="83"/>
        <v>1</v>
      </c>
      <c r="Q116" s="69" t="str">
        <f>if ( isblank (E116), E116, E116 + F116*'Control PanelOur Matches'!$L$2 + G116*5 + H116*(1/3) + I116*'Control PanelOur Matches'!$N$2 + J116*50)</f>
        <v/>
      </c>
      <c r="R116" s="69" t="str">
        <f t="shared" si="80"/>
        <v/>
      </c>
      <c r="S116" s="70" t="str">
        <f t="shared" si="81"/>
        <v>no</v>
      </c>
      <c r="T116" s="77" t="str">
        <f t="shared" si="82"/>
        <v/>
      </c>
    </row>
    <row r="117">
      <c r="A117" s="60">
        <v>112.0</v>
      </c>
      <c r="B117" s="61" t="s">
        <v>112</v>
      </c>
      <c r="C117" s="78" t="s">
        <v>50</v>
      </c>
      <c r="D117" s="63" t="str">
        <f t="array" ref="D117">index('Match Sched'!$D$3:$I131,match(B117,'Match Sched'!$C$3:$C131,0),if(mod(A117,6)=0,6,mod(A117,6)),0)</f>
        <v/>
      </c>
      <c r="E117" s="109"/>
      <c r="F117" s="119"/>
      <c r="G117" s="109"/>
      <c r="H117" s="109"/>
      <c r="I117" s="109"/>
      <c r="J117" s="109"/>
      <c r="K117" s="109"/>
      <c r="L117" s="134"/>
      <c r="M117" s="134"/>
      <c r="N117" s="111"/>
      <c r="O117" s="68">
        <f>SUM(F117:F119)</f>
        <v>0</v>
      </c>
      <c r="P117" s="68">
        <f>SUM(I117:I119)+1</f>
        <v>1</v>
      </c>
      <c r="Q117" s="69" t="str">
        <f>if ( isblank (E117), E117, E117 + F117*'Control PanelOur Matches'!$L$2 + G117*5 + H117*(1/3) + I117*'Control PanelOur Matches'!$N$2 + J117*50)</f>
        <v/>
      </c>
      <c r="R117" s="69" t="str">
        <f t="shared" si="80"/>
        <v/>
      </c>
      <c r="S117" s="70" t="str">
        <f t="shared" si="81"/>
        <v>no</v>
      </c>
      <c r="T117" s="77" t="str">
        <f t="shared" si="82"/>
        <v/>
      </c>
    </row>
    <row r="118">
      <c r="A118" s="60">
        <v>113.0</v>
      </c>
      <c r="B118" s="61" t="s">
        <v>112</v>
      </c>
      <c r="C118" s="78" t="s">
        <v>51</v>
      </c>
      <c r="D118" s="63" t="str">
        <f t="array" ref="D118">index('Match Sched'!$D$3:$I131,match(B118,'Match Sched'!$C$3:$C131,0),if(mod(A118,6)=0,6,mod(A118,6)),0)</f>
        <v/>
      </c>
      <c r="E118" s="109"/>
      <c r="F118" s="119"/>
      <c r="G118" s="109"/>
      <c r="H118" s="109"/>
      <c r="I118" s="109"/>
      <c r="J118" s="109"/>
      <c r="K118" s="109"/>
      <c r="L118" s="51"/>
      <c r="M118" s="51"/>
      <c r="N118" s="111"/>
      <c r="O118" s="68">
        <f t="shared" ref="O118:P118" si="84">O117</f>
        <v>0</v>
      </c>
      <c r="P118" s="68">
        <f t="shared" si="84"/>
        <v>1</v>
      </c>
      <c r="Q118" s="69" t="str">
        <f>if ( isblank (E118), E118, E118 + F118*'Control PanelOur Matches'!$L$2 + G118*5 + H118*(1/3) + I118*'Control PanelOur Matches'!$N$2 + J118*50)</f>
        <v/>
      </c>
      <c r="R118" s="69" t="str">
        <f t="shared" si="80"/>
        <v/>
      </c>
      <c r="S118" s="70" t="str">
        <f t="shared" si="81"/>
        <v>no</v>
      </c>
      <c r="T118" s="77" t="str">
        <f t="shared" si="82"/>
        <v/>
      </c>
    </row>
    <row r="119">
      <c r="A119" s="60">
        <v>114.0</v>
      </c>
      <c r="B119" s="61" t="s">
        <v>112</v>
      </c>
      <c r="C119" s="78" t="s">
        <v>52</v>
      </c>
      <c r="D119" s="63" t="str">
        <f t="array" ref="D119">index('Match Sched'!$D$3:$I131,match(B119,'Match Sched'!$C$3:$C131,0),if(mod(A119,6)=0,6,mod(A119,6)),0)</f>
        <v/>
      </c>
      <c r="E119" s="109"/>
      <c r="F119" s="119"/>
      <c r="G119" s="109"/>
      <c r="H119" s="109"/>
      <c r="I119" s="109"/>
      <c r="J119" s="109"/>
      <c r="K119" s="109"/>
      <c r="L119" s="14"/>
      <c r="M119" s="14"/>
      <c r="N119" s="111"/>
      <c r="O119" s="68">
        <f t="shared" ref="O119:P119" si="85">O117</f>
        <v>0</v>
      </c>
      <c r="P119" s="68">
        <f t="shared" si="85"/>
        <v>1</v>
      </c>
      <c r="Q119" s="69" t="str">
        <f>if ( isblank (E119), E119, E119 + F119*'Control PanelOur Matches'!$L$2 + G119*5 + H119*(1/3) + I119*'Control PanelOur Matches'!$N$2 + J119*50)</f>
        <v/>
      </c>
      <c r="R119" s="69" t="str">
        <f t="shared" si="80"/>
        <v/>
      </c>
      <c r="S119" s="70" t="str">
        <f t="shared" si="81"/>
        <v>no</v>
      </c>
      <c r="T119" s="77" t="str">
        <f t="shared" si="82"/>
        <v/>
      </c>
    </row>
    <row r="120">
      <c r="A120" s="79">
        <v>115.0</v>
      </c>
      <c r="B120" s="80" t="s">
        <v>114</v>
      </c>
      <c r="C120" s="62" t="s">
        <v>47</v>
      </c>
      <c r="D120" s="81" t="str">
        <f t="array" ref="D120">index('Match Sched'!$D$3:$I131,match(B120,'Match Sched'!$C$3:$C131,0),if(mod(A120,6)=0,6,mod(A120,6)),0)</f>
        <v/>
      </c>
      <c r="E120" s="109"/>
      <c r="F120" s="119"/>
      <c r="G120" s="116"/>
      <c r="H120" s="116"/>
      <c r="I120" s="116"/>
      <c r="J120" s="116"/>
      <c r="K120" s="116"/>
      <c r="L120" s="136"/>
      <c r="M120" s="136"/>
      <c r="N120" s="118"/>
      <c r="O120" s="68">
        <f>SUM(F120:F122)</f>
        <v>0</v>
      </c>
      <c r="P120" s="68">
        <f>SUM(I120:I122)+1</f>
        <v>1</v>
      </c>
      <c r="Q120" s="69" t="str">
        <f>if ( isblank (E120), E120, E120 + F120*'Control PanelOur Matches'!$L$2 + G120*5 + H120*(1/3) + I120*'Control PanelOur Matches'!$N$2 + J120*50)</f>
        <v/>
      </c>
      <c r="R120" s="69" t="str">
        <f t="shared" si="80"/>
        <v/>
      </c>
      <c r="S120" s="70" t="str">
        <f t="shared" si="81"/>
        <v>no</v>
      </c>
      <c r="T120" s="77" t="str">
        <f t="shared" si="82"/>
        <v/>
      </c>
    </row>
    <row r="121">
      <c r="A121" s="79">
        <v>116.0</v>
      </c>
      <c r="B121" s="80" t="s">
        <v>114</v>
      </c>
      <c r="C121" s="62" t="s">
        <v>48</v>
      </c>
      <c r="D121" s="81" t="str">
        <f t="array" ref="D121">index('Match Sched'!$D$3:$I131,match(B121,'Match Sched'!$C$3:$C131,0),if(mod(A121,6)=0,6,mod(A121,6)),0)</f>
        <v/>
      </c>
      <c r="E121" s="109"/>
      <c r="F121" s="119"/>
      <c r="G121" s="116"/>
      <c r="H121" s="116"/>
      <c r="I121" s="116"/>
      <c r="J121" s="116"/>
      <c r="K121" s="116"/>
      <c r="L121" s="51"/>
      <c r="M121" s="51"/>
      <c r="N121" s="118"/>
      <c r="O121" s="68">
        <f t="shared" ref="O121:P121" si="86">O120</f>
        <v>0</v>
      </c>
      <c r="P121" s="68">
        <f t="shared" si="86"/>
        <v>1</v>
      </c>
      <c r="Q121" s="69" t="str">
        <f>if ( isblank (E121), E121, E121 + F121*'Control PanelOur Matches'!$L$2 + G121*5 + H121*(1/3) + I121*'Control PanelOur Matches'!$N$2 + J121*50)</f>
        <v/>
      </c>
      <c r="R121" s="69" t="str">
        <f t="shared" si="80"/>
        <v/>
      </c>
      <c r="S121" s="70" t="str">
        <f t="shared" si="81"/>
        <v>no</v>
      </c>
      <c r="T121" s="77" t="str">
        <f t="shared" si="82"/>
        <v/>
      </c>
    </row>
    <row r="122">
      <c r="A122" s="79">
        <v>117.0</v>
      </c>
      <c r="B122" s="80" t="s">
        <v>114</v>
      </c>
      <c r="C122" s="62" t="s">
        <v>49</v>
      </c>
      <c r="D122" s="81" t="str">
        <f t="array" ref="D122">index('Match Sched'!$D$3:$I131,match(B122,'Match Sched'!$C$3:$C131,0),if(mod(A122,6)=0,6,mod(A122,6)),0)</f>
        <v/>
      </c>
      <c r="E122" s="109"/>
      <c r="F122" s="119"/>
      <c r="G122" s="116"/>
      <c r="H122" s="116"/>
      <c r="I122" s="116"/>
      <c r="J122" s="116"/>
      <c r="K122" s="116"/>
      <c r="L122" s="14"/>
      <c r="M122" s="14"/>
      <c r="N122" s="118"/>
      <c r="O122" s="68">
        <f t="shared" ref="O122:P122" si="87">O120</f>
        <v>0</v>
      </c>
      <c r="P122" s="68">
        <f t="shared" si="87"/>
        <v>1</v>
      </c>
      <c r="Q122" s="69" t="str">
        <f>if ( isblank (E122), E122, E122 + F122*'Control PanelOur Matches'!$L$2 + G122*5 + H122*(1/3) + I122*'Control PanelOur Matches'!$N$2 + J122*50)</f>
        <v/>
      </c>
      <c r="R122" s="69" t="str">
        <f t="shared" si="80"/>
        <v/>
      </c>
      <c r="S122" s="70" t="str">
        <f t="shared" si="81"/>
        <v>no</v>
      </c>
      <c r="T122" s="77" t="str">
        <f t="shared" si="82"/>
        <v/>
      </c>
    </row>
    <row r="123">
      <c r="A123" s="79">
        <v>118.0</v>
      </c>
      <c r="B123" s="80" t="s">
        <v>114</v>
      </c>
      <c r="C123" s="78" t="s">
        <v>50</v>
      </c>
      <c r="D123" s="81" t="str">
        <f t="array" ref="D123">index('Match Sched'!$D$3:$I131,match(B123,'Match Sched'!$C$3:$C131,0),if(mod(A123,6)=0,6,mod(A123,6)),0)</f>
        <v/>
      </c>
      <c r="E123" s="109"/>
      <c r="F123" s="119"/>
      <c r="G123" s="116"/>
      <c r="H123" s="116"/>
      <c r="I123" s="116"/>
      <c r="J123" s="116"/>
      <c r="K123" s="116"/>
      <c r="L123" s="136"/>
      <c r="M123" s="136"/>
      <c r="N123" s="118"/>
      <c r="O123" s="68">
        <f>SUM(F123:F125)</f>
        <v>0</v>
      </c>
      <c r="P123" s="68">
        <f>SUM(I123:I125)+1</f>
        <v>1</v>
      </c>
      <c r="Q123" s="69" t="str">
        <f>if ( isblank (E123), E123, E123 + F123*'Control PanelOur Matches'!$L$2 + G123*5 + H123*(1/3) + I123*'Control PanelOur Matches'!$N$2 + J123*50)</f>
        <v/>
      </c>
      <c r="R123" s="69" t="str">
        <f t="shared" si="80"/>
        <v/>
      </c>
      <c r="S123" s="70" t="str">
        <f t="shared" si="81"/>
        <v>no</v>
      </c>
      <c r="T123" s="77" t="str">
        <f t="shared" si="82"/>
        <v/>
      </c>
    </row>
    <row r="124">
      <c r="A124" s="79">
        <v>119.0</v>
      </c>
      <c r="B124" s="80" t="s">
        <v>114</v>
      </c>
      <c r="C124" s="78" t="s">
        <v>51</v>
      </c>
      <c r="D124" s="81" t="str">
        <f t="array" ref="D124">index('Match Sched'!$D$3:$I131,match(B124,'Match Sched'!$C$3:$C131,0),if(mod(A124,6)=0,6,mod(A124,6)),0)</f>
        <v/>
      </c>
      <c r="E124" s="109"/>
      <c r="F124" s="119"/>
      <c r="G124" s="116"/>
      <c r="H124" s="116"/>
      <c r="I124" s="116"/>
      <c r="J124" s="116"/>
      <c r="K124" s="116"/>
      <c r="L124" s="51"/>
      <c r="M124" s="51"/>
      <c r="N124" s="118"/>
      <c r="O124" s="68">
        <f t="shared" ref="O124:P124" si="88">O123</f>
        <v>0</v>
      </c>
      <c r="P124" s="68">
        <f t="shared" si="88"/>
        <v>1</v>
      </c>
      <c r="Q124" s="69" t="str">
        <f>if ( isblank (E124), E124, E124 + F124*'Control PanelOur Matches'!$L$2 + G124*5 + H124*(1/3) + I124*'Control PanelOur Matches'!$N$2 + J124*50)</f>
        <v/>
      </c>
      <c r="R124" s="69" t="str">
        <f t="shared" si="80"/>
        <v/>
      </c>
      <c r="S124" s="70" t="str">
        <f t="shared" si="81"/>
        <v>no</v>
      </c>
      <c r="T124" s="77" t="str">
        <f t="shared" si="82"/>
        <v/>
      </c>
    </row>
    <row r="125">
      <c r="A125" s="79">
        <v>120.0</v>
      </c>
      <c r="B125" s="80" t="s">
        <v>114</v>
      </c>
      <c r="C125" s="78" t="s">
        <v>52</v>
      </c>
      <c r="D125" s="81" t="str">
        <f t="array" ref="D125">index('Match Sched'!$D$3:$I131,match(B125,'Match Sched'!$C$3:$C131,0),if(mod(A125,6)=0,6,mod(A125,6)),0)</f>
        <v/>
      </c>
      <c r="E125" s="109"/>
      <c r="F125" s="119"/>
      <c r="G125" s="116"/>
      <c r="H125" s="116"/>
      <c r="I125" s="116"/>
      <c r="J125" s="116"/>
      <c r="K125" s="116"/>
      <c r="L125" s="14"/>
      <c r="M125" s="14"/>
      <c r="N125" s="118"/>
      <c r="O125" s="68">
        <f t="shared" ref="O125:P125" si="89">O123</f>
        <v>0</v>
      </c>
      <c r="P125" s="68">
        <f t="shared" si="89"/>
        <v>1</v>
      </c>
      <c r="Q125" s="69" t="str">
        <f>if ( isblank (E125), E125, E125 + F125*'Control PanelOur Matches'!$L$2 + G125*5 + H125*(1/3) + I125*'Control PanelOur Matches'!$N$2 + J125*50)</f>
        <v/>
      </c>
      <c r="R125" s="69" t="str">
        <f t="shared" si="80"/>
        <v/>
      </c>
      <c r="S125" s="70" t="str">
        <f t="shared" si="81"/>
        <v>no</v>
      </c>
      <c r="T125" s="77" t="str">
        <f t="shared" si="82"/>
        <v/>
      </c>
    </row>
    <row r="126">
      <c r="A126" s="60">
        <v>121.0</v>
      </c>
      <c r="B126" s="61" t="s">
        <v>116</v>
      </c>
      <c r="C126" s="62" t="s">
        <v>47</v>
      </c>
      <c r="D126" s="63" t="str">
        <f t="array" ref="D126">index('Match Sched'!$D$3:$I131,match(B126,'Match Sched'!$C$3:$C131,0),if(mod(A126,6)=0,6,mod(A126,6)),0)</f>
        <v/>
      </c>
      <c r="E126" s="109"/>
      <c r="F126" s="119"/>
      <c r="G126" s="109"/>
      <c r="H126" s="109"/>
      <c r="I126" s="109"/>
      <c r="J126" s="109"/>
      <c r="K126" s="109"/>
      <c r="L126" s="134"/>
      <c r="M126" s="134"/>
      <c r="N126" s="111"/>
      <c r="O126" s="68">
        <f>SUM(F126:F128)</f>
        <v>0</v>
      </c>
      <c r="P126" s="68">
        <f>SUM(I126:I128)+1</f>
        <v>1</v>
      </c>
      <c r="Q126" s="69" t="str">
        <f>if ( isblank (E126), E126, E126 + F126*'Control PanelOur Matches'!$L$2 + G126*5 + H126*(1/3) + I126*'Control PanelOur Matches'!$N$2 + J126*50)</f>
        <v/>
      </c>
      <c r="R126" s="69" t="str">
        <f t="shared" si="80"/>
        <v/>
      </c>
      <c r="S126" s="70" t="str">
        <f t="shared" si="81"/>
        <v>no</v>
      </c>
      <c r="T126" s="77" t="str">
        <f t="shared" si="82"/>
        <v/>
      </c>
    </row>
    <row r="127">
      <c r="A127" s="60">
        <v>122.0</v>
      </c>
      <c r="B127" s="61" t="s">
        <v>116</v>
      </c>
      <c r="C127" s="62" t="s">
        <v>48</v>
      </c>
      <c r="D127" s="63" t="str">
        <f t="array" ref="D127">index('Match Sched'!$D$3:$I131,match(B127,'Match Sched'!$C$3:$C131,0),if(mod(A127,6)=0,6,mod(A127,6)),0)</f>
        <v/>
      </c>
      <c r="E127" s="109"/>
      <c r="F127" s="119"/>
      <c r="G127" s="109"/>
      <c r="H127" s="109"/>
      <c r="I127" s="109"/>
      <c r="J127" s="109"/>
      <c r="K127" s="109"/>
      <c r="L127" s="51"/>
      <c r="M127" s="51"/>
      <c r="N127" s="111"/>
      <c r="O127" s="68">
        <f t="shared" ref="O127:P127" si="90">O126</f>
        <v>0</v>
      </c>
      <c r="P127" s="68">
        <f t="shared" si="90"/>
        <v>1</v>
      </c>
      <c r="Q127" s="69" t="str">
        <f>if ( isblank (E127), E127, E127 + F127*'Control PanelOur Matches'!$L$2 + G127*5 + H127*(1/3) + I127*'Control PanelOur Matches'!$N$2 + J127*50)</f>
        <v/>
      </c>
      <c r="R127" s="69" t="str">
        <f t="shared" si="80"/>
        <v/>
      </c>
      <c r="S127" s="70" t="str">
        <f t="shared" si="81"/>
        <v>no</v>
      </c>
      <c r="T127" s="77" t="str">
        <f t="shared" si="82"/>
        <v/>
      </c>
    </row>
    <row r="128">
      <c r="A128" s="60">
        <v>123.0</v>
      </c>
      <c r="B128" s="61" t="s">
        <v>116</v>
      </c>
      <c r="C128" s="62" t="s">
        <v>49</v>
      </c>
      <c r="D128" s="63" t="str">
        <f t="array" ref="D128">index('Match Sched'!$D$3:$I131,match(B128,'Match Sched'!$C$3:$C131,0),if(mod(A128,6)=0,6,mod(A128,6)),0)</f>
        <v/>
      </c>
      <c r="E128" s="109"/>
      <c r="F128" s="119"/>
      <c r="G128" s="109"/>
      <c r="H128" s="109"/>
      <c r="I128" s="109"/>
      <c r="J128" s="109"/>
      <c r="K128" s="109"/>
      <c r="L128" s="14"/>
      <c r="M128" s="14"/>
      <c r="N128" s="111"/>
      <c r="O128" s="68">
        <f t="shared" ref="O128:P128" si="91">O126</f>
        <v>0</v>
      </c>
      <c r="P128" s="68">
        <f t="shared" si="91"/>
        <v>1</v>
      </c>
      <c r="Q128" s="69" t="str">
        <f>if ( isblank (E128), E128, E128 + F128*'Control PanelOur Matches'!$L$2 + G128*5 + H128*(1/3) + I128*'Control PanelOur Matches'!$N$2 + J128*50)</f>
        <v/>
      </c>
      <c r="R128" s="69" t="str">
        <f t="shared" si="80"/>
        <v/>
      </c>
      <c r="S128" s="70" t="str">
        <f t="shared" si="81"/>
        <v>no</v>
      </c>
      <c r="T128" s="77" t="str">
        <f t="shared" si="82"/>
        <v/>
      </c>
    </row>
    <row r="129">
      <c r="A129" s="60">
        <v>124.0</v>
      </c>
      <c r="B129" s="61" t="s">
        <v>116</v>
      </c>
      <c r="C129" s="78" t="s">
        <v>50</v>
      </c>
      <c r="D129" s="63" t="str">
        <f t="array" ref="D129">index('Match Sched'!$D$3:$I131,match(B129,'Match Sched'!$C$3:$C131,0),if(mod(A129,6)=0,6,mod(A129,6)),0)</f>
        <v/>
      </c>
      <c r="E129" s="109"/>
      <c r="F129" s="119"/>
      <c r="G129" s="109"/>
      <c r="H129" s="109"/>
      <c r="I129" s="109"/>
      <c r="J129" s="109"/>
      <c r="K129" s="109"/>
      <c r="L129" s="134"/>
      <c r="M129" s="134"/>
      <c r="N129" s="111"/>
      <c r="O129" s="68">
        <f>SUM(F129:F131)</f>
        <v>0</v>
      </c>
      <c r="P129" s="68">
        <f>SUM(I129:I131)+1</f>
        <v>1</v>
      </c>
      <c r="Q129" s="69" t="str">
        <f>if ( isblank (E129), E129, E129 + F129*'Control PanelOur Matches'!$L$2 + G129*5 + H129*(1/3) + I129*'Control PanelOur Matches'!$N$2 + J129*50)</f>
        <v/>
      </c>
      <c r="R129" s="69" t="str">
        <f t="shared" si="80"/>
        <v/>
      </c>
      <c r="S129" s="70" t="str">
        <f t="shared" si="81"/>
        <v>no</v>
      </c>
      <c r="T129" s="77" t="str">
        <f t="shared" si="82"/>
        <v/>
      </c>
    </row>
    <row r="130">
      <c r="A130" s="60">
        <v>125.0</v>
      </c>
      <c r="B130" s="61" t="s">
        <v>116</v>
      </c>
      <c r="C130" s="78" t="s">
        <v>51</v>
      </c>
      <c r="D130" s="63" t="str">
        <f t="array" ref="D130">index('Match Sched'!$D$3:$I131,match(B130,'Match Sched'!$C$3:$C131,0),if(mod(A130,6)=0,6,mod(A130,6)),0)</f>
        <v/>
      </c>
      <c r="E130" s="109"/>
      <c r="F130" s="119"/>
      <c r="G130" s="109"/>
      <c r="H130" s="109"/>
      <c r="I130" s="109"/>
      <c r="J130" s="109"/>
      <c r="K130" s="109"/>
      <c r="L130" s="51"/>
      <c r="M130" s="51"/>
      <c r="N130" s="111"/>
      <c r="O130" s="68">
        <f t="shared" ref="O130:P130" si="92">O129</f>
        <v>0</v>
      </c>
      <c r="P130" s="68">
        <f t="shared" si="92"/>
        <v>1</v>
      </c>
      <c r="Q130" s="69" t="str">
        <f>if ( isblank (E130), E130, E130 + F130*'Control PanelOur Matches'!$L$2 + G130*5 + H130*(1/3) + I130*'Control PanelOur Matches'!$N$2 + J130*50)</f>
        <v/>
      </c>
      <c r="R130" s="69" t="str">
        <f t="shared" si="80"/>
        <v/>
      </c>
      <c r="S130" s="70" t="str">
        <f t="shared" si="81"/>
        <v>no</v>
      </c>
      <c r="T130" s="77" t="str">
        <f t="shared" si="82"/>
        <v/>
      </c>
    </row>
    <row r="131">
      <c r="A131" s="214">
        <v>126.0</v>
      </c>
      <c r="B131" s="61" t="s">
        <v>116</v>
      </c>
      <c r="C131" s="78" t="s">
        <v>52</v>
      </c>
      <c r="D131" s="63" t="str">
        <f t="array" ref="D131">index('Match Sched'!$D$3:$I131,match(B131,'Match Sched'!$C$3:$C131,0),if(mod(A131,6)=0,6,mod(A131,6)),0)</f>
        <v/>
      </c>
      <c r="E131" s="109"/>
      <c r="F131" s="119"/>
      <c r="G131" s="109"/>
      <c r="H131" s="109"/>
      <c r="I131" s="109"/>
      <c r="J131" s="109"/>
      <c r="K131" s="109"/>
      <c r="L131" s="14"/>
      <c r="M131" s="14"/>
      <c r="N131" s="111"/>
      <c r="O131" s="68">
        <f t="shared" ref="O131:P131" si="93">O129</f>
        <v>0</v>
      </c>
      <c r="P131" s="68">
        <f t="shared" si="93"/>
        <v>1</v>
      </c>
      <c r="Q131" s="69" t="str">
        <f>if ( isblank (E131), E131, E131 + F131*'Control PanelOur Matches'!$L$2 + G131*5 + H131*(1/3) + I131*'Control PanelOur Matches'!$N$2 + J131*50)</f>
        <v/>
      </c>
      <c r="R131" s="69" t="str">
        <f t="shared" si="80"/>
        <v/>
      </c>
      <c r="S131" s="70" t="str">
        <f t="shared" si="81"/>
        <v>no</v>
      </c>
      <c r="T131" s="77" t="str">
        <f t="shared" si="82"/>
        <v/>
      </c>
    </row>
  </sheetData>
  <mergeCells count="108">
    <mergeCell ref="L73:L75"/>
    <mergeCell ref="M73:M75"/>
    <mergeCell ref="L70:L72"/>
    <mergeCell ref="L77:L79"/>
    <mergeCell ref="L80:L82"/>
    <mergeCell ref="M80:M82"/>
    <mergeCell ref="M77:M79"/>
    <mergeCell ref="M89:M91"/>
    <mergeCell ref="M70:M72"/>
    <mergeCell ref="M123:M125"/>
    <mergeCell ref="M120:M122"/>
    <mergeCell ref="M101:M103"/>
    <mergeCell ref="M98:M100"/>
    <mergeCell ref="M107:M109"/>
    <mergeCell ref="M110:M112"/>
    <mergeCell ref="M92:M94"/>
    <mergeCell ref="M95:M97"/>
    <mergeCell ref="M104:M106"/>
    <mergeCell ref="M117:M119"/>
    <mergeCell ref="M126:M128"/>
    <mergeCell ref="M129:M131"/>
    <mergeCell ref="M114:M116"/>
    <mergeCell ref="P1:P3"/>
    <mergeCell ref="Q1:Q3"/>
    <mergeCell ref="O1:O3"/>
    <mergeCell ref="I2:I3"/>
    <mergeCell ref="J2:J3"/>
    <mergeCell ref="S1:T1"/>
    <mergeCell ref="T2:T3"/>
    <mergeCell ref="S2:S3"/>
    <mergeCell ref="R1:R3"/>
    <mergeCell ref="L1:N1"/>
    <mergeCell ref="I1:K1"/>
    <mergeCell ref="F1:G1"/>
    <mergeCell ref="C1:C3"/>
    <mergeCell ref="D1:D3"/>
    <mergeCell ref="A1:A3"/>
    <mergeCell ref="B1:B3"/>
    <mergeCell ref="H2:H3"/>
    <mergeCell ref="G2:G3"/>
    <mergeCell ref="F2:F3"/>
    <mergeCell ref="E2:E3"/>
    <mergeCell ref="M16:M18"/>
    <mergeCell ref="M13:M15"/>
    <mergeCell ref="M19:M21"/>
    <mergeCell ref="M25:M27"/>
    <mergeCell ref="L22:L24"/>
    <mergeCell ref="L25:L27"/>
    <mergeCell ref="M22:M24"/>
    <mergeCell ref="L19:L21"/>
    <mergeCell ref="L16:L18"/>
    <mergeCell ref="M4:M6"/>
    <mergeCell ref="M7:M9"/>
    <mergeCell ref="L2:L3"/>
    <mergeCell ref="K2:K3"/>
    <mergeCell ref="M34:M36"/>
    <mergeCell ref="M31:M33"/>
    <mergeCell ref="M55:M57"/>
    <mergeCell ref="M52:M54"/>
    <mergeCell ref="M46:M48"/>
    <mergeCell ref="M49:M51"/>
    <mergeCell ref="M43:M45"/>
    <mergeCell ref="L58:L60"/>
    <mergeCell ref="M58:M60"/>
    <mergeCell ref="M40:M42"/>
    <mergeCell ref="M37:M39"/>
    <mergeCell ref="L46:L48"/>
    <mergeCell ref="L43:L45"/>
    <mergeCell ref="L40:L42"/>
    <mergeCell ref="L37:L39"/>
    <mergeCell ref="L55:L57"/>
    <mergeCell ref="L10:L12"/>
    <mergeCell ref="L4:L6"/>
    <mergeCell ref="L7:L9"/>
    <mergeCell ref="M2:M3"/>
    <mergeCell ref="N2:N3"/>
    <mergeCell ref="L34:L36"/>
    <mergeCell ref="L31:L33"/>
    <mergeCell ref="L13:L15"/>
    <mergeCell ref="M10:M12"/>
    <mergeCell ref="M28:M30"/>
    <mergeCell ref="L28:L30"/>
    <mergeCell ref="M83:M85"/>
    <mergeCell ref="M86:M88"/>
    <mergeCell ref="M64:M66"/>
    <mergeCell ref="M67:M69"/>
    <mergeCell ref="M61:M63"/>
    <mergeCell ref="L95:L97"/>
    <mergeCell ref="L98:L100"/>
    <mergeCell ref="L117:L119"/>
    <mergeCell ref="L120:L122"/>
    <mergeCell ref="L126:L128"/>
    <mergeCell ref="L129:L131"/>
    <mergeCell ref="L123:L125"/>
    <mergeCell ref="L114:L116"/>
    <mergeCell ref="L83:L85"/>
    <mergeCell ref="L104:L106"/>
    <mergeCell ref="L101:L103"/>
    <mergeCell ref="L92:L94"/>
    <mergeCell ref="L89:L91"/>
    <mergeCell ref="L86:L88"/>
    <mergeCell ref="L107:L109"/>
    <mergeCell ref="L110:L112"/>
    <mergeCell ref="L49:L51"/>
    <mergeCell ref="L52:L54"/>
    <mergeCell ref="L64:L66"/>
    <mergeCell ref="L67:L69"/>
    <mergeCell ref="L61:L63"/>
  </mergeCells>
  <conditionalFormatting sqref="E4:E131">
    <cfRule type="cellIs" dxfId="0" priority="1" operator="between">
      <formula>11</formula>
      <formula>50</formula>
    </cfRule>
  </conditionalFormatting>
  <conditionalFormatting sqref="F4:F131">
    <cfRule type="cellIs" dxfId="0" priority="2" operator="equal">
      <formula>2</formula>
    </cfRule>
  </conditionalFormatting>
  <conditionalFormatting sqref="F4:F131">
    <cfRule type="cellIs" dxfId="5" priority="3" operator="greaterThan">
      <formula>2</formula>
    </cfRule>
  </conditionalFormatting>
  <conditionalFormatting sqref="E4:E131">
    <cfRule type="cellIs" dxfId="5" priority="4" operator="greaterThan">
      <formula>50</formula>
    </cfRule>
  </conditionalFormatting>
  <conditionalFormatting sqref="G4:G131">
    <cfRule type="cellIs" dxfId="5" priority="5" operator="greaterThan">
      <formula>1</formula>
    </cfRule>
  </conditionalFormatting>
  <conditionalFormatting sqref="J4:J131">
    <cfRule type="cellIs" dxfId="5" priority="6" operator="greaterThan">
      <formula>1</formula>
    </cfRule>
  </conditionalFormatting>
  <conditionalFormatting sqref="K4:K131">
    <cfRule type="cellIs" dxfId="5" priority="7" operator="greaterThan">
      <formula>1</formula>
    </cfRule>
  </conditionalFormatting>
  <conditionalFormatting sqref="H4:H131">
    <cfRule type="cellIs" dxfId="0" priority="8" operator="between">
      <formula>100</formula>
      <formula>500</formula>
    </cfRule>
  </conditionalFormatting>
  <conditionalFormatting sqref="H4:H131">
    <cfRule type="cellIs" dxfId="5" priority="9" operator="greaterThan">
      <formula>500</formula>
    </cfRule>
  </conditionalFormatting>
  <conditionalFormatting sqref="I4:I131">
    <cfRule type="cellIs" dxfId="0" priority="10" operator="between">
      <formula>6</formula>
      <formula>12</formula>
    </cfRule>
  </conditionalFormatting>
  <conditionalFormatting sqref="I4:I131">
    <cfRule type="cellIs" dxfId="5" priority="11" operator="greaterThan">
      <formula>12</formula>
    </cfRule>
  </conditionalFormatting>
  <conditionalFormatting sqref="L4:L131">
    <cfRule type="cellIs" dxfId="5" priority="12" operator="greaterThan">
      <formula>120</formula>
    </cfRule>
  </conditionalFormatting>
  <conditionalFormatting sqref="M4:M131">
    <cfRule type="cellIs" dxfId="5" priority="13" operator="greaterThan">
      <formula>120</formula>
    </cfRule>
  </conditionalFormatting>
  <conditionalFormatting sqref="N4:N131">
    <cfRule type="cellIs" dxfId="5" priority="14" operator="greaterThan">
      <formula>120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4" width="8.71"/>
    <col customWidth="1" hidden="1" min="5" max="6" width="8.71"/>
    <col customWidth="1" min="7" max="9" width="8.71"/>
    <col customWidth="1" hidden="1" min="10" max="11" width="8.71"/>
    <col customWidth="1" min="12" max="21" width="8.71"/>
  </cols>
  <sheetData>
    <row r="1" ht="15.75" customHeight="1">
      <c r="A1" s="1" t="s">
        <v>0</v>
      </c>
      <c r="B1" s="2" t="s">
        <v>2</v>
      </c>
      <c r="C1" s="3" t="s">
        <v>3</v>
      </c>
      <c r="D1" s="4"/>
      <c r="E1" s="5" t="s">
        <v>4</v>
      </c>
      <c r="F1" s="4"/>
      <c r="G1" s="5" t="s">
        <v>5</v>
      </c>
      <c r="H1" s="6"/>
      <c r="I1" s="7" t="s">
        <v>6</v>
      </c>
      <c r="J1" s="8" t="s">
        <v>7</v>
      </c>
      <c r="K1" s="4"/>
      <c r="L1" s="3" t="s">
        <v>8</v>
      </c>
      <c r="M1" s="4"/>
      <c r="N1" s="7" t="s">
        <v>9</v>
      </c>
      <c r="O1" s="7" t="s">
        <v>10</v>
      </c>
      <c r="P1" s="9" t="s">
        <v>11</v>
      </c>
      <c r="Q1" s="6"/>
      <c r="R1" s="4"/>
      <c r="S1" s="10" t="s">
        <v>12</v>
      </c>
      <c r="T1" s="6"/>
      <c r="U1" s="4"/>
    </row>
    <row r="2" ht="15.0" customHeight="1">
      <c r="B2" s="11"/>
      <c r="C2" s="12" t="s">
        <v>13</v>
      </c>
      <c r="D2" s="12" t="s">
        <v>14</v>
      </c>
      <c r="E2" s="13" t="s">
        <v>13</v>
      </c>
      <c r="F2" s="13" t="s">
        <v>14</v>
      </c>
      <c r="G2" s="13" t="s">
        <v>13</v>
      </c>
      <c r="H2" s="13" t="s">
        <v>14</v>
      </c>
      <c r="I2" s="14"/>
      <c r="J2" s="13" t="s">
        <v>13</v>
      </c>
      <c r="K2" s="15" t="s">
        <v>14</v>
      </c>
      <c r="L2" s="16" t="s">
        <v>13</v>
      </c>
      <c r="M2" s="16" t="s">
        <v>14</v>
      </c>
      <c r="N2" s="14"/>
      <c r="O2" s="14"/>
      <c r="P2" s="17" t="s">
        <v>15</v>
      </c>
      <c r="Q2" s="18" t="s">
        <v>16</v>
      </c>
      <c r="R2" s="18" t="s">
        <v>17</v>
      </c>
      <c r="S2" s="19" t="s">
        <v>18</v>
      </c>
      <c r="T2" s="19" t="s">
        <v>19</v>
      </c>
      <c r="U2" s="19" t="s">
        <v>20</v>
      </c>
    </row>
    <row r="3" ht="15.0" customHeight="1">
      <c r="A3" s="21">
        <v>1.0</v>
      </c>
      <c r="B3" s="24">
        <f>Elims!C$6</f>
        <v>2761</v>
      </c>
      <c r="C3" s="27">
        <f>iferror(sumif('Raw Data'!$S:$S,$B3,'Raw Data'!R:R)/countif('Raw Data'!$S:$S,$B3),0)</f>
        <v>47.22222222</v>
      </c>
      <c r="D3" s="27">
        <f t="array" ref="D3">max(if('Raw Data'!$S:$S=$B3,'Raw Data'!$R:$R))</f>
        <v>111.6666667</v>
      </c>
      <c r="E3" s="34">
        <f>iferror(sumif('Raw Data'!$S:$S,$B3,'Raw Data'!E:E)/countif('Raw Data'!$S:$S,$B3),0)</f>
        <v>0</v>
      </c>
      <c r="F3" s="34">
        <f t="array" ref="F3">max(if('Raw Data'!$S:$S=$B3,'Raw Data'!$E:$E))</f>
        <v>0</v>
      </c>
      <c r="G3" s="34">
        <f>iferror(sumif('Raw Data'!$S:$S,$B3,'Raw Data'!F:F)/countif('Raw Data'!$S:$S,$B3),0)</f>
        <v>0.3333333333</v>
      </c>
      <c r="H3" s="34">
        <f t="array" ref="H3">max(if('Raw Data'!$S:$S=$B3,'Raw Data'!$F:$F))</f>
        <v>1</v>
      </c>
      <c r="I3" s="34">
        <f>iferror(sumif('Raw Data'!$S:$S,$B3,'Raw Data'!G:G)/countif('Raw Data'!$S:$S,$B3),0)</f>
        <v>1</v>
      </c>
      <c r="J3" s="34">
        <f>iferror(sumif('Raw Data'!$S:$S,$B3,'Raw Data'!H:H)/countif('Raw Data'!$S:$S,$B3),0)</f>
        <v>0</v>
      </c>
      <c r="K3" s="34">
        <f t="array" ref="K3">max(if('Raw Data'!$S:$S=$B3,'Raw Data'!$H:$H))</f>
        <v>0</v>
      </c>
      <c r="L3" s="27">
        <f>iferror(sumif('Raw Data'!$S:$S,$B3,'Raw Data'!I:I)/countif('Raw Data'!$S:$S,$B3),0)</f>
        <v>1.333333333</v>
      </c>
      <c r="M3" s="27">
        <f t="array" ref="M3">max(if('Raw Data'!$S:$S=$B3,'Raw Data'!$I:$I))</f>
        <v>3</v>
      </c>
      <c r="N3" s="34">
        <f>iferror(sumif('Raw Data'!$S:$S,$B3,'Raw Data'!J:J)/countif('Raw Data'!$S:$S,$B3),0)</f>
        <v>0.3333333333</v>
      </c>
      <c r="O3" s="34">
        <f>iferror(sumif('Raw Data'!$S:$S,$B3,'Raw Data'!K:K)/countif('Raw Data'!$S:$S,$B3),0)</f>
        <v>0</v>
      </c>
      <c r="P3" s="48">
        <f>G3*'Control PanelOur Matches'!$L$2</f>
        <v>20</v>
      </c>
      <c r="Q3" s="49">
        <f t="shared" ref="Q3:Q5" si="1">E3+J3*(1/3)</f>
        <v>0</v>
      </c>
      <c r="R3" s="49">
        <f t="shared" ref="R3:R5" si="2">G3+L3</f>
        <v>1.666666667</v>
      </c>
      <c r="S3" s="53">
        <f>iferror(sumif('Raw Data'!$S:$S,$B3,'Raw Data'!L:L)/countif('Raw Data'!$S:$S,$B3),0)</f>
        <v>0</v>
      </c>
      <c r="T3" s="53">
        <f>iferror(sumif('Raw Data'!$S:$S,$B3,'Raw Data'!M:M)/countif('Raw Data'!$S:$S,$B3),0)</f>
        <v>0</v>
      </c>
      <c r="U3" s="56">
        <f>iferror(sumif('Raw Data'!$S:$S,$B3,'Raw Data'!N:N)/countif('Raw Data'!$S:$S,$B3),0)</f>
        <v>0</v>
      </c>
    </row>
    <row r="4" ht="15.0" customHeight="1">
      <c r="A4" s="51"/>
      <c r="B4" s="24">
        <f>Elims!D$6</f>
        <v>751</v>
      </c>
      <c r="C4" s="27">
        <f>iferror(sumif('Raw Data'!$S:$S,$B4,'Raw Data'!R:R)/countif('Raw Data'!$S:$S,$B4),0)</f>
        <v>81.66666667</v>
      </c>
      <c r="D4" s="27">
        <f t="array" ref="D4">max(if('Raw Data'!$S:$S=$B4,'Raw Data'!$R:$R))</f>
        <v>111.6666667</v>
      </c>
      <c r="E4" s="34">
        <f>iferror(sumif('Raw Data'!$S:$S,$B4,'Raw Data'!E:E)/countif('Raw Data'!$S:$S,$B4),0)</f>
        <v>0</v>
      </c>
      <c r="F4" s="34">
        <f t="array" ref="F4">max(if('Raw Data'!$S:$S=$B4,'Raw Data'!$E:$E))</f>
        <v>0</v>
      </c>
      <c r="G4" s="34">
        <f>iferror(sumif('Raw Data'!$S:$S,$B4,'Raw Data'!F:F)/countif('Raw Data'!$S:$S,$B4),0)</f>
        <v>0.3333333333</v>
      </c>
      <c r="H4" s="34">
        <f t="array" ref="H4">max(if('Raw Data'!$S:$S=$B4,'Raw Data'!$F:$F))</f>
        <v>1</v>
      </c>
      <c r="I4" s="34">
        <f>iferror(sumif('Raw Data'!$S:$S,$B4,'Raw Data'!G:G)/countif('Raw Data'!$S:$S,$B4),0)</f>
        <v>1</v>
      </c>
      <c r="J4" s="34">
        <f>iferror(sumif('Raw Data'!$S:$S,$B4,'Raw Data'!H:H)/countif('Raw Data'!$S:$S,$B4),0)</f>
        <v>0</v>
      </c>
      <c r="K4" s="34">
        <f t="array" ref="K4">max(if('Raw Data'!$S:$S=$B4,'Raw Data'!$H:$H))</f>
        <v>0</v>
      </c>
      <c r="L4" s="27">
        <f>iferror(sumif('Raw Data'!$S:$S,$B4,'Raw Data'!I:I)/countif('Raw Data'!$S:$S,$B4),0)</f>
        <v>2.666666667</v>
      </c>
      <c r="M4" s="27">
        <f t="array" ref="M4">max(if('Raw Data'!$S:$S=$B4,'Raw Data'!$I:$I))</f>
        <v>4</v>
      </c>
      <c r="N4" s="34">
        <f>iferror(sumif('Raw Data'!$S:$S,$B4,'Raw Data'!J:J)/countif('Raw Data'!$S:$S,$B4),0)</f>
        <v>0.6666666667</v>
      </c>
      <c r="O4" s="34">
        <f>iferror(sumif('Raw Data'!$S:$S,$B4,'Raw Data'!K:K)/countif('Raw Data'!$S:$S,$B4),0)</f>
        <v>0</v>
      </c>
      <c r="P4" s="49">
        <f>G4*'Control PanelOur Matches'!$L$2</f>
        <v>20</v>
      </c>
      <c r="Q4" s="49">
        <f t="shared" si="1"/>
        <v>0</v>
      </c>
      <c r="R4" s="49">
        <f t="shared" si="2"/>
        <v>3</v>
      </c>
      <c r="S4" s="51"/>
      <c r="T4" s="51"/>
      <c r="U4" s="56">
        <f>iferror(sumif('Raw Data'!$S:$S,$B4,'Raw Data'!N:N)/countif('Raw Data'!$S:$S,$B4),0)</f>
        <v>0</v>
      </c>
    </row>
    <row r="5" ht="15.0" customHeight="1">
      <c r="A5" s="14"/>
      <c r="B5" s="24">
        <f>Elims!E$6</f>
        <v>3303</v>
      </c>
      <c r="C5" s="27">
        <f>iferror(sumif('Raw Data'!$S:$S,$B5,'Raw Data'!R:R)/countif('Raw Data'!$S:$S,$B5),0)</f>
        <v>72.03703704</v>
      </c>
      <c r="D5" s="27">
        <f t="array" ref="D5">max(if('Raw Data'!$S:$S=$B5,'Raw Data'!$R:$R))</f>
        <v>75</v>
      </c>
      <c r="E5" s="34">
        <f>iferror(sumif('Raw Data'!$S:$S,$B5,'Raw Data'!E:E)/countif('Raw Data'!$S:$S,$B5),0)</f>
        <v>0</v>
      </c>
      <c r="F5" s="34">
        <f t="array" ref="F5">max(if('Raw Data'!$S:$S=$B5,'Raw Data'!$E:$E))</f>
        <v>0</v>
      </c>
      <c r="G5" s="34">
        <f>iferror(sumif('Raw Data'!$S:$S,$B5,'Raw Data'!F:F)/countif('Raw Data'!$S:$S,$B5),0)</f>
        <v>0</v>
      </c>
      <c r="H5" s="34">
        <f t="array" ref="H5">max(if('Raw Data'!$S:$S=$B5,'Raw Data'!$F:$F))</f>
        <v>0</v>
      </c>
      <c r="I5" s="34">
        <f>iferror(sumif('Raw Data'!$S:$S,$B5,'Raw Data'!G:G)/countif('Raw Data'!$S:$S,$B5),0)</f>
        <v>1</v>
      </c>
      <c r="J5" s="34">
        <f>iferror(sumif('Raw Data'!$S:$S,$B5,'Raw Data'!H:H)/countif('Raw Data'!$S:$S,$B5),0)</f>
        <v>0</v>
      </c>
      <c r="K5" s="34">
        <f t="array" ref="K5">max(if('Raw Data'!$S:$S=$B5,'Raw Data'!$H:$H))</f>
        <v>0</v>
      </c>
      <c r="L5" s="27">
        <f>iferror(sumif('Raw Data'!$S:$S,$B5,'Raw Data'!I:I)/countif('Raw Data'!$S:$S,$B5),0)</f>
        <v>1.333333333</v>
      </c>
      <c r="M5" s="27">
        <f t="array" ref="M5">max(if('Raw Data'!$S:$S=$B5,'Raw Data'!$I:$I))</f>
        <v>2</v>
      </c>
      <c r="N5" s="34">
        <f>iferror(sumif('Raw Data'!$S:$S,$B5,'Raw Data'!J:J)/countif('Raw Data'!$S:$S,$B5),0)</f>
        <v>1</v>
      </c>
      <c r="O5" s="34">
        <f>iferror(sumif('Raw Data'!$S:$S,$B5,'Raw Data'!K:K)/countif('Raw Data'!$S:$S,$B5),0)</f>
        <v>0</v>
      </c>
      <c r="P5" s="49">
        <f>G5*'Control PanelOur Matches'!$L$2</f>
        <v>0</v>
      </c>
      <c r="Q5" s="49">
        <f t="shared" si="1"/>
        <v>0</v>
      </c>
      <c r="R5" s="49">
        <f t="shared" si="2"/>
        <v>1.333333333</v>
      </c>
      <c r="S5" s="14"/>
      <c r="T5" s="14"/>
      <c r="U5" s="56">
        <f>iferror(sumif('Raw Data'!$S:$S,$B5,'Raw Data'!N:N)/countif('Raw Data'!$S:$S,$B5),0)</f>
        <v>0</v>
      </c>
    </row>
    <row r="6" ht="3.0" customHeight="1">
      <c r="A6" s="74"/>
      <c r="B6" s="75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2"/>
      <c r="Q6" s="92"/>
      <c r="R6" s="92"/>
      <c r="S6" s="93"/>
      <c r="T6" s="93"/>
      <c r="U6" s="92"/>
    </row>
    <row r="7" ht="15.0" customHeight="1">
      <c r="A7" s="21">
        <v>2.0</v>
      </c>
      <c r="B7" s="24">
        <f>Elims!C$7</f>
        <v>1678</v>
      </c>
      <c r="C7" s="27">
        <f>iferror(sumif('Raw Data'!$S:$S,$B7,'Raw Data'!R:R)/countif('Raw Data'!$S:$S,$B7),0)</f>
        <v>79.76190476</v>
      </c>
      <c r="D7" s="27">
        <f t="array" ref="D7">max(if('Raw Data'!$S:$S=$B7,'Raw Data'!$R:$R))</f>
        <v>100</v>
      </c>
      <c r="E7" s="34">
        <f>iferror(sumif('Raw Data'!$S:$S,$B7,'Raw Data'!E:E)/countif('Raw Data'!$S:$S,$B7),0)</f>
        <v>0</v>
      </c>
      <c r="F7" s="34">
        <f t="array" ref="F7">max(if('Raw Data'!$S:$S=$B7,'Raw Data'!$E:$E))</f>
        <v>0</v>
      </c>
      <c r="G7" s="34">
        <f>iferror(sumif('Raw Data'!$S:$S,$B7,'Raw Data'!F:F)/countif('Raw Data'!$S:$S,$B7),0)</f>
        <v>0</v>
      </c>
      <c r="H7" s="34">
        <f t="array" ref="H7">max(if('Raw Data'!$S:$S=$B7,'Raw Data'!$F:$F))</f>
        <v>0</v>
      </c>
      <c r="I7" s="34">
        <f>iferror(sumif('Raw Data'!$S:$S,$B7,'Raw Data'!G:G)/countif('Raw Data'!$S:$S,$B7),0)</f>
        <v>1</v>
      </c>
      <c r="J7" s="34">
        <f>iferror(sumif('Raw Data'!$S:$S,$B7,'Raw Data'!H:H)/countif('Raw Data'!$S:$S,$B7),0)</f>
        <v>0</v>
      </c>
      <c r="K7" s="34">
        <f t="array" ref="K7">max(if('Raw Data'!$S:$S=$B7,'Raw Data'!$H:$H))</f>
        <v>0</v>
      </c>
      <c r="L7" s="27">
        <f>iferror(sumif('Raw Data'!$S:$S,$B7,'Raw Data'!I:I)/countif('Raw Data'!$S:$S,$B7),0)</f>
        <v>3</v>
      </c>
      <c r="M7" s="27">
        <f t="array" ref="M7">max(if('Raw Data'!$S:$S=$B7,'Raw Data'!$I:$I))</f>
        <v>3</v>
      </c>
      <c r="N7" s="34">
        <f>iferror(sumif('Raw Data'!$S:$S,$B7,'Raw Data'!J:J)/countif('Raw Data'!$S:$S,$B7),0)</f>
        <v>0.6666666667</v>
      </c>
      <c r="O7" s="34">
        <f>iferror(sumif('Raw Data'!$S:$S,$B7,'Raw Data'!K:K)/countif('Raw Data'!$S:$S,$B7),0)</f>
        <v>0</v>
      </c>
      <c r="P7" s="49">
        <f>G7*'Control PanelOur Matches'!$L$2</f>
        <v>0</v>
      </c>
      <c r="Q7" s="49">
        <f t="shared" ref="Q7:Q9" si="3">E7+J7*(1/3)</f>
        <v>0</v>
      </c>
      <c r="R7" s="49">
        <f t="shared" ref="R7:R9" si="4">G7+L7</f>
        <v>3</v>
      </c>
      <c r="S7" s="53">
        <f>iferror(sumif('Raw Data'!$S:$S,$B7,'Raw Data'!L:L)/countif('Raw Data'!$S:$S,$B7),0)</f>
        <v>38.66666667</v>
      </c>
      <c r="T7" s="53">
        <f>iferror(sumif('Raw Data'!$S:$S,$B7,'Raw Data'!M:M)/countif('Raw Data'!$S:$S,$B7),0)</f>
        <v>0</v>
      </c>
      <c r="U7" s="56">
        <f>iferror(sumif('Raw Data'!$S:$S,$B7,'Raw Data'!N:N)/countif('Raw Data'!$S:$S,$B7),0)</f>
        <v>19.66666667</v>
      </c>
    </row>
    <row r="8" ht="15.0" customHeight="1">
      <c r="A8" s="51"/>
      <c r="B8" s="24">
        <f>Elims!D$7</f>
        <v>1323</v>
      </c>
      <c r="C8" s="27">
        <f>iferror(sumif('Raw Data'!$S:$S,$B8,'Raw Data'!R:R)/countif('Raw Data'!$S:$S,$B8),0)</f>
        <v>88.0952381</v>
      </c>
      <c r="D8" s="27">
        <f t="array" ref="D8">max(if('Raw Data'!$S:$S=$B8,'Raw Data'!$R:$R))</f>
        <v>100</v>
      </c>
      <c r="E8" s="34">
        <f>iferror(sumif('Raw Data'!$S:$S,$B8,'Raw Data'!E:E)/countif('Raw Data'!$S:$S,$B8),0)</f>
        <v>0</v>
      </c>
      <c r="F8" s="34">
        <f t="array" ref="F8">max(if('Raw Data'!$S:$S=$B8,'Raw Data'!$E:$E))</f>
        <v>0</v>
      </c>
      <c r="G8" s="34">
        <f>iferror(sumif('Raw Data'!$S:$S,$B8,'Raw Data'!F:F)/countif('Raw Data'!$S:$S,$B8),0)</f>
        <v>0</v>
      </c>
      <c r="H8" s="34">
        <f t="array" ref="H8">max(if('Raw Data'!$S:$S=$B8,'Raw Data'!$F:$F))</f>
        <v>0</v>
      </c>
      <c r="I8" s="34">
        <f>iferror(sumif('Raw Data'!$S:$S,$B8,'Raw Data'!G:G)/countif('Raw Data'!$S:$S,$B8),0)</f>
        <v>0.3333333333</v>
      </c>
      <c r="J8" s="34">
        <f>iferror(sumif('Raw Data'!$S:$S,$B8,'Raw Data'!H:H)/countif('Raw Data'!$S:$S,$B8),0)</f>
        <v>0</v>
      </c>
      <c r="K8" s="34">
        <f t="array" ref="K8">max(if('Raw Data'!$S:$S=$B8,'Raw Data'!$H:$H))</f>
        <v>0</v>
      </c>
      <c r="L8" s="27">
        <f>iferror(sumif('Raw Data'!$S:$S,$B8,'Raw Data'!I:I)/countif('Raw Data'!$S:$S,$B8),0)</f>
        <v>2.666666667</v>
      </c>
      <c r="M8" s="27">
        <f t="array" ref="M8">max(if('Raw Data'!$S:$S=$B8,'Raw Data'!$I:$I))</f>
        <v>3</v>
      </c>
      <c r="N8" s="34">
        <f>iferror(sumif('Raw Data'!$S:$S,$B8,'Raw Data'!J:J)/countif('Raw Data'!$S:$S,$B8),0)</f>
        <v>1</v>
      </c>
      <c r="O8" s="34">
        <f>iferror(sumif('Raw Data'!$S:$S,$B8,'Raw Data'!K:K)/countif('Raw Data'!$S:$S,$B8),0)</f>
        <v>0</v>
      </c>
      <c r="P8" s="49">
        <f>G8*'Control PanelOur Matches'!$L$2</f>
        <v>0</v>
      </c>
      <c r="Q8" s="49">
        <f t="shared" si="3"/>
        <v>0</v>
      </c>
      <c r="R8" s="49">
        <f t="shared" si="4"/>
        <v>2.666666667</v>
      </c>
      <c r="S8" s="51"/>
      <c r="T8" s="51"/>
      <c r="U8" s="56">
        <f>iferror(sumif('Raw Data'!$S:$S,$B8,'Raw Data'!N:N)/countif('Raw Data'!$S:$S,$B8),0)</f>
        <v>23</v>
      </c>
    </row>
    <row r="9" ht="15.0" customHeight="1">
      <c r="A9" s="14"/>
      <c r="B9" s="24">
        <f>Elims!E$7</f>
        <v>2135</v>
      </c>
      <c r="C9" s="27">
        <f>iferror(sumif('Raw Data'!$S:$S,$B9,'Raw Data'!R:R)/countif('Raw Data'!$S:$S,$B9),0)</f>
        <v>90</v>
      </c>
      <c r="D9" s="27">
        <f t="array" ref="D9">max(if('Raw Data'!$S:$S=$B9,'Raw Data'!$R:$R))</f>
        <v>115</v>
      </c>
      <c r="E9" s="34">
        <f>iferror(sumif('Raw Data'!$S:$S,$B9,'Raw Data'!E:E)/countif('Raw Data'!$S:$S,$B9),0)</f>
        <v>0</v>
      </c>
      <c r="F9" s="34">
        <f t="array" ref="F9">max(if('Raw Data'!$S:$S=$B9,'Raw Data'!$E:$E))</f>
        <v>0</v>
      </c>
      <c r="G9" s="34">
        <f>iferror(sumif('Raw Data'!$S:$S,$B9,'Raw Data'!F:F)/countif('Raw Data'!$S:$S,$B9),0)</f>
        <v>0.3333333333</v>
      </c>
      <c r="H9" s="34">
        <f t="array" ref="H9">max(if('Raw Data'!$S:$S=$B9,'Raw Data'!$F:$F))</f>
        <v>1</v>
      </c>
      <c r="I9" s="34">
        <f>iferror(sumif('Raw Data'!$S:$S,$B9,'Raw Data'!G:G)/countif('Raw Data'!$S:$S,$B9),0)</f>
        <v>1</v>
      </c>
      <c r="J9" s="34">
        <f>iferror(sumif('Raw Data'!$S:$S,$B9,'Raw Data'!H:H)/countif('Raw Data'!$S:$S,$B9),0)</f>
        <v>0</v>
      </c>
      <c r="K9" s="34">
        <f t="array" ref="K9">max(if('Raw Data'!$S:$S=$B9,'Raw Data'!$H:$H))</f>
        <v>0</v>
      </c>
      <c r="L9" s="27">
        <f>iferror(sumif('Raw Data'!$S:$S,$B9,'Raw Data'!I:I)/countif('Raw Data'!$S:$S,$B9),0)</f>
        <v>1</v>
      </c>
      <c r="M9" s="27">
        <f t="array" ref="M9">max(if('Raw Data'!$S:$S=$B9,'Raw Data'!$I:$I))</f>
        <v>2</v>
      </c>
      <c r="N9" s="34">
        <f>iferror(sumif('Raw Data'!$S:$S,$B9,'Raw Data'!J:J)/countif('Raw Data'!$S:$S,$B9),0)</f>
        <v>1</v>
      </c>
      <c r="O9" s="34">
        <f>iferror(sumif('Raw Data'!$S:$S,$B9,'Raw Data'!K:K)/countif('Raw Data'!$S:$S,$B9),0)</f>
        <v>0</v>
      </c>
      <c r="P9" s="49">
        <f>G9*'Control PanelOur Matches'!$L$2</f>
        <v>20</v>
      </c>
      <c r="Q9" s="49">
        <f t="shared" si="3"/>
        <v>0</v>
      </c>
      <c r="R9" s="49">
        <f t="shared" si="4"/>
        <v>1.333333333</v>
      </c>
      <c r="S9" s="14"/>
      <c r="T9" s="14"/>
      <c r="U9" s="56">
        <f>iferror(sumif('Raw Data'!$S:$S,$B9,'Raw Data'!N:N)/countif('Raw Data'!$S:$S,$B9),0)</f>
        <v>25.66666667</v>
      </c>
    </row>
    <row r="10" ht="3.0" customHeight="1">
      <c r="A10" s="74"/>
      <c r="B10" s="75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2"/>
      <c r="Q10" s="92"/>
      <c r="R10" s="92"/>
      <c r="S10" s="93"/>
      <c r="T10" s="93"/>
      <c r="U10" s="92"/>
    </row>
    <row r="11" ht="15.0" customHeight="1">
      <c r="A11" s="21">
        <v>3.0</v>
      </c>
      <c r="B11" s="24">
        <f>Elims!C$8</f>
        <v>973</v>
      </c>
      <c r="C11" s="27">
        <f>iferror(sumif('Raw Data'!$S:$S,$B11,'Raw Data'!R:R)/countif('Raw Data'!$S:$S,$B11),0)</f>
        <v>76.06060606</v>
      </c>
      <c r="D11" s="27">
        <f t="array" ref="D11">max(if('Raw Data'!$S:$S=$B11,'Raw Data'!$R:$R))</f>
        <v>98.63636364</v>
      </c>
      <c r="E11" s="34">
        <f>iferror(sumif('Raw Data'!$S:$S,$B11,'Raw Data'!E:E)/countif('Raw Data'!$S:$S,$B11),0)</f>
        <v>0</v>
      </c>
      <c r="F11" s="34">
        <f t="array" ref="F11">max(if('Raw Data'!$S:$S=$B11,'Raw Data'!$E:$E))</f>
        <v>0</v>
      </c>
      <c r="G11" s="34">
        <f>iferror(sumif('Raw Data'!$S:$S,$B11,'Raw Data'!F:F)/countif('Raw Data'!$S:$S,$B11),0)</f>
        <v>0</v>
      </c>
      <c r="H11" s="34">
        <f t="array" ref="H11">max(if('Raw Data'!$S:$S=$B11,'Raw Data'!$F:$F))</f>
        <v>0</v>
      </c>
      <c r="I11" s="34">
        <f>iferror(sumif('Raw Data'!$S:$S,$B11,'Raw Data'!G:G)/countif('Raw Data'!$S:$S,$B11),0)</f>
        <v>1</v>
      </c>
      <c r="J11" s="34">
        <f>iferror(sumif('Raw Data'!$S:$S,$B11,'Raw Data'!H:H)/countif('Raw Data'!$S:$S,$B11),0)</f>
        <v>0</v>
      </c>
      <c r="K11" s="34">
        <f t="array" ref="K11">max(if('Raw Data'!$S:$S=$B11,'Raw Data'!$H:$H))</f>
        <v>0</v>
      </c>
      <c r="L11" s="27">
        <f>iferror(sumif('Raw Data'!$S:$S,$B11,'Raw Data'!I:I)/countif('Raw Data'!$S:$S,$B11),0)</f>
        <v>3.333333333</v>
      </c>
      <c r="M11" s="27">
        <f t="array" ref="M11">max(if('Raw Data'!$S:$S=$B11,'Raw Data'!$I:$I))</f>
        <v>5</v>
      </c>
      <c r="N11" s="34">
        <f>iferror(sumif('Raw Data'!$S:$S,$B11,'Raw Data'!J:J)/countif('Raw Data'!$S:$S,$B11),0)</f>
        <v>0.6666666667</v>
      </c>
      <c r="O11" s="34">
        <f>iferror(sumif('Raw Data'!$S:$S,$B11,'Raw Data'!K:K)/countif('Raw Data'!$S:$S,$B11),0)</f>
        <v>0</v>
      </c>
      <c r="P11" s="49">
        <f>G11*'Control PanelOur Matches'!$L$2</f>
        <v>0</v>
      </c>
      <c r="Q11" s="49">
        <f t="shared" ref="Q11:Q13" si="5">E11+J11*(1/3)</f>
        <v>0</v>
      </c>
      <c r="R11" s="49">
        <f t="shared" ref="R11:R13" si="6">G11+L11</f>
        <v>3.333333333</v>
      </c>
      <c r="S11" s="53">
        <f>iferror(sumif('Raw Data'!$S:$S,$B11,'Raw Data'!L:L)/countif('Raw Data'!$S:$S,$B11),0)</f>
        <v>66</v>
      </c>
      <c r="T11" s="53">
        <f>iferror(sumif('Raw Data'!$S:$S,$B11,'Raw Data'!M:M)/countif('Raw Data'!$S:$S,$B11),0)</f>
        <v>0</v>
      </c>
      <c r="U11" s="56">
        <f>iferror(sumif('Raw Data'!$S:$S,$B11,'Raw Data'!N:N)/countif('Raw Data'!$S:$S,$B11),0)</f>
        <v>12.33333333</v>
      </c>
    </row>
    <row r="12" ht="15.0" customHeight="1">
      <c r="A12" s="51"/>
      <c r="B12" s="24">
        <f>Elims!D$8</f>
        <v>1072</v>
      </c>
      <c r="C12" s="27">
        <f>iferror(sumif('Raw Data'!$S:$S,$B12,'Raw Data'!R:R)/countif('Raw Data'!$S:$S,$B12),0)</f>
        <v>71.51515152</v>
      </c>
      <c r="D12" s="27">
        <f t="array" ref="D12">max(if('Raw Data'!$S:$S=$B12,'Raw Data'!$R:$R))</f>
        <v>100</v>
      </c>
      <c r="E12" s="34">
        <f>iferror(sumif('Raw Data'!$S:$S,$B12,'Raw Data'!E:E)/countif('Raw Data'!$S:$S,$B12),0)</f>
        <v>0</v>
      </c>
      <c r="F12" s="34">
        <f t="array" ref="F12">max(if('Raw Data'!$S:$S=$B12,'Raw Data'!$E:$E))</f>
        <v>0</v>
      </c>
      <c r="G12" s="34">
        <f>iferror(sumif('Raw Data'!$S:$S,$B12,'Raw Data'!F:F)/countif('Raw Data'!$S:$S,$B12),0)</f>
        <v>0</v>
      </c>
      <c r="H12" s="34">
        <f t="array" ref="H12">max(if('Raw Data'!$S:$S=$B12,'Raw Data'!$F:$F))</f>
        <v>0</v>
      </c>
      <c r="I12" s="34">
        <f>iferror(sumif('Raw Data'!$S:$S,$B12,'Raw Data'!G:G)/countif('Raw Data'!$S:$S,$B12),0)</f>
        <v>1</v>
      </c>
      <c r="J12" s="34">
        <f>iferror(sumif('Raw Data'!$S:$S,$B12,'Raw Data'!H:H)/countif('Raw Data'!$S:$S,$B12),0)</f>
        <v>0</v>
      </c>
      <c r="K12" s="34">
        <f t="array" ref="K12">max(if('Raw Data'!$S:$S=$B12,'Raw Data'!$H:$H))</f>
        <v>0</v>
      </c>
      <c r="L12" s="27">
        <f>iferror(sumif('Raw Data'!$S:$S,$B12,'Raw Data'!I:I)/countif('Raw Data'!$S:$S,$B12),0)</f>
        <v>2.666666667</v>
      </c>
      <c r="M12" s="27">
        <f t="array" ref="M12">max(if('Raw Data'!$S:$S=$B12,'Raw Data'!$I:$I))</f>
        <v>3</v>
      </c>
      <c r="N12" s="34">
        <f>iferror(sumif('Raw Data'!$S:$S,$B12,'Raw Data'!J:J)/countif('Raw Data'!$S:$S,$B12),0)</f>
        <v>0.6666666667</v>
      </c>
      <c r="O12" s="34">
        <f>iferror(sumif('Raw Data'!$S:$S,$B12,'Raw Data'!K:K)/countif('Raw Data'!$S:$S,$B12),0)</f>
        <v>0</v>
      </c>
      <c r="P12" s="49">
        <f>G12*'Control PanelOur Matches'!$L$2</f>
        <v>0</v>
      </c>
      <c r="Q12" s="49">
        <f t="shared" si="5"/>
        <v>0</v>
      </c>
      <c r="R12" s="49">
        <f t="shared" si="6"/>
        <v>2.666666667</v>
      </c>
      <c r="S12" s="51"/>
      <c r="T12" s="51"/>
      <c r="U12" s="56">
        <f>iferror(sumif('Raw Data'!$S:$S,$B12,'Raw Data'!N:N)/countif('Raw Data'!$S:$S,$B12),0)</f>
        <v>13</v>
      </c>
    </row>
    <row r="13" ht="15.0" customHeight="1">
      <c r="A13" s="14"/>
      <c r="B13" s="24">
        <f>Elims!E$8</f>
        <v>1662</v>
      </c>
      <c r="C13" s="27">
        <f>iferror(sumif('Raw Data'!$S:$S,$B13,'Raw Data'!R:R)/countif('Raw Data'!$S:$S,$B13),0)</f>
        <v>91.81818182</v>
      </c>
      <c r="D13" s="27">
        <f t="array" ref="D13">max(if('Raw Data'!$S:$S=$B13,'Raw Data'!$R:$R))</f>
        <v>100</v>
      </c>
      <c r="E13" s="34">
        <f>iferror(sumif('Raw Data'!$S:$S,$B13,'Raw Data'!E:E)/countif('Raw Data'!$S:$S,$B13),0)</f>
        <v>0</v>
      </c>
      <c r="F13" s="34">
        <f t="array" ref="F13">max(if('Raw Data'!$S:$S=$B13,'Raw Data'!$E:$E))</f>
        <v>0</v>
      </c>
      <c r="G13" s="34">
        <f>iferror(sumif('Raw Data'!$S:$S,$B13,'Raw Data'!F:F)/countif('Raw Data'!$S:$S,$B13),0)</f>
        <v>0</v>
      </c>
      <c r="H13" s="34">
        <f t="array" ref="H13">max(if('Raw Data'!$S:$S=$B13,'Raw Data'!$F:$F))</f>
        <v>0</v>
      </c>
      <c r="I13" s="34">
        <f>iferror(sumif('Raw Data'!$S:$S,$B13,'Raw Data'!G:G)/countif('Raw Data'!$S:$S,$B13),0)</f>
        <v>1</v>
      </c>
      <c r="J13" s="34">
        <f>iferror(sumif('Raw Data'!$S:$S,$B13,'Raw Data'!H:H)/countif('Raw Data'!$S:$S,$B13),0)</f>
        <v>0</v>
      </c>
      <c r="K13" s="34">
        <f t="array" ref="K13">max(if('Raw Data'!$S:$S=$B13,'Raw Data'!$H:$H))</f>
        <v>0</v>
      </c>
      <c r="L13" s="27">
        <f>iferror(sumif('Raw Data'!$S:$S,$B13,'Raw Data'!I:I)/countif('Raw Data'!$S:$S,$B13),0)</f>
        <v>3</v>
      </c>
      <c r="M13" s="27">
        <f t="array" ref="M13">max(if('Raw Data'!$S:$S=$B13,'Raw Data'!$I:$I))</f>
        <v>3</v>
      </c>
      <c r="N13" s="34">
        <f>iferror(sumif('Raw Data'!$S:$S,$B13,'Raw Data'!J:J)/countif('Raw Data'!$S:$S,$B13),0)</f>
        <v>1</v>
      </c>
      <c r="O13" s="34">
        <f>iferror(sumif('Raw Data'!$S:$S,$B13,'Raw Data'!K:K)/countif('Raw Data'!$S:$S,$B13),0)</f>
        <v>0</v>
      </c>
      <c r="P13" s="49">
        <f>G13*'Control PanelOur Matches'!$L$2</f>
        <v>0</v>
      </c>
      <c r="Q13" s="49">
        <f t="shared" si="5"/>
        <v>0</v>
      </c>
      <c r="R13" s="49">
        <f t="shared" si="6"/>
        <v>3</v>
      </c>
      <c r="S13" s="14"/>
      <c r="T13" s="14"/>
      <c r="U13" s="56">
        <f>iferror(sumif('Raw Data'!$S:$S,$B13,'Raw Data'!N:N)/countif('Raw Data'!$S:$S,$B13),0)</f>
        <v>25</v>
      </c>
    </row>
    <row r="14" ht="3.0" customHeight="1">
      <c r="A14" s="74"/>
      <c r="B14" s="75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2"/>
      <c r="Q14" s="92"/>
      <c r="R14" s="92"/>
      <c r="S14" s="93"/>
      <c r="T14" s="93"/>
      <c r="U14" s="92"/>
    </row>
    <row r="15" ht="15.0" customHeight="1">
      <c r="A15" s="21">
        <v>4.0</v>
      </c>
      <c r="B15" s="24">
        <f>Elims!C$9</f>
        <v>5852</v>
      </c>
      <c r="C15" s="27">
        <f>iferror(sumif('Raw Data'!$S:$S,$B15,'Raw Data'!R:R)/countif('Raw Data'!$S:$S,$B15),0)</f>
        <v>67.19047619</v>
      </c>
      <c r="D15" s="27">
        <f t="array" ref="D15">max(if('Raw Data'!$S:$S=$B15,'Raw Data'!$R:$R))</f>
        <v>68.33333333</v>
      </c>
      <c r="E15" s="34">
        <f>iferror(sumif('Raw Data'!$S:$S,$B15,'Raw Data'!E:E)/countif('Raw Data'!$S:$S,$B15),0)</f>
        <v>0</v>
      </c>
      <c r="F15" s="34">
        <f t="array" ref="F15">max(if('Raw Data'!$S:$S=$B15,'Raw Data'!$E:$E))</f>
        <v>0</v>
      </c>
      <c r="G15" s="34">
        <f>iferror(sumif('Raw Data'!$S:$S,$B15,'Raw Data'!F:F)/countif('Raw Data'!$S:$S,$B15),0)</f>
        <v>0</v>
      </c>
      <c r="H15" s="34">
        <f t="array" ref="H15">max(if('Raw Data'!$S:$S=$B15,'Raw Data'!$F:$F))</f>
        <v>0</v>
      </c>
      <c r="I15" s="34">
        <f>iferror(sumif('Raw Data'!$S:$S,$B15,'Raw Data'!G:G)/countif('Raw Data'!$S:$S,$B15),0)</f>
        <v>1</v>
      </c>
      <c r="J15" s="34">
        <f>iferror(sumif('Raw Data'!$S:$S,$B15,'Raw Data'!H:H)/countif('Raw Data'!$S:$S,$B15),0)</f>
        <v>0</v>
      </c>
      <c r="K15" s="34">
        <f t="array" ref="K15">max(if('Raw Data'!$S:$S=$B15,'Raw Data'!$H:$H))</f>
        <v>0</v>
      </c>
      <c r="L15" s="27">
        <f>iferror(sumif('Raw Data'!$S:$S,$B15,'Raw Data'!I:I)/countif('Raw Data'!$S:$S,$B15),0)</f>
        <v>1</v>
      </c>
      <c r="M15" s="27">
        <f t="array" ref="M15">max(if('Raw Data'!$S:$S=$B15,'Raw Data'!$I:$I))</f>
        <v>1</v>
      </c>
      <c r="N15" s="34">
        <f>iferror(sumif('Raw Data'!$S:$S,$B15,'Raw Data'!J:J)/countif('Raw Data'!$S:$S,$B15),0)</f>
        <v>1</v>
      </c>
      <c r="O15" s="34">
        <f>iferror(sumif('Raw Data'!$S:$S,$B15,'Raw Data'!K:K)/countif('Raw Data'!$S:$S,$B15),0)</f>
        <v>0</v>
      </c>
      <c r="P15" s="49">
        <f>G15*'Control PanelOur Matches'!$L$2</f>
        <v>0</v>
      </c>
      <c r="Q15" s="49">
        <f t="shared" ref="Q15:Q17" si="7">E15+J15*(1/3)</f>
        <v>0</v>
      </c>
      <c r="R15" s="49">
        <f t="shared" ref="R15:R17" si="8">G15+L15</f>
        <v>1</v>
      </c>
      <c r="S15" s="53">
        <f>iferror(sumif('Raw Data'!$S:$S,$B15,'Raw Data'!L:L)/countif('Raw Data'!$S:$S,$B15),0)</f>
        <v>28.2</v>
      </c>
      <c r="T15" s="53">
        <f>iferror(sumif('Raw Data'!$S:$S,$B15,'Raw Data'!M:M)/countif('Raw Data'!$S:$S,$B15),0)</f>
        <v>0</v>
      </c>
      <c r="U15" s="56">
        <f>iferror(sumif('Raw Data'!$S:$S,$B15,'Raw Data'!N:N)/countif('Raw Data'!$S:$S,$B15),0)</f>
        <v>13</v>
      </c>
    </row>
    <row r="16" ht="15.0" customHeight="1">
      <c r="A16" s="51"/>
      <c r="B16" s="24">
        <f>Elims!D$9</f>
        <v>3256</v>
      </c>
      <c r="C16" s="27">
        <f>iferror(sumif('Raw Data'!$S:$S,$B16,'Raw Data'!R:R)/countif('Raw Data'!$S:$S,$B16),0)</f>
        <v>132.047619</v>
      </c>
      <c r="D16" s="27">
        <f t="array" ref="D16">max(if('Raw Data'!$S:$S=$B16,'Raw Data'!$R:$R))</f>
        <v>155</v>
      </c>
      <c r="E16" s="34">
        <f>iferror(sumif('Raw Data'!$S:$S,$B16,'Raw Data'!E:E)/countif('Raw Data'!$S:$S,$B16),0)</f>
        <v>0</v>
      </c>
      <c r="F16" s="34">
        <f t="array" ref="F16">max(if('Raw Data'!$S:$S=$B16,'Raw Data'!$E:$E))</f>
        <v>0</v>
      </c>
      <c r="G16" s="34">
        <f>iferror(sumif('Raw Data'!$S:$S,$B16,'Raw Data'!F:F)/countif('Raw Data'!$S:$S,$B16),0)</f>
        <v>1</v>
      </c>
      <c r="H16" s="34">
        <f t="array" ref="H16">max(if('Raw Data'!$S:$S=$B16,'Raw Data'!$F:$F))</f>
        <v>1</v>
      </c>
      <c r="I16" s="34">
        <f>iferror(sumif('Raw Data'!$S:$S,$B16,'Raw Data'!G:G)/countif('Raw Data'!$S:$S,$B16),0)</f>
        <v>1</v>
      </c>
      <c r="J16" s="34">
        <f>iferror(sumif('Raw Data'!$S:$S,$B16,'Raw Data'!H:H)/countif('Raw Data'!$S:$S,$B16),0)</f>
        <v>0</v>
      </c>
      <c r="K16" s="34">
        <f t="array" ref="K16">max(if('Raw Data'!$S:$S=$B16,'Raw Data'!$H:$H))</f>
        <v>0</v>
      </c>
      <c r="L16" s="27">
        <f>iferror(sumif('Raw Data'!$S:$S,$B16,'Raw Data'!I:I)/countif('Raw Data'!$S:$S,$B16),0)</f>
        <v>2.2</v>
      </c>
      <c r="M16" s="27">
        <f t="array" ref="M16">max(if('Raw Data'!$S:$S=$B16,'Raw Data'!$I:$I))</f>
        <v>3</v>
      </c>
      <c r="N16" s="34">
        <f>iferror(sumif('Raw Data'!$S:$S,$B16,'Raw Data'!J:J)/countif('Raw Data'!$S:$S,$B16),0)</f>
        <v>0.8</v>
      </c>
      <c r="O16" s="34">
        <f>iferror(sumif('Raw Data'!$S:$S,$B16,'Raw Data'!K:K)/countif('Raw Data'!$S:$S,$B16),0)</f>
        <v>0</v>
      </c>
      <c r="P16" s="49">
        <f>G16*'Control PanelOur Matches'!$L$2</f>
        <v>60</v>
      </c>
      <c r="Q16" s="49">
        <f t="shared" si="7"/>
        <v>0</v>
      </c>
      <c r="R16" s="49">
        <f t="shared" si="8"/>
        <v>3.2</v>
      </c>
      <c r="S16" s="51"/>
      <c r="T16" s="51"/>
      <c r="U16" s="56">
        <f>iferror(sumif('Raw Data'!$S:$S,$B16,'Raw Data'!N:N)/countif('Raw Data'!$S:$S,$B16),0)</f>
        <v>11</v>
      </c>
    </row>
    <row r="17" ht="15.0" customHeight="1">
      <c r="A17" s="14"/>
      <c r="B17" s="24">
        <f>Elims!E$9</f>
        <v>4543</v>
      </c>
      <c r="C17" s="27">
        <f>iferror(sumif('Raw Data'!$S:$S,$B17,'Raw Data'!R:R)/countif('Raw Data'!$S:$S,$B17),0)</f>
        <v>83.57142857</v>
      </c>
      <c r="D17" s="27">
        <f t="array" ref="D17">max(if('Raw Data'!$S:$S=$B17,'Raw Data'!$R:$R))</f>
        <v>89.28571429</v>
      </c>
      <c r="E17" s="34">
        <f>iferror(sumif('Raw Data'!$S:$S,$B17,'Raw Data'!E:E)/countif('Raw Data'!$S:$S,$B17),0)</f>
        <v>0</v>
      </c>
      <c r="F17" s="34">
        <f t="array" ref="F17">max(if('Raw Data'!$S:$S=$B17,'Raw Data'!$E:$E))</f>
        <v>0</v>
      </c>
      <c r="G17" s="34">
        <f>iferror(sumif('Raw Data'!$S:$S,$B17,'Raw Data'!F:F)/countif('Raw Data'!$S:$S,$B17),0)</f>
        <v>0</v>
      </c>
      <c r="H17" s="34">
        <f t="array" ref="H17">max(if('Raw Data'!$S:$S=$B17,'Raw Data'!$F:$F))</f>
        <v>0</v>
      </c>
      <c r="I17" s="34">
        <f>iferror(sumif('Raw Data'!$S:$S,$B17,'Raw Data'!G:G)/countif('Raw Data'!$S:$S,$B17),0)</f>
        <v>1</v>
      </c>
      <c r="J17" s="34">
        <f>iferror(sumif('Raw Data'!$S:$S,$B17,'Raw Data'!H:H)/countif('Raw Data'!$S:$S,$B17),0)</f>
        <v>0</v>
      </c>
      <c r="K17" s="34">
        <f t="array" ref="K17">max(if('Raw Data'!$S:$S=$B17,'Raw Data'!$H:$H))</f>
        <v>0</v>
      </c>
      <c r="L17" s="27">
        <f>iferror(sumif('Raw Data'!$S:$S,$B17,'Raw Data'!I:I)/countif('Raw Data'!$S:$S,$B17),0)</f>
        <v>2.4</v>
      </c>
      <c r="M17" s="27">
        <f t="array" ref="M17">max(if('Raw Data'!$S:$S=$B17,'Raw Data'!$I:$I))</f>
        <v>3</v>
      </c>
      <c r="N17" s="34">
        <f>iferror(sumif('Raw Data'!$S:$S,$B17,'Raw Data'!J:J)/countif('Raw Data'!$S:$S,$B17),0)</f>
        <v>1</v>
      </c>
      <c r="O17" s="34">
        <f>iferror(sumif('Raw Data'!$S:$S,$B17,'Raw Data'!K:K)/countif('Raw Data'!$S:$S,$B17),0)</f>
        <v>0</v>
      </c>
      <c r="P17" s="49">
        <f>G17*'Control PanelOur Matches'!$L$2</f>
        <v>0</v>
      </c>
      <c r="Q17" s="49">
        <f t="shared" si="7"/>
        <v>0</v>
      </c>
      <c r="R17" s="49">
        <f t="shared" si="8"/>
        <v>2.4</v>
      </c>
      <c r="S17" s="14"/>
      <c r="T17" s="14"/>
      <c r="U17" s="56">
        <f>iferror(sumif('Raw Data'!$S:$S,$B17,'Raw Data'!N:N)/countif('Raw Data'!$S:$S,$B17),0)</f>
        <v>7.8</v>
      </c>
    </row>
    <row r="18" ht="3.0" customHeight="1">
      <c r="A18" s="74"/>
      <c r="B18" s="75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2"/>
      <c r="Q18" s="92"/>
      <c r="R18" s="92"/>
      <c r="S18" s="93"/>
      <c r="T18" s="93"/>
      <c r="U18" s="92"/>
    </row>
    <row r="19" ht="15.0" customHeight="1">
      <c r="A19" s="21">
        <v>5.0</v>
      </c>
      <c r="B19" s="24">
        <f>Elims!C$10</f>
        <v>6699</v>
      </c>
      <c r="C19" s="27">
        <f>iferror(sumif('Raw Data'!$S:$S,$B19,'Raw Data'!R:R)/countif('Raw Data'!$S:$S,$B19),0)</f>
        <v>60.3968254</v>
      </c>
      <c r="D19" s="27">
        <f t="array" ref="D19">max(if('Raw Data'!$S:$S=$B19,'Raw Data'!$R:$R))</f>
        <v>85</v>
      </c>
      <c r="E19" s="34">
        <f>iferror(sumif('Raw Data'!$S:$S,$B19,'Raw Data'!E:E)/countif('Raw Data'!$S:$S,$B19),0)</f>
        <v>0</v>
      </c>
      <c r="F19" s="34">
        <f t="array" ref="F19">max(if('Raw Data'!$S:$S=$B19,'Raw Data'!$E:$E))</f>
        <v>0</v>
      </c>
      <c r="G19" s="34">
        <f>iferror(sumif('Raw Data'!$S:$S,$B19,'Raw Data'!F:F)/countif('Raw Data'!$S:$S,$B19),0)</f>
        <v>0</v>
      </c>
      <c r="H19" s="34">
        <f t="array" ref="H19">max(if('Raw Data'!$S:$S=$B19,'Raw Data'!$F:$F))</f>
        <v>0</v>
      </c>
      <c r="I19" s="34">
        <f>iferror(sumif('Raw Data'!$S:$S,$B19,'Raw Data'!G:G)/countif('Raw Data'!$S:$S,$B19),0)</f>
        <v>1</v>
      </c>
      <c r="J19" s="34">
        <f>iferror(sumif('Raw Data'!$S:$S,$B19,'Raw Data'!H:H)/countif('Raw Data'!$S:$S,$B19),0)</f>
        <v>0</v>
      </c>
      <c r="K19" s="34">
        <f t="array" ref="K19">max(if('Raw Data'!$S:$S=$B19,'Raw Data'!$H:$H))</f>
        <v>0</v>
      </c>
      <c r="L19" s="27">
        <f>iferror(sumif('Raw Data'!$S:$S,$B19,'Raw Data'!I:I)/countif('Raw Data'!$S:$S,$B19),0)</f>
        <v>1.666666667</v>
      </c>
      <c r="M19" s="27">
        <f t="array" ref="M19">max(if('Raw Data'!$S:$S=$B19,'Raw Data'!$I:$I))</f>
        <v>2</v>
      </c>
      <c r="N19" s="34">
        <f>iferror(sumif('Raw Data'!$S:$S,$B19,'Raw Data'!J:J)/countif('Raw Data'!$S:$S,$B19),0)</f>
        <v>0.6666666667</v>
      </c>
      <c r="O19" s="34">
        <f>iferror(sumif('Raw Data'!$S:$S,$B19,'Raw Data'!K:K)/countif('Raw Data'!$S:$S,$B19),0)</f>
        <v>0</v>
      </c>
      <c r="P19" s="49">
        <f>G19*'Control PanelOur Matches'!$L$2</f>
        <v>0</v>
      </c>
      <c r="Q19" s="49">
        <f t="shared" ref="Q19:Q21" si="9">E19+J19*(1/3)</f>
        <v>0</v>
      </c>
      <c r="R19" s="49">
        <f t="shared" ref="R19:R21" si="10">G19+L19</f>
        <v>1.666666667</v>
      </c>
      <c r="S19" s="53">
        <f>iferror(sumif('Raw Data'!$S:$S,$B19,'Raw Data'!L:L)/countif('Raw Data'!$S:$S,$B19),0)</f>
        <v>11</v>
      </c>
      <c r="T19" s="53">
        <f>iferror(sumif('Raw Data'!$S:$S,$B19,'Raw Data'!M:M)/countif('Raw Data'!$S:$S,$B19),0)</f>
        <v>0</v>
      </c>
      <c r="U19" s="56">
        <f>iferror(sumif('Raw Data'!$S:$S,$B19,'Raw Data'!N:N)/countif('Raw Data'!$S:$S,$B19),0)</f>
        <v>0</v>
      </c>
    </row>
    <row r="20" ht="15.0" customHeight="1">
      <c r="A20" s="51"/>
      <c r="B20" s="24">
        <f>Elims!D$10</f>
        <v>4415</v>
      </c>
      <c r="C20" s="27">
        <f>iferror(sumif('Raw Data'!$S:$S,$B20,'Raw Data'!R:R)/countif('Raw Data'!$S:$S,$B20),0)</f>
        <v>104.8412698</v>
      </c>
      <c r="D20" s="27">
        <f t="array" ref="D20">max(if('Raw Data'!$S:$S=$B20,'Raw Data'!$R:$R))</f>
        <v>141.6666667</v>
      </c>
      <c r="E20" s="34">
        <f>iferror(sumif('Raw Data'!$S:$S,$B20,'Raw Data'!E:E)/countif('Raw Data'!$S:$S,$B20),0)</f>
        <v>0</v>
      </c>
      <c r="F20" s="34">
        <f t="array" ref="F20">max(if('Raw Data'!$S:$S=$B20,'Raw Data'!$E:$E))</f>
        <v>0</v>
      </c>
      <c r="G20" s="34">
        <f>iferror(sumif('Raw Data'!$S:$S,$B20,'Raw Data'!F:F)/countif('Raw Data'!$S:$S,$B20),0)</f>
        <v>0.6666666667</v>
      </c>
      <c r="H20" s="34">
        <f t="array" ref="H20">max(if('Raw Data'!$S:$S=$B20,'Raw Data'!$F:$F))</f>
        <v>1</v>
      </c>
      <c r="I20" s="34">
        <f>iferror(sumif('Raw Data'!$S:$S,$B20,'Raw Data'!G:G)/countif('Raw Data'!$S:$S,$B20),0)</f>
        <v>1</v>
      </c>
      <c r="J20" s="34">
        <f>iferror(sumif('Raw Data'!$S:$S,$B20,'Raw Data'!H:H)/countif('Raw Data'!$S:$S,$B20),0)</f>
        <v>0</v>
      </c>
      <c r="K20" s="34">
        <f t="array" ref="K20">max(if('Raw Data'!$S:$S=$B20,'Raw Data'!$H:$H))</f>
        <v>0</v>
      </c>
      <c r="L20" s="27">
        <f>iferror(sumif('Raw Data'!$S:$S,$B20,'Raw Data'!I:I)/countif('Raw Data'!$S:$S,$B20),0)</f>
        <v>2</v>
      </c>
      <c r="M20" s="27">
        <f t="array" ref="M20">max(if('Raw Data'!$S:$S=$B20,'Raw Data'!$I:$I))</f>
        <v>2</v>
      </c>
      <c r="N20" s="34">
        <f>iferror(sumif('Raw Data'!$S:$S,$B20,'Raw Data'!J:J)/countif('Raw Data'!$S:$S,$B20),0)</f>
        <v>0.6666666667</v>
      </c>
      <c r="O20" s="34">
        <f>iferror(sumif('Raw Data'!$S:$S,$B20,'Raw Data'!K:K)/countif('Raw Data'!$S:$S,$B20),0)</f>
        <v>0</v>
      </c>
      <c r="P20" s="49">
        <f>G20*'Control PanelOur Matches'!$L$2</f>
        <v>40</v>
      </c>
      <c r="Q20" s="49">
        <f t="shared" si="9"/>
        <v>0</v>
      </c>
      <c r="R20" s="49">
        <f t="shared" si="10"/>
        <v>2.666666667</v>
      </c>
      <c r="S20" s="51"/>
      <c r="T20" s="51"/>
      <c r="U20" s="56">
        <f>iferror(sumif('Raw Data'!$S:$S,$B20,'Raw Data'!N:N)/countif('Raw Data'!$S:$S,$B20),0)</f>
        <v>0</v>
      </c>
    </row>
    <row r="21" ht="15.0" customHeight="1">
      <c r="A21" s="14"/>
      <c r="B21" s="24">
        <f>Elims!E$10</f>
        <v>1868</v>
      </c>
      <c r="C21" s="27">
        <f>iferror(sumif('Raw Data'!$S:$S,$B21,'Raw Data'!R:R)/countif('Raw Data'!$S:$S,$B21),0)</f>
        <v>69.84126984</v>
      </c>
      <c r="D21" s="27">
        <f t="array" ref="D21">max(if('Raw Data'!$S:$S=$B21,'Raw Data'!$R:$R))</f>
        <v>100</v>
      </c>
      <c r="E21" s="34">
        <f>iferror(sumif('Raw Data'!$S:$S,$B21,'Raw Data'!E:E)/countif('Raw Data'!$S:$S,$B21),0)</f>
        <v>0</v>
      </c>
      <c r="F21" s="34">
        <f t="array" ref="F21">max(if('Raw Data'!$S:$S=$B21,'Raw Data'!$E:$E))</f>
        <v>0</v>
      </c>
      <c r="G21" s="34">
        <f>iferror(sumif('Raw Data'!$S:$S,$B21,'Raw Data'!F:F)/countif('Raw Data'!$S:$S,$B21),0)</f>
        <v>0</v>
      </c>
      <c r="H21" s="34">
        <f t="array" ref="H21">max(if('Raw Data'!$S:$S=$B21,'Raw Data'!$F:$F))</f>
        <v>0</v>
      </c>
      <c r="I21" s="34">
        <f>iferror(sumif('Raw Data'!$S:$S,$B21,'Raw Data'!G:G)/countif('Raw Data'!$S:$S,$B21),0)</f>
        <v>1</v>
      </c>
      <c r="J21" s="34">
        <f>iferror(sumif('Raw Data'!$S:$S,$B21,'Raw Data'!H:H)/countif('Raw Data'!$S:$S,$B21),0)</f>
        <v>0</v>
      </c>
      <c r="K21" s="34">
        <f t="array" ref="K21">max(if('Raw Data'!$S:$S=$B21,'Raw Data'!$H:$H))</f>
        <v>0</v>
      </c>
      <c r="L21" s="27">
        <f>iferror(sumif('Raw Data'!$S:$S,$B21,'Raw Data'!I:I)/countif('Raw Data'!$S:$S,$B21),0)</f>
        <v>2.333333333</v>
      </c>
      <c r="M21" s="27">
        <f t="array" ref="M21">max(if('Raw Data'!$S:$S=$B21,'Raw Data'!$I:$I))</f>
        <v>3</v>
      </c>
      <c r="N21" s="34">
        <f>iferror(sumif('Raw Data'!$S:$S,$B21,'Raw Data'!J:J)/countif('Raw Data'!$S:$S,$B21),0)</f>
        <v>0.6666666667</v>
      </c>
      <c r="O21" s="34">
        <f>iferror(sumif('Raw Data'!$S:$S,$B21,'Raw Data'!K:K)/countif('Raw Data'!$S:$S,$B21),0)</f>
        <v>0</v>
      </c>
      <c r="P21" s="49">
        <f>G21*'Control PanelOur Matches'!$L$2</f>
        <v>0</v>
      </c>
      <c r="Q21" s="49">
        <f t="shared" si="9"/>
        <v>0</v>
      </c>
      <c r="R21" s="49">
        <f t="shared" si="10"/>
        <v>2.333333333</v>
      </c>
      <c r="S21" s="14"/>
      <c r="T21" s="14"/>
      <c r="U21" s="56">
        <f>iferror(sumif('Raw Data'!$S:$S,$B21,'Raw Data'!N:N)/countif('Raw Data'!$S:$S,$B21),0)</f>
        <v>0</v>
      </c>
    </row>
    <row r="22" ht="3.0" customHeight="1">
      <c r="A22" s="74"/>
      <c r="B22" s="75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2"/>
      <c r="Q22" s="92"/>
      <c r="R22" s="92"/>
      <c r="S22" s="93"/>
      <c r="T22" s="93"/>
      <c r="U22" s="92"/>
    </row>
    <row r="23" ht="15.0" customHeight="1">
      <c r="A23" s="21">
        <v>6.0</v>
      </c>
      <c r="B23" s="24">
        <f>Elims!C$11</f>
        <v>6305</v>
      </c>
      <c r="C23" s="27">
        <f>iferror(sumif('Raw Data'!$S:$S,$B23,'Raw Data'!R:R)/countif('Raw Data'!$S:$S,$B23),0)</f>
        <v>0</v>
      </c>
      <c r="D23" s="27">
        <f t="array" ref="D23">max(if('Raw Data'!$S:$S=$B23,'Raw Data'!$R:$R))</f>
        <v>0</v>
      </c>
      <c r="E23" s="34">
        <f>iferror(sumif('Raw Data'!$S:$S,$B23,'Raw Data'!E:E)/countif('Raw Data'!$S:$S,$B23),0)</f>
        <v>0</v>
      </c>
      <c r="F23" s="34">
        <f t="array" ref="F23">max(if('Raw Data'!$S:$S=$B23,'Raw Data'!$E:$E))</f>
        <v>0</v>
      </c>
      <c r="G23" s="34">
        <f>iferror(sumif('Raw Data'!$S:$S,$B23,'Raw Data'!F:F)/countif('Raw Data'!$S:$S,$B23),0)</f>
        <v>0</v>
      </c>
      <c r="H23" s="34">
        <f t="array" ref="H23">max(if('Raw Data'!$S:$S=$B23,'Raw Data'!$F:$F))</f>
        <v>0</v>
      </c>
      <c r="I23" s="34">
        <f>iferror(sumif('Raw Data'!$S:$S,$B23,'Raw Data'!G:G)/countif('Raw Data'!$S:$S,$B23),0)</f>
        <v>0</v>
      </c>
      <c r="J23" s="34">
        <f>iferror(sumif('Raw Data'!$S:$S,$B23,'Raw Data'!H:H)/countif('Raw Data'!$S:$S,$B23),0)</f>
        <v>0</v>
      </c>
      <c r="K23" s="34">
        <f t="array" ref="K23">max(if('Raw Data'!$S:$S=$B23,'Raw Data'!$H:$H))</f>
        <v>0</v>
      </c>
      <c r="L23" s="27">
        <f>iferror(sumif('Raw Data'!$S:$S,$B23,'Raw Data'!I:I)/countif('Raw Data'!$S:$S,$B23),0)</f>
        <v>0</v>
      </c>
      <c r="M23" s="27">
        <f t="array" ref="M23">max(if('Raw Data'!$S:$S=$B23,'Raw Data'!$I:$I))</f>
        <v>0</v>
      </c>
      <c r="N23" s="34">
        <f>iferror(sumif('Raw Data'!$S:$S,$B23,'Raw Data'!J:J)/countif('Raw Data'!$S:$S,$B23),0)</f>
        <v>0</v>
      </c>
      <c r="O23" s="34">
        <f>iferror(sumif('Raw Data'!$S:$S,$B23,'Raw Data'!K:K)/countif('Raw Data'!$S:$S,$B23),0)</f>
        <v>0</v>
      </c>
      <c r="P23" s="49">
        <f>G23*'Control PanelOur Matches'!$L$2</f>
        <v>0</v>
      </c>
      <c r="Q23" s="49">
        <f t="shared" ref="Q23:Q25" si="11">E23+J23*(1/3)</f>
        <v>0</v>
      </c>
      <c r="R23" s="49">
        <f t="shared" ref="R23:R25" si="12">G23+L23</f>
        <v>0</v>
      </c>
      <c r="S23" s="53">
        <f>iferror(sumif('Raw Data'!$S:$S,$B23,'Raw Data'!L:L)/countif('Raw Data'!$S:$S,$B23),0)</f>
        <v>0</v>
      </c>
      <c r="T23" s="53">
        <f>iferror(sumif('Raw Data'!$S:$S,$B23,'Raw Data'!M:M)/countif('Raw Data'!$S:$S,$B23),0)</f>
        <v>0</v>
      </c>
      <c r="U23" s="56">
        <f>iferror(sumif('Raw Data'!$S:$S,$B23,'Raw Data'!N:N)/countif('Raw Data'!$S:$S,$B23),0)</f>
        <v>0</v>
      </c>
    </row>
    <row r="24" ht="15.0" customHeight="1">
      <c r="A24" s="51"/>
      <c r="B24" s="24">
        <f>Elims!D$11</f>
        <v>2085</v>
      </c>
      <c r="C24" s="27">
        <f>iferror(sumif('Raw Data'!$S:$S,$B24,'Raw Data'!R:R)/countif('Raw Data'!$S:$S,$B24),0)</f>
        <v>0</v>
      </c>
      <c r="D24" s="27">
        <f t="array" ref="D24">max(if('Raw Data'!$S:$S=$B24,'Raw Data'!$R:$R))</f>
        <v>0</v>
      </c>
      <c r="E24" s="34">
        <f>iferror(sumif('Raw Data'!$S:$S,$B24,'Raw Data'!E:E)/countif('Raw Data'!$S:$S,$B24),0)</f>
        <v>0</v>
      </c>
      <c r="F24" s="34">
        <f t="array" ref="F24">max(if('Raw Data'!$S:$S=$B24,'Raw Data'!$E:$E))</f>
        <v>0</v>
      </c>
      <c r="G24" s="34">
        <f>iferror(sumif('Raw Data'!$S:$S,$B24,'Raw Data'!F:F)/countif('Raw Data'!$S:$S,$B24),0)</f>
        <v>0</v>
      </c>
      <c r="H24" s="34">
        <f t="array" ref="H24">max(if('Raw Data'!$S:$S=$B24,'Raw Data'!$F:$F))</f>
        <v>0</v>
      </c>
      <c r="I24" s="34">
        <f>iferror(sumif('Raw Data'!$S:$S,$B24,'Raw Data'!G:G)/countif('Raw Data'!$S:$S,$B24),0)</f>
        <v>0</v>
      </c>
      <c r="J24" s="34">
        <f>iferror(sumif('Raw Data'!$S:$S,$B24,'Raw Data'!H:H)/countif('Raw Data'!$S:$S,$B24),0)</f>
        <v>0</v>
      </c>
      <c r="K24" s="34">
        <f t="array" ref="K24">max(if('Raw Data'!$S:$S=$B24,'Raw Data'!$H:$H))</f>
        <v>0</v>
      </c>
      <c r="L24" s="27">
        <f>iferror(sumif('Raw Data'!$S:$S,$B24,'Raw Data'!I:I)/countif('Raw Data'!$S:$S,$B24),0)</f>
        <v>0</v>
      </c>
      <c r="M24" s="27">
        <f t="array" ref="M24">max(if('Raw Data'!$S:$S=$B24,'Raw Data'!$I:$I))</f>
        <v>0</v>
      </c>
      <c r="N24" s="34">
        <f>iferror(sumif('Raw Data'!$S:$S,$B24,'Raw Data'!J:J)/countif('Raw Data'!$S:$S,$B24),0)</f>
        <v>0</v>
      </c>
      <c r="O24" s="34">
        <f>iferror(sumif('Raw Data'!$S:$S,$B24,'Raw Data'!K:K)/countif('Raw Data'!$S:$S,$B24),0)</f>
        <v>0</v>
      </c>
      <c r="P24" s="49">
        <f>G24*'Control PanelOur Matches'!$L$2</f>
        <v>0</v>
      </c>
      <c r="Q24" s="49">
        <f t="shared" si="11"/>
        <v>0</v>
      </c>
      <c r="R24" s="49">
        <f t="shared" si="12"/>
        <v>0</v>
      </c>
      <c r="S24" s="51"/>
      <c r="T24" s="51"/>
      <c r="U24" s="56">
        <f>iferror(sumif('Raw Data'!$S:$S,$B24,'Raw Data'!N:N)/countif('Raw Data'!$S:$S,$B24),0)</f>
        <v>0</v>
      </c>
    </row>
    <row r="25" ht="15.0" customHeight="1">
      <c r="A25" s="14"/>
      <c r="B25" s="24">
        <f>Elims!E$11</f>
        <v>1671</v>
      </c>
      <c r="C25" s="27">
        <f>iferror(sumif('Raw Data'!$S:$S,$B25,'Raw Data'!R:R)/countif('Raw Data'!$S:$S,$B25),0)</f>
        <v>0</v>
      </c>
      <c r="D25" s="27">
        <f t="array" ref="D25">max(if('Raw Data'!$S:$S=$B25,'Raw Data'!$R:$R))</f>
        <v>0</v>
      </c>
      <c r="E25" s="34">
        <f>iferror(sumif('Raw Data'!$S:$S,$B25,'Raw Data'!E:E)/countif('Raw Data'!$S:$S,$B25),0)</f>
        <v>0</v>
      </c>
      <c r="F25" s="34">
        <f t="array" ref="F25">max(if('Raw Data'!$S:$S=$B25,'Raw Data'!$E:$E))</f>
        <v>0</v>
      </c>
      <c r="G25" s="34">
        <f>iferror(sumif('Raw Data'!$S:$S,$B25,'Raw Data'!F:F)/countif('Raw Data'!$S:$S,$B25),0)</f>
        <v>0</v>
      </c>
      <c r="H25" s="34">
        <f t="array" ref="H25">max(if('Raw Data'!$S:$S=$B25,'Raw Data'!$F:$F))</f>
        <v>0</v>
      </c>
      <c r="I25" s="34">
        <f>iferror(sumif('Raw Data'!$S:$S,$B25,'Raw Data'!G:G)/countif('Raw Data'!$S:$S,$B25),0)</f>
        <v>0</v>
      </c>
      <c r="J25" s="34">
        <f>iferror(sumif('Raw Data'!$S:$S,$B25,'Raw Data'!H:H)/countif('Raw Data'!$S:$S,$B25),0)</f>
        <v>0</v>
      </c>
      <c r="K25" s="34">
        <f t="array" ref="K25">max(if('Raw Data'!$S:$S=$B25,'Raw Data'!$H:$H))</f>
        <v>0</v>
      </c>
      <c r="L25" s="27">
        <f>iferror(sumif('Raw Data'!$S:$S,$B25,'Raw Data'!I:I)/countif('Raw Data'!$S:$S,$B25),0)</f>
        <v>0</v>
      </c>
      <c r="M25" s="27">
        <f t="array" ref="M25">max(if('Raw Data'!$S:$S=$B25,'Raw Data'!$I:$I))</f>
        <v>0</v>
      </c>
      <c r="N25" s="34">
        <f>iferror(sumif('Raw Data'!$S:$S,$B25,'Raw Data'!J:J)/countif('Raw Data'!$S:$S,$B25),0)</f>
        <v>0</v>
      </c>
      <c r="O25" s="34">
        <f>iferror(sumif('Raw Data'!$S:$S,$B25,'Raw Data'!K:K)/countif('Raw Data'!$S:$S,$B25),0)</f>
        <v>0</v>
      </c>
      <c r="P25" s="49">
        <f>G25*'Control PanelOur Matches'!$L$2</f>
        <v>0</v>
      </c>
      <c r="Q25" s="49">
        <f t="shared" si="11"/>
        <v>0</v>
      </c>
      <c r="R25" s="49">
        <f t="shared" si="12"/>
        <v>0</v>
      </c>
      <c r="S25" s="14"/>
      <c r="T25" s="14"/>
      <c r="U25" s="56">
        <f>iferror(sumif('Raw Data'!$S:$S,$B25,'Raw Data'!N:N)/countif('Raw Data'!$S:$S,$B25),0)</f>
        <v>0</v>
      </c>
    </row>
    <row r="26" ht="3.0" customHeight="1">
      <c r="A26" s="74"/>
      <c r="B26" s="75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2"/>
      <c r="Q26" s="92"/>
      <c r="R26" s="92"/>
      <c r="S26" s="93"/>
      <c r="T26" s="93"/>
      <c r="U26" s="92"/>
    </row>
    <row r="27" ht="15.0" customHeight="1">
      <c r="A27" s="21">
        <v>7.0</v>
      </c>
      <c r="B27" s="24">
        <f>Elims!C$12</f>
        <v>5134</v>
      </c>
      <c r="C27" s="27">
        <f>iferror(sumif('Raw Data'!$S:$S,$B27,'Raw Data'!R:R)/countif('Raw Data'!$S:$S,$B27),0)</f>
        <v>65</v>
      </c>
      <c r="D27" s="27">
        <f t="array" ref="D27">max(if('Raw Data'!$S:$S=$B27,'Raw Data'!$R:$R))</f>
        <v>65</v>
      </c>
      <c r="E27" s="34">
        <f>iferror(sumif('Raw Data'!$S:$S,$B27,'Raw Data'!E:E)/countif('Raw Data'!$S:$S,$B27),0)</f>
        <v>0</v>
      </c>
      <c r="F27" s="34">
        <f t="array" ref="F27">max(if('Raw Data'!$S:$S=$B27,'Raw Data'!$E:$E))</f>
        <v>0</v>
      </c>
      <c r="G27" s="34">
        <f>iferror(sumif('Raw Data'!$S:$S,$B27,'Raw Data'!F:F)/countif('Raw Data'!$S:$S,$B27),0)</f>
        <v>0</v>
      </c>
      <c r="H27" s="34">
        <f t="array" ref="H27">max(if('Raw Data'!$S:$S=$B27,'Raw Data'!$F:$F))</f>
        <v>0</v>
      </c>
      <c r="I27" s="34">
        <f>iferror(sumif('Raw Data'!$S:$S,$B27,'Raw Data'!G:G)/countif('Raw Data'!$S:$S,$B27),0)</f>
        <v>1</v>
      </c>
      <c r="J27" s="34">
        <f>iferror(sumif('Raw Data'!$S:$S,$B27,'Raw Data'!H:H)/countif('Raw Data'!$S:$S,$B27),0)</f>
        <v>0</v>
      </c>
      <c r="K27" s="34">
        <f t="array" ref="K27">max(if('Raw Data'!$S:$S=$B27,'Raw Data'!$H:$H))</f>
        <v>0</v>
      </c>
      <c r="L27" s="27">
        <f>iferror(sumif('Raw Data'!$S:$S,$B27,'Raw Data'!I:I)/countif('Raw Data'!$S:$S,$B27),0)</f>
        <v>1</v>
      </c>
      <c r="M27" s="27">
        <f t="array" ref="M27">max(if('Raw Data'!$S:$S=$B27,'Raw Data'!$I:$I))</f>
        <v>1</v>
      </c>
      <c r="N27" s="34">
        <f>iferror(sumif('Raw Data'!$S:$S,$B27,'Raw Data'!J:J)/countif('Raw Data'!$S:$S,$B27),0)</f>
        <v>1</v>
      </c>
      <c r="O27" s="34">
        <f>iferror(sumif('Raw Data'!$S:$S,$B27,'Raw Data'!K:K)/countif('Raw Data'!$S:$S,$B27),0)</f>
        <v>0</v>
      </c>
      <c r="P27" s="49">
        <f>G27*'Control PanelOur Matches'!$L$2</f>
        <v>0</v>
      </c>
      <c r="Q27" s="49">
        <f t="shared" ref="Q27:Q29" si="13">E27+J27*(1/3)</f>
        <v>0</v>
      </c>
      <c r="R27" s="49">
        <f t="shared" ref="R27:R29" si="14">G27+L27</f>
        <v>1</v>
      </c>
      <c r="S27" s="53">
        <f>iferror(sumif('Raw Data'!$S:$S,$B27,'Raw Data'!L:L)/countif('Raw Data'!$S:$S,$B27),0)</f>
        <v>0</v>
      </c>
      <c r="T27" s="53">
        <f>iferror(sumif('Raw Data'!$S:$S,$B27,'Raw Data'!M:M)/countif('Raw Data'!$S:$S,$B27),0)</f>
        <v>0</v>
      </c>
      <c r="U27" s="56">
        <f>iferror(sumif('Raw Data'!$S:$S,$B27,'Raw Data'!N:N)/countif('Raw Data'!$S:$S,$B27),0)</f>
        <v>0</v>
      </c>
    </row>
    <row r="28" ht="15.0" customHeight="1">
      <c r="A28" s="51"/>
      <c r="B28" s="24">
        <f>Elims!D$12</f>
        <v>5817</v>
      </c>
      <c r="C28" s="27">
        <f>iferror(sumif('Raw Data'!$S:$S,$B28,'Raw Data'!R:R)/countif('Raw Data'!$S:$S,$B28),0)</f>
        <v>65</v>
      </c>
      <c r="D28" s="27">
        <f t="array" ref="D28">max(if('Raw Data'!$S:$S=$B28,'Raw Data'!$R:$R))</f>
        <v>65</v>
      </c>
      <c r="E28" s="34">
        <f>iferror(sumif('Raw Data'!$S:$S,$B28,'Raw Data'!E:E)/countif('Raw Data'!$S:$S,$B28),0)</f>
        <v>0</v>
      </c>
      <c r="F28" s="34">
        <f t="array" ref="F28">max(if('Raw Data'!$S:$S=$B28,'Raw Data'!$E:$E))</f>
        <v>0</v>
      </c>
      <c r="G28" s="34">
        <f>iferror(sumif('Raw Data'!$S:$S,$B28,'Raw Data'!F:F)/countif('Raw Data'!$S:$S,$B28),0)</f>
        <v>0</v>
      </c>
      <c r="H28" s="34">
        <f t="array" ref="H28">max(if('Raw Data'!$S:$S=$B28,'Raw Data'!$F:$F))</f>
        <v>0</v>
      </c>
      <c r="I28" s="34">
        <f>iferror(sumif('Raw Data'!$S:$S,$B28,'Raw Data'!G:G)/countif('Raw Data'!$S:$S,$B28),0)</f>
        <v>1</v>
      </c>
      <c r="J28" s="34">
        <f>iferror(sumif('Raw Data'!$S:$S,$B28,'Raw Data'!H:H)/countif('Raw Data'!$S:$S,$B28),0)</f>
        <v>0</v>
      </c>
      <c r="K28" s="34">
        <f t="array" ref="K28">max(if('Raw Data'!$S:$S=$B28,'Raw Data'!$H:$H))</f>
        <v>0</v>
      </c>
      <c r="L28" s="27">
        <f>iferror(sumif('Raw Data'!$S:$S,$B28,'Raw Data'!I:I)/countif('Raw Data'!$S:$S,$B28),0)</f>
        <v>1</v>
      </c>
      <c r="M28" s="27">
        <f t="array" ref="M28">max(if('Raw Data'!$S:$S=$B28,'Raw Data'!$I:$I))</f>
        <v>1</v>
      </c>
      <c r="N28" s="34">
        <f>iferror(sumif('Raw Data'!$S:$S,$B28,'Raw Data'!J:J)/countif('Raw Data'!$S:$S,$B28),0)</f>
        <v>1</v>
      </c>
      <c r="O28" s="34">
        <f>iferror(sumif('Raw Data'!$S:$S,$B28,'Raw Data'!K:K)/countif('Raw Data'!$S:$S,$B28),0)</f>
        <v>0</v>
      </c>
      <c r="P28" s="49">
        <f>G28*'Control PanelOur Matches'!$L$2</f>
        <v>0</v>
      </c>
      <c r="Q28" s="49">
        <f t="shared" si="13"/>
        <v>0</v>
      </c>
      <c r="R28" s="49">
        <f t="shared" si="14"/>
        <v>1</v>
      </c>
      <c r="S28" s="51"/>
      <c r="T28" s="51"/>
      <c r="U28" s="56">
        <f>iferror(sumif('Raw Data'!$S:$S,$B28,'Raw Data'!N:N)/countif('Raw Data'!$S:$S,$B28),0)</f>
        <v>0</v>
      </c>
    </row>
    <row r="29" ht="15.0" customHeight="1">
      <c r="A29" s="14"/>
      <c r="B29" s="24">
        <f>Elims!E$12</f>
        <v>294</v>
      </c>
      <c r="C29" s="27">
        <f>iferror(sumif('Raw Data'!$S:$S,$B29,'Raw Data'!R:R)/countif('Raw Data'!$S:$S,$B29),0)</f>
        <v>125</v>
      </c>
      <c r="D29" s="27">
        <f t="array" ref="D29">max(if('Raw Data'!$S:$S=$B29,'Raw Data'!$R:$R))</f>
        <v>125</v>
      </c>
      <c r="E29" s="34">
        <f>iferror(sumif('Raw Data'!$S:$S,$B29,'Raw Data'!E:E)/countif('Raw Data'!$S:$S,$B29),0)</f>
        <v>0</v>
      </c>
      <c r="F29" s="34">
        <f t="array" ref="F29">max(if('Raw Data'!$S:$S=$B29,'Raw Data'!$E:$E))</f>
        <v>0</v>
      </c>
      <c r="G29" s="34">
        <f>iferror(sumif('Raw Data'!$S:$S,$B29,'Raw Data'!F:F)/countif('Raw Data'!$S:$S,$B29),0)</f>
        <v>1</v>
      </c>
      <c r="H29" s="34">
        <f t="array" ref="H29">max(if('Raw Data'!$S:$S=$B29,'Raw Data'!$F:$F))</f>
        <v>1</v>
      </c>
      <c r="I29" s="34">
        <f>iferror(sumif('Raw Data'!$S:$S,$B29,'Raw Data'!G:G)/countif('Raw Data'!$S:$S,$B29),0)</f>
        <v>1</v>
      </c>
      <c r="J29" s="34">
        <f>iferror(sumif('Raw Data'!$S:$S,$B29,'Raw Data'!H:H)/countif('Raw Data'!$S:$S,$B29),0)</f>
        <v>0</v>
      </c>
      <c r="K29" s="34">
        <f t="array" ref="K29">max(if('Raw Data'!$S:$S=$B29,'Raw Data'!$H:$H))</f>
        <v>0</v>
      </c>
      <c r="L29" s="27">
        <f>iferror(sumif('Raw Data'!$S:$S,$B29,'Raw Data'!I:I)/countif('Raw Data'!$S:$S,$B29),0)</f>
        <v>1</v>
      </c>
      <c r="M29" s="27">
        <f t="array" ref="M29">max(if('Raw Data'!$S:$S=$B29,'Raw Data'!$I:$I))</f>
        <v>1</v>
      </c>
      <c r="N29" s="34">
        <f>iferror(sumif('Raw Data'!$S:$S,$B29,'Raw Data'!J:J)/countif('Raw Data'!$S:$S,$B29),0)</f>
        <v>1</v>
      </c>
      <c r="O29" s="34">
        <f>iferror(sumif('Raw Data'!$S:$S,$B29,'Raw Data'!K:K)/countif('Raw Data'!$S:$S,$B29),0)</f>
        <v>0</v>
      </c>
      <c r="P29" s="49">
        <f>G29*'Control PanelOur Matches'!$L$2</f>
        <v>60</v>
      </c>
      <c r="Q29" s="49">
        <f t="shared" si="13"/>
        <v>0</v>
      </c>
      <c r="R29" s="49">
        <f t="shared" si="14"/>
        <v>2</v>
      </c>
      <c r="S29" s="14"/>
      <c r="T29" s="14"/>
      <c r="U29" s="56">
        <f>iferror(sumif('Raw Data'!$S:$S,$B29,'Raw Data'!N:N)/countif('Raw Data'!$S:$S,$B29),0)</f>
        <v>0</v>
      </c>
    </row>
    <row r="30" ht="3.0" customHeight="1">
      <c r="A30" s="74"/>
      <c r="B30" s="75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2"/>
      <c r="Q30" s="92"/>
      <c r="R30" s="92"/>
      <c r="S30" s="93"/>
      <c r="T30" s="93"/>
      <c r="U30" s="92"/>
    </row>
    <row r="31" ht="15.0" customHeight="1">
      <c r="A31" s="21">
        <v>8.0</v>
      </c>
      <c r="B31" s="24">
        <f>Elims!C$13</f>
        <v>5104</v>
      </c>
      <c r="C31" s="27">
        <f>iferror(sumif('Raw Data'!$S:$S,$B31,'Raw Data'!R:R)/countif('Raw Data'!$S:$S,$B31),0)</f>
        <v>59.78095238</v>
      </c>
      <c r="D31" s="27">
        <f t="array" ref="D31">max(if('Raw Data'!$S:$S=$B31,'Raw Data'!$R:$R))</f>
        <v>75</v>
      </c>
      <c r="E31" s="34">
        <f>iferror(sumif('Raw Data'!$S:$S,$B31,'Raw Data'!E:E)/countif('Raw Data'!$S:$S,$B31),0)</f>
        <v>0</v>
      </c>
      <c r="F31" s="34">
        <f t="array" ref="F31">max(if('Raw Data'!$S:$S=$B31,'Raw Data'!$E:$E))</f>
        <v>0</v>
      </c>
      <c r="G31" s="34">
        <f>iferror(sumif('Raw Data'!$S:$S,$B31,'Raw Data'!F:F)/countif('Raw Data'!$S:$S,$B31),0)</f>
        <v>0</v>
      </c>
      <c r="H31" s="34">
        <f t="array" ref="H31">max(if('Raw Data'!$S:$S=$B31,'Raw Data'!$F:$F))</f>
        <v>0</v>
      </c>
      <c r="I31" s="34">
        <f>iferror(sumif('Raw Data'!$S:$S,$B31,'Raw Data'!G:G)/countif('Raw Data'!$S:$S,$B31),0)</f>
        <v>1</v>
      </c>
      <c r="J31" s="34">
        <f>iferror(sumif('Raw Data'!$S:$S,$B31,'Raw Data'!H:H)/countif('Raw Data'!$S:$S,$B31),0)</f>
        <v>0</v>
      </c>
      <c r="K31" s="34">
        <f t="array" ref="K31">max(if('Raw Data'!$S:$S=$B31,'Raw Data'!$H:$H))</f>
        <v>0</v>
      </c>
      <c r="L31" s="27">
        <f>iferror(sumif('Raw Data'!$S:$S,$B31,'Raw Data'!I:I)/countif('Raw Data'!$S:$S,$B31),0)</f>
        <v>1.2</v>
      </c>
      <c r="M31" s="27">
        <f t="array" ref="M31">max(if('Raw Data'!$S:$S=$B31,'Raw Data'!$I:$I))</f>
        <v>2</v>
      </c>
      <c r="N31" s="34">
        <f>iferror(sumif('Raw Data'!$S:$S,$B31,'Raw Data'!J:J)/countif('Raw Data'!$S:$S,$B31),0)</f>
        <v>0.8</v>
      </c>
      <c r="O31" s="34">
        <f>iferror(sumif('Raw Data'!$S:$S,$B31,'Raw Data'!K:K)/countif('Raw Data'!$S:$S,$B31),0)</f>
        <v>0</v>
      </c>
      <c r="P31" s="49">
        <f>G31*'Control PanelOur Matches'!$L$2</f>
        <v>0</v>
      </c>
      <c r="Q31" s="49">
        <f t="shared" ref="Q31:Q33" si="15">E31+J31*(1/3)</f>
        <v>0</v>
      </c>
      <c r="R31" s="49">
        <f t="shared" ref="R31:R33" si="16">G31+L31</f>
        <v>1.2</v>
      </c>
      <c r="S31" s="53">
        <f>iferror(sumif('Raw Data'!$S:$S,$B31,'Raw Data'!L:L)/countif('Raw Data'!$S:$S,$B31),0)</f>
        <v>16.6</v>
      </c>
      <c r="T31" s="53">
        <f>iferror(sumif('Raw Data'!$S:$S,$B31,'Raw Data'!M:M)/countif('Raw Data'!$S:$S,$B31),0)</f>
        <v>0</v>
      </c>
      <c r="U31" s="56">
        <f>iferror(sumif('Raw Data'!$S:$S,$B31,'Raw Data'!N:N)/countif('Raw Data'!$S:$S,$B31),0)</f>
        <v>10</v>
      </c>
    </row>
    <row r="32" ht="15.0" customHeight="1">
      <c r="A32" s="51"/>
      <c r="B32" s="24">
        <f>Elims!D$13</f>
        <v>4276</v>
      </c>
      <c r="C32" s="27">
        <f>iferror(sumif('Raw Data'!$S:$S,$B32,'Raw Data'!R:R)/countif('Raw Data'!$S:$S,$B32),0)</f>
        <v>121.8571429</v>
      </c>
      <c r="D32" s="27">
        <f t="array" ref="D32">max(if('Raw Data'!$S:$S=$B32,'Raw Data'!$R:$R))</f>
        <v>155</v>
      </c>
      <c r="E32" s="34">
        <f>iferror(sumif('Raw Data'!$S:$S,$B32,'Raw Data'!E:E)/countif('Raw Data'!$S:$S,$B32),0)</f>
        <v>0</v>
      </c>
      <c r="F32" s="34">
        <f t="array" ref="F32">max(if('Raw Data'!$S:$S=$B32,'Raw Data'!$E:$E))</f>
        <v>0</v>
      </c>
      <c r="G32" s="34">
        <f>iferror(sumif('Raw Data'!$S:$S,$B32,'Raw Data'!F:F)/countif('Raw Data'!$S:$S,$B32),0)</f>
        <v>0.6</v>
      </c>
      <c r="H32" s="34">
        <f t="array" ref="H32">max(if('Raw Data'!$S:$S=$B32,'Raw Data'!$F:$F))</f>
        <v>1</v>
      </c>
      <c r="I32" s="34">
        <f>iferror(sumif('Raw Data'!$S:$S,$B32,'Raw Data'!G:G)/countif('Raw Data'!$S:$S,$B32),0)</f>
        <v>1</v>
      </c>
      <c r="J32" s="34">
        <f>iferror(sumif('Raw Data'!$S:$S,$B32,'Raw Data'!H:H)/countif('Raw Data'!$S:$S,$B32),0)</f>
        <v>0</v>
      </c>
      <c r="K32" s="34">
        <f t="array" ref="K32">max(if('Raw Data'!$S:$S=$B32,'Raw Data'!$H:$H))</f>
        <v>0</v>
      </c>
      <c r="L32" s="27">
        <f>iferror(sumif('Raw Data'!$S:$S,$B32,'Raw Data'!I:I)/countif('Raw Data'!$S:$S,$B32),0)</f>
        <v>3.2</v>
      </c>
      <c r="M32" s="27">
        <f t="array" ref="M32">max(if('Raw Data'!$S:$S=$B32,'Raw Data'!$I:$I))</f>
        <v>5</v>
      </c>
      <c r="N32" s="34">
        <f>iferror(sumif('Raw Data'!$S:$S,$B32,'Raw Data'!J:J)/countif('Raw Data'!$S:$S,$B32),0)</f>
        <v>0.8</v>
      </c>
      <c r="O32" s="34">
        <f>iferror(sumif('Raw Data'!$S:$S,$B32,'Raw Data'!K:K)/countif('Raw Data'!$S:$S,$B32),0)</f>
        <v>0</v>
      </c>
      <c r="P32" s="49">
        <f>G32*'Control PanelOur Matches'!$L$2</f>
        <v>36</v>
      </c>
      <c r="Q32" s="49">
        <f t="shared" si="15"/>
        <v>0</v>
      </c>
      <c r="R32" s="49">
        <f t="shared" si="16"/>
        <v>3.8</v>
      </c>
      <c r="S32" s="51"/>
      <c r="T32" s="51"/>
      <c r="U32" s="56">
        <f>iferror(sumif('Raw Data'!$S:$S,$B32,'Raw Data'!N:N)/countif('Raw Data'!$S:$S,$B32),0)</f>
        <v>10.6</v>
      </c>
    </row>
    <row r="33" ht="15.0" customHeight="1">
      <c r="A33" s="14"/>
      <c r="B33" s="24">
        <f>Elims!E$13</f>
        <v>4255</v>
      </c>
      <c r="C33" s="27">
        <f>iferror(sumif('Raw Data'!$S:$S,$B33,'Raw Data'!R:R)/countif('Raw Data'!$S:$S,$B33),0)</f>
        <v>62.58095238</v>
      </c>
      <c r="D33" s="27">
        <f t="array" ref="D33">max(if('Raw Data'!$S:$S=$B33,'Raw Data'!$R:$R))</f>
        <v>91</v>
      </c>
      <c r="E33" s="34">
        <f>iferror(sumif('Raw Data'!$S:$S,$B33,'Raw Data'!E:E)/countif('Raw Data'!$S:$S,$B33),0)</f>
        <v>0</v>
      </c>
      <c r="F33" s="34">
        <f t="array" ref="F33">max(if('Raw Data'!$S:$S=$B33,'Raw Data'!$E:$E))</f>
        <v>0</v>
      </c>
      <c r="G33" s="34">
        <f>iferror(sumif('Raw Data'!$S:$S,$B33,'Raw Data'!F:F)/countif('Raw Data'!$S:$S,$B33),0)</f>
        <v>0</v>
      </c>
      <c r="H33" s="34">
        <f t="array" ref="H33">max(if('Raw Data'!$S:$S=$B33,'Raw Data'!$F:$F))</f>
        <v>0</v>
      </c>
      <c r="I33" s="34">
        <f>iferror(sumif('Raw Data'!$S:$S,$B33,'Raw Data'!G:G)/countif('Raw Data'!$S:$S,$B33),0)</f>
        <v>1</v>
      </c>
      <c r="J33" s="34">
        <f>iferror(sumif('Raw Data'!$S:$S,$B33,'Raw Data'!H:H)/countif('Raw Data'!$S:$S,$B33),0)</f>
        <v>0</v>
      </c>
      <c r="K33" s="34">
        <f t="array" ref="K33">max(if('Raw Data'!$S:$S=$B33,'Raw Data'!$H:$H))</f>
        <v>0</v>
      </c>
      <c r="L33" s="27">
        <f>iferror(sumif('Raw Data'!$S:$S,$B33,'Raw Data'!I:I)/countif('Raw Data'!$S:$S,$B33),0)</f>
        <v>2.2</v>
      </c>
      <c r="M33" s="27">
        <f t="array" ref="M33">max(if('Raw Data'!$S:$S=$B33,'Raw Data'!$I:$I))</f>
        <v>3</v>
      </c>
      <c r="N33" s="34">
        <f>iferror(sumif('Raw Data'!$S:$S,$B33,'Raw Data'!J:J)/countif('Raw Data'!$S:$S,$B33),0)</f>
        <v>0.6</v>
      </c>
      <c r="O33" s="34">
        <f>iferror(sumif('Raw Data'!$S:$S,$B33,'Raw Data'!K:K)/countif('Raw Data'!$S:$S,$B33),0)</f>
        <v>0</v>
      </c>
      <c r="P33" s="49">
        <f>G33*'Control PanelOur Matches'!$L$2</f>
        <v>0</v>
      </c>
      <c r="Q33" s="49">
        <f t="shared" si="15"/>
        <v>0</v>
      </c>
      <c r="R33" s="49">
        <f t="shared" si="16"/>
        <v>2.2</v>
      </c>
      <c r="S33" s="14"/>
      <c r="T33" s="14"/>
      <c r="U33" s="56">
        <f>iferror(sumif('Raw Data'!$S:$S,$B33,'Raw Data'!N:N)/countif('Raw Data'!$S:$S,$B33),0)</f>
        <v>10.6</v>
      </c>
    </row>
  </sheetData>
  <mergeCells count="36">
    <mergeCell ref="A27:A29"/>
    <mergeCell ref="A23:A25"/>
    <mergeCell ref="A7:A9"/>
    <mergeCell ref="A1:A2"/>
    <mergeCell ref="A3:A5"/>
    <mergeCell ref="A11:A13"/>
    <mergeCell ref="A31:A33"/>
    <mergeCell ref="A15:A17"/>
    <mergeCell ref="A19:A21"/>
    <mergeCell ref="I1:I2"/>
    <mergeCell ref="G1:H1"/>
    <mergeCell ref="E1:F1"/>
    <mergeCell ref="B1:B2"/>
    <mergeCell ref="C1:D1"/>
    <mergeCell ref="J1:K1"/>
    <mergeCell ref="L1:M1"/>
    <mergeCell ref="S1:U1"/>
    <mergeCell ref="P1:R1"/>
    <mergeCell ref="S3:S5"/>
    <mergeCell ref="N1:N2"/>
    <mergeCell ref="O1:O2"/>
    <mergeCell ref="T3:T5"/>
    <mergeCell ref="T15:T17"/>
    <mergeCell ref="T7:T9"/>
    <mergeCell ref="T11:T13"/>
    <mergeCell ref="S7:S9"/>
    <mergeCell ref="S11:S13"/>
    <mergeCell ref="T19:T21"/>
    <mergeCell ref="S19:S21"/>
    <mergeCell ref="S15:S17"/>
    <mergeCell ref="T23:T25"/>
    <mergeCell ref="S23:S25"/>
    <mergeCell ref="S27:S29"/>
    <mergeCell ref="T27:T29"/>
    <mergeCell ref="S31:S33"/>
    <mergeCell ref="T31:T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3" width="8.71"/>
    <col customWidth="1" hidden="1" min="4" max="5" width="8.71"/>
    <col customWidth="1" min="6" max="8" width="8.71"/>
    <col customWidth="1" hidden="1" min="9" max="10" width="8.71"/>
    <col customWidth="1" min="11" max="24" width="8.71"/>
  </cols>
  <sheetData>
    <row r="1">
      <c r="A1" s="23" t="str">
        <f>IFERROR(__xludf.DUMMYFUNCTION("importrange('Control PanelOur Matches'!P5,""Avgs!A1:X112"")"),"Team")</f>
        <v>Team</v>
      </c>
      <c r="B1" s="25" t="s">
        <v>3</v>
      </c>
      <c r="C1" s="4"/>
      <c r="D1" s="26" t="s">
        <v>4</v>
      </c>
      <c r="E1" s="4"/>
      <c r="F1" s="26" t="s">
        <v>5</v>
      </c>
      <c r="G1" s="4"/>
      <c r="H1" s="28" t="s">
        <v>6</v>
      </c>
      <c r="I1" s="26" t="s">
        <v>7</v>
      </c>
      <c r="J1" s="4"/>
      <c r="K1" s="25" t="s">
        <v>8</v>
      </c>
      <c r="L1" s="4"/>
      <c r="M1" s="28" t="s">
        <v>9</v>
      </c>
      <c r="N1" s="28" t="s">
        <v>10</v>
      </c>
      <c r="O1" s="29" t="s">
        <v>11</v>
      </c>
      <c r="P1" s="6"/>
      <c r="Q1" s="4"/>
      <c r="R1" s="26" t="s">
        <v>23</v>
      </c>
      <c r="S1" s="6"/>
      <c r="T1" s="6"/>
      <c r="U1" s="6"/>
      <c r="V1" s="6"/>
      <c r="W1" s="4"/>
      <c r="X1" s="30" t="s">
        <v>24</v>
      </c>
    </row>
    <row r="2">
      <c r="A2" s="14"/>
      <c r="B2" s="31" t="s">
        <v>13</v>
      </c>
      <c r="C2" s="31" t="s">
        <v>25</v>
      </c>
      <c r="D2" s="32" t="s">
        <v>13</v>
      </c>
      <c r="E2" s="32" t="s">
        <v>14</v>
      </c>
      <c r="F2" s="32" t="s">
        <v>13</v>
      </c>
      <c r="G2" s="32" t="s">
        <v>14</v>
      </c>
      <c r="H2" s="14"/>
      <c r="I2" s="32" t="s">
        <v>13</v>
      </c>
      <c r="J2" s="32" t="s">
        <v>14</v>
      </c>
      <c r="K2" s="31" t="s">
        <v>13</v>
      </c>
      <c r="L2" s="31" t="s">
        <v>14</v>
      </c>
      <c r="M2" s="14"/>
      <c r="N2" s="14"/>
      <c r="O2" s="33" t="s">
        <v>15</v>
      </c>
      <c r="P2" s="36" t="s">
        <v>16</v>
      </c>
      <c r="Q2" s="36" t="s">
        <v>17</v>
      </c>
      <c r="R2" s="38" t="s">
        <v>27</v>
      </c>
      <c r="S2" s="38" t="s">
        <v>28</v>
      </c>
      <c r="T2" s="38" t="s">
        <v>29</v>
      </c>
      <c r="U2" s="38" t="s">
        <v>30</v>
      </c>
      <c r="V2" s="38" t="s">
        <v>31</v>
      </c>
      <c r="W2" s="38" t="s">
        <v>32</v>
      </c>
      <c r="X2" s="14"/>
    </row>
    <row r="3">
      <c r="A3" s="40">
        <v>1323.0</v>
      </c>
      <c r="B3" s="42">
        <v>50.77551020408163</v>
      </c>
      <c r="C3" s="42">
        <v>73.57142857142857</v>
      </c>
      <c r="D3" s="44">
        <v>0.0</v>
      </c>
      <c r="E3" s="44">
        <v>0.0</v>
      </c>
      <c r="F3" s="44">
        <v>0.0</v>
      </c>
      <c r="G3" s="44">
        <v>0.0</v>
      </c>
      <c r="H3" s="44">
        <v>0.7142857142857143</v>
      </c>
      <c r="I3" s="44">
        <v>0.0</v>
      </c>
      <c r="J3" s="44">
        <v>0.0</v>
      </c>
      <c r="K3" s="42">
        <v>2.857142857142857</v>
      </c>
      <c r="L3" s="42">
        <v>4.0</v>
      </c>
      <c r="M3" s="44">
        <v>0.0</v>
      </c>
      <c r="N3" s="44">
        <v>0.0</v>
      </c>
      <c r="O3" s="46">
        <v>0.0</v>
      </c>
      <c r="P3" s="46">
        <v>0.0</v>
      </c>
      <c r="Q3" s="46">
        <v>2.857142857142857</v>
      </c>
      <c r="R3" s="47"/>
      <c r="S3" s="47"/>
      <c r="T3" s="47"/>
      <c r="U3" s="47"/>
      <c r="V3" s="47"/>
      <c r="W3" s="47"/>
      <c r="X3" s="46">
        <v>0.0</v>
      </c>
    </row>
    <row r="4">
      <c r="A4" s="85">
        <v>973.0</v>
      </c>
      <c r="B4" s="86">
        <v>91.85714285714285</v>
      </c>
      <c r="C4" s="86">
        <v>119.0</v>
      </c>
      <c r="D4" s="87">
        <v>0.0</v>
      </c>
      <c r="E4" s="87">
        <v>0.0</v>
      </c>
      <c r="F4" s="87">
        <v>0.0</v>
      </c>
      <c r="G4" s="87">
        <v>0.0</v>
      </c>
      <c r="H4" s="87">
        <v>0.6666666666666666</v>
      </c>
      <c r="I4" s="87">
        <v>0.0</v>
      </c>
      <c r="J4" s="87">
        <v>0.0</v>
      </c>
      <c r="K4" s="86">
        <v>2.8333333333333335</v>
      </c>
      <c r="L4" s="86">
        <v>4.0</v>
      </c>
      <c r="M4" s="87">
        <v>0.8333333333333334</v>
      </c>
      <c r="N4" s="87">
        <v>0.0</v>
      </c>
      <c r="O4" s="88">
        <v>0.0</v>
      </c>
      <c r="P4" s="88">
        <v>0.0</v>
      </c>
      <c r="Q4" s="88">
        <v>2.8333333333333335</v>
      </c>
      <c r="R4" s="47"/>
      <c r="S4" s="47"/>
      <c r="T4" s="47"/>
      <c r="U4" s="47"/>
      <c r="V4" s="47"/>
      <c r="W4" s="47"/>
      <c r="X4" s="46">
        <v>0.0</v>
      </c>
    </row>
    <row r="5">
      <c r="A5" s="85">
        <v>751.0</v>
      </c>
      <c r="B5" s="86">
        <v>91.8968253968254</v>
      </c>
      <c r="C5" s="86">
        <v>147.0</v>
      </c>
      <c r="D5" s="87">
        <v>0.0</v>
      </c>
      <c r="E5" s="87">
        <v>0.0</v>
      </c>
      <c r="F5" s="87">
        <v>0.16666666666666666</v>
      </c>
      <c r="G5" s="87">
        <v>1.0</v>
      </c>
      <c r="H5" s="87">
        <v>0.8333333333333334</v>
      </c>
      <c r="I5" s="87">
        <v>0.0</v>
      </c>
      <c r="J5" s="87">
        <v>0.0</v>
      </c>
      <c r="K5" s="86">
        <v>2.6666666666666665</v>
      </c>
      <c r="L5" s="86">
        <v>4.0</v>
      </c>
      <c r="M5" s="87">
        <v>0.8333333333333334</v>
      </c>
      <c r="N5" s="87">
        <v>0.0</v>
      </c>
      <c r="O5" s="88">
        <v>10.0</v>
      </c>
      <c r="P5" s="88">
        <v>0.0</v>
      </c>
      <c r="Q5" s="88">
        <v>2.833333333333333</v>
      </c>
      <c r="R5" s="47"/>
      <c r="S5" s="47"/>
      <c r="T5" s="47"/>
      <c r="U5" s="47"/>
      <c r="V5" s="47"/>
      <c r="W5" s="47"/>
      <c r="X5" s="46">
        <v>0.0</v>
      </c>
    </row>
    <row r="6">
      <c r="A6" s="85">
        <v>4643.0</v>
      </c>
      <c r="B6" s="86">
        <v>42.76190476190476</v>
      </c>
      <c r="C6" s="86">
        <v>73.57142857142857</v>
      </c>
      <c r="D6" s="87">
        <v>0.0</v>
      </c>
      <c r="E6" s="87">
        <v>0.0</v>
      </c>
      <c r="F6" s="87">
        <v>0.0</v>
      </c>
      <c r="G6" s="87">
        <v>0.0</v>
      </c>
      <c r="H6" s="87">
        <v>1.0</v>
      </c>
      <c r="I6" s="87">
        <v>0.0</v>
      </c>
      <c r="J6" s="87">
        <v>0.0</v>
      </c>
      <c r="K6" s="86">
        <v>2.1666666666666665</v>
      </c>
      <c r="L6" s="86">
        <v>4.0</v>
      </c>
      <c r="M6" s="87">
        <v>0.0</v>
      </c>
      <c r="N6" s="87">
        <v>0.0</v>
      </c>
      <c r="O6" s="88">
        <v>0.0</v>
      </c>
      <c r="P6" s="88">
        <v>0.0</v>
      </c>
      <c r="Q6" s="88">
        <v>2.1666666666666665</v>
      </c>
      <c r="R6" s="47"/>
      <c r="S6" s="47"/>
      <c r="T6" s="47"/>
      <c r="U6" s="47"/>
      <c r="V6" s="47"/>
      <c r="W6" s="47"/>
      <c r="X6" s="46">
        <v>0.0</v>
      </c>
    </row>
    <row r="7">
      <c r="A7" s="85">
        <v>4415.0</v>
      </c>
      <c r="B7" s="86">
        <v>96.63265306122447</v>
      </c>
      <c r="C7" s="86">
        <v>149.28571428571428</v>
      </c>
      <c r="D7" s="87">
        <v>0.0</v>
      </c>
      <c r="E7" s="87">
        <v>0.0</v>
      </c>
      <c r="F7" s="87">
        <v>0.42857142857142855</v>
      </c>
      <c r="G7" s="87">
        <v>1.0</v>
      </c>
      <c r="H7" s="87">
        <v>0.8571428571428571</v>
      </c>
      <c r="I7" s="87">
        <v>0.0</v>
      </c>
      <c r="J7" s="87">
        <v>0.0</v>
      </c>
      <c r="K7" s="86">
        <v>2.142857142857143</v>
      </c>
      <c r="L7" s="86">
        <v>3.0</v>
      </c>
      <c r="M7" s="87">
        <v>0.7142857142857143</v>
      </c>
      <c r="N7" s="87">
        <v>0.0</v>
      </c>
      <c r="O7" s="88">
        <v>25.71428571428571</v>
      </c>
      <c r="P7" s="88">
        <v>0.0</v>
      </c>
      <c r="Q7" s="88">
        <v>2.571428571428571</v>
      </c>
      <c r="R7" s="47"/>
      <c r="S7" s="47"/>
      <c r="T7" s="47"/>
      <c r="U7" s="47"/>
      <c r="V7" s="47"/>
      <c r="W7" s="47"/>
      <c r="X7" s="46">
        <v>0.0</v>
      </c>
    </row>
    <row r="8">
      <c r="A8" s="85">
        <v>4276.0</v>
      </c>
      <c r="B8" s="86">
        <v>66.22222222222221</v>
      </c>
      <c r="C8" s="86">
        <v>115.0</v>
      </c>
      <c r="D8" s="87">
        <v>0.0</v>
      </c>
      <c r="E8" s="87">
        <v>0.0</v>
      </c>
      <c r="F8" s="87">
        <v>0.16666666666666666</v>
      </c>
      <c r="G8" s="87">
        <v>1.0</v>
      </c>
      <c r="H8" s="87">
        <v>1.0</v>
      </c>
      <c r="I8" s="87">
        <v>0.0</v>
      </c>
      <c r="J8" s="87">
        <v>0.0</v>
      </c>
      <c r="K8" s="86">
        <v>2.0</v>
      </c>
      <c r="L8" s="86">
        <v>4.0</v>
      </c>
      <c r="M8" s="87">
        <v>0.5</v>
      </c>
      <c r="N8" s="87">
        <v>0.0</v>
      </c>
      <c r="O8" s="88">
        <v>10.0</v>
      </c>
      <c r="P8" s="88">
        <v>0.0</v>
      </c>
      <c r="Q8" s="88">
        <v>2.1666666666666665</v>
      </c>
      <c r="R8" s="47"/>
      <c r="S8" s="47"/>
      <c r="T8" s="47"/>
      <c r="U8" s="47"/>
      <c r="V8" s="47"/>
      <c r="W8" s="47"/>
      <c r="X8" s="46">
        <v>0.0</v>
      </c>
    </row>
    <row r="9">
      <c r="A9" s="85">
        <v>5817.0</v>
      </c>
      <c r="B9" s="86">
        <v>72.21768707482993</v>
      </c>
      <c r="C9" s="86">
        <v>110.0</v>
      </c>
      <c r="D9" s="87">
        <v>0.0</v>
      </c>
      <c r="E9" s="87">
        <v>0.0</v>
      </c>
      <c r="F9" s="87">
        <v>0.14285714285714285</v>
      </c>
      <c r="G9" s="87">
        <v>1.0</v>
      </c>
      <c r="H9" s="87">
        <v>0.5714285714285714</v>
      </c>
      <c r="I9" s="87">
        <v>0.0</v>
      </c>
      <c r="J9" s="87">
        <v>0.0</v>
      </c>
      <c r="K9" s="86">
        <v>1.8571428571428572</v>
      </c>
      <c r="L9" s="86">
        <v>3.0</v>
      </c>
      <c r="M9" s="87">
        <v>0.7142857142857143</v>
      </c>
      <c r="N9" s="87">
        <v>0.14285714285714285</v>
      </c>
      <c r="O9" s="88">
        <v>8.571428571428571</v>
      </c>
      <c r="P9" s="88">
        <v>0.0</v>
      </c>
      <c r="Q9" s="88">
        <v>2.0</v>
      </c>
      <c r="R9" s="47"/>
      <c r="S9" s="47"/>
      <c r="T9" s="47"/>
      <c r="U9" s="47"/>
      <c r="V9" s="47"/>
      <c r="W9" s="47"/>
      <c r="X9" s="46">
        <v>0.0</v>
      </c>
    </row>
    <row r="10">
      <c r="A10" s="85">
        <v>1678.0</v>
      </c>
      <c r="B10" s="86">
        <v>60.65873015873015</v>
      </c>
      <c r="C10" s="86">
        <v>95.0</v>
      </c>
      <c r="D10" s="87">
        <v>0.0</v>
      </c>
      <c r="E10" s="87">
        <v>0.0</v>
      </c>
      <c r="F10" s="87">
        <v>0.0</v>
      </c>
      <c r="G10" s="87">
        <v>0.0</v>
      </c>
      <c r="H10" s="87">
        <v>0.8333333333333334</v>
      </c>
      <c r="I10" s="87">
        <v>0.0</v>
      </c>
      <c r="J10" s="87">
        <v>0.0</v>
      </c>
      <c r="K10" s="86">
        <v>1.8333333333333333</v>
      </c>
      <c r="L10" s="86">
        <v>3.0</v>
      </c>
      <c r="M10" s="87">
        <v>0.5</v>
      </c>
      <c r="N10" s="87">
        <v>0.0</v>
      </c>
      <c r="O10" s="88">
        <v>0.0</v>
      </c>
      <c r="P10" s="88">
        <v>0.0</v>
      </c>
      <c r="Q10" s="88">
        <v>1.8333333333333333</v>
      </c>
      <c r="R10" s="47"/>
      <c r="S10" s="47"/>
      <c r="T10" s="47"/>
      <c r="U10" s="47"/>
      <c r="V10" s="47"/>
      <c r="W10" s="47"/>
      <c r="X10" s="46">
        <v>0.0</v>
      </c>
    </row>
    <row r="11">
      <c r="A11" s="85">
        <v>4543.0</v>
      </c>
      <c r="B11" s="86">
        <v>53.72789115646258</v>
      </c>
      <c r="C11" s="86">
        <v>123.57142857142857</v>
      </c>
      <c r="D11" s="87">
        <v>0.0</v>
      </c>
      <c r="E11" s="87">
        <v>0.0</v>
      </c>
      <c r="F11" s="87">
        <v>0.0</v>
      </c>
      <c r="G11" s="87">
        <v>0.0</v>
      </c>
      <c r="H11" s="87">
        <v>0.5714285714285714</v>
      </c>
      <c r="I11" s="87">
        <v>0.0</v>
      </c>
      <c r="J11" s="87">
        <v>0.0</v>
      </c>
      <c r="K11" s="86">
        <v>1.7142857142857142</v>
      </c>
      <c r="L11" s="86">
        <v>4.0</v>
      </c>
      <c r="M11" s="87">
        <v>0.42857142857142855</v>
      </c>
      <c r="N11" s="87">
        <v>0.0</v>
      </c>
      <c r="O11" s="88">
        <v>0.0</v>
      </c>
      <c r="P11" s="88">
        <v>0.0</v>
      </c>
      <c r="Q11" s="88">
        <v>1.7142857142857142</v>
      </c>
      <c r="R11" s="47"/>
      <c r="S11" s="47"/>
      <c r="T11" s="47"/>
      <c r="U11" s="47"/>
      <c r="V11" s="47"/>
      <c r="W11" s="47"/>
      <c r="X11" s="46">
        <v>0.0</v>
      </c>
    </row>
    <row r="12">
      <c r="A12" s="85">
        <v>2135.0</v>
      </c>
      <c r="B12" s="86">
        <v>63.944444444444436</v>
      </c>
      <c r="C12" s="86">
        <v>82.0</v>
      </c>
      <c r="D12" s="87">
        <v>0.0</v>
      </c>
      <c r="E12" s="87">
        <v>0.0</v>
      </c>
      <c r="F12" s="87">
        <v>0.0</v>
      </c>
      <c r="G12" s="87">
        <v>0.0</v>
      </c>
      <c r="H12" s="87">
        <v>0.16666666666666666</v>
      </c>
      <c r="I12" s="87">
        <v>0.0</v>
      </c>
      <c r="J12" s="87">
        <v>0.0</v>
      </c>
      <c r="K12" s="86">
        <v>1.6666666666666667</v>
      </c>
      <c r="L12" s="86">
        <v>2.0</v>
      </c>
      <c r="M12" s="87">
        <v>0.6666666666666666</v>
      </c>
      <c r="N12" s="87">
        <v>0.0</v>
      </c>
      <c r="O12" s="88">
        <v>0.0</v>
      </c>
      <c r="P12" s="88">
        <v>0.0</v>
      </c>
      <c r="Q12" s="88">
        <v>1.6666666666666667</v>
      </c>
      <c r="R12" s="47"/>
      <c r="S12" s="47"/>
      <c r="T12" s="47"/>
      <c r="U12" s="47"/>
      <c r="V12" s="47"/>
      <c r="W12" s="47"/>
      <c r="X12" s="46">
        <v>0.0</v>
      </c>
    </row>
    <row r="13">
      <c r="A13" s="85">
        <v>5104.0</v>
      </c>
      <c r="B13" s="86">
        <v>58.1904761904762</v>
      </c>
      <c r="C13" s="86">
        <v>108.33333333333333</v>
      </c>
      <c r="D13" s="87">
        <v>0.0</v>
      </c>
      <c r="E13" s="87">
        <v>0.0</v>
      </c>
      <c r="F13" s="87">
        <v>0.0</v>
      </c>
      <c r="G13" s="87">
        <v>0.0</v>
      </c>
      <c r="H13" s="87">
        <v>0.6666666666666666</v>
      </c>
      <c r="I13" s="87">
        <v>0.0</v>
      </c>
      <c r="J13" s="87">
        <v>0.0</v>
      </c>
      <c r="K13" s="86">
        <v>1.6666666666666667</v>
      </c>
      <c r="L13" s="86">
        <v>2.0</v>
      </c>
      <c r="M13" s="87">
        <v>0.5</v>
      </c>
      <c r="N13" s="87">
        <v>0.0</v>
      </c>
      <c r="O13" s="88">
        <v>0.0</v>
      </c>
      <c r="P13" s="88">
        <v>0.0</v>
      </c>
      <c r="Q13" s="88">
        <v>1.6666666666666667</v>
      </c>
      <c r="R13" s="47"/>
      <c r="S13" s="47"/>
      <c r="T13" s="47"/>
      <c r="U13" s="47"/>
      <c r="V13" s="47"/>
      <c r="W13" s="47"/>
      <c r="X13" s="46">
        <v>0.0</v>
      </c>
    </row>
    <row r="14">
      <c r="A14" s="85">
        <v>1072.0</v>
      </c>
      <c r="B14" s="86">
        <v>103.46031746031746</v>
      </c>
      <c r="C14" s="86">
        <v>139.0</v>
      </c>
      <c r="D14" s="87">
        <v>0.0</v>
      </c>
      <c r="E14" s="87">
        <v>0.0</v>
      </c>
      <c r="F14" s="87">
        <v>0.6666666666666666</v>
      </c>
      <c r="G14" s="87">
        <v>1.0</v>
      </c>
      <c r="H14" s="87">
        <v>1.0</v>
      </c>
      <c r="I14" s="87">
        <v>0.0</v>
      </c>
      <c r="J14" s="87">
        <v>0.0</v>
      </c>
      <c r="K14" s="86">
        <v>1.5</v>
      </c>
      <c r="L14" s="86">
        <v>3.0</v>
      </c>
      <c r="M14" s="87">
        <v>0.8333333333333334</v>
      </c>
      <c r="N14" s="87">
        <v>0.0</v>
      </c>
      <c r="O14" s="88">
        <v>40.0</v>
      </c>
      <c r="P14" s="88">
        <v>0.0</v>
      </c>
      <c r="Q14" s="88">
        <v>2.1666666666666665</v>
      </c>
      <c r="R14" s="47"/>
      <c r="S14" s="47"/>
      <c r="T14" s="47"/>
      <c r="U14" s="47"/>
      <c r="V14" s="47"/>
      <c r="W14" s="47"/>
      <c r="X14" s="46">
        <v>0.0</v>
      </c>
    </row>
    <row r="15">
      <c r="A15" s="85">
        <v>3256.0</v>
      </c>
      <c r="B15" s="86">
        <v>91.66666666666667</v>
      </c>
      <c r="C15" s="86">
        <v>141.66666666666666</v>
      </c>
      <c r="D15" s="87">
        <v>0.0</v>
      </c>
      <c r="E15" s="87">
        <v>0.0</v>
      </c>
      <c r="F15" s="87">
        <v>0.5</v>
      </c>
      <c r="G15" s="87">
        <v>1.0</v>
      </c>
      <c r="H15" s="87">
        <v>1.0</v>
      </c>
      <c r="I15" s="87">
        <v>0.0</v>
      </c>
      <c r="J15" s="87">
        <v>0.0</v>
      </c>
      <c r="K15" s="86">
        <v>1.5</v>
      </c>
      <c r="L15" s="86">
        <v>2.0</v>
      </c>
      <c r="M15" s="87">
        <v>0.6666666666666666</v>
      </c>
      <c r="N15" s="87">
        <v>0.16666666666666666</v>
      </c>
      <c r="O15" s="88">
        <v>30.0</v>
      </c>
      <c r="P15" s="88">
        <v>0.0</v>
      </c>
      <c r="Q15" s="88">
        <v>2.0</v>
      </c>
      <c r="R15" s="47"/>
      <c r="S15" s="47"/>
      <c r="T15" s="47"/>
      <c r="U15" s="47"/>
      <c r="V15" s="47"/>
      <c r="W15" s="47"/>
      <c r="X15" s="46">
        <v>0.0</v>
      </c>
    </row>
    <row r="16">
      <c r="A16" s="85">
        <v>294.0</v>
      </c>
      <c r="B16" s="86">
        <v>64.80158730158729</v>
      </c>
      <c r="C16" s="86">
        <v>115.0</v>
      </c>
      <c r="D16" s="87">
        <v>0.0</v>
      </c>
      <c r="E16" s="87">
        <v>0.0</v>
      </c>
      <c r="F16" s="87">
        <v>0.5</v>
      </c>
      <c r="G16" s="87">
        <v>1.0</v>
      </c>
      <c r="H16" s="87">
        <v>0.8333333333333334</v>
      </c>
      <c r="I16" s="87">
        <v>0.0</v>
      </c>
      <c r="J16" s="87">
        <v>0.0</v>
      </c>
      <c r="K16" s="86">
        <v>1.5</v>
      </c>
      <c r="L16" s="86">
        <v>2.0</v>
      </c>
      <c r="M16" s="87">
        <v>0.16666666666666666</v>
      </c>
      <c r="N16" s="87">
        <v>0.16666666666666666</v>
      </c>
      <c r="O16" s="88">
        <v>30.0</v>
      </c>
      <c r="P16" s="88">
        <v>0.0</v>
      </c>
      <c r="Q16" s="88">
        <v>2.0</v>
      </c>
      <c r="R16" s="47"/>
      <c r="S16" s="47"/>
      <c r="T16" s="47"/>
      <c r="U16" s="47"/>
      <c r="V16" s="47"/>
      <c r="W16" s="47"/>
      <c r="X16" s="46">
        <v>0.0</v>
      </c>
    </row>
    <row r="17">
      <c r="A17" s="85">
        <v>852.0</v>
      </c>
      <c r="B17" s="86">
        <v>59.8095238095238</v>
      </c>
      <c r="C17" s="86">
        <v>75.0</v>
      </c>
      <c r="D17" s="87">
        <v>0.0</v>
      </c>
      <c r="E17" s="87">
        <v>0.0</v>
      </c>
      <c r="F17" s="87">
        <v>0.0</v>
      </c>
      <c r="G17" s="87">
        <v>0.0</v>
      </c>
      <c r="H17" s="87">
        <v>1.0</v>
      </c>
      <c r="I17" s="87">
        <v>0.0</v>
      </c>
      <c r="J17" s="87">
        <v>0.0</v>
      </c>
      <c r="K17" s="86">
        <v>1.4285714285714286</v>
      </c>
      <c r="L17" s="86">
        <v>3.0</v>
      </c>
      <c r="M17" s="87">
        <v>0.5714285714285714</v>
      </c>
      <c r="N17" s="87">
        <v>0.0</v>
      </c>
      <c r="O17" s="88">
        <v>0.0</v>
      </c>
      <c r="P17" s="88">
        <v>0.0</v>
      </c>
      <c r="Q17" s="88">
        <v>1.4285714285714286</v>
      </c>
      <c r="R17" s="47"/>
      <c r="S17" s="47"/>
      <c r="T17" s="47"/>
      <c r="U17" s="47"/>
      <c r="V17" s="47"/>
      <c r="W17" s="47"/>
      <c r="X17" s="46">
        <v>0.0</v>
      </c>
    </row>
    <row r="18">
      <c r="A18" s="85">
        <v>1868.0</v>
      </c>
      <c r="B18" s="86">
        <v>54.944444444444436</v>
      </c>
      <c r="C18" s="86">
        <v>95.0</v>
      </c>
      <c r="D18" s="87">
        <v>0.0</v>
      </c>
      <c r="E18" s="87">
        <v>0.0</v>
      </c>
      <c r="F18" s="87">
        <v>0.16666666666666666</v>
      </c>
      <c r="G18" s="87">
        <v>1.0</v>
      </c>
      <c r="H18" s="87">
        <v>0.8333333333333334</v>
      </c>
      <c r="I18" s="87">
        <v>0.0</v>
      </c>
      <c r="J18" s="87">
        <v>0.0</v>
      </c>
      <c r="K18" s="86">
        <v>1.3333333333333333</v>
      </c>
      <c r="L18" s="86">
        <v>2.0</v>
      </c>
      <c r="M18" s="87">
        <v>0.5</v>
      </c>
      <c r="N18" s="87">
        <v>0.0</v>
      </c>
      <c r="O18" s="88">
        <v>10.0</v>
      </c>
      <c r="P18" s="88">
        <v>0.0</v>
      </c>
      <c r="Q18" s="88">
        <v>1.5</v>
      </c>
      <c r="R18" s="47"/>
      <c r="S18" s="47"/>
      <c r="T18" s="47"/>
      <c r="U18" s="47"/>
      <c r="V18" s="47"/>
      <c r="W18" s="47"/>
      <c r="X18" s="46">
        <v>0.0</v>
      </c>
    </row>
    <row r="19">
      <c r="A19" s="85">
        <v>6699.0</v>
      </c>
      <c r="B19" s="86">
        <v>56.30952380952382</v>
      </c>
      <c r="C19" s="86">
        <v>108.33333333333333</v>
      </c>
      <c r="D19" s="87">
        <v>0.0</v>
      </c>
      <c r="E19" s="87">
        <v>0.0</v>
      </c>
      <c r="F19" s="87">
        <v>0.0</v>
      </c>
      <c r="G19" s="87">
        <v>0.0</v>
      </c>
      <c r="H19" s="87">
        <v>0.8333333333333334</v>
      </c>
      <c r="I19" s="87">
        <v>0.0</v>
      </c>
      <c r="J19" s="87">
        <v>0.0</v>
      </c>
      <c r="K19" s="86">
        <v>1.3333333333333333</v>
      </c>
      <c r="L19" s="86">
        <v>2.0</v>
      </c>
      <c r="M19" s="87">
        <v>0.5</v>
      </c>
      <c r="N19" s="87">
        <v>0.0</v>
      </c>
      <c r="O19" s="88">
        <v>0.0</v>
      </c>
      <c r="P19" s="88">
        <v>0.0</v>
      </c>
      <c r="Q19" s="88">
        <v>1.3333333333333333</v>
      </c>
      <c r="R19" s="47"/>
      <c r="S19" s="47"/>
      <c r="T19" s="47"/>
      <c r="U19" s="47"/>
      <c r="V19" s="47"/>
      <c r="W19" s="47"/>
      <c r="X19" s="46">
        <v>0.0</v>
      </c>
    </row>
    <row r="20">
      <c r="A20" s="85">
        <v>687.0</v>
      </c>
      <c r="B20" s="86">
        <v>32.94444444444444</v>
      </c>
      <c r="C20" s="86">
        <v>75.0</v>
      </c>
      <c r="D20" s="87">
        <v>0.0</v>
      </c>
      <c r="E20" s="87">
        <v>0.0</v>
      </c>
      <c r="F20" s="87">
        <v>0.0</v>
      </c>
      <c r="G20" s="87">
        <v>0.0</v>
      </c>
      <c r="H20" s="87">
        <v>0.5</v>
      </c>
      <c r="I20" s="87">
        <v>0.0</v>
      </c>
      <c r="J20" s="87">
        <v>0.0</v>
      </c>
      <c r="K20" s="86">
        <v>1.3333333333333333</v>
      </c>
      <c r="L20" s="86">
        <v>4.0</v>
      </c>
      <c r="M20" s="87">
        <v>0.16666666666666666</v>
      </c>
      <c r="N20" s="87">
        <v>0.16666666666666666</v>
      </c>
      <c r="O20" s="88">
        <v>0.0</v>
      </c>
      <c r="P20" s="88">
        <v>0.0</v>
      </c>
      <c r="Q20" s="88">
        <v>1.3333333333333333</v>
      </c>
      <c r="R20" s="47"/>
      <c r="S20" s="47"/>
      <c r="T20" s="47"/>
      <c r="U20" s="47"/>
      <c r="V20" s="47"/>
      <c r="W20" s="47"/>
      <c r="X20" s="46">
        <v>0.0</v>
      </c>
    </row>
    <row r="21">
      <c r="A21" s="85">
        <v>6619.0</v>
      </c>
      <c r="B21" s="86">
        <v>19.896825396825395</v>
      </c>
      <c r="C21" s="86">
        <v>50.71428571428571</v>
      </c>
      <c r="D21" s="87">
        <v>0.0</v>
      </c>
      <c r="E21" s="87">
        <v>0.0</v>
      </c>
      <c r="F21" s="87">
        <v>0.0</v>
      </c>
      <c r="G21" s="87">
        <v>0.0</v>
      </c>
      <c r="H21" s="87">
        <v>0.5</v>
      </c>
      <c r="I21" s="87">
        <v>0.0</v>
      </c>
      <c r="J21" s="87">
        <v>0.0</v>
      </c>
      <c r="K21" s="86">
        <v>1.3333333333333333</v>
      </c>
      <c r="L21" s="86">
        <v>4.0</v>
      </c>
      <c r="M21" s="87">
        <v>0.0</v>
      </c>
      <c r="N21" s="87">
        <v>0.0</v>
      </c>
      <c r="O21" s="88">
        <v>0.0</v>
      </c>
      <c r="P21" s="88">
        <v>0.0</v>
      </c>
      <c r="Q21" s="88">
        <v>1.3333333333333333</v>
      </c>
      <c r="R21" s="47"/>
      <c r="S21" s="47"/>
      <c r="T21" s="47"/>
      <c r="U21" s="47"/>
      <c r="V21" s="47"/>
      <c r="W21" s="47"/>
      <c r="X21" s="46">
        <v>0.0</v>
      </c>
    </row>
    <row r="22">
      <c r="A22" s="85">
        <v>1662.0</v>
      </c>
      <c r="B22" s="86">
        <v>39.76190476190476</v>
      </c>
      <c r="C22" s="86">
        <v>81.66666666666666</v>
      </c>
      <c r="D22" s="87">
        <v>0.0</v>
      </c>
      <c r="E22" s="87">
        <v>0.0</v>
      </c>
      <c r="F22" s="87">
        <v>0.0</v>
      </c>
      <c r="G22" s="87">
        <v>0.0</v>
      </c>
      <c r="H22" s="87">
        <v>0.7142857142857143</v>
      </c>
      <c r="I22" s="87">
        <v>0.0</v>
      </c>
      <c r="J22" s="87">
        <v>0.0</v>
      </c>
      <c r="K22" s="86">
        <v>1.2857142857142858</v>
      </c>
      <c r="L22" s="86">
        <v>3.0</v>
      </c>
      <c r="M22" s="87">
        <v>0.2857142857142857</v>
      </c>
      <c r="N22" s="87">
        <v>0.0</v>
      </c>
      <c r="O22" s="88">
        <v>0.0</v>
      </c>
      <c r="P22" s="88">
        <v>0.0</v>
      </c>
      <c r="Q22" s="88">
        <v>1.2857142857142858</v>
      </c>
      <c r="R22" s="47"/>
      <c r="S22" s="47"/>
      <c r="T22" s="47"/>
      <c r="U22" s="47"/>
      <c r="V22" s="47"/>
      <c r="W22" s="47"/>
      <c r="X22" s="46">
        <v>0.0</v>
      </c>
    </row>
    <row r="23">
      <c r="A23" s="85">
        <v>3501.0</v>
      </c>
      <c r="B23" s="86">
        <v>31.700680272108837</v>
      </c>
      <c r="C23" s="86">
        <v>65.0</v>
      </c>
      <c r="D23" s="87">
        <v>0.0</v>
      </c>
      <c r="E23" s="87">
        <v>0.0</v>
      </c>
      <c r="F23" s="87">
        <v>0.14285714285714285</v>
      </c>
      <c r="G23" s="87">
        <v>1.0</v>
      </c>
      <c r="H23" s="87">
        <v>0.5714285714285714</v>
      </c>
      <c r="I23" s="87">
        <v>0.0</v>
      </c>
      <c r="J23" s="87">
        <v>0.0</v>
      </c>
      <c r="K23" s="86">
        <v>1.2857142857142858</v>
      </c>
      <c r="L23" s="86">
        <v>3.0</v>
      </c>
      <c r="M23" s="87">
        <v>0.0</v>
      </c>
      <c r="N23" s="87">
        <v>0.0</v>
      </c>
      <c r="O23" s="88">
        <v>8.571428571428571</v>
      </c>
      <c r="P23" s="88">
        <v>0.0</v>
      </c>
      <c r="Q23" s="88">
        <v>1.4285714285714286</v>
      </c>
      <c r="R23" s="47"/>
      <c r="S23" s="47"/>
      <c r="T23" s="47"/>
      <c r="U23" s="47"/>
      <c r="V23" s="47"/>
      <c r="W23" s="47"/>
      <c r="X23" s="46">
        <v>0.0</v>
      </c>
    </row>
    <row r="24">
      <c r="A24" s="85">
        <v>980.0</v>
      </c>
      <c r="B24" s="86">
        <v>23.277777777777775</v>
      </c>
      <c r="C24" s="86">
        <v>48.0</v>
      </c>
      <c r="D24" s="87">
        <v>0.0</v>
      </c>
      <c r="E24" s="87">
        <v>0.0</v>
      </c>
      <c r="F24" s="87">
        <v>0.0</v>
      </c>
      <c r="G24" s="87">
        <v>0.0</v>
      </c>
      <c r="H24" s="87">
        <v>0.5</v>
      </c>
      <c r="I24" s="87">
        <v>0.0</v>
      </c>
      <c r="J24" s="87">
        <v>0.0</v>
      </c>
      <c r="K24" s="86">
        <v>1.1666666666666667</v>
      </c>
      <c r="L24" s="86">
        <v>3.0</v>
      </c>
      <c r="M24" s="87">
        <v>0.0</v>
      </c>
      <c r="N24" s="87">
        <v>0.16666666666666666</v>
      </c>
      <c r="O24" s="88">
        <v>0.0</v>
      </c>
      <c r="P24" s="88">
        <v>0.0</v>
      </c>
      <c r="Q24" s="88">
        <v>1.1666666666666667</v>
      </c>
      <c r="R24" s="47"/>
      <c r="S24" s="47"/>
      <c r="T24" s="47"/>
      <c r="U24" s="47"/>
      <c r="V24" s="47"/>
      <c r="W24" s="47"/>
      <c r="X24" s="46">
        <v>0.0</v>
      </c>
    </row>
    <row r="25">
      <c r="A25" s="85">
        <v>6657.0</v>
      </c>
      <c r="B25" s="86">
        <v>25.222222222222218</v>
      </c>
      <c r="C25" s="86">
        <v>48.0</v>
      </c>
      <c r="D25" s="87">
        <v>0.0</v>
      </c>
      <c r="E25" s="87">
        <v>0.0</v>
      </c>
      <c r="F25" s="87">
        <v>0.0</v>
      </c>
      <c r="G25" s="87">
        <v>0.0</v>
      </c>
      <c r="H25" s="87">
        <v>0.3333333333333333</v>
      </c>
      <c r="I25" s="87">
        <v>0.0</v>
      </c>
      <c r="J25" s="87">
        <v>0.0</v>
      </c>
      <c r="K25" s="86">
        <v>1.1666666666666667</v>
      </c>
      <c r="L25" s="86">
        <v>3.0</v>
      </c>
      <c r="M25" s="87">
        <v>0.0</v>
      </c>
      <c r="N25" s="87">
        <v>0.0</v>
      </c>
      <c r="O25" s="88">
        <v>0.0</v>
      </c>
      <c r="P25" s="88">
        <v>0.0</v>
      </c>
      <c r="Q25" s="88">
        <v>1.1666666666666667</v>
      </c>
      <c r="R25" s="47"/>
      <c r="S25" s="47"/>
      <c r="T25" s="47"/>
      <c r="U25" s="47"/>
      <c r="V25" s="47"/>
      <c r="W25" s="47"/>
      <c r="X25" s="46">
        <v>0.0</v>
      </c>
    </row>
    <row r="26">
      <c r="A26" s="85">
        <v>972.0</v>
      </c>
      <c r="B26" s="86">
        <v>32.666666666666664</v>
      </c>
      <c r="C26" s="86">
        <v>75.0</v>
      </c>
      <c r="D26" s="87">
        <v>0.0</v>
      </c>
      <c r="E26" s="87">
        <v>0.0</v>
      </c>
      <c r="F26" s="87">
        <v>0.0</v>
      </c>
      <c r="G26" s="87">
        <v>0.0</v>
      </c>
      <c r="H26" s="87">
        <v>0.8571428571428571</v>
      </c>
      <c r="I26" s="87">
        <v>0.0</v>
      </c>
      <c r="J26" s="87">
        <v>0.0</v>
      </c>
      <c r="K26" s="86">
        <v>1.1428571428571428</v>
      </c>
      <c r="L26" s="86">
        <v>2.0</v>
      </c>
      <c r="M26" s="87">
        <v>0.14285714285714285</v>
      </c>
      <c r="N26" s="87">
        <v>0.0</v>
      </c>
      <c r="O26" s="88">
        <v>0.0</v>
      </c>
      <c r="P26" s="88">
        <v>0.0</v>
      </c>
      <c r="Q26" s="88">
        <v>1.1428571428571428</v>
      </c>
      <c r="R26" s="47"/>
      <c r="S26" s="47"/>
      <c r="T26" s="47"/>
      <c r="U26" s="47"/>
      <c r="V26" s="47"/>
      <c r="W26" s="47"/>
      <c r="X26" s="46">
        <v>0.0</v>
      </c>
    </row>
    <row r="27">
      <c r="A27" s="89">
        <v>5852.0</v>
      </c>
      <c r="B27" s="86">
        <v>52.57142857142857</v>
      </c>
      <c r="C27" s="86">
        <v>108.33333333333333</v>
      </c>
      <c r="D27" s="87">
        <v>0.0</v>
      </c>
      <c r="E27" s="87">
        <v>0.0</v>
      </c>
      <c r="F27" s="87">
        <v>0.0</v>
      </c>
      <c r="G27" s="87">
        <v>0.0</v>
      </c>
      <c r="H27" s="87">
        <v>0.5714285714285714</v>
      </c>
      <c r="I27" s="87">
        <v>0.0</v>
      </c>
      <c r="J27" s="87">
        <v>0.0</v>
      </c>
      <c r="K27" s="86">
        <v>1.0</v>
      </c>
      <c r="L27" s="86">
        <v>2.0</v>
      </c>
      <c r="M27" s="87">
        <v>0.5714285714285714</v>
      </c>
      <c r="N27" s="87">
        <v>0.0</v>
      </c>
      <c r="O27" s="88">
        <v>0.0</v>
      </c>
      <c r="P27" s="88">
        <v>0.0</v>
      </c>
      <c r="Q27" s="88">
        <v>1.0</v>
      </c>
      <c r="R27" s="47"/>
      <c r="S27" s="47"/>
      <c r="T27" s="47"/>
      <c r="U27" s="47"/>
      <c r="V27" s="47"/>
      <c r="W27" s="47"/>
      <c r="X27" s="46">
        <v>0.0</v>
      </c>
    </row>
    <row r="28">
      <c r="A28" s="85">
        <v>2761.0</v>
      </c>
      <c r="B28" s="86">
        <v>40.0</v>
      </c>
      <c r="C28" s="86">
        <v>80.0</v>
      </c>
      <c r="D28" s="87">
        <v>0.0</v>
      </c>
      <c r="E28" s="87">
        <v>0.0</v>
      </c>
      <c r="F28" s="87">
        <v>0.0</v>
      </c>
      <c r="G28" s="87">
        <v>0.0</v>
      </c>
      <c r="H28" s="87">
        <v>0.3333333333333333</v>
      </c>
      <c r="I28" s="87">
        <v>0.0</v>
      </c>
      <c r="J28" s="87">
        <v>0.0</v>
      </c>
      <c r="K28" s="86">
        <v>1.0</v>
      </c>
      <c r="L28" s="86">
        <v>2.0</v>
      </c>
      <c r="M28" s="87">
        <v>0.3333333333333333</v>
      </c>
      <c r="N28" s="87">
        <v>0.16666666666666666</v>
      </c>
      <c r="O28" s="88">
        <v>0.0</v>
      </c>
      <c r="P28" s="88">
        <v>0.0</v>
      </c>
      <c r="Q28" s="88">
        <v>1.0</v>
      </c>
      <c r="R28" s="47"/>
      <c r="S28" s="47"/>
      <c r="T28" s="47"/>
      <c r="U28" s="47"/>
      <c r="V28" s="47"/>
      <c r="W28" s="47"/>
      <c r="X28" s="46">
        <v>0.0</v>
      </c>
    </row>
    <row r="29">
      <c r="A29" s="85">
        <v>5677.0</v>
      </c>
      <c r="B29" s="86">
        <v>36.5</v>
      </c>
      <c r="C29" s="86">
        <v>76.66666666666666</v>
      </c>
      <c r="D29" s="87">
        <v>0.0</v>
      </c>
      <c r="E29" s="87">
        <v>0.0</v>
      </c>
      <c r="F29" s="87">
        <v>0.0</v>
      </c>
      <c r="G29" s="87">
        <v>0.0</v>
      </c>
      <c r="H29" s="87">
        <v>0.5</v>
      </c>
      <c r="I29" s="87">
        <v>0.0</v>
      </c>
      <c r="J29" s="87">
        <v>0.0</v>
      </c>
      <c r="K29" s="86">
        <v>1.0</v>
      </c>
      <c r="L29" s="86">
        <v>2.0</v>
      </c>
      <c r="M29" s="87">
        <v>0.3333333333333333</v>
      </c>
      <c r="N29" s="87">
        <v>0.0</v>
      </c>
      <c r="O29" s="88">
        <v>0.0</v>
      </c>
      <c r="P29" s="88">
        <v>0.0</v>
      </c>
      <c r="Q29" s="88">
        <v>1.0</v>
      </c>
      <c r="R29" s="47"/>
      <c r="S29" s="47"/>
      <c r="T29" s="47"/>
      <c r="U29" s="47"/>
      <c r="V29" s="47"/>
      <c r="W29" s="47"/>
      <c r="X29" s="46">
        <v>0.0</v>
      </c>
    </row>
    <row r="30">
      <c r="A30" s="89">
        <v>4255.0</v>
      </c>
      <c r="B30" s="86">
        <v>37.38095238095237</v>
      </c>
      <c r="C30" s="86">
        <v>72.14285714285714</v>
      </c>
      <c r="D30" s="87">
        <v>0.0</v>
      </c>
      <c r="E30" s="87">
        <v>0.0</v>
      </c>
      <c r="F30" s="87">
        <v>0.0</v>
      </c>
      <c r="G30" s="87">
        <v>0.0</v>
      </c>
      <c r="H30" s="87">
        <v>0.7142857142857143</v>
      </c>
      <c r="I30" s="87">
        <v>0.0</v>
      </c>
      <c r="J30" s="87">
        <v>0.0</v>
      </c>
      <c r="K30" s="86">
        <v>0.8571428571428571</v>
      </c>
      <c r="L30" s="86">
        <v>2.0</v>
      </c>
      <c r="M30" s="87">
        <v>0.42857142857142855</v>
      </c>
      <c r="N30" s="87">
        <v>0.0</v>
      </c>
      <c r="O30" s="88">
        <v>0.0</v>
      </c>
      <c r="P30" s="88">
        <v>0.0</v>
      </c>
      <c r="Q30" s="88">
        <v>0.8571428571428571</v>
      </c>
      <c r="R30" s="47"/>
      <c r="S30" s="47"/>
      <c r="T30" s="47"/>
      <c r="U30" s="47"/>
      <c r="V30" s="47"/>
      <c r="W30" s="47"/>
      <c r="X30" s="46">
        <v>0.0</v>
      </c>
    </row>
    <row r="31">
      <c r="A31" s="89">
        <v>1671.0</v>
      </c>
      <c r="B31" s="86">
        <v>32.61224489795918</v>
      </c>
      <c r="C31" s="86">
        <v>71.0</v>
      </c>
      <c r="D31" s="87">
        <v>0.0</v>
      </c>
      <c r="E31" s="87">
        <v>0.0</v>
      </c>
      <c r="F31" s="87">
        <v>0.0</v>
      </c>
      <c r="G31" s="87">
        <v>0.0</v>
      </c>
      <c r="H31" s="87">
        <v>0.8571428571428571</v>
      </c>
      <c r="I31" s="87">
        <v>0.0</v>
      </c>
      <c r="J31" s="87">
        <v>0.0</v>
      </c>
      <c r="K31" s="86">
        <v>0.8571428571428571</v>
      </c>
      <c r="L31" s="86">
        <v>3.0</v>
      </c>
      <c r="M31" s="87">
        <v>0.2857142857142857</v>
      </c>
      <c r="N31" s="87">
        <v>0.0</v>
      </c>
      <c r="O31" s="88">
        <v>0.0</v>
      </c>
      <c r="P31" s="88">
        <v>0.0</v>
      </c>
      <c r="Q31" s="88">
        <v>0.8571428571428571</v>
      </c>
      <c r="R31" s="47"/>
      <c r="S31" s="47"/>
      <c r="T31" s="47"/>
      <c r="U31" s="47"/>
      <c r="V31" s="47"/>
      <c r="W31" s="47"/>
      <c r="X31" s="46">
        <v>0.0</v>
      </c>
    </row>
    <row r="32">
      <c r="A32" s="89">
        <v>3970.0</v>
      </c>
      <c r="B32" s="86">
        <v>28.57936507936508</v>
      </c>
      <c r="C32" s="86">
        <v>71.0</v>
      </c>
      <c r="D32" s="87">
        <v>0.0</v>
      </c>
      <c r="E32" s="87">
        <v>0.0</v>
      </c>
      <c r="F32" s="87">
        <v>0.0</v>
      </c>
      <c r="G32" s="87">
        <v>0.0</v>
      </c>
      <c r="H32" s="87">
        <v>0.5</v>
      </c>
      <c r="I32" s="87">
        <v>0.0</v>
      </c>
      <c r="J32" s="87">
        <v>0.0</v>
      </c>
      <c r="K32" s="86">
        <v>0.8333333333333334</v>
      </c>
      <c r="L32" s="86">
        <v>1.0</v>
      </c>
      <c r="M32" s="87">
        <v>0.16666666666666666</v>
      </c>
      <c r="N32" s="87">
        <v>0.0</v>
      </c>
      <c r="O32" s="88">
        <v>0.0</v>
      </c>
      <c r="P32" s="88">
        <v>0.0</v>
      </c>
      <c r="Q32" s="88">
        <v>0.8333333333333334</v>
      </c>
      <c r="R32" s="47"/>
      <c r="S32" s="47"/>
      <c r="T32" s="47"/>
      <c r="U32" s="47"/>
      <c r="V32" s="47"/>
      <c r="W32" s="47"/>
      <c r="X32" s="46">
        <v>0.0</v>
      </c>
    </row>
    <row r="33">
      <c r="A33" s="89">
        <v>2493.0</v>
      </c>
      <c r="B33" s="86">
        <v>26.0</v>
      </c>
      <c r="C33" s="86">
        <v>68.33333333333333</v>
      </c>
      <c r="D33" s="87">
        <v>0.0</v>
      </c>
      <c r="E33" s="87">
        <v>0.0</v>
      </c>
      <c r="F33" s="87">
        <v>0.0</v>
      </c>
      <c r="G33" s="87">
        <v>0.0</v>
      </c>
      <c r="H33" s="87">
        <v>0.6666666666666666</v>
      </c>
      <c r="I33" s="87">
        <v>0.0</v>
      </c>
      <c r="J33" s="87">
        <v>0.0</v>
      </c>
      <c r="K33" s="86">
        <v>0.8333333333333334</v>
      </c>
      <c r="L33" s="86">
        <v>1.0</v>
      </c>
      <c r="M33" s="87">
        <v>0.16666666666666666</v>
      </c>
      <c r="N33" s="87">
        <v>0.0</v>
      </c>
      <c r="O33" s="88">
        <v>0.0</v>
      </c>
      <c r="P33" s="88">
        <v>0.0</v>
      </c>
      <c r="Q33" s="88">
        <v>0.8333333333333334</v>
      </c>
      <c r="R33" s="47"/>
      <c r="S33" s="47"/>
      <c r="T33" s="47"/>
      <c r="U33" s="47"/>
      <c r="V33" s="47"/>
      <c r="W33" s="47"/>
      <c r="X33" s="46">
        <v>0.0</v>
      </c>
    </row>
    <row r="34">
      <c r="A34" s="89">
        <v>3495.0</v>
      </c>
      <c r="B34" s="86">
        <v>16.944444444444443</v>
      </c>
      <c r="C34" s="86">
        <v>45.0</v>
      </c>
      <c r="D34" s="87">
        <v>0.0</v>
      </c>
      <c r="E34" s="87">
        <v>0.0</v>
      </c>
      <c r="F34" s="87">
        <v>0.0</v>
      </c>
      <c r="G34" s="87">
        <v>0.0</v>
      </c>
      <c r="H34" s="87">
        <v>0.5</v>
      </c>
      <c r="I34" s="87">
        <v>0.0</v>
      </c>
      <c r="J34" s="87">
        <v>0.0</v>
      </c>
      <c r="K34" s="86">
        <v>0.6666666666666666</v>
      </c>
      <c r="L34" s="86">
        <v>2.0</v>
      </c>
      <c r="M34" s="87">
        <v>0.0</v>
      </c>
      <c r="N34" s="87">
        <v>0.0</v>
      </c>
      <c r="O34" s="88">
        <v>0.0</v>
      </c>
      <c r="P34" s="88">
        <v>0.0</v>
      </c>
      <c r="Q34" s="88">
        <v>0.6666666666666666</v>
      </c>
      <c r="R34" s="47"/>
      <c r="S34" s="47"/>
      <c r="T34" s="47"/>
      <c r="U34" s="47"/>
      <c r="V34" s="47"/>
      <c r="W34" s="47"/>
      <c r="X34" s="46">
        <v>0.0</v>
      </c>
    </row>
    <row r="35">
      <c r="A35" s="89">
        <v>1422.0</v>
      </c>
      <c r="B35" s="86">
        <v>14.293650793650793</v>
      </c>
      <c r="C35" s="86">
        <v>26.666666666666664</v>
      </c>
      <c r="D35" s="87">
        <v>0.0</v>
      </c>
      <c r="E35" s="87">
        <v>0.0</v>
      </c>
      <c r="F35" s="87">
        <v>0.0</v>
      </c>
      <c r="G35" s="87">
        <v>0.0</v>
      </c>
      <c r="H35" s="87">
        <v>0.16666666666666666</v>
      </c>
      <c r="I35" s="87">
        <v>0.0</v>
      </c>
      <c r="J35" s="87">
        <v>0.0</v>
      </c>
      <c r="K35" s="86">
        <v>0.6666666666666666</v>
      </c>
      <c r="L35" s="86">
        <v>1.0</v>
      </c>
      <c r="M35" s="87">
        <v>0.0</v>
      </c>
      <c r="N35" s="87">
        <v>0.0</v>
      </c>
      <c r="O35" s="88">
        <v>0.0</v>
      </c>
      <c r="P35" s="88">
        <v>0.0</v>
      </c>
      <c r="Q35" s="88">
        <v>0.6666666666666666</v>
      </c>
      <c r="R35" s="47"/>
      <c r="S35" s="47"/>
      <c r="T35" s="47"/>
      <c r="U35" s="47"/>
      <c r="V35" s="47"/>
      <c r="W35" s="47"/>
      <c r="X35" s="46">
        <v>0.0</v>
      </c>
    </row>
    <row r="36">
      <c r="A36" s="89">
        <v>3189.0</v>
      </c>
      <c r="B36" s="86">
        <v>51.09523809523809</v>
      </c>
      <c r="C36" s="86">
        <v>141.66666666666666</v>
      </c>
      <c r="D36" s="87">
        <v>0.0</v>
      </c>
      <c r="E36" s="87">
        <v>0.0</v>
      </c>
      <c r="F36" s="87">
        <v>0.2857142857142857</v>
      </c>
      <c r="G36" s="87">
        <v>1.0</v>
      </c>
      <c r="H36" s="87">
        <v>0.7142857142857143</v>
      </c>
      <c r="I36" s="87">
        <v>0.0</v>
      </c>
      <c r="J36" s="87">
        <v>0.0</v>
      </c>
      <c r="K36" s="86">
        <v>0.5714285714285714</v>
      </c>
      <c r="L36" s="86">
        <v>2.0</v>
      </c>
      <c r="M36" s="87">
        <v>0.42857142857142855</v>
      </c>
      <c r="N36" s="87">
        <v>0.0</v>
      </c>
      <c r="O36" s="88">
        <v>17.142857142857142</v>
      </c>
      <c r="P36" s="88">
        <v>0.0</v>
      </c>
      <c r="Q36" s="88">
        <v>0.8571428571428571</v>
      </c>
      <c r="R36" s="47"/>
      <c r="S36" s="47"/>
      <c r="T36" s="47"/>
      <c r="U36" s="47"/>
      <c r="V36" s="47"/>
      <c r="W36" s="47"/>
      <c r="X36" s="46">
        <v>0.0</v>
      </c>
    </row>
    <row r="37">
      <c r="A37" s="89">
        <v>2085.0</v>
      </c>
      <c r="B37" s="86">
        <v>29.61111111111111</v>
      </c>
      <c r="C37" s="86">
        <v>81.66666666666666</v>
      </c>
      <c r="D37" s="87">
        <v>0.0</v>
      </c>
      <c r="E37" s="87">
        <v>0.0</v>
      </c>
      <c r="F37" s="87">
        <v>0.0</v>
      </c>
      <c r="G37" s="87">
        <v>0.0</v>
      </c>
      <c r="H37" s="87">
        <v>0.5</v>
      </c>
      <c r="I37" s="87">
        <v>0.0</v>
      </c>
      <c r="J37" s="87">
        <v>0.0</v>
      </c>
      <c r="K37" s="86">
        <v>0.5</v>
      </c>
      <c r="L37" s="86">
        <v>1.0</v>
      </c>
      <c r="M37" s="87">
        <v>0.3333333333333333</v>
      </c>
      <c r="N37" s="87">
        <v>0.16666666666666666</v>
      </c>
      <c r="O37" s="88">
        <v>0.0</v>
      </c>
      <c r="P37" s="88">
        <v>0.0</v>
      </c>
      <c r="Q37" s="88">
        <v>0.5</v>
      </c>
      <c r="R37" s="47"/>
      <c r="S37" s="47"/>
      <c r="T37" s="47"/>
      <c r="U37" s="47"/>
      <c r="V37" s="47"/>
      <c r="W37" s="47"/>
      <c r="X37" s="46">
        <v>0.0</v>
      </c>
    </row>
    <row r="38">
      <c r="A38" s="89">
        <v>1388.0</v>
      </c>
      <c r="B38" s="86">
        <v>31.095238095238095</v>
      </c>
      <c r="C38" s="86">
        <v>70.0</v>
      </c>
      <c r="D38" s="87">
        <v>0.0</v>
      </c>
      <c r="E38" s="87">
        <v>0.0</v>
      </c>
      <c r="F38" s="87">
        <v>0.0</v>
      </c>
      <c r="G38" s="87">
        <v>0.0</v>
      </c>
      <c r="H38" s="87">
        <v>0.14285714285714285</v>
      </c>
      <c r="I38" s="87">
        <v>0.0</v>
      </c>
      <c r="J38" s="87">
        <v>0.0</v>
      </c>
      <c r="K38" s="86">
        <v>0.42857142857142855</v>
      </c>
      <c r="L38" s="86">
        <v>1.0</v>
      </c>
      <c r="M38" s="87">
        <v>0.42857142857142855</v>
      </c>
      <c r="N38" s="87">
        <v>0.0</v>
      </c>
      <c r="O38" s="88">
        <v>0.0</v>
      </c>
      <c r="P38" s="88">
        <v>0.0</v>
      </c>
      <c r="Q38" s="88">
        <v>0.42857142857142855</v>
      </c>
      <c r="R38" s="47"/>
      <c r="S38" s="47"/>
      <c r="T38" s="47"/>
      <c r="U38" s="47"/>
      <c r="V38" s="47"/>
      <c r="W38" s="47"/>
      <c r="X38" s="46">
        <v>0.0</v>
      </c>
    </row>
    <row r="39">
      <c r="A39" s="89">
        <v>2813.0</v>
      </c>
      <c r="B39" s="86">
        <v>13.0</v>
      </c>
      <c r="C39" s="86">
        <v>70.0</v>
      </c>
      <c r="D39" s="87">
        <v>0.0</v>
      </c>
      <c r="E39" s="87">
        <v>0.0</v>
      </c>
      <c r="F39" s="87">
        <v>0.0</v>
      </c>
      <c r="G39" s="87">
        <v>0.0</v>
      </c>
      <c r="H39" s="87">
        <v>0.0</v>
      </c>
      <c r="I39" s="87">
        <v>0.0</v>
      </c>
      <c r="J39" s="87">
        <v>0.0</v>
      </c>
      <c r="K39" s="86">
        <v>0.3333333333333333</v>
      </c>
      <c r="L39" s="86">
        <v>1.0</v>
      </c>
      <c r="M39" s="87">
        <v>0.16666666666666666</v>
      </c>
      <c r="N39" s="87">
        <v>0.0</v>
      </c>
      <c r="O39" s="88">
        <v>0.0</v>
      </c>
      <c r="P39" s="88">
        <v>0.0</v>
      </c>
      <c r="Q39" s="88">
        <v>0.3333333333333333</v>
      </c>
      <c r="R39" s="47"/>
      <c r="S39" s="47"/>
      <c r="T39" s="47"/>
      <c r="U39" s="47"/>
      <c r="V39" s="47"/>
      <c r="W39" s="47"/>
      <c r="X39" s="46">
        <v>0.0</v>
      </c>
    </row>
    <row r="40">
      <c r="A40" s="89">
        <v>3303.0</v>
      </c>
      <c r="B40" s="86">
        <v>39.523809523809526</v>
      </c>
      <c r="C40" s="86">
        <v>55.0</v>
      </c>
      <c r="D40" s="87">
        <v>0.0</v>
      </c>
      <c r="E40" s="87">
        <v>0.0</v>
      </c>
      <c r="F40" s="87">
        <v>0.0</v>
      </c>
      <c r="G40" s="87">
        <v>0.0</v>
      </c>
      <c r="H40" s="87">
        <v>0.8571428571428571</v>
      </c>
      <c r="I40" s="87">
        <v>0.0</v>
      </c>
      <c r="J40" s="87">
        <v>0.0</v>
      </c>
      <c r="K40" s="86">
        <v>0.2857142857142857</v>
      </c>
      <c r="L40" s="86">
        <v>1.0</v>
      </c>
      <c r="M40" s="87">
        <v>0.5714285714285714</v>
      </c>
      <c r="N40" s="87">
        <v>0.0</v>
      </c>
      <c r="O40" s="88">
        <v>0.0</v>
      </c>
      <c r="P40" s="88">
        <v>0.0</v>
      </c>
      <c r="Q40" s="88">
        <v>0.2857142857142857</v>
      </c>
      <c r="R40" s="47"/>
      <c r="S40" s="47"/>
      <c r="T40" s="47"/>
      <c r="U40" s="47"/>
      <c r="V40" s="47"/>
      <c r="W40" s="47"/>
      <c r="X40" s="46">
        <v>0.0</v>
      </c>
    </row>
    <row r="41">
      <c r="A41" s="89">
        <v>6711.0</v>
      </c>
      <c r="B41" s="86">
        <v>4.0476190476190474</v>
      </c>
      <c r="C41" s="86">
        <v>13.333333333333332</v>
      </c>
      <c r="D41" s="87">
        <v>0.0</v>
      </c>
      <c r="E41" s="87">
        <v>0.0</v>
      </c>
      <c r="F41" s="87">
        <v>0.0</v>
      </c>
      <c r="G41" s="87">
        <v>0.0</v>
      </c>
      <c r="H41" s="87">
        <v>0.14285714285714285</v>
      </c>
      <c r="I41" s="87">
        <v>0.0</v>
      </c>
      <c r="J41" s="87">
        <v>0.0</v>
      </c>
      <c r="K41" s="86">
        <v>0.2857142857142857</v>
      </c>
      <c r="L41" s="86">
        <v>1.0</v>
      </c>
      <c r="M41" s="87">
        <v>0.0</v>
      </c>
      <c r="N41" s="87">
        <v>0.14285714285714285</v>
      </c>
      <c r="O41" s="88">
        <v>0.0</v>
      </c>
      <c r="P41" s="88">
        <v>0.0</v>
      </c>
      <c r="Q41" s="88">
        <v>0.2857142857142857</v>
      </c>
      <c r="R41" s="47"/>
      <c r="S41" s="47"/>
      <c r="T41" s="47"/>
      <c r="U41" s="47"/>
      <c r="V41" s="47"/>
      <c r="W41" s="47"/>
      <c r="X41" s="46">
        <v>0.0</v>
      </c>
    </row>
    <row r="42">
      <c r="A42" s="89">
        <v>670.0</v>
      </c>
      <c r="B42" s="86">
        <v>22.666666666666668</v>
      </c>
      <c r="C42" s="86">
        <v>55.0</v>
      </c>
      <c r="D42" s="87">
        <v>0.0</v>
      </c>
      <c r="E42" s="87">
        <v>0.0</v>
      </c>
      <c r="F42" s="87">
        <v>0.0</v>
      </c>
      <c r="G42" s="87">
        <v>0.0</v>
      </c>
      <c r="H42" s="87">
        <v>0.6666666666666666</v>
      </c>
      <c r="I42" s="87">
        <v>0.0</v>
      </c>
      <c r="J42" s="87">
        <v>0.0</v>
      </c>
      <c r="K42" s="86">
        <v>0.16666666666666666</v>
      </c>
      <c r="L42" s="86">
        <v>1.0</v>
      </c>
      <c r="M42" s="87">
        <v>0.3333333333333333</v>
      </c>
      <c r="N42" s="87">
        <v>0.0</v>
      </c>
      <c r="O42" s="88">
        <v>0.0</v>
      </c>
      <c r="P42" s="88">
        <v>0.0</v>
      </c>
      <c r="Q42" s="88">
        <v>0.16666666666666666</v>
      </c>
      <c r="R42" s="47"/>
      <c r="S42" s="47"/>
      <c r="T42" s="47"/>
      <c r="U42" s="47"/>
      <c r="V42" s="47"/>
      <c r="W42" s="47"/>
      <c r="X42" s="46">
        <v>0.0</v>
      </c>
    </row>
    <row r="43">
      <c r="A43" s="89">
        <v>2643.0</v>
      </c>
      <c r="B43" s="86">
        <v>6.0</v>
      </c>
      <c r="C43" s="86">
        <v>16.0</v>
      </c>
      <c r="D43" s="87">
        <v>0.0</v>
      </c>
      <c r="E43" s="87">
        <v>0.0</v>
      </c>
      <c r="F43" s="87">
        <v>0.0</v>
      </c>
      <c r="G43" s="87">
        <v>0.0</v>
      </c>
      <c r="H43" s="87">
        <v>0.6666666666666666</v>
      </c>
      <c r="I43" s="87">
        <v>0.0</v>
      </c>
      <c r="J43" s="87">
        <v>0.0</v>
      </c>
      <c r="K43" s="86">
        <v>0.16666666666666666</v>
      </c>
      <c r="L43" s="86">
        <v>1.0</v>
      </c>
      <c r="M43" s="87">
        <v>0.0</v>
      </c>
      <c r="N43" s="87">
        <v>0.0</v>
      </c>
      <c r="O43" s="88">
        <v>0.0</v>
      </c>
      <c r="P43" s="88">
        <v>0.0</v>
      </c>
      <c r="Q43" s="88">
        <v>0.16666666666666666</v>
      </c>
      <c r="R43" s="47"/>
      <c r="S43" s="47"/>
      <c r="T43" s="47"/>
      <c r="U43" s="47"/>
      <c r="V43" s="47"/>
      <c r="W43" s="47"/>
      <c r="X43" s="46">
        <v>0.0</v>
      </c>
    </row>
    <row r="44">
      <c r="A44" s="89">
        <v>6305.0</v>
      </c>
      <c r="B44" s="86">
        <v>24.76190476190476</v>
      </c>
      <c r="C44" s="86">
        <v>63.33333333333333</v>
      </c>
      <c r="D44" s="87">
        <v>0.0</v>
      </c>
      <c r="E44" s="87">
        <v>0.0</v>
      </c>
      <c r="F44" s="87">
        <v>0.0</v>
      </c>
      <c r="G44" s="87">
        <v>0.0</v>
      </c>
      <c r="H44" s="87">
        <v>0.2857142857142857</v>
      </c>
      <c r="I44" s="87">
        <v>0.0</v>
      </c>
      <c r="J44" s="87">
        <v>0.0</v>
      </c>
      <c r="K44" s="86">
        <v>0.14285714285714285</v>
      </c>
      <c r="L44" s="86">
        <v>1.0</v>
      </c>
      <c r="M44" s="87">
        <v>0.42857142857142855</v>
      </c>
      <c r="N44" s="87">
        <v>0.14285714285714285</v>
      </c>
      <c r="O44" s="88">
        <v>0.0</v>
      </c>
      <c r="P44" s="88">
        <v>0.0</v>
      </c>
      <c r="Q44" s="88">
        <v>0.14285714285714285</v>
      </c>
      <c r="R44" s="47"/>
      <c r="S44" s="47"/>
      <c r="T44" s="47"/>
      <c r="U44" s="47"/>
      <c r="V44" s="47"/>
      <c r="W44" s="47"/>
      <c r="X44" s="46">
        <v>0.0</v>
      </c>
    </row>
    <row r="45">
      <c r="A45" s="89">
        <v>5134.0</v>
      </c>
      <c r="B45" s="86">
        <v>12.857142857142858</v>
      </c>
      <c r="C45" s="86">
        <v>55.0</v>
      </c>
      <c r="D45" s="87">
        <v>0.0</v>
      </c>
      <c r="E45" s="87">
        <v>0.0</v>
      </c>
      <c r="F45" s="87">
        <v>0.0</v>
      </c>
      <c r="G45" s="87">
        <v>0.0</v>
      </c>
      <c r="H45" s="87">
        <v>0.5714285714285714</v>
      </c>
      <c r="I45" s="87">
        <v>0.0</v>
      </c>
      <c r="J45" s="87">
        <v>0.0</v>
      </c>
      <c r="K45" s="86">
        <v>0.14285714285714285</v>
      </c>
      <c r="L45" s="86">
        <v>1.0</v>
      </c>
      <c r="M45" s="87">
        <v>0.14285714285714285</v>
      </c>
      <c r="N45" s="87">
        <v>0.0</v>
      </c>
      <c r="O45" s="88">
        <v>0.0</v>
      </c>
      <c r="P45" s="88">
        <v>0.0</v>
      </c>
      <c r="Q45" s="88">
        <v>0.14285714285714285</v>
      </c>
      <c r="R45" s="47"/>
      <c r="S45" s="47"/>
      <c r="T45" s="47"/>
      <c r="U45" s="47"/>
      <c r="V45" s="47"/>
      <c r="W45" s="47"/>
      <c r="X45" s="46">
        <v>0.0</v>
      </c>
    </row>
    <row r="46">
      <c r="A46" s="89">
        <v>6650.0</v>
      </c>
      <c r="B46" s="86">
        <v>10.714285714285714</v>
      </c>
      <c r="C46" s="86">
        <v>55.0</v>
      </c>
      <c r="D46" s="87">
        <v>0.0</v>
      </c>
      <c r="E46" s="87">
        <v>0.0</v>
      </c>
      <c r="F46" s="87">
        <v>0.0</v>
      </c>
      <c r="G46" s="87">
        <v>0.0</v>
      </c>
      <c r="H46" s="87">
        <v>0.7142857142857143</v>
      </c>
      <c r="I46" s="87">
        <v>0.0</v>
      </c>
      <c r="J46" s="87">
        <v>0.0</v>
      </c>
      <c r="K46" s="86">
        <v>0.0</v>
      </c>
      <c r="L46" s="86">
        <v>0.0</v>
      </c>
      <c r="M46" s="87">
        <v>0.14285714285714285</v>
      </c>
      <c r="N46" s="87">
        <v>0.0</v>
      </c>
      <c r="O46" s="88">
        <v>0.0</v>
      </c>
      <c r="P46" s="88">
        <v>0.0</v>
      </c>
      <c r="Q46" s="88">
        <v>0.0</v>
      </c>
      <c r="R46" s="47"/>
      <c r="S46" s="47"/>
      <c r="T46" s="47"/>
      <c r="U46" s="47"/>
      <c r="V46" s="47"/>
      <c r="W46" s="47"/>
      <c r="X46" s="46">
        <v>0.0</v>
      </c>
    </row>
    <row r="47">
      <c r="A47" s="89">
        <v>2367.0</v>
      </c>
      <c r="B47" s="86">
        <v>0.0</v>
      </c>
      <c r="C47" s="86">
        <v>0.0</v>
      </c>
      <c r="D47" s="87">
        <v>0.0</v>
      </c>
      <c r="E47" s="87">
        <v>0.0</v>
      </c>
      <c r="F47" s="87">
        <v>0.0</v>
      </c>
      <c r="G47" s="87">
        <v>0.0</v>
      </c>
      <c r="H47" s="87">
        <v>0.0</v>
      </c>
      <c r="I47" s="87">
        <v>0.0</v>
      </c>
      <c r="J47" s="87">
        <v>0.0</v>
      </c>
      <c r="K47" s="86">
        <v>0.0</v>
      </c>
      <c r="L47" s="86">
        <v>0.0</v>
      </c>
      <c r="M47" s="87">
        <v>0.0</v>
      </c>
      <c r="N47" s="87">
        <v>0.3333333333333333</v>
      </c>
      <c r="O47" s="88">
        <v>0.0</v>
      </c>
      <c r="P47" s="88">
        <v>0.0</v>
      </c>
      <c r="Q47" s="88">
        <v>0.0</v>
      </c>
      <c r="R47" s="47"/>
      <c r="S47" s="47"/>
      <c r="T47" s="47"/>
      <c r="U47" s="47"/>
      <c r="V47" s="47"/>
      <c r="W47" s="47"/>
      <c r="X47" s="46">
        <v>0.0</v>
      </c>
    </row>
    <row r="48">
      <c r="A48" s="89">
        <v>6059.0</v>
      </c>
      <c r="B48" s="86">
        <v>0.0</v>
      </c>
      <c r="C48" s="86">
        <v>0.0</v>
      </c>
      <c r="D48" s="87">
        <v>0.0</v>
      </c>
      <c r="E48" s="87">
        <v>0.0</v>
      </c>
      <c r="F48" s="87">
        <v>0.0</v>
      </c>
      <c r="G48" s="87">
        <v>0.0</v>
      </c>
      <c r="H48" s="87">
        <v>0.0</v>
      </c>
      <c r="I48" s="87">
        <v>0.0</v>
      </c>
      <c r="J48" s="87">
        <v>0.0</v>
      </c>
      <c r="K48" s="86">
        <v>0.0</v>
      </c>
      <c r="L48" s="86">
        <v>0.0</v>
      </c>
      <c r="M48" s="87">
        <v>0.0</v>
      </c>
      <c r="N48" s="87">
        <v>0.0</v>
      </c>
      <c r="O48" s="88">
        <v>0.0</v>
      </c>
      <c r="P48" s="88">
        <v>0.0</v>
      </c>
      <c r="Q48" s="88">
        <v>0.0</v>
      </c>
      <c r="R48" s="47"/>
      <c r="S48" s="47"/>
      <c r="T48" s="47"/>
      <c r="U48" s="47"/>
      <c r="V48" s="47"/>
      <c r="W48" s="47"/>
      <c r="X48" s="46">
        <v>0.0</v>
      </c>
    </row>
    <row r="49">
      <c r="A49" s="89">
        <v>3045.0</v>
      </c>
      <c r="B49" s="86">
        <v>2.5</v>
      </c>
      <c r="C49" s="86">
        <v>5.0</v>
      </c>
      <c r="D49" s="87">
        <v>0.0</v>
      </c>
      <c r="E49" s="87">
        <v>0.0</v>
      </c>
      <c r="F49" s="87">
        <v>0.0</v>
      </c>
      <c r="G49" s="87">
        <v>0.0</v>
      </c>
      <c r="H49" s="87">
        <v>0.5</v>
      </c>
      <c r="I49" s="87">
        <v>0.0</v>
      </c>
      <c r="J49" s="87">
        <v>0.0</v>
      </c>
      <c r="K49" s="86">
        <v>0.0</v>
      </c>
      <c r="L49" s="86">
        <v>0.0</v>
      </c>
      <c r="M49" s="87">
        <v>0.0</v>
      </c>
      <c r="N49" s="87">
        <v>0.0</v>
      </c>
      <c r="O49" s="88">
        <v>0.0</v>
      </c>
      <c r="P49" s="88">
        <v>0.0</v>
      </c>
      <c r="Q49" s="88">
        <v>0.0</v>
      </c>
      <c r="R49" s="47"/>
      <c r="S49" s="47"/>
      <c r="T49" s="47"/>
      <c r="U49" s="47"/>
      <c r="V49" s="47"/>
      <c r="W49" s="47"/>
      <c r="X49" s="46">
        <v>0.0</v>
      </c>
    </row>
    <row r="50">
      <c r="A50" s="90"/>
      <c r="B50" s="86">
        <v>0.0</v>
      </c>
      <c r="C50" s="86">
        <v>0.0</v>
      </c>
      <c r="D50" s="94">
        <v>0.0</v>
      </c>
      <c r="E50" s="87">
        <v>0.0</v>
      </c>
      <c r="F50" s="94">
        <v>0.0</v>
      </c>
      <c r="G50" s="87">
        <v>0.0</v>
      </c>
      <c r="H50" s="94">
        <v>0.0</v>
      </c>
      <c r="I50" s="94">
        <v>0.0</v>
      </c>
      <c r="J50" s="94">
        <v>0.0</v>
      </c>
      <c r="K50" s="95">
        <v>0.0</v>
      </c>
      <c r="L50" s="95">
        <v>0.0</v>
      </c>
      <c r="M50" s="94">
        <v>0.0</v>
      </c>
      <c r="N50" s="94">
        <v>0.0</v>
      </c>
      <c r="O50" s="88">
        <v>0.0</v>
      </c>
      <c r="P50" s="88">
        <v>0.0</v>
      </c>
      <c r="Q50" s="88">
        <v>0.0</v>
      </c>
      <c r="R50" s="47"/>
      <c r="S50" s="47"/>
      <c r="T50" s="47"/>
      <c r="U50" s="47"/>
      <c r="V50" s="47"/>
      <c r="W50" s="47"/>
      <c r="X50" s="46"/>
    </row>
    <row r="51">
      <c r="A51" s="90"/>
      <c r="B51" s="86">
        <v>0.0</v>
      </c>
      <c r="C51" s="86">
        <v>0.0</v>
      </c>
      <c r="D51" s="94">
        <v>0.0</v>
      </c>
      <c r="E51" s="87">
        <v>0.0</v>
      </c>
      <c r="F51" s="94">
        <v>0.0</v>
      </c>
      <c r="G51" s="87">
        <v>0.0</v>
      </c>
      <c r="H51" s="94">
        <v>0.0</v>
      </c>
      <c r="I51" s="94">
        <v>0.0</v>
      </c>
      <c r="J51" s="94">
        <v>0.0</v>
      </c>
      <c r="K51" s="95">
        <v>0.0</v>
      </c>
      <c r="L51" s="95">
        <v>0.0</v>
      </c>
      <c r="M51" s="94">
        <v>0.0</v>
      </c>
      <c r="N51" s="94">
        <v>0.0</v>
      </c>
      <c r="O51" s="88">
        <v>0.0</v>
      </c>
      <c r="P51" s="88">
        <v>0.0</v>
      </c>
      <c r="Q51" s="88">
        <v>0.0</v>
      </c>
      <c r="R51" s="47"/>
      <c r="S51" s="47"/>
      <c r="T51" s="47"/>
      <c r="U51" s="47"/>
      <c r="V51" s="47"/>
      <c r="W51" s="47"/>
      <c r="X51" s="46"/>
    </row>
    <row r="52">
      <c r="A52" s="90"/>
      <c r="B52" s="86">
        <v>0.0</v>
      </c>
      <c r="C52" s="86">
        <v>0.0</v>
      </c>
      <c r="D52" s="94">
        <v>0.0</v>
      </c>
      <c r="E52" s="87">
        <v>0.0</v>
      </c>
      <c r="F52" s="94">
        <v>0.0</v>
      </c>
      <c r="G52" s="87">
        <v>0.0</v>
      </c>
      <c r="H52" s="94">
        <v>0.0</v>
      </c>
      <c r="I52" s="94">
        <v>0.0</v>
      </c>
      <c r="J52" s="94">
        <v>0.0</v>
      </c>
      <c r="K52" s="95">
        <v>0.0</v>
      </c>
      <c r="L52" s="95">
        <v>0.0</v>
      </c>
      <c r="M52" s="94">
        <v>0.0</v>
      </c>
      <c r="N52" s="94">
        <v>0.0</v>
      </c>
      <c r="O52" s="88">
        <v>0.0</v>
      </c>
      <c r="P52" s="88">
        <v>0.0</v>
      </c>
      <c r="Q52" s="88">
        <v>0.0</v>
      </c>
      <c r="R52" s="47"/>
      <c r="S52" s="47"/>
      <c r="T52" s="47"/>
      <c r="U52" s="47"/>
      <c r="V52" s="47"/>
      <c r="W52" s="47"/>
      <c r="X52" s="46"/>
    </row>
    <row r="53">
      <c r="A53" s="90"/>
      <c r="B53" s="86">
        <v>0.0</v>
      </c>
      <c r="C53" s="86">
        <v>0.0</v>
      </c>
      <c r="D53" s="94">
        <v>0.0</v>
      </c>
      <c r="E53" s="87">
        <v>0.0</v>
      </c>
      <c r="F53" s="94">
        <v>0.0</v>
      </c>
      <c r="G53" s="87">
        <v>0.0</v>
      </c>
      <c r="H53" s="94">
        <v>0.0</v>
      </c>
      <c r="I53" s="94">
        <v>0.0</v>
      </c>
      <c r="J53" s="94">
        <v>0.0</v>
      </c>
      <c r="K53" s="95">
        <v>0.0</v>
      </c>
      <c r="L53" s="95">
        <v>0.0</v>
      </c>
      <c r="M53" s="94">
        <v>0.0</v>
      </c>
      <c r="N53" s="94">
        <v>0.0</v>
      </c>
      <c r="O53" s="88">
        <v>0.0</v>
      </c>
      <c r="P53" s="88">
        <v>0.0</v>
      </c>
      <c r="Q53" s="88">
        <v>0.0</v>
      </c>
      <c r="R53" s="47"/>
      <c r="S53" s="47"/>
      <c r="T53" s="47"/>
      <c r="U53" s="47"/>
      <c r="V53" s="47"/>
      <c r="W53" s="47"/>
      <c r="X53" s="46"/>
    </row>
    <row r="54">
      <c r="A54" s="90"/>
      <c r="B54" s="86">
        <v>0.0</v>
      </c>
      <c r="C54" s="86">
        <v>0.0</v>
      </c>
      <c r="D54" s="94">
        <v>0.0</v>
      </c>
      <c r="E54" s="87">
        <v>0.0</v>
      </c>
      <c r="F54" s="94">
        <v>0.0</v>
      </c>
      <c r="G54" s="87">
        <v>0.0</v>
      </c>
      <c r="H54" s="94">
        <v>0.0</v>
      </c>
      <c r="I54" s="94">
        <v>0.0</v>
      </c>
      <c r="J54" s="94">
        <v>0.0</v>
      </c>
      <c r="K54" s="95">
        <v>0.0</v>
      </c>
      <c r="L54" s="95">
        <v>0.0</v>
      </c>
      <c r="M54" s="94">
        <v>0.0</v>
      </c>
      <c r="N54" s="94">
        <v>0.0</v>
      </c>
      <c r="O54" s="88">
        <v>0.0</v>
      </c>
      <c r="P54" s="88">
        <v>0.0</v>
      </c>
      <c r="Q54" s="88">
        <v>0.0</v>
      </c>
      <c r="R54" s="47"/>
      <c r="S54" s="47"/>
      <c r="T54" s="47"/>
      <c r="U54" s="47"/>
      <c r="V54" s="47"/>
      <c r="W54" s="47"/>
      <c r="X54" s="46"/>
    </row>
    <row r="55">
      <c r="A55" s="90"/>
      <c r="B55" s="86">
        <v>0.0</v>
      </c>
      <c r="C55" s="86">
        <v>0.0</v>
      </c>
      <c r="D55" s="94">
        <v>0.0</v>
      </c>
      <c r="E55" s="87">
        <v>0.0</v>
      </c>
      <c r="F55" s="94">
        <v>0.0</v>
      </c>
      <c r="G55" s="87">
        <v>0.0</v>
      </c>
      <c r="H55" s="94">
        <v>0.0</v>
      </c>
      <c r="I55" s="94">
        <v>0.0</v>
      </c>
      <c r="J55" s="94">
        <v>0.0</v>
      </c>
      <c r="K55" s="95">
        <v>0.0</v>
      </c>
      <c r="L55" s="95">
        <v>0.0</v>
      </c>
      <c r="M55" s="94">
        <v>0.0</v>
      </c>
      <c r="N55" s="94">
        <v>0.0</v>
      </c>
      <c r="O55" s="88">
        <v>0.0</v>
      </c>
      <c r="P55" s="88">
        <v>0.0</v>
      </c>
      <c r="Q55" s="88">
        <v>0.0</v>
      </c>
      <c r="R55" s="47"/>
      <c r="S55" s="47"/>
      <c r="T55" s="47"/>
      <c r="U55" s="47"/>
      <c r="V55" s="47"/>
      <c r="W55" s="47"/>
      <c r="X55" s="46"/>
    </row>
    <row r="56">
      <c r="A56" s="90"/>
      <c r="B56" s="86">
        <v>0.0</v>
      </c>
      <c r="C56" s="86">
        <v>0.0</v>
      </c>
      <c r="D56" s="94">
        <v>0.0</v>
      </c>
      <c r="E56" s="87">
        <v>0.0</v>
      </c>
      <c r="F56" s="94">
        <v>0.0</v>
      </c>
      <c r="G56" s="87">
        <v>0.0</v>
      </c>
      <c r="H56" s="94">
        <v>0.0</v>
      </c>
      <c r="I56" s="94">
        <v>0.0</v>
      </c>
      <c r="J56" s="94">
        <v>0.0</v>
      </c>
      <c r="K56" s="95">
        <v>0.0</v>
      </c>
      <c r="L56" s="95">
        <v>0.0</v>
      </c>
      <c r="M56" s="94">
        <v>0.0</v>
      </c>
      <c r="N56" s="94">
        <v>0.0</v>
      </c>
      <c r="O56" s="88">
        <v>0.0</v>
      </c>
      <c r="P56" s="88">
        <v>0.0</v>
      </c>
      <c r="Q56" s="88">
        <v>0.0</v>
      </c>
      <c r="R56" s="47"/>
      <c r="S56" s="47"/>
      <c r="T56" s="47"/>
      <c r="U56" s="47"/>
      <c r="V56" s="47"/>
      <c r="W56" s="47"/>
      <c r="X56" s="46"/>
    </row>
    <row r="57">
      <c r="A57" s="90"/>
      <c r="B57" s="86">
        <v>0.0</v>
      </c>
      <c r="C57" s="86">
        <v>0.0</v>
      </c>
      <c r="D57" s="94">
        <v>0.0</v>
      </c>
      <c r="E57" s="87">
        <v>0.0</v>
      </c>
      <c r="F57" s="94">
        <v>0.0</v>
      </c>
      <c r="G57" s="87">
        <v>0.0</v>
      </c>
      <c r="H57" s="94">
        <v>0.0</v>
      </c>
      <c r="I57" s="94">
        <v>0.0</v>
      </c>
      <c r="J57" s="94">
        <v>0.0</v>
      </c>
      <c r="K57" s="95">
        <v>0.0</v>
      </c>
      <c r="L57" s="95">
        <v>0.0</v>
      </c>
      <c r="M57" s="94">
        <v>0.0</v>
      </c>
      <c r="N57" s="94">
        <v>0.0</v>
      </c>
      <c r="O57" s="88">
        <v>0.0</v>
      </c>
      <c r="P57" s="88">
        <v>0.0</v>
      </c>
      <c r="Q57" s="88">
        <v>0.0</v>
      </c>
      <c r="R57" s="47"/>
      <c r="S57" s="47"/>
      <c r="T57" s="47"/>
      <c r="U57" s="47"/>
      <c r="V57" s="47"/>
      <c r="W57" s="47"/>
      <c r="X57" s="46"/>
    </row>
    <row r="58">
      <c r="A58" s="90"/>
      <c r="B58" s="86">
        <v>0.0</v>
      </c>
      <c r="C58" s="86">
        <v>0.0</v>
      </c>
      <c r="D58" s="94">
        <v>0.0</v>
      </c>
      <c r="E58" s="87">
        <v>0.0</v>
      </c>
      <c r="F58" s="94">
        <v>0.0</v>
      </c>
      <c r="G58" s="87">
        <v>0.0</v>
      </c>
      <c r="H58" s="94">
        <v>0.0</v>
      </c>
      <c r="I58" s="94">
        <v>0.0</v>
      </c>
      <c r="J58" s="94">
        <v>0.0</v>
      </c>
      <c r="K58" s="95">
        <v>0.0</v>
      </c>
      <c r="L58" s="95">
        <v>0.0</v>
      </c>
      <c r="M58" s="94">
        <v>0.0</v>
      </c>
      <c r="N58" s="94">
        <v>0.0</v>
      </c>
      <c r="O58" s="88">
        <v>0.0</v>
      </c>
      <c r="P58" s="88">
        <v>0.0</v>
      </c>
      <c r="Q58" s="88">
        <v>0.0</v>
      </c>
      <c r="R58" s="47"/>
      <c r="S58" s="47"/>
      <c r="T58" s="47"/>
      <c r="U58" s="47"/>
      <c r="V58" s="47"/>
      <c r="W58" s="47"/>
      <c r="X58" s="46"/>
    </row>
    <row r="59">
      <c r="A59" s="90"/>
      <c r="B59" s="86">
        <v>0.0</v>
      </c>
      <c r="C59" s="86">
        <v>0.0</v>
      </c>
      <c r="D59" s="94">
        <v>0.0</v>
      </c>
      <c r="E59" s="87">
        <v>0.0</v>
      </c>
      <c r="F59" s="94">
        <v>0.0</v>
      </c>
      <c r="G59" s="87">
        <v>0.0</v>
      </c>
      <c r="H59" s="94">
        <v>0.0</v>
      </c>
      <c r="I59" s="94">
        <v>0.0</v>
      </c>
      <c r="J59" s="94">
        <v>0.0</v>
      </c>
      <c r="K59" s="95">
        <v>0.0</v>
      </c>
      <c r="L59" s="95">
        <v>0.0</v>
      </c>
      <c r="M59" s="94">
        <v>0.0</v>
      </c>
      <c r="N59" s="94">
        <v>0.0</v>
      </c>
      <c r="O59" s="88">
        <v>0.0</v>
      </c>
      <c r="P59" s="88">
        <v>0.0</v>
      </c>
      <c r="Q59" s="88">
        <v>0.0</v>
      </c>
      <c r="R59" s="47"/>
      <c r="S59" s="47"/>
      <c r="T59" s="47"/>
      <c r="U59" s="47"/>
      <c r="V59" s="47"/>
      <c r="W59" s="47"/>
      <c r="X59" s="46"/>
    </row>
    <row r="60">
      <c r="A60" s="90"/>
      <c r="B60" s="86">
        <v>0.0</v>
      </c>
      <c r="C60" s="86">
        <v>0.0</v>
      </c>
      <c r="D60" s="94">
        <v>0.0</v>
      </c>
      <c r="E60" s="87">
        <v>0.0</v>
      </c>
      <c r="F60" s="94">
        <v>0.0</v>
      </c>
      <c r="G60" s="87">
        <v>0.0</v>
      </c>
      <c r="H60" s="94">
        <v>0.0</v>
      </c>
      <c r="I60" s="94">
        <v>0.0</v>
      </c>
      <c r="J60" s="94">
        <v>0.0</v>
      </c>
      <c r="K60" s="95">
        <v>0.0</v>
      </c>
      <c r="L60" s="95">
        <v>0.0</v>
      </c>
      <c r="M60" s="94">
        <v>0.0</v>
      </c>
      <c r="N60" s="94">
        <v>0.0</v>
      </c>
      <c r="O60" s="88">
        <v>0.0</v>
      </c>
      <c r="P60" s="88">
        <v>0.0</v>
      </c>
      <c r="Q60" s="88">
        <v>0.0</v>
      </c>
      <c r="R60" s="47"/>
      <c r="S60" s="47"/>
      <c r="T60" s="47"/>
      <c r="U60" s="47"/>
      <c r="V60" s="47"/>
      <c r="W60" s="47"/>
      <c r="X60" s="46"/>
    </row>
    <row r="61">
      <c r="A61" s="90"/>
      <c r="B61" s="86">
        <v>0.0</v>
      </c>
      <c r="C61" s="86">
        <v>0.0</v>
      </c>
      <c r="D61" s="94">
        <v>0.0</v>
      </c>
      <c r="E61" s="87">
        <v>0.0</v>
      </c>
      <c r="F61" s="94">
        <v>0.0</v>
      </c>
      <c r="G61" s="87">
        <v>0.0</v>
      </c>
      <c r="H61" s="94">
        <v>0.0</v>
      </c>
      <c r="I61" s="94">
        <v>0.0</v>
      </c>
      <c r="J61" s="94">
        <v>0.0</v>
      </c>
      <c r="K61" s="95">
        <v>0.0</v>
      </c>
      <c r="L61" s="95">
        <v>0.0</v>
      </c>
      <c r="M61" s="94">
        <v>0.0</v>
      </c>
      <c r="N61" s="94">
        <v>0.0</v>
      </c>
      <c r="O61" s="88">
        <v>0.0</v>
      </c>
      <c r="P61" s="88">
        <v>0.0</v>
      </c>
      <c r="Q61" s="88">
        <v>0.0</v>
      </c>
      <c r="R61" s="47"/>
      <c r="S61" s="47"/>
      <c r="T61" s="47"/>
      <c r="U61" s="47"/>
      <c r="V61" s="47"/>
      <c r="W61" s="47"/>
      <c r="X61" s="46"/>
    </row>
    <row r="62">
      <c r="A62" s="90"/>
      <c r="B62" s="86">
        <v>0.0</v>
      </c>
      <c r="C62" s="86">
        <v>0.0</v>
      </c>
      <c r="D62" s="94">
        <v>0.0</v>
      </c>
      <c r="E62" s="87">
        <v>0.0</v>
      </c>
      <c r="F62" s="94">
        <v>0.0</v>
      </c>
      <c r="G62" s="87">
        <v>0.0</v>
      </c>
      <c r="H62" s="94">
        <v>0.0</v>
      </c>
      <c r="I62" s="94">
        <v>0.0</v>
      </c>
      <c r="J62" s="94">
        <v>0.0</v>
      </c>
      <c r="K62" s="95">
        <v>0.0</v>
      </c>
      <c r="L62" s="95">
        <v>0.0</v>
      </c>
      <c r="M62" s="94">
        <v>0.0</v>
      </c>
      <c r="N62" s="94">
        <v>0.0</v>
      </c>
      <c r="O62" s="88">
        <v>0.0</v>
      </c>
      <c r="P62" s="88">
        <v>0.0</v>
      </c>
      <c r="Q62" s="88">
        <v>0.0</v>
      </c>
      <c r="R62" s="47"/>
      <c r="S62" s="47"/>
      <c r="T62" s="47"/>
      <c r="U62" s="47"/>
      <c r="V62" s="47"/>
      <c r="W62" s="47"/>
      <c r="X62" s="46"/>
    </row>
    <row r="63">
      <c r="A63" s="90"/>
      <c r="B63" s="86">
        <v>0.0</v>
      </c>
      <c r="C63" s="86">
        <v>0.0</v>
      </c>
      <c r="D63" s="94">
        <v>0.0</v>
      </c>
      <c r="E63" s="87">
        <v>0.0</v>
      </c>
      <c r="F63" s="94">
        <v>0.0</v>
      </c>
      <c r="G63" s="87">
        <v>0.0</v>
      </c>
      <c r="H63" s="94">
        <v>0.0</v>
      </c>
      <c r="I63" s="94">
        <v>0.0</v>
      </c>
      <c r="J63" s="94">
        <v>0.0</v>
      </c>
      <c r="K63" s="95">
        <v>0.0</v>
      </c>
      <c r="L63" s="95">
        <v>0.0</v>
      </c>
      <c r="M63" s="94">
        <v>0.0</v>
      </c>
      <c r="N63" s="94">
        <v>0.0</v>
      </c>
      <c r="O63" s="88">
        <v>0.0</v>
      </c>
      <c r="P63" s="88">
        <v>0.0</v>
      </c>
      <c r="Q63" s="88">
        <v>0.0</v>
      </c>
      <c r="R63" s="47"/>
      <c r="S63" s="47"/>
      <c r="T63" s="47"/>
      <c r="U63" s="47"/>
      <c r="V63" s="47"/>
      <c r="W63" s="47"/>
      <c r="X63" s="46"/>
    </row>
    <row r="64">
      <c r="A64" s="90"/>
      <c r="B64" s="86">
        <v>0.0</v>
      </c>
      <c r="C64" s="86">
        <v>0.0</v>
      </c>
      <c r="D64" s="94">
        <v>0.0</v>
      </c>
      <c r="E64" s="87">
        <v>0.0</v>
      </c>
      <c r="F64" s="94">
        <v>0.0</v>
      </c>
      <c r="G64" s="87">
        <v>0.0</v>
      </c>
      <c r="H64" s="94">
        <v>0.0</v>
      </c>
      <c r="I64" s="94">
        <v>0.0</v>
      </c>
      <c r="J64" s="94">
        <v>0.0</v>
      </c>
      <c r="K64" s="95">
        <v>0.0</v>
      </c>
      <c r="L64" s="95">
        <v>0.0</v>
      </c>
      <c r="M64" s="94">
        <v>0.0</v>
      </c>
      <c r="N64" s="94">
        <v>0.0</v>
      </c>
      <c r="O64" s="88">
        <v>0.0</v>
      </c>
      <c r="P64" s="88">
        <v>0.0</v>
      </c>
      <c r="Q64" s="88">
        <v>0.0</v>
      </c>
      <c r="R64" s="47"/>
      <c r="S64" s="47"/>
      <c r="T64" s="47"/>
      <c r="U64" s="47"/>
      <c r="V64" s="47"/>
      <c r="W64" s="47"/>
      <c r="X64" s="46"/>
    </row>
    <row r="65">
      <c r="A65" s="90"/>
      <c r="B65" s="86">
        <v>0.0</v>
      </c>
      <c r="C65" s="86">
        <v>0.0</v>
      </c>
      <c r="D65" s="94">
        <v>0.0</v>
      </c>
      <c r="E65" s="87">
        <v>0.0</v>
      </c>
      <c r="F65" s="94">
        <v>0.0</v>
      </c>
      <c r="G65" s="87">
        <v>0.0</v>
      </c>
      <c r="H65" s="94">
        <v>0.0</v>
      </c>
      <c r="I65" s="94">
        <v>0.0</v>
      </c>
      <c r="J65" s="94">
        <v>0.0</v>
      </c>
      <c r="K65" s="95">
        <v>0.0</v>
      </c>
      <c r="L65" s="95">
        <v>0.0</v>
      </c>
      <c r="M65" s="94">
        <v>0.0</v>
      </c>
      <c r="N65" s="94">
        <v>0.0</v>
      </c>
      <c r="O65" s="88">
        <v>0.0</v>
      </c>
      <c r="P65" s="88">
        <v>0.0</v>
      </c>
      <c r="Q65" s="88">
        <v>0.0</v>
      </c>
      <c r="R65" s="47"/>
      <c r="S65" s="47"/>
      <c r="T65" s="47"/>
      <c r="U65" s="47"/>
      <c r="V65" s="47"/>
      <c r="W65" s="47"/>
      <c r="X65" s="46"/>
    </row>
    <row r="66">
      <c r="A66" s="90"/>
      <c r="B66" s="86">
        <v>0.0</v>
      </c>
      <c r="C66" s="86">
        <v>0.0</v>
      </c>
      <c r="D66" s="94">
        <v>0.0</v>
      </c>
      <c r="E66" s="87">
        <v>0.0</v>
      </c>
      <c r="F66" s="94">
        <v>0.0</v>
      </c>
      <c r="G66" s="87">
        <v>0.0</v>
      </c>
      <c r="H66" s="94">
        <v>0.0</v>
      </c>
      <c r="I66" s="94">
        <v>0.0</v>
      </c>
      <c r="J66" s="94">
        <v>0.0</v>
      </c>
      <c r="K66" s="95">
        <v>0.0</v>
      </c>
      <c r="L66" s="95">
        <v>0.0</v>
      </c>
      <c r="M66" s="94">
        <v>0.0</v>
      </c>
      <c r="N66" s="94">
        <v>0.0</v>
      </c>
      <c r="O66" s="88">
        <v>0.0</v>
      </c>
      <c r="P66" s="88">
        <v>0.0</v>
      </c>
      <c r="Q66" s="88">
        <v>0.0</v>
      </c>
      <c r="R66" s="47"/>
      <c r="S66" s="47"/>
      <c r="T66" s="47"/>
      <c r="U66" s="47"/>
      <c r="V66" s="47"/>
      <c r="W66" s="47"/>
      <c r="X66" s="46"/>
    </row>
    <row r="67">
      <c r="A67" s="90"/>
      <c r="B67" s="86">
        <v>0.0</v>
      </c>
      <c r="C67" s="86">
        <v>0.0</v>
      </c>
      <c r="D67" s="94">
        <v>0.0</v>
      </c>
      <c r="E67" s="87">
        <v>0.0</v>
      </c>
      <c r="F67" s="94">
        <v>0.0</v>
      </c>
      <c r="G67" s="87">
        <v>0.0</v>
      </c>
      <c r="H67" s="94">
        <v>0.0</v>
      </c>
      <c r="I67" s="94">
        <v>0.0</v>
      </c>
      <c r="J67" s="94">
        <v>0.0</v>
      </c>
      <c r="K67" s="95">
        <v>0.0</v>
      </c>
      <c r="L67" s="95">
        <v>0.0</v>
      </c>
      <c r="M67" s="94">
        <v>0.0</v>
      </c>
      <c r="N67" s="94">
        <v>0.0</v>
      </c>
      <c r="O67" s="88">
        <v>0.0</v>
      </c>
      <c r="P67" s="88">
        <v>0.0</v>
      </c>
      <c r="Q67" s="88">
        <v>0.0</v>
      </c>
      <c r="R67" s="47"/>
      <c r="S67" s="47"/>
      <c r="T67" s="47"/>
      <c r="U67" s="47"/>
      <c r="V67" s="47"/>
      <c r="W67" s="47"/>
      <c r="X67" s="46"/>
    </row>
    <row r="68">
      <c r="A68" s="90"/>
      <c r="B68" s="86">
        <v>0.0</v>
      </c>
      <c r="C68" s="86">
        <v>0.0</v>
      </c>
      <c r="D68" s="94">
        <v>0.0</v>
      </c>
      <c r="E68" s="87">
        <v>0.0</v>
      </c>
      <c r="F68" s="94">
        <v>0.0</v>
      </c>
      <c r="G68" s="87">
        <v>0.0</v>
      </c>
      <c r="H68" s="94">
        <v>0.0</v>
      </c>
      <c r="I68" s="94">
        <v>0.0</v>
      </c>
      <c r="J68" s="94">
        <v>0.0</v>
      </c>
      <c r="K68" s="95">
        <v>0.0</v>
      </c>
      <c r="L68" s="95">
        <v>0.0</v>
      </c>
      <c r="M68" s="94">
        <v>0.0</v>
      </c>
      <c r="N68" s="94">
        <v>0.0</v>
      </c>
      <c r="O68" s="88">
        <v>0.0</v>
      </c>
      <c r="P68" s="88">
        <v>0.0</v>
      </c>
      <c r="Q68" s="88">
        <v>0.0</v>
      </c>
      <c r="R68" s="47"/>
      <c r="S68" s="47"/>
      <c r="T68" s="47"/>
      <c r="U68" s="47"/>
      <c r="V68" s="47"/>
      <c r="W68" s="47"/>
      <c r="X68" s="46"/>
    </row>
    <row r="69">
      <c r="A69" s="90"/>
      <c r="B69" s="86">
        <v>0.0</v>
      </c>
      <c r="C69" s="86">
        <v>0.0</v>
      </c>
      <c r="D69" s="94">
        <v>0.0</v>
      </c>
      <c r="E69" s="87">
        <v>0.0</v>
      </c>
      <c r="F69" s="94">
        <v>0.0</v>
      </c>
      <c r="G69" s="87">
        <v>0.0</v>
      </c>
      <c r="H69" s="94">
        <v>0.0</v>
      </c>
      <c r="I69" s="94">
        <v>0.0</v>
      </c>
      <c r="J69" s="94">
        <v>0.0</v>
      </c>
      <c r="K69" s="95">
        <v>0.0</v>
      </c>
      <c r="L69" s="95">
        <v>0.0</v>
      </c>
      <c r="M69" s="94">
        <v>0.0</v>
      </c>
      <c r="N69" s="94">
        <v>0.0</v>
      </c>
      <c r="O69" s="88">
        <v>0.0</v>
      </c>
      <c r="P69" s="88">
        <v>0.0</v>
      </c>
      <c r="Q69" s="88">
        <v>0.0</v>
      </c>
      <c r="R69" s="47"/>
      <c r="S69" s="47"/>
      <c r="T69" s="47"/>
      <c r="U69" s="47"/>
      <c r="V69" s="47"/>
      <c r="W69" s="47"/>
      <c r="X69" s="46"/>
    </row>
    <row r="70">
      <c r="A70" s="90"/>
      <c r="B70" s="86">
        <v>0.0</v>
      </c>
      <c r="C70" s="86">
        <v>0.0</v>
      </c>
      <c r="D70" s="94">
        <v>0.0</v>
      </c>
      <c r="E70" s="87">
        <v>0.0</v>
      </c>
      <c r="F70" s="94">
        <v>0.0</v>
      </c>
      <c r="G70" s="87">
        <v>0.0</v>
      </c>
      <c r="H70" s="94">
        <v>0.0</v>
      </c>
      <c r="I70" s="94">
        <v>0.0</v>
      </c>
      <c r="J70" s="94">
        <v>0.0</v>
      </c>
      <c r="K70" s="95">
        <v>0.0</v>
      </c>
      <c r="L70" s="95">
        <v>0.0</v>
      </c>
      <c r="M70" s="94">
        <v>0.0</v>
      </c>
      <c r="N70" s="94">
        <v>0.0</v>
      </c>
      <c r="O70" s="88">
        <v>0.0</v>
      </c>
      <c r="P70" s="88">
        <v>0.0</v>
      </c>
      <c r="Q70" s="88">
        <v>0.0</v>
      </c>
      <c r="R70" s="47"/>
      <c r="S70" s="47"/>
      <c r="T70" s="47"/>
      <c r="U70" s="47"/>
      <c r="V70" s="47"/>
      <c r="W70" s="47"/>
      <c r="X70" s="46"/>
    </row>
    <row r="71">
      <c r="A71" s="90"/>
      <c r="B71" s="86">
        <v>0.0</v>
      </c>
      <c r="C71" s="86">
        <v>0.0</v>
      </c>
      <c r="D71" s="94">
        <v>0.0</v>
      </c>
      <c r="E71" s="87">
        <v>0.0</v>
      </c>
      <c r="F71" s="94">
        <v>0.0</v>
      </c>
      <c r="G71" s="87">
        <v>0.0</v>
      </c>
      <c r="H71" s="94">
        <v>0.0</v>
      </c>
      <c r="I71" s="94">
        <v>0.0</v>
      </c>
      <c r="J71" s="94">
        <v>0.0</v>
      </c>
      <c r="K71" s="95">
        <v>0.0</v>
      </c>
      <c r="L71" s="95">
        <v>0.0</v>
      </c>
      <c r="M71" s="94">
        <v>0.0</v>
      </c>
      <c r="N71" s="94">
        <v>0.0</v>
      </c>
      <c r="O71" s="88">
        <v>0.0</v>
      </c>
      <c r="P71" s="88">
        <v>0.0</v>
      </c>
      <c r="Q71" s="88">
        <v>0.0</v>
      </c>
      <c r="R71" s="47"/>
      <c r="S71" s="47"/>
      <c r="T71" s="47"/>
      <c r="U71" s="47"/>
      <c r="V71" s="47"/>
      <c r="W71" s="47"/>
      <c r="X71" s="46"/>
    </row>
    <row r="72">
      <c r="A72" s="90"/>
      <c r="B72" s="86">
        <v>0.0</v>
      </c>
      <c r="C72" s="86">
        <v>0.0</v>
      </c>
      <c r="D72" s="94">
        <v>0.0</v>
      </c>
      <c r="E72" s="87">
        <v>0.0</v>
      </c>
      <c r="F72" s="94">
        <v>0.0</v>
      </c>
      <c r="G72" s="87">
        <v>0.0</v>
      </c>
      <c r="H72" s="94">
        <v>0.0</v>
      </c>
      <c r="I72" s="94">
        <v>0.0</v>
      </c>
      <c r="J72" s="94">
        <v>0.0</v>
      </c>
      <c r="K72" s="95">
        <v>0.0</v>
      </c>
      <c r="L72" s="95">
        <v>0.0</v>
      </c>
      <c r="M72" s="94">
        <v>0.0</v>
      </c>
      <c r="N72" s="94">
        <v>0.0</v>
      </c>
      <c r="O72" s="88">
        <v>0.0</v>
      </c>
      <c r="P72" s="88">
        <v>0.0</v>
      </c>
      <c r="Q72" s="88">
        <v>0.0</v>
      </c>
      <c r="R72" s="47"/>
      <c r="S72" s="47"/>
      <c r="T72" s="47"/>
      <c r="U72" s="47"/>
      <c r="V72" s="47"/>
      <c r="W72" s="47"/>
      <c r="X72" s="46"/>
    </row>
    <row r="73">
      <c r="A73" s="90"/>
      <c r="B73" s="86">
        <v>0.0</v>
      </c>
      <c r="C73" s="86">
        <v>0.0</v>
      </c>
      <c r="D73" s="94">
        <v>0.0</v>
      </c>
      <c r="E73" s="87">
        <v>0.0</v>
      </c>
      <c r="F73" s="94">
        <v>0.0</v>
      </c>
      <c r="G73" s="87">
        <v>0.0</v>
      </c>
      <c r="H73" s="94">
        <v>0.0</v>
      </c>
      <c r="I73" s="94">
        <v>0.0</v>
      </c>
      <c r="J73" s="94">
        <v>0.0</v>
      </c>
      <c r="K73" s="95">
        <v>0.0</v>
      </c>
      <c r="L73" s="95">
        <v>0.0</v>
      </c>
      <c r="M73" s="94">
        <v>0.0</v>
      </c>
      <c r="N73" s="94">
        <v>0.0</v>
      </c>
      <c r="O73" s="88">
        <v>0.0</v>
      </c>
      <c r="P73" s="88">
        <v>0.0</v>
      </c>
      <c r="Q73" s="88">
        <v>0.0</v>
      </c>
      <c r="R73" s="47"/>
      <c r="S73" s="47"/>
      <c r="T73" s="47"/>
      <c r="U73" s="47"/>
      <c r="V73" s="47"/>
      <c r="W73" s="47"/>
      <c r="X73" s="46"/>
    </row>
    <row r="74">
      <c r="A74" s="90"/>
      <c r="B74" s="86">
        <v>0.0</v>
      </c>
      <c r="C74" s="86">
        <v>0.0</v>
      </c>
      <c r="D74" s="94">
        <v>0.0</v>
      </c>
      <c r="E74" s="87">
        <v>0.0</v>
      </c>
      <c r="F74" s="94">
        <v>0.0</v>
      </c>
      <c r="G74" s="87">
        <v>0.0</v>
      </c>
      <c r="H74" s="94">
        <v>0.0</v>
      </c>
      <c r="I74" s="94">
        <v>0.0</v>
      </c>
      <c r="J74" s="94">
        <v>0.0</v>
      </c>
      <c r="K74" s="95">
        <v>0.0</v>
      </c>
      <c r="L74" s="95">
        <v>0.0</v>
      </c>
      <c r="M74" s="94">
        <v>0.0</v>
      </c>
      <c r="N74" s="94">
        <v>0.0</v>
      </c>
      <c r="O74" s="88">
        <v>0.0</v>
      </c>
      <c r="P74" s="88">
        <v>0.0</v>
      </c>
      <c r="Q74" s="88">
        <v>0.0</v>
      </c>
      <c r="R74" s="47"/>
      <c r="S74" s="47"/>
      <c r="T74" s="47"/>
      <c r="U74" s="47"/>
      <c r="V74" s="47"/>
      <c r="W74" s="47"/>
      <c r="X74" s="46"/>
    </row>
    <row r="75">
      <c r="A75" s="90"/>
      <c r="B75" s="86">
        <v>0.0</v>
      </c>
      <c r="C75" s="86">
        <v>0.0</v>
      </c>
      <c r="D75" s="94">
        <v>0.0</v>
      </c>
      <c r="E75" s="87">
        <v>0.0</v>
      </c>
      <c r="F75" s="94">
        <v>0.0</v>
      </c>
      <c r="G75" s="87">
        <v>0.0</v>
      </c>
      <c r="H75" s="94">
        <v>0.0</v>
      </c>
      <c r="I75" s="94">
        <v>0.0</v>
      </c>
      <c r="J75" s="94">
        <v>0.0</v>
      </c>
      <c r="K75" s="95">
        <v>0.0</v>
      </c>
      <c r="L75" s="95">
        <v>0.0</v>
      </c>
      <c r="M75" s="94">
        <v>0.0</v>
      </c>
      <c r="N75" s="94">
        <v>0.0</v>
      </c>
      <c r="O75" s="88">
        <v>0.0</v>
      </c>
      <c r="P75" s="88">
        <v>0.0</v>
      </c>
      <c r="Q75" s="88">
        <v>0.0</v>
      </c>
      <c r="R75" s="47"/>
      <c r="S75" s="47"/>
      <c r="T75" s="47"/>
      <c r="U75" s="47"/>
      <c r="V75" s="47"/>
      <c r="W75" s="47"/>
      <c r="X75" s="46"/>
    </row>
    <row r="76">
      <c r="A76" s="90"/>
      <c r="B76" s="86">
        <v>0.0</v>
      </c>
      <c r="C76" s="86">
        <v>0.0</v>
      </c>
      <c r="D76" s="94">
        <v>0.0</v>
      </c>
      <c r="E76" s="87">
        <v>0.0</v>
      </c>
      <c r="F76" s="94">
        <v>0.0</v>
      </c>
      <c r="G76" s="87">
        <v>0.0</v>
      </c>
      <c r="H76" s="94">
        <v>0.0</v>
      </c>
      <c r="I76" s="94">
        <v>0.0</v>
      </c>
      <c r="J76" s="94">
        <v>0.0</v>
      </c>
      <c r="K76" s="95">
        <v>0.0</v>
      </c>
      <c r="L76" s="95">
        <v>0.0</v>
      </c>
      <c r="M76" s="94">
        <v>0.0</v>
      </c>
      <c r="N76" s="94">
        <v>0.0</v>
      </c>
      <c r="O76" s="88">
        <v>0.0</v>
      </c>
      <c r="P76" s="88">
        <v>0.0</v>
      </c>
      <c r="Q76" s="88">
        <v>0.0</v>
      </c>
      <c r="R76" s="47"/>
      <c r="S76" s="47"/>
      <c r="T76" s="47"/>
      <c r="U76" s="47"/>
      <c r="V76" s="47"/>
      <c r="W76" s="47"/>
      <c r="X76" s="46"/>
    </row>
    <row r="77">
      <c r="A77" s="90"/>
      <c r="B77" s="86">
        <v>0.0</v>
      </c>
      <c r="C77" s="86">
        <v>0.0</v>
      </c>
      <c r="D77" s="94">
        <v>0.0</v>
      </c>
      <c r="E77" s="87">
        <v>0.0</v>
      </c>
      <c r="F77" s="94">
        <v>0.0</v>
      </c>
      <c r="G77" s="87">
        <v>0.0</v>
      </c>
      <c r="H77" s="94">
        <v>0.0</v>
      </c>
      <c r="I77" s="94">
        <v>0.0</v>
      </c>
      <c r="J77" s="94">
        <v>0.0</v>
      </c>
      <c r="K77" s="95">
        <v>0.0</v>
      </c>
      <c r="L77" s="95">
        <v>0.0</v>
      </c>
      <c r="M77" s="94">
        <v>0.0</v>
      </c>
      <c r="N77" s="94">
        <v>0.0</v>
      </c>
      <c r="O77" s="88">
        <v>0.0</v>
      </c>
      <c r="P77" s="88">
        <v>0.0</v>
      </c>
      <c r="Q77" s="88">
        <v>0.0</v>
      </c>
      <c r="R77" s="47"/>
      <c r="S77" s="47"/>
      <c r="T77" s="47"/>
      <c r="U77" s="47"/>
      <c r="V77" s="47"/>
      <c r="W77" s="47"/>
      <c r="X77" s="46"/>
    </row>
    <row r="78">
      <c r="A78" s="90"/>
      <c r="B78" s="86">
        <v>0.0</v>
      </c>
      <c r="C78" s="86">
        <v>0.0</v>
      </c>
      <c r="D78" s="87">
        <v>0.0</v>
      </c>
      <c r="E78" s="87">
        <v>0.0</v>
      </c>
      <c r="F78" s="87">
        <v>0.0</v>
      </c>
      <c r="G78" s="87">
        <v>0.0</v>
      </c>
      <c r="H78" s="87">
        <v>0.0</v>
      </c>
      <c r="I78" s="87">
        <v>0.0</v>
      </c>
      <c r="J78" s="87">
        <v>0.0</v>
      </c>
      <c r="K78" s="86">
        <v>0.0</v>
      </c>
      <c r="L78" s="86">
        <v>0.0</v>
      </c>
      <c r="M78" s="87">
        <v>0.0</v>
      </c>
      <c r="N78" s="87">
        <v>0.0</v>
      </c>
      <c r="O78" s="88">
        <v>0.0</v>
      </c>
      <c r="P78" s="88">
        <v>0.0</v>
      </c>
      <c r="Q78" s="88">
        <v>0.0</v>
      </c>
      <c r="R78" s="47"/>
      <c r="S78" s="47"/>
      <c r="T78" s="47"/>
      <c r="U78" s="47"/>
      <c r="V78" s="47"/>
      <c r="W78" s="47"/>
      <c r="X78" s="46"/>
    </row>
    <row r="79">
      <c r="A79" s="90"/>
      <c r="B79" s="86">
        <v>0.0</v>
      </c>
      <c r="C79" s="86">
        <v>0.0</v>
      </c>
      <c r="D79" s="87">
        <v>0.0</v>
      </c>
      <c r="E79" s="87">
        <v>0.0</v>
      </c>
      <c r="F79" s="87">
        <v>0.0</v>
      </c>
      <c r="G79" s="87">
        <v>0.0</v>
      </c>
      <c r="H79" s="87">
        <v>0.0</v>
      </c>
      <c r="I79" s="87">
        <v>0.0</v>
      </c>
      <c r="J79" s="87">
        <v>0.0</v>
      </c>
      <c r="K79" s="86">
        <v>0.0</v>
      </c>
      <c r="L79" s="86">
        <v>0.0</v>
      </c>
      <c r="M79" s="87">
        <v>0.0</v>
      </c>
      <c r="N79" s="87">
        <v>0.0</v>
      </c>
      <c r="O79" s="88">
        <v>0.0</v>
      </c>
      <c r="P79" s="88">
        <v>0.0</v>
      </c>
      <c r="Q79" s="88">
        <v>0.0</v>
      </c>
      <c r="R79" s="47"/>
      <c r="S79" s="47"/>
      <c r="T79" s="47"/>
      <c r="U79" s="47"/>
      <c r="V79" s="47"/>
      <c r="W79" s="47"/>
      <c r="X79" s="46"/>
    </row>
    <row r="80">
      <c r="A80" s="90"/>
      <c r="B80" s="86">
        <v>0.0</v>
      </c>
      <c r="C80" s="86">
        <v>0.0</v>
      </c>
      <c r="D80" s="87">
        <v>0.0</v>
      </c>
      <c r="E80" s="87">
        <v>0.0</v>
      </c>
      <c r="F80" s="87">
        <v>0.0</v>
      </c>
      <c r="G80" s="87">
        <v>0.0</v>
      </c>
      <c r="H80" s="87">
        <v>0.0</v>
      </c>
      <c r="I80" s="87">
        <v>0.0</v>
      </c>
      <c r="J80" s="87">
        <v>0.0</v>
      </c>
      <c r="K80" s="86">
        <v>0.0</v>
      </c>
      <c r="L80" s="86">
        <v>0.0</v>
      </c>
      <c r="M80" s="87">
        <v>0.0</v>
      </c>
      <c r="N80" s="87">
        <v>0.0</v>
      </c>
      <c r="O80" s="88">
        <v>0.0</v>
      </c>
      <c r="P80" s="88">
        <v>0.0</v>
      </c>
      <c r="Q80" s="88">
        <v>0.0</v>
      </c>
      <c r="R80" s="47"/>
      <c r="S80" s="47"/>
      <c r="T80" s="47"/>
      <c r="U80" s="47"/>
      <c r="V80" s="47"/>
      <c r="W80" s="47"/>
      <c r="X80" s="46"/>
    </row>
    <row r="81">
      <c r="A81" s="90"/>
      <c r="B81" s="86">
        <v>0.0</v>
      </c>
      <c r="C81" s="86">
        <v>0.0</v>
      </c>
      <c r="D81" s="87">
        <v>0.0</v>
      </c>
      <c r="E81" s="87">
        <v>0.0</v>
      </c>
      <c r="F81" s="87">
        <v>0.0</v>
      </c>
      <c r="G81" s="87">
        <v>0.0</v>
      </c>
      <c r="H81" s="87">
        <v>0.0</v>
      </c>
      <c r="I81" s="87">
        <v>0.0</v>
      </c>
      <c r="J81" s="87">
        <v>0.0</v>
      </c>
      <c r="K81" s="86">
        <v>0.0</v>
      </c>
      <c r="L81" s="86">
        <v>0.0</v>
      </c>
      <c r="M81" s="87">
        <v>0.0</v>
      </c>
      <c r="N81" s="87">
        <v>0.0</v>
      </c>
      <c r="O81" s="88">
        <v>0.0</v>
      </c>
      <c r="P81" s="88">
        <v>0.0</v>
      </c>
      <c r="Q81" s="88">
        <v>0.0</v>
      </c>
      <c r="R81" s="47"/>
      <c r="S81" s="47"/>
      <c r="T81" s="47"/>
      <c r="U81" s="47"/>
      <c r="V81" s="47"/>
      <c r="W81" s="47"/>
      <c r="X81" s="46"/>
    </row>
    <row r="82">
      <c r="A82" s="90"/>
      <c r="B82" s="86">
        <v>0.0</v>
      </c>
      <c r="C82" s="86">
        <v>0.0</v>
      </c>
      <c r="D82" s="87">
        <v>0.0</v>
      </c>
      <c r="E82" s="87">
        <v>0.0</v>
      </c>
      <c r="F82" s="87">
        <v>0.0</v>
      </c>
      <c r="G82" s="87">
        <v>0.0</v>
      </c>
      <c r="H82" s="87">
        <v>0.0</v>
      </c>
      <c r="I82" s="87">
        <v>0.0</v>
      </c>
      <c r="J82" s="87">
        <v>0.0</v>
      </c>
      <c r="K82" s="86">
        <v>0.0</v>
      </c>
      <c r="L82" s="86">
        <v>0.0</v>
      </c>
      <c r="M82" s="87">
        <v>0.0</v>
      </c>
      <c r="N82" s="87">
        <v>0.0</v>
      </c>
      <c r="O82" s="88">
        <v>0.0</v>
      </c>
      <c r="P82" s="88">
        <v>0.0</v>
      </c>
      <c r="Q82" s="88">
        <v>0.0</v>
      </c>
      <c r="R82" s="47"/>
      <c r="S82" s="47"/>
      <c r="T82" s="47"/>
      <c r="U82" s="47"/>
      <c r="V82" s="47"/>
      <c r="W82" s="47"/>
      <c r="X82" s="46"/>
    </row>
    <row r="83">
      <c r="A83" s="90"/>
      <c r="B83" s="86">
        <v>0.0</v>
      </c>
      <c r="C83" s="86">
        <v>0.0</v>
      </c>
      <c r="D83" s="87">
        <v>0.0</v>
      </c>
      <c r="E83" s="87">
        <v>0.0</v>
      </c>
      <c r="F83" s="87">
        <v>0.0</v>
      </c>
      <c r="G83" s="87">
        <v>0.0</v>
      </c>
      <c r="H83" s="87">
        <v>0.0</v>
      </c>
      <c r="I83" s="87">
        <v>0.0</v>
      </c>
      <c r="J83" s="87">
        <v>0.0</v>
      </c>
      <c r="K83" s="86">
        <v>0.0</v>
      </c>
      <c r="L83" s="86">
        <v>0.0</v>
      </c>
      <c r="M83" s="87">
        <v>0.0</v>
      </c>
      <c r="N83" s="87">
        <v>0.0</v>
      </c>
      <c r="O83" s="88">
        <v>0.0</v>
      </c>
      <c r="P83" s="88">
        <v>0.0</v>
      </c>
      <c r="Q83" s="88">
        <v>0.0</v>
      </c>
      <c r="R83" s="47"/>
      <c r="S83" s="47"/>
      <c r="T83" s="47"/>
      <c r="U83" s="47"/>
      <c r="V83" s="47"/>
      <c r="W83" s="47"/>
      <c r="X83" s="46"/>
    </row>
    <row r="84">
      <c r="A84" s="90"/>
      <c r="B84" s="86">
        <v>0.0</v>
      </c>
      <c r="C84" s="86">
        <v>0.0</v>
      </c>
      <c r="D84" s="87">
        <v>0.0</v>
      </c>
      <c r="E84" s="87">
        <v>0.0</v>
      </c>
      <c r="F84" s="87">
        <v>0.0</v>
      </c>
      <c r="G84" s="87">
        <v>0.0</v>
      </c>
      <c r="H84" s="87">
        <v>0.0</v>
      </c>
      <c r="I84" s="87">
        <v>0.0</v>
      </c>
      <c r="J84" s="87">
        <v>0.0</v>
      </c>
      <c r="K84" s="86">
        <v>0.0</v>
      </c>
      <c r="L84" s="86">
        <v>0.0</v>
      </c>
      <c r="M84" s="87">
        <v>0.0</v>
      </c>
      <c r="N84" s="87">
        <v>0.0</v>
      </c>
      <c r="O84" s="88">
        <v>0.0</v>
      </c>
      <c r="P84" s="88">
        <v>0.0</v>
      </c>
      <c r="Q84" s="88">
        <v>0.0</v>
      </c>
      <c r="R84" s="47"/>
      <c r="S84" s="47"/>
      <c r="T84" s="47"/>
      <c r="U84" s="47"/>
      <c r="V84" s="47"/>
      <c r="W84" s="47"/>
      <c r="X84" s="46"/>
    </row>
    <row r="85">
      <c r="A85" s="90"/>
      <c r="B85" s="86">
        <v>0.0</v>
      </c>
      <c r="C85" s="86">
        <v>0.0</v>
      </c>
      <c r="D85" s="87"/>
      <c r="E85" s="87">
        <v>0.0</v>
      </c>
      <c r="F85" s="87"/>
      <c r="G85" s="87">
        <v>0.0</v>
      </c>
      <c r="H85" s="87"/>
      <c r="I85" s="87"/>
      <c r="J85" s="87"/>
      <c r="K85" s="86"/>
      <c r="L85" s="86"/>
      <c r="M85" s="87"/>
      <c r="N85" s="87"/>
      <c r="O85" s="88"/>
      <c r="P85" s="88"/>
      <c r="Q85" s="88"/>
      <c r="R85" s="47"/>
      <c r="S85" s="47"/>
      <c r="T85" s="47"/>
      <c r="U85" s="47"/>
      <c r="V85" s="47"/>
      <c r="W85" s="47"/>
      <c r="X85" s="46"/>
    </row>
    <row r="86">
      <c r="A86" s="90"/>
      <c r="B86" s="86">
        <v>0.0</v>
      </c>
      <c r="C86" s="86">
        <v>0.0</v>
      </c>
      <c r="D86" s="87"/>
      <c r="E86" s="87">
        <v>0.0</v>
      </c>
      <c r="F86" s="87"/>
      <c r="G86" s="87">
        <v>0.0</v>
      </c>
      <c r="H86" s="87"/>
      <c r="I86" s="87"/>
      <c r="J86" s="87"/>
      <c r="K86" s="86"/>
      <c r="L86" s="86"/>
      <c r="M86" s="87"/>
      <c r="N86" s="87"/>
      <c r="O86" s="88"/>
      <c r="P86" s="88"/>
      <c r="Q86" s="88"/>
      <c r="R86" s="47"/>
      <c r="S86" s="47"/>
      <c r="T86" s="47"/>
      <c r="U86" s="47"/>
      <c r="V86" s="47"/>
      <c r="W86" s="47"/>
      <c r="X86" s="46"/>
    </row>
    <row r="87">
      <c r="A87" s="90"/>
      <c r="B87" s="86">
        <v>0.0</v>
      </c>
      <c r="C87" s="86">
        <v>0.0</v>
      </c>
      <c r="D87" s="87"/>
      <c r="E87" s="87">
        <v>0.0</v>
      </c>
      <c r="F87" s="87"/>
      <c r="G87" s="87">
        <v>0.0</v>
      </c>
      <c r="H87" s="87"/>
      <c r="I87" s="87"/>
      <c r="J87" s="87"/>
      <c r="K87" s="86"/>
      <c r="L87" s="86"/>
      <c r="M87" s="87"/>
      <c r="N87" s="87"/>
      <c r="O87" s="88"/>
      <c r="P87" s="88"/>
      <c r="Q87" s="88"/>
      <c r="R87" s="47"/>
      <c r="S87" s="47"/>
      <c r="T87" s="47"/>
      <c r="U87" s="47"/>
      <c r="V87" s="47"/>
      <c r="W87" s="47"/>
      <c r="X87" s="46"/>
    </row>
    <row r="88">
      <c r="A88" s="90"/>
      <c r="B88" s="86">
        <v>0.0</v>
      </c>
      <c r="C88" s="86">
        <v>0.0</v>
      </c>
      <c r="D88" s="87"/>
      <c r="E88" s="87">
        <v>0.0</v>
      </c>
      <c r="F88" s="87"/>
      <c r="G88" s="87">
        <v>0.0</v>
      </c>
      <c r="H88" s="87"/>
      <c r="I88" s="87"/>
      <c r="J88" s="87"/>
      <c r="K88" s="86"/>
      <c r="L88" s="86"/>
      <c r="M88" s="87"/>
      <c r="N88" s="87"/>
      <c r="O88" s="88"/>
      <c r="P88" s="88"/>
      <c r="Q88" s="88"/>
      <c r="R88" s="47"/>
      <c r="S88" s="47"/>
      <c r="T88" s="47"/>
      <c r="U88" s="47"/>
      <c r="V88" s="47"/>
      <c r="W88" s="47"/>
      <c r="X88" s="46"/>
    </row>
    <row r="89">
      <c r="A89" s="90"/>
      <c r="B89" s="86">
        <v>0.0</v>
      </c>
      <c r="C89" s="86">
        <v>0.0</v>
      </c>
      <c r="D89" s="87"/>
      <c r="E89" s="87">
        <v>0.0</v>
      </c>
      <c r="F89" s="87"/>
      <c r="G89" s="87">
        <v>0.0</v>
      </c>
      <c r="H89" s="87"/>
      <c r="I89" s="87"/>
      <c r="J89" s="87"/>
      <c r="K89" s="86"/>
      <c r="L89" s="86"/>
      <c r="M89" s="87"/>
      <c r="N89" s="87"/>
      <c r="O89" s="88"/>
      <c r="P89" s="88"/>
      <c r="Q89" s="88"/>
      <c r="R89" s="47"/>
      <c r="S89" s="47"/>
      <c r="T89" s="47"/>
      <c r="U89" s="47"/>
      <c r="V89" s="47"/>
      <c r="W89" s="47"/>
      <c r="X89" s="46"/>
    </row>
    <row r="90">
      <c r="A90" s="90"/>
      <c r="B90" s="86">
        <v>0.0</v>
      </c>
      <c r="C90" s="86">
        <v>0.0</v>
      </c>
      <c r="D90" s="87"/>
      <c r="E90" s="87">
        <v>0.0</v>
      </c>
      <c r="F90" s="87"/>
      <c r="G90" s="87">
        <v>0.0</v>
      </c>
      <c r="H90" s="87"/>
      <c r="I90" s="87"/>
      <c r="J90" s="87"/>
      <c r="K90" s="86"/>
      <c r="L90" s="86"/>
      <c r="M90" s="87"/>
      <c r="N90" s="87"/>
      <c r="O90" s="88"/>
      <c r="P90" s="88"/>
      <c r="Q90" s="88"/>
      <c r="R90" s="47"/>
      <c r="S90" s="47"/>
      <c r="T90" s="47"/>
      <c r="U90" s="47"/>
      <c r="V90" s="47"/>
      <c r="W90" s="47"/>
      <c r="X90" s="46"/>
    </row>
    <row r="91">
      <c r="A91" s="90"/>
      <c r="B91" s="86">
        <v>0.0</v>
      </c>
      <c r="C91" s="86">
        <v>0.0</v>
      </c>
      <c r="D91" s="87"/>
      <c r="E91" s="87">
        <v>0.0</v>
      </c>
      <c r="F91" s="87"/>
      <c r="G91" s="87">
        <v>0.0</v>
      </c>
      <c r="H91" s="87"/>
      <c r="I91" s="87"/>
      <c r="J91" s="87"/>
      <c r="K91" s="86"/>
      <c r="L91" s="86"/>
      <c r="M91" s="87"/>
      <c r="N91" s="87"/>
      <c r="O91" s="88"/>
      <c r="P91" s="88"/>
      <c r="Q91" s="88"/>
      <c r="R91" s="47"/>
      <c r="S91" s="47"/>
      <c r="T91" s="47"/>
      <c r="U91" s="47"/>
      <c r="V91" s="47"/>
      <c r="W91" s="47"/>
      <c r="X91" s="46"/>
    </row>
    <row r="92">
      <c r="A92" s="90"/>
      <c r="B92" s="86">
        <v>0.0</v>
      </c>
      <c r="C92" s="86">
        <v>0.0</v>
      </c>
      <c r="D92" s="87"/>
      <c r="E92" s="87">
        <v>0.0</v>
      </c>
      <c r="F92" s="87"/>
      <c r="G92" s="87">
        <v>0.0</v>
      </c>
      <c r="H92" s="87"/>
      <c r="I92" s="87"/>
      <c r="J92" s="87"/>
      <c r="K92" s="86"/>
      <c r="L92" s="86"/>
      <c r="M92" s="87"/>
      <c r="N92" s="87"/>
      <c r="O92" s="88"/>
      <c r="P92" s="88"/>
      <c r="Q92" s="88"/>
      <c r="R92" s="47"/>
      <c r="S92" s="47"/>
      <c r="T92" s="47"/>
      <c r="U92" s="47"/>
      <c r="V92" s="47"/>
      <c r="W92" s="47"/>
      <c r="X92" s="46"/>
    </row>
    <row r="93">
      <c r="A93" s="90"/>
      <c r="B93" s="86">
        <v>0.0</v>
      </c>
      <c r="C93" s="86">
        <v>0.0</v>
      </c>
      <c r="D93" s="87"/>
      <c r="E93" s="87">
        <v>0.0</v>
      </c>
      <c r="F93" s="87"/>
      <c r="G93" s="87">
        <v>0.0</v>
      </c>
      <c r="H93" s="87"/>
      <c r="I93" s="87"/>
      <c r="J93" s="87"/>
      <c r="K93" s="86"/>
      <c r="L93" s="86"/>
      <c r="M93" s="87"/>
      <c r="N93" s="87"/>
      <c r="O93" s="88"/>
      <c r="P93" s="88"/>
      <c r="Q93" s="88"/>
      <c r="R93" s="47"/>
      <c r="S93" s="47"/>
      <c r="T93" s="47"/>
      <c r="U93" s="47"/>
      <c r="V93" s="47"/>
      <c r="W93" s="47"/>
      <c r="X93" s="46"/>
    </row>
    <row r="94">
      <c r="A94" s="90"/>
      <c r="B94" s="86">
        <v>0.0</v>
      </c>
      <c r="C94" s="86">
        <v>0.0</v>
      </c>
      <c r="D94" s="87"/>
      <c r="E94" s="87">
        <v>0.0</v>
      </c>
      <c r="F94" s="87"/>
      <c r="G94" s="87">
        <v>0.0</v>
      </c>
      <c r="H94" s="87"/>
      <c r="I94" s="87"/>
      <c r="J94" s="87"/>
      <c r="K94" s="86"/>
      <c r="L94" s="86"/>
      <c r="M94" s="87"/>
      <c r="N94" s="87"/>
      <c r="O94" s="88"/>
      <c r="P94" s="88"/>
      <c r="Q94" s="88"/>
      <c r="R94" s="47"/>
      <c r="S94" s="47"/>
      <c r="T94" s="47"/>
      <c r="U94" s="47"/>
      <c r="V94" s="47"/>
      <c r="W94" s="47"/>
      <c r="X94" s="46"/>
    </row>
    <row r="95">
      <c r="A95" s="90"/>
      <c r="B95" s="86">
        <v>0.0</v>
      </c>
      <c r="C95" s="86">
        <v>0.0</v>
      </c>
      <c r="D95" s="87"/>
      <c r="E95" s="87">
        <v>0.0</v>
      </c>
      <c r="F95" s="87"/>
      <c r="G95" s="87">
        <v>0.0</v>
      </c>
      <c r="H95" s="87"/>
      <c r="I95" s="87"/>
      <c r="J95" s="87"/>
      <c r="K95" s="86"/>
      <c r="L95" s="86"/>
      <c r="M95" s="87"/>
      <c r="N95" s="87"/>
      <c r="O95" s="88"/>
      <c r="P95" s="88"/>
      <c r="Q95" s="88"/>
      <c r="R95" s="47"/>
      <c r="S95" s="47"/>
      <c r="T95" s="47"/>
      <c r="U95" s="47"/>
      <c r="V95" s="47"/>
      <c r="W95" s="47"/>
      <c r="X95" s="46"/>
    </row>
    <row r="96">
      <c r="A96" s="90"/>
      <c r="B96" s="86">
        <v>0.0</v>
      </c>
      <c r="C96" s="86">
        <v>0.0</v>
      </c>
      <c r="D96" s="87"/>
      <c r="E96" s="87">
        <v>0.0</v>
      </c>
      <c r="F96" s="87"/>
      <c r="G96" s="87">
        <v>0.0</v>
      </c>
      <c r="H96" s="87"/>
      <c r="I96" s="87"/>
      <c r="J96" s="87"/>
      <c r="K96" s="86"/>
      <c r="L96" s="86"/>
      <c r="M96" s="87"/>
      <c r="N96" s="87"/>
      <c r="O96" s="88"/>
      <c r="P96" s="88"/>
      <c r="Q96" s="88"/>
      <c r="R96" s="47"/>
      <c r="S96" s="47"/>
      <c r="T96" s="47"/>
      <c r="U96" s="47"/>
      <c r="V96" s="47"/>
      <c r="W96" s="47"/>
      <c r="X96" s="46"/>
    </row>
    <row r="97">
      <c r="A97" s="90"/>
      <c r="B97" s="86">
        <v>0.0</v>
      </c>
      <c r="C97" s="86">
        <v>0.0</v>
      </c>
      <c r="D97" s="87"/>
      <c r="E97" s="87">
        <v>0.0</v>
      </c>
      <c r="F97" s="87"/>
      <c r="G97" s="87">
        <v>0.0</v>
      </c>
      <c r="H97" s="87"/>
      <c r="I97" s="87"/>
      <c r="J97" s="87"/>
      <c r="K97" s="86"/>
      <c r="L97" s="86"/>
      <c r="M97" s="87"/>
      <c r="N97" s="87"/>
      <c r="O97" s="88"/>
      <c r="P97" s="88"/>
      <c r="Q97" s="88"/>
      <c r="R97" s="47"/>
      <c r="S97" s="47"/>
      <c r="T97" s="47"/>
      <c r="U97" s="47"/>
      <c r="V97" s="47"/>
      <c r="W97" s="47"/>
      <c r="X97" s="46"/>
    </row>
    <row r="98">
      <c r="A98" s="90"/>
      <c r="B98" s="86">
        <v>0.0</v>
      </c>
      <c r="C98" s="86">
        <v>0.0</v>
      </c>
      <c r="D98" s="87"/>
      <c r="E98" s="87">
        <v>0.0</v>
      </c>
      <c r="F98" s="87"/>
      <c r="G98" s="87">
        <v>0.0</v>
      </c>
      <c r="H98" s="87"/>
      <c r="I98" s="87"/>
      <c r="J98" s="87"/>
      <c r="K98" s="86"/>
      <c r="L98" s="86"/>
      <c r="M98" s="87"/>
      <c r="N98" s="87"/>
      <c r="O98" s="88"/>
      <c r="P98" s="88"/>
      <c r="Q98" s="88"/>
      <c r="R98" s="47"/>
      <c r="S98" s="47"/>
      <c r="T98" s="47"/>
      <c r="U98" s="47"/>
      <c r="V98" s="47"/>
      <c r="W98" s="47"/>
      <c r="X98" s="46"/>
    </row>
    <row r="99">
      <c r="A99" s="90"/>
      <c r="B99" s="86">
        <v>0.0</v>
      </c>
      <c r="C99" s="86">
        <v>0.0</v>
      </c>
      <c r="D99" s="87"/>
      <c r="E99" s="87">
        <v>0.0</v>
      </c>
      <c r="F99" s="87"/>
      <c r="G99" s="87">
        <v>0.0</v>
      </c>
      <c r="H99" s="87"/>
      <c r="I99" s="87"/>
      <c r="J99" s="87"/>
      <c r="K99" s="86"/>
      <c r="L99" s="86"/>
      <c r="M99" s="87"/>
      <c r="N99" s="87"/>
      <c r="O99" s="88"/>
      <c r="P99" s="88"/>
      <c r="Q99" s="88"/>
      <c r="R99" s="47"/>
      <c r="S99" s="47"/>
      <c r="T99" s="47"/>
      <c r="U99" s="47"/>
      <c r="V99" s="47"/>
      <c r="W99" s="47"/>
      <c r="X99" s="46"/>
    </row>
    <row r="100">
      <c r="A100" s="90"/>
      <c r="B100" s="86">
        <v>0.0</v>
      </c>
      <c r="C100" s="86">
        <v>0.0</v>
      </c>
      <c r="D100" s="87"/>
      <c r="E100" s="87">
        <v>0.0</v>
      </c>
      <c r="F100" s="87"/>
      <c r="G100" s="87">
        <v>0.0</v>
      </c>
      <c r="H100" s="87"/>
      <c r="I100" s="87"/>
      <c r="J100" s="87"/>
      <c r="K100" s="86"/>
      <c r="L100" s="86"/>
      <c r="M100" s="87"/>
      <c r="N100" s="87"/>
      <c r="O100" s="88"/>
      <c r="P100" s="88"/>
      <c r="Q100" s="88"/>
      <c r="R100" s="47"/>
      <c r="S100" s="47"/>
      <c r="T100" s="47"/>
      <c r="U100" s="47"/>
      <c r="V100" s="47"/>
      <c r="W100" s="47"/>
      <c r="X100" s="46"/>
    </row>
    <row r="101">
      <c r="A101" s="90"/>
      <c r="B101" s="86">
        <v>0.0</v>
      </c>
      <c r="C101" s="86">
        <v>0.0</v>
      </c>
      <c r="D101" s="87"/>
      <c r="E101" s="87">
        <v>0.0</v>
      </c>
      <c r="F101" s="87"/>
      <c r="G101" s="87">
        <v>0.0</v>
      </c>
      <c r="H101" s="87"/>
      <c r="I101" s="87"/>
      <c r="J101" s="87"/>
      <c r="K101" s="86"/>
      <c r="L101" s="86"/>
      <c r="M101" s="87"/>
      <c r="N101" s="87"/>
      <c r="O101" s="88"/>
      <c r="P101" s="88"/>
      <c r="Q101" s="88"/>
      <c r="R101" s="47"/>
      <c r="S101" s="47"/>
      <c r="T101" s="47"/>
      <c r="U101" s="47"/>
      <c r="V101" s="47"/>
      <c r="W101" s="47"/>
      <c r="X101" s="46"/>
    </row>
    <row r="102">
      <c r="A102" s="90"/>
      <c r="B102" s="86">
        <v>0.0</v>
      </c>
      <c r="C102" s="86">
        <v>0.0</v>
      </c>
      <c r="D102" s="87"/>
      <c r="E102" s="87">
        <v>0.0</v>
      </c>
      <c r="F102" s="87"/>
      <c r="G102" s="87">
        <v>0.0</v>
      </c>
      <c r="H102" s="87"/>
      <c r="I102" s="87"/>
      <c r="J102" s="87"/>
      <c r="K102" s="86"/>
      <c r="L102" s="86"/>
      <c r="M102" s="87"/>
      <c r="N102" s="87"/>
      <c r="O102" s="88"/>
      <c r="P102" s="88"/>
      <c r="Q102" s="88"/>
      <c r="R102" s="47"/>
      <c r="S102" s="47"/>
      <c r="T102" s="47"/>
      <c r="U102" s="47"/>
      <c r="V102" s="47"/>
      <c r="W102" s="47"/>
      <c r="X102" s="46"/>
    </row>
    <row r="103">
      <c r="A103" s="90"/>
      <c r="B103" s="86">
        <v>0.0</v>
      </c>
      <c r="C103" s="86">
        <v>0.0</v>
      </c>
      <c r="D103" s="87"/>
      <c r="E103" s="87">
        <v>0.0</v>
      </c>
      <c r="F103" s="87"/>
      <c r="G103" s="87">
        <v>0.0</v>
      </c>
      <c r="H103" s="87"/>
      <c r="I103" s="87"/>
      <c r="J103" s="87"/>
      <c r="K103" s="86"/>
      <c r="L103" s="86"/>
      <c r="M103" s="87"/>
      <c r="N103" s="87"/>
      <c r="O103" s="88"/>
      <c r="P103" s="88"/>
      <c r="Q103" s="88"/>
      <c r="R103" s="47"/>
      <c r="S103" s="47"/>
      <c r="T103" s="47"/>
      <c r="U103" s="47"/>
      <c r="V103" s="47"/>
      <c r="W103" s="47"/>
      <c r="X103" s="46"/>
    </row>
    <row r="104">
      <c r="A104" s="90"/>
      <c r="B104" s="86">
        <v>0.0</v>
      </c>
      <c r="C104" s="86">
        <v>0.0</v>
      </c>
      <c r="D104" s="87"/>
      <c r="E104" s="87">
        <v>0.0</v>
      </c>
      <c r="F104" s="87"/>
      <c r="G104" s="87">
        <v>0.0</v>
      </c>
      <c r="H104" s="87"/>
      <c r="I104" s="87"/>
      <c r="J104" s="87"/>
      <c r="K104" s="86"/>
      <c r="L104" s="86"/>
      <c r="M104" s="87"/>
      <c r="N104" s="87"/>
      <c r="O104" s="88"/>
      <c r="P104" s="88"/>
      <c r="Q104" s="88"/>
      <c r="R104" s="47"/>
      <c r="S104" s="47"/>
      <c r="T104" s="47"/>
      <c r="U104" s="47"/>
      <c r="V104" s="47"/>
      <c r="W104" s="47"/>
      <c r="X104" s="46"/>
    </row>
    <row r="105">
      <c r="A105" s="90"/>
      <c r="B105" s="86">
        <v>0.0</v>
      </c>
      <c r="C105" s="86">
        <v>0.0</v>
      </c>
      <c r="D105" s="87"/>
      <c r="E105" s="87">
        <v>0.0</v>
      </c>
      <c r="F105" s="87"/>
      <c r="G105" s="87">
        <v>0.0</v>
      </c>
      <c r="H105" s="87"/>
      <c r="I105" s="87"/>
      <c r="J105" s="87"/>
      <c r="K105" s="86"/>
      <c r="L105" s="86"/>
      <c r="M105" s="87"/>
      <c r="N105" s="87"/>
      <c r="O105" s="88"/>
      <c r="P105" s="88"/>
      <c r="Q105" s="88"/>
      <c r="R105" s="47"/>
      <c r="S105" s="47"/>
      <c r="T105" s="47"/>
      <c r="U105" s="47"/>
      <c r="V105" s="47"/>
      <c r="W105" s="47"/>
      <c r="X105" s="46"/>
    </row>
    <row r="106">
      <c r="A106" s="90"/>
      <c r="B106" s="86">
        <v>0.0</v>
      </c>
      <c r="C106" s="86">
        <v>0.0</v>
      </c>
      <c r="D106" s="87"/>
      <c r="E106" s="87">
        <v>0.0</v>
      </c>
      <c r="F106" s="87"/>
      <c r="G106" s="87">
        <v>0.0</v>
      </c>
      <c r="H106" s="87"/>
      <c r="I106" s="87"/>
      <c r="J106" s="87"/>
      <c r="K106" s="86"/>
      <c r="L106" s="86"/>
      <c r="M106" s="87"/>
      <c r="N106" s="87"/>
      <c r="O106" s="88"/>
      <c r="P106" s="88"/>
      <c r="Q106" s="88"/>
      <c r="R106" s="47"/>
      <c r="S106" s="47"/>
      <c r="T106" s="47"/>
      <c r="U106" s="47"/>
      <c r="V106" s="47"/>
      <c r="W106" s="47"/>
      <c r="X106" s="46"/>
    </row>
    <row r="107">
      <c r="A107" s="90"/>
      <c r="B107" s="86">
        <v>0.0</v>
      </c>
      <c r="C107" s="86">
        <v>0.0</v>
      </c>
      <c r="D107" s="87"/>
      <c r="E107" s="87">
        <v>0.0</v>
      </c>
      <c r="F107" s="87"/>
      <c r="G107" s="87">
        <v>0.0</v>
      </c>
      <c r="H107" s="87"/>
      <c r="I107" s="87"/>
      <c r="J107" s="87"/>
      <c r="K107" s="86"/>
      <c r="L107" s="86"/>
      <c r="M107" s="87"/>
      <c r="N107" s="87"/>
      <c r="O107" s="88"/>
      <c r="P107" s="88"/>
      <c r="Q107" s="88"/>
      <c r="R107" s="47"/>
      <c r="S107" s="47"/>
      <c r="T107" s="47"/>
      <c r="U107" s="47"/>
      <c r="V107" s="47"/>
      <c r="W107" s="47"/>
      <c r="X107" s="46"/>
    </row>
    <row r="108">
      <c r="A108" s="90"/>
      <c r="B108" s="86">
        <v>0.0</v>
      </c>
      <c r="C108" s="86">
        <v>0.0</v>
      </c>
      <c r="D108" s="87"/>
      <c r="E108" s="87">
        <v>0.0</v>
      </c>
      <c r="F108" s="87"/>
      <c r="G108" s="87">
        <v>0.0</v>
      </c>
      <c r="H108" s="87"/>
      <c r="I108" s="87"/>
      <c r="J108" s="87"/>
      <c r="K108" s="86"/>
      <c r="L108" s="86"/>
      <c r="M108" s="87"/>
      <c r="N108" s="87"/>
      <c r="O108" s="88"/>
      <c r="P108" s="88"/>
      <c r="Q108" s="88"/>
      <c r="R108" s="47"/>
      <c r="S108" s="47"/>
      <c r="T108" s="47"/>
      <c r="U108" s="47"/>
      <c r="V108" s="47"/>
      <c r="W108" s="47"/>
      <c r="X108" s="46"/>
    </row>
    <row r="109">
      <c r="A109" s="90"/>
      <c r="B109" s="86">
        <v>0.0</v>
      </c>
      <c r="C109" s="86">
        <v>0.0</v>
      </c>
      <c r="D109" s="87"/>
      <c r="E109" s="87">
        <v>0.0</v>
      </c>
      <c r="F109" s="87"/>
      <c r="G109" s="87">
        <v>0.0</v>
      </c>
      <c r="H109" s="87"/>
      <c r="I109" s="87"/>
      <c r="J109" s="87"/>
      <c r="K109" s="86"/>
      <c r="L109" s="86"/>
      <c r="M109" s="87"/>
      <c r="N109" s="87"/>
      <c r="O109" s="88"/>
      <c r="P109" s="88"/>
      <c r="Q109" s="88"/>
      <c r="R109" s="47"/>
      <c r="S109" s="47"/>
      <c r="T109" s="47"/>
      <c r="U109" s="47"/>
      <c r="V109" s="47"/>
      <c r="W109" s="47"/>
      <c r="X109" s="46"/>
    </row>
    <row r="110">
      <c r="A110" s="90"/>
      <c r="B110" s="86">
        <v>0.0</v>
      </c>
      <c r="C110" s="86">
        <v>0.0</v>
      </c>
      <c r="D110" s="87"/>
      <c r="E110" s="87">
        <v>0.0</v>
      </c>
      <c r="F110" s="87"/>
      <c r="G110" s="87">
        <v>0.0</v>
      </c>
      <c r="H110" s="87"/>
      <c r="I110" s="87"/>
      <c r="J110" s="87"/>
      <c r="K110" s="86"/>
      <c r="L110" s="86"/>
      <c r="M110" s="87"/>
      <c r="N110" s="87"/>
      <c r="O110" s="88"/>
      <c r="P110" s="88"/>
      <c r="Q110" s="88"/>
      <c r="R110" s="47"/>
      <c r="S110" s="47"/>
      <c r="T110" s="47"/>
      <c r="U110" s="47"/>
      <c r="V110" s="47"/>
      <c r="W110" s="47"/>
      <c r="X110" s="46"/>
    </row>
    <row r="111">
      <c r="A111" s="90"/>
      <c r="B111" s="86">
        <v>0.0</v>
      </c>
      <c r="C111" s="86">
        <v>0.0</v>
      </c>
      <c r="D111" s="87"/>
      <c r="E111" s="87">
        <v>0.0</v>
      </c>
      <c r="F111" s="87"/>
      <c r="G111" s="87">
        <v>0.0</v>
      </c>
      <c r="H111" s="87"/>
      <c r="I111" s="87"/>
      <c r="J111" s="87"/>
      <c r="K111" s="86"/>
      <c r="L111" s="86"/>
      <c r="M111" s="87"/>
      <c r="N111" s="87"/>
      <c r="O111" s="88"/>
      <c r="P111" s="88"/>
      <c r="Q111" s="88"/>
      <c r="R111" s="47"/>
      <c r="S111" s="47"/>
      <c r="T111" s="47"/>
      <c r="U111" s="47"/>
      <c r="V111" s="47"/>
      <c r="W111" s="47"/>
      <c r="X111" s="46"/>
    </row>
    <row r="112">
      <c r="A112" s="90"/>
      <c r="B112" s="86">
        <v>0.0</v>
      </c>
      <c r="C112" s="86">
        <v>0.0</v>
      </c>
      <c r="D112" s="87"/>
      <c r="E112" s="87">
        <v>0.0</v>
      </c>
      <c r="F112" s="87"/>
      <c r="G112" s="87">
        <v>0.0</v>
      </c>
      <c r="H112" s="87"/>
      <c r="I112" s="87"/>
      <c r="J112" s="87"/>
      <c r="K112" s="86"/>
      <c r="L112" s="86"/>
      <c r="M112" s="87"/>
      <c r="N112" s="87"/>
      <c r="O112" s="88"/>
      <c r="P112" s="88"/>
      <c r="Q112" s="88"/>
      <c r="R112" s="47"/>
      <c r="S112" s="47"/>
      <c r="T112" s="47"/>
      <c r="U112" s="47"/>
      <c r="V112" s="47"/>
      <c r="W112" s="47"/>
      <c r="X112" s="46"/>
    </row>
  </sheetData>
  <mergeCells count="12">
    <mergeCell ref="K1:L1"/>
    <mergeCell ref="M1:M2"/>
    <mergeCell ref="R1:W1"/>
    <mergeCell ref="X1:X2"/>
    <mergeCell ref="B1:C1"/>
    <mergeCell ref="A1:A2"/>
    <mergeCell ref="D1:E1"/>
    <mergeCell ref="F1:G1"/>
    <mergeCell ref="I1:J1"/>
    <mergeCell ref="O1:Q1"/>
    <mergeCell ref="N1:N2"/>
    <mergeCell ref="H1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4" width="8.71"/>
    <col customWidth="1" hidden="1" min="5" max="6" width="8.71"/>
    <col customWidth="1" min="7" max="9" width="8.71"/>
    <col customWidth="1" hidden="1" min="10" max="11" width="8.71"/>
    <col customWidth="1" min="12" max="18" width="8.71"/>
  </cols>
  <sheetData>
    <row r="1">
      <c r="A1" s="96" t="s">
        <v>0</v>
      </c>
      <c r="B1" s="97" t="str">
        <f>IFERROR(__xludf.DUMMYFUNCTION("importrange('Control PanelOur Matches'!P5,""Avgs!A1:Q2"")"),"Team")</f>
        <v>Team</v>
      </c>
      <c r="C1" s="25" t="s">
        <v>3</v>
      </c>
      <c r="D1" s="4"/>
      <c r="E1" s="26" t="s">
        <v>4</v>
      </c>
      <c r="F1" s="4"/>
      <c r="G1" s="26" t="s">
        <v>5</v>
      </c>
      <c r="H1" s="4"/>
      <c r="I1" s="98" t="s">
        <v>6</v>
      </c>
      <c r="J1" s="26" t="s">
        <v>7</v>
      </c>
      <c r="K1" s="4"/>
      <c r="L1" s="25" t="s">
        <v>8</v>
      </c>
      <c r="M1" s="4"/>
      <c r="N1" s="98" t="s">
        <v>9</v>
      </c>
      <c r="O1" s="98" t="s">
        <v>10</v>
      </c>
      <c r="P1" s="29" t="s">
        <v>11</v>
      </c>
      <c r="Q1" s="6"/>
      <c r="R1" s="4"/>
    </row>
    <row r="2">
      <c r="B2" s="14"/>
      <c r="C2" s="99" t="s">
        <v>13</v>
      </c>
      <c r="D2" s="99" t="s">
        <v>25</v>
      </c>
      <c r="E2" s="100" t="s">
        <v>13</v>
      </c>
      <c r="F2" s="100" t="s">
        <v>14</v>
      </c>
      <c r="G2" s="100" t="s">
        <v>13</v>
      </c>
      <c r="H2" s="100" t="s">
        <v>14</v>
      </c>
      <c r="I2" s="14"/>
      <c r="J2" s="100" t="s">
        <v>13</v>
      </c>
      <c r="K2" s="100" t="s">
        <v>14</v>
      </c>
      <c r="L2" s="99" t="s">
        <v>13</v>
      </c>
      <c r="M2" s="99" t="s">
        <v>14</v>
      </c>
      <c r="N2" s="14"/>
      <c r="O2" s="14"/>
      <c r="P2" s="101" t="s">
        <v>15</v>
      </c>
      <c r="Q2" s="102" t="s">
        <v>16</v>
      </c>
      <c r="R2" s="102" t="s">
        <v>17</v>
      </c>
    </row>
    <row r="3">
      <c r="A3" s="103">
        <v>1.0</v>
      </c>
      <c r="B3" s="104">
        <f>Elims!C6</f>
        <v>2761</v>
      </c>
      <c r="C3" s="105">
        <f t="array" ref="C3">IFERROR(INDEX('Qual Avgs'!B$3:B33,MATCH($B3,'Qual Avgs'!$A$3:$A33,0)),)</f>
        <v>40</v>
      </c>
      <c r="D3" s="105">
        <f t="array" ref="D3">IFERROR(INDEX('Qual Avgs'!C$3:C33,MATCH($B3,'Qual Avgs'!$A$3:$A33,0)),)</f>
        <v>80</v>
      </c>
      <c r="E3" s="106">
        <f t="array" ref="E3">IFERROR(INDEX('Qual Avgs'!D$3:D33,MATCH($B3,'Qual Avgs'!$A$3:$A33,0)),)</f>
        <v>0</v>
      </c>
      <c r="F3" s="106">
        <f t="array" ref="F3">IFERROR(INDEX('Qual Avgs'!E$3:E33,MATCH($B3,'Qual Avgs'!$A$3:$A33,0)),)</f>
        <v>0</v>
      </c>
      <c r="G3" s="106">
        <f t="array" ref="G3">IFERROR(INDEX('Qual Avgs'!F$3:F33,MATCH($B3,'Qual Avgs'!$A$3:$A33,0)),)</f>
        <v>0</v>
      </c>
      <c r="H3" s="106">
        <f t="array" ref="H3">IFERROR(INDEX('Qual Avgs'!G$3:G33,MATCH($B3,'Qual Avgs'!$A$3:$A33,0)),)</f>
        <v>0</v>
      </c>
      <c r="I3" s="106">
        <f t="array" ref="I3">IFERROR(INDEX('Qual Avgs'!H$3:H33,MATCH($B3,'Qual Avgs'!$A$3:$A33,0)),)</f>
        <v>0.3333333333</v>
      </c>
      <c r="J3" s="106">
        <f t="array" ref="J3">IFERROR(INDEX('Qual Avgs'!I$3:I33,MATCH($B3,'Qual Avgs'!$A$3:$A33,0)),)</f>
        <v>0</v>
      </c>
      <c r="K3" s="106">
        <f t="array" ref="K3">IFERROR(INDEX('Qual Avgs'!J$3:J33,MATCH($B3,'Qual Avgs'!$A$3:$A33,0)),)</f>
        <v>0</v>
      </c>
      <c r="L3" s="105">
        <f t="array" ref="L3">IFERROR(INDEX('Qual Avgs'!K$3:K33,MATCH($B3,'Qual Avgs'!$A$3:$A33,0)),)</f>
        <v>1</v>
      </c>
      <c r="M3" s="105">
        <f t="array" ref="M3">IFERROR(INDEX('Qual Avgs'!L$3:L33,MATCH($B3,'Qual Avgs'!$A$3:$A33,0)),)</f>
        <v>2</v>
      </c>
      <c r="N3" s="106">
        <f t="array" ref="N3">IFERROR(INDEX('Qual Avgs'!M$3:M33,MATCH($B3,'Qual Avgs'!$A$3:$A33,0)),)</f>
        <v>0.3333333333</v>
      </c>
      <c r="O3" s="106">
        <f t="array" ref="O3">IFERROR(INDEX('Qual Avgs'!N$3:N33,MATCH($B3,'Qual Avgs'!$A$3:$A33,0)),)</f>
        <v>0.1666666667</v>
      </c>
      <c r="P3" s="105">
        <f t="array" ref="P3">IFERROR(INDEX('Qual Avgs'!O$3:O33,MATCH($B3,'Qual Avgs'!$A$3:$A33,0)),)</f>
        <v>0</v>
      </c>
      <c r="Q3" s="105">
        <f t="array" ref="Q3">IFERROR(INDEX('Qual Avgs'!P$3:P33,MATCH($B3,'Qual Avgs'!$A$3:$A33,0)),)</f>
        <v>0</v>
      </c>
      <c r="R3" s="105">
        <f t="array" ref="R3">IFERROR(INDEX('Qual Avgs'!Q$3:Q33,MATCH($B3,'Qual Avgs'!$A$3:$A33,0)),)</f>
        <v>1</v>
      </c>
    </row>
    <row r="4">
      <c r="B4" s="104">
        <f>Elims!D6</f>
        <v>751</v>
      </c>
      <c r="C4" s="105">
        <f t="array" ref="C4">IFERROR(INDEX('Qual Avgs'!B$3:B33,MATCH($B4,'Qual Avgs'!$A$3:$A33,0)),)</f>
        <v>91.8968254</v>
      </c>
      <c r="D4" s="105">
        <f t="array" ref="D4">IFERROR(INDEX('Qual Avgs'!C$3:C33,MATCH($B4,'Qual Avgs'!$A$3:$A33,0)),)</f>
        <v>147</v>
      </c>
      <c r="E4" s="106">
        <f t="array" ref="E4">IFERROR(INDEX('Qual Avgs'!D$3:D33,MATCH($B4,'Qual Avgs'!$A$3:$A33,0)),)</f>
        <v>0</v>
      </c>
      <c r="F4" s="106">
        <f t="array" ref="F4">IFERROR(INDEX('Qual Avgs'!E$3:E33,MATCH($B4,'Qual Avgs'!$A$3:$A33,0)),)</f>
        <v>0</v>
      </c>
      <c r="G4" s="106">
        <f t="array" ref="G4">IFERROR(INDEX('Qual Avgs'!F$3:F33,MATCH($B4,'Qual Avgs'!$A$3:$A33,0)),)</f>
        <v>0.1666666667</v>
      </c>
      <c r="H4" s="106">
        <f t="array" ref="H4">IFERROR(INDEX('Qual Avgs'!G$3:G33,MATCH($B4,'Qual Avgs'!$A$3:$A33,0)),)</f>
        <v>1</v>
      </c>
      <c r="I4" s="106">
        <f t="array" ref="I4">IFERROR(INDEX('Qual Avgs'!H$3:H33,MATCH($B4,'Qual Avgs'!$A$3:$A33,0)),)</f>
        <v>0.8333333333</v>
      </c>
      <c r="J4" s="106">
        <f t="array" ref="J4">IFERROR(INDEX('Qual Avgs'!I$3:I33,MATCH($B4,'Qual Avgs'!$A$3:$A33,0)),)</f>
        <v>0</v>
      </c>
      <c r="K4" s="106">
        <f t="array" ref="K4">IFERROR(INDEX('Qual Avgs'!J$3:J33,MATCH($B4,'Qual Avgs'!$A$3:$A33,0)),)</f>
        <v>0</v>
      </c>
      <c r="L4" s="105">
        <f t="array" ref="L4">IFERROR(INDEX('Qual Avgs'!K$3:K33,MATCH($B4,'Qual Avgs'!$A$3:$A33,0)),)</f>
        <v>2.666666667</v>
      </c>
      <c r="M4" s="105">
        <f t="array" ref="M4">IFERROR(INDEX('Qual Avgs'!L$3:L33,MATCH($B4,'Qual Avgs'!$A$3:$A33,0)),)</f>
        <v>4</v>
      </c>
      <c r="N4" s="106">
        <f t="array" ref="N4">IFERROR(INDEX('Qual Avgs'!M$3:M33,MATCH($B4,'Qual Avgs'!$A$3:$A33,0)),)</f>
        <v>0.8333333333</v>
      </c>
      <c r="O4" s="106">
        <f t="array" ref="O4">IFERROR(INDEX('Qual Avgs'!N$3:N33,MATCH($B4,'Qual Avgs'!$A$3:$A33,0)),)</f>
        <v>0</v>
      </c>
      <c r="P4" s="105">
        <f t="array" ref="P4">IFERROR(INDEX('Qual Avgs'!O$3:O33,MATCH($B4,'Qual Avgs'!$A$3:$A33,0)),)</f>
        <v>10</v>
      </c>
      <c r="Q4" s="105">
        <f t="array" ref="Q4">IFERROR(INDEX('Qual Avgs'!P$3:P33,MATCH($B4,'Qual Avgs'!$A$3:$A33,0)),)</f>
        <v>0</v>
      </c>
      <c r="R4" s="105">
        <f t="array" ref="R4">IFERROR(INDEX('Qual Avgs'!Q$3:Q33,MATCH($B4,'Qual Avgs'!$A$3:$A33,0)),)</f>
        <v>2.833333333</v>
      </c>
    </row>
    <row r="5">
      <c r="B5" s="104">
        <f>Elims!E6</f>
        <v>3303</v>
      </c>
      <c r="C5" s="105">
        <f t="array" ref="C5">IFERROR(INDEX('Qual Avgs'!B$3:B33,MATCH($B5,'Qual Avgs'!$A$3:$A33,0)),)</f>
        <v>39.52380952</v>
      </c>
      <c r="D5" s="105">
        <f t="array" ref="D5">IFERROR(INDEX('Qual Avgs'!C$3:C33,MATCH($B5,'Qual Avgs'!$A$3:$A33,0)),)</f>
        <v>55</v>
      </c>
      <c r="E5" s="106">
        <f t="array" ref="E5">IFERROR(INDEX('Qual Avgs'!D$3:D33,MATCH($B5,'Qual Avgs'!$A$3:$A33,0)),)</f>
        <v>0</v>
      </c>
      <c r="F5" s="106">
        <f t="array" ref="F5">IFERROR(INDEX('Qual Avgs'!E$3:E33,MATCH($B5,'Qual Avgs'!$A$3:$A33,0)),)</f>
        <v>0</v>
      </c>
      <c r="G5" s="106">
        <f t="array" ref="G5">IFERROR(INDEX('Qual Avgs'!F$3:F33,MATCH($B5,'Qual Avgs'!$A$3:$A33,0)),)</f>
        <v>0</v>
      </c>
      <c r="H5" s="106">
        <f t="array" ref="H5">IFERROR(INDEX('Qual Avgs'!G$3:G33,MATCH($B5,'Qual Avgs'!$A$3:$A33,0)),)</f>
        <v>0</v>
      </c>
      <c r="I5" s="106">
        <f t="array" ref="I5">IFERROR(INDEX('Qual Avgs'!H$3:H33,MATCH($B5,'Qual Avgs'!$A$3:$A33,0)),)</f>
        <v>0.8571428571</v>
      </c>
      <c r="J5" s="106">
        <f t="array" ref="J5">IFERROR(INDEX('Qual Avgs'!I$3:I33,MATCH($B5,'Qual Avgs'!$A$3:$A33,0)),)</f>
        <v>0</v>
      </c>
      <c r="K5" s="106">
        <f t="array" ref="K5">IFERROR(INDEX('Qual Avgs'!J$3:J33,MATCH($B5,'Qual Avgs'!$A$3:$A33,0)),)</f>
        <v>0</v>
      </c>
      <c r="L5" s="105">
        <f t="array" ref="L5">IFERROR(INDEX('Qual Avgs'!K$3:K33,MATCH($B5,'Qual Avgs'!$A$3:$A33,0)),)</f>
        <v>0.2857142857</v>
      </c>
      <c r="M5" s="105">
        <f t="array" ref="M5">IFERROR(INDEX('Qual Avgs'!L$3:L33,MATCH($B5,'Qual Avgs'!$A$3:$A33,0)),)</f>
        <v>1</v>
      </c>
      <c r="N5" s="106">
        <f t="array" ref="N5">IFERROR(INDEX('Qual Avgs'!M$3:M33,MATCH($B5,'Qual Avgs'!$A$3:$A33,0)),)</f>
        <v>0.5714285714</v>
      </c>
      <c r="O5" s="106">
        <f t="array" ref="O5">IFERROR(INDEX('Qual Avgs'!N$3:N33,MATCH($B5,'Qual Avgs'!$A$3:$A33,0)),)</f>
        <v>0</v>
      </c>
      <c r="P5" s="105">
        <f t="array" ref="P5">IFERROR(INDEX('Qual Avgs'!O$3:O33,MATCH($B5,'Qual Avgs'!$A$3:$A33,0)),)</f>
        <v>0</v>
      </c>
      <c r="Q5" s="105">
        <f t="array" ref="Q5">IFERROR(INDEX('Qual Avgs'!P$3:P33,MATCH($B5,'Qual Avgs'!$A$3:$A33,0)),)</f>
        <v>0</v>
      </c>
      <c r="R5" s="105">
        <f t="array" ref="R5">IFERROR(INDEX('Qual Avgs'!Q$3:Q33,MATCH($B5,'Qual Avgs'!$A$3:$A33,0)),)</f>
        <v>0.2857142857</v>
      </c>
    </row>
    <row r="6" ht="3.0" customHeight="1">
      <c r="A6" s="112"/>
      <c r="B6" s="74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</row>
    <row r="7">
      <c r="A7" s="103">
        <v>2.0</v>
      </c>
      <c r="B7" s="104">
        <f>Elims!C$7</f>
        <v>1678</v>
      </c>
      <c r="C7" s="105">
        <f t="array" ref="C7">IFERROR(INDEX('Qual Avgs'!B$3:B33,MATCH($B7,'Qual Avgs'!$A$3:$A33,0)),)</f>
        <v>60.65873016</v>
      </c>
      <c r="D7" s="105">
        <f t="array" ref="D7">IFERROR(INDEX('Qual Avgs'!C$3:C33,MATCH($B7,'Qual Avgs'!$A$3:$A33,0)),)</f>
        <v>95</v>
      </c>
      <c r="E7" s="106">
        <f t="array" ref="E7">IFERROR(INDEX('Qual Avgs'!D$3:D33,MATCH($B7,'Qual Avgs'!$A$3:$A33,0)),)</f>
        <v>0</v>
      </c>
      <c r="F7" s="106">
        <f t="array" ref="F7">IFERROR(INDEX('Qual Avgs'!E$3:E33,MATCH($B7,'Qual Avgs'!$A$3:$A33,0)),)</f>
        <v>0</v>
      </c>
      <c r="G7" s="106">
        <f t="array" ref="G7">IFERROR(INDEX('Qual Avgs'!F$3:F33,MATCH($B7,'Qual Avgs'!$A$3:$A33,0)),)</f>
        <v>0</v>
      </c>
      <c r="H7" s="106">
        <f t="array" ref="H7">IFERROR(INDEX('Qual Avgs'!G$3:G33,MATCH($B7,'Qual Avgs'!$A$3:$A33,0)),)</f>
        <v>0</v>
      </c>
      <c r="I7" s="106">
        <f t="array" ref="I7">IFERROR(INDEX('Qual Avgs'!H$3:H33,MATCH($B7,'Qual Avgs'!$A$3:$A33,0)),)</f>
        <v>0.8333333333</v>
      </c>
      <c r="J7" s="106">
        <f t="array" ref="J7">IFERROR(INDEX('Qual Avgs'!I$3:I33,MATCH($B7,'Qual Avgs'!$A$3:$A33,0)),)</f>
        <v>0</v>
      </c>
      <c r="K7" s="106">
        <f t="array" ref="K7">IFERROR(INDEX('Qual Avgs'!J$3:J33,MATCH($B7,'Qual Avgs'!$A$3:$A33,0)),)</f>
        <v>0</v>
      </c>
      <c r="L7" s="105">
        <f t="array" ref="L7">IFERROR(INDEX('Qual Avgs'!K$3:K33,MATCH($B7,'Qual Avgs'!$A$3:$A33,0)),)</f>
        <v>1.833333333</v>
      </c>
      <c r="M7" s="105">
        <f t="array" ref="M7">IFERROR(INDEX('Qual Avgs'!L$3:L33,MATCH($B7,'Qual Avgs'!$A$3:$A33,0)),)</f>
        <v>3</v>
      </c>
      <c r="N7" s="106">
        <f t="array" ref="N7">IFERROR(INDEX('Qual Avgs'!M$3:M33,MATCH($B7,'Qual Avgs'!$A$3:$A33,0)),)</f>
        <v>0.5</v>
      </c>
      <c r="O7" s="106">
        <f t="array" ref="O7">IFERROR(INDEX('Qual Avgs'!N$3:N33,MATCH($B7,'Qual Avgs'!$A$3:$A33,0)),)</f>
        <v>0</v>
      </c>
      <c r="P7" s="105">
        <f t="array" ref="P7">IFERROR(INDEX('Qual Avgs'!O$3:O33,MATCH($B7,'Qual Avgs'!$A$3:$A33,0)),)</f>
        <v>0</v>
      </c>
      <c r="Q7" s="105">
        <f t="array" ref="Q7">IFERROR(INDEX('Qual Avgs'!P$3:P33,MATCH($B7,'Qual Avgs'!$A$3:$A33,0)),)</f>
        <v>0</v>
      </c>
      <c r="R7" s="105">
        <f t="array" ref="R7">IFERROR(INDEX('Qual Avgs'!Q$3:Q33,MATCH($B7,'Qual Avgs'!$A$3:$A33,0)),)</f>
        <v>1.833333333</v>
      </c>
    </row>
    <row r="8">
      <c r="B8" s="104">
        <f>Elims!D$7</f>
        <v>1323</v>
      </c>
      <c r="C8" s="105">
        <f t="array" ref="C8">IFERROR(INDEX('Qual Avgs'!B$3:B33,MATCH($B8,'Qual Avgs'!$A$3:$A33,0)),)</f>
        <v>50.7755102</v>
      </c>
      <c r="D8" s="105">
        <f t="array" ref="D8">IFERROR(INDEX('Qual Avgs'!C$3:C33,MATCH($B8,'Qual Avgs'!$A$3:$A33,0)),)</f>
        <v>73.57142857</v>
      </c>
      <c r="E8" s="106">
        <f t="array" ref="E8">IFERROR(INDEX('Qual Avgs'!D$3:D33,MATCH($B8,'Qual Avgs'!$A$3:$A33,0)),)</f>
        <v>0</v>
      </c>
      <c r="F8" s="106">
        <f t="array" ref="F8">IFERROR(INDEX('Qual Avgs'!E$3:E33,MATCH($B8,'Qual Avgs'!$A$3:$A33,0)),)</f>
        <v>0</v>
      </c>
      <c r="G8" s="106">
        <f t="array" ref="G8">IFERROR(INDEX('Qual Avgs'!F$3:F33,MATCH($B8,'Qual Avgs'!$A$3:$A33,0)),)</f>
        <v>0</v>
      </c>
      <c r="H8" s="106">
        <f t="array" ref="H8">IFERROR(INDEX('Qual Avgs'!G$3:G33,MATCH($B8,'Qual Avgs'!$A$3:$A33,0)),)</f>
        <v>0</v>
      </c>
      <c r="I8" s="106">
        <f t="array" ref="I8">IFERROR(INDEX('Qual Avgs'!H$3:H33,MATCH($B8,'Qual Avgs'!$A$3:$A33,0)),)</f>
        <v>0.7142857143</v>
      </c>
      <c r="J8" s="106">
        <f t="array" ref="J8">IFERROR(INDEX('Qual Avgs'!I$3:I33,MATCH($B8,'Qual Avgs'!$A$3:$A33,0)),)</f>
        <v>0</v>
      </c>
      <c r="K8" s="106">
        <f t="array" ref="K8">IFERROR(INDEX('Qual Avgs'!J$3:J33,MATCH($B8,'Qual Avgs'!$A$3:$A33,0)),)</f>
        <v>0</v>
      </c>
      <c r="L8" s="105">
        <f t="array" ref="L8">IFERROR(INDEX('Qual Avgs'!K$3:K33,MATCH($B8,'Qual Avgs'!$A$3:$A33,0)),)</f>
        <v>2.857142857</v>
      </c>
      <c r="M8" s="105">
        <f t="array" ref="M8">IFERROR(INDEX('Qual Avgs'!L$3:L33,MATCH($B8,'Qual Avgs'!$A$3:$A33,0)),)</f>
        <v>4</v>
      </c>
      <c r="N8" s="106">
        <f t="array" ref="N8">IFERROR(INDEX('Qual Avgs'!M$3:M33,MATCH($B8,'Qual Avgs'!$A$3:$A33,0)),)</f>
        <v>0</v>
      </c>
      <c r="O8" s="106">
        <f t="array" ref="O8">IFERROR(INDEX('Qual Avgs'!N$3:N33,MATCH($B8,'Qual Avgs'!$A$3:$A33,0)),)</f>
        <v>0</v>
      </c>
      <c r="P8" s="105">
        <f t="array" ref="P8">IFERROR(INDEX('Qual Avgs'!O$3:O33,MATCH($B8,'Qual Avgs'!$A$3:$A33,0)),)</f>
        <v>0</v>
      </c>
      <c r="Q8" s="105">
        <f t="array" ref="Q8">IFERROR(INDEX('Qual Avgs'!P$3:P33,MATCH($B8,'Qual Avgs'!$A$3:$A33,0)),)</f>
        <v>0</v>
      </c>
      <c r="R8" s="105">
        <f t="array" ref="R8">IFERROR(INDEX('Qual Avgs'!Q$3:Q33,MATCH($B8,'Qual Avgs'!$A$3:$A33,0)),)</f>
        <v>2.857142857</v>
      </c>
    </row>
    <row r="9">
      <c r="B9" s="104">
        <f>Elims!E$7</f>
        <v>2135</v>
      </c>
      <c r="C9" s="105">
        <f t="array" ref="C9">IFERROR(INDEX('Qual Avgs'!B$3:B33,MATCH($B9,'Qual Avgs'!$A$3:$A33,0)),)</f>
        <v>63.94444444</v>
      </c>
      <c r="D9" s="105">
        <f t="array" ref="D9">IFERROR(INDEX('Qual Avgs'!C$3:C33,MATCH($B9,'Qual Avgs'!$A$3:$A33,0)),)</f>
        <v>82</v>
      </c>
      <c r="E9" s="106">
        <f t="array" ref="E9">IFERROR(INDEX('Qual Avgs'!D$3:D33,MATCH($B9,'Qual Avgs'!$A$3:$A33,0)),)</f>
        <v>0</v>
      </c>
      <c r="F9" s="106">
        <f t="array" ref="F9">IFERROR(INDEX('Qual Avgs'!E$3:E33,MATCH($B9,'Qual Avgs'!$A$3:$A33,0)),)</f>
        <v>0</v>
      </c>
      <c r="G9" s="106">
        <f t="array" ref="G9">IFERROR(INDEX('Qual Avgs'!F$3:F33,MATCH($B9,'Qual Avgs'!$A$3:$A33,0)),)</f>
        <v>0</v>
      </c>
      <c r="H9" s="106">
        <f t="array" ref="H9">IFERROR(INDEX('Qual Avgs'!G$3:G33,MATCH($B9,'Qual Avgs'!$A$3:$A33,0)),)</f>
        <v>0</v>
      </c>
      <c r="I9" s="106">
        <f t="array" ref="I9">IFERROR(INDEX('Qual Avgs'!H$3:H33,MATCH($B9,'Qual Avgs'!$A$3:$A33,0)),)</f>
        <v>0.1666666667</v>
      </c>
      <c r="J9" s="106">
        <f t="array" ref="J9">IFERROR(INDEX('Qual Avgs'!I$3:I33,MATCH($B9,'Qual Avgs'!$A$3:$A33,0)),)</f>
        <v>0</v>
      </c>
      <c r="K9" s="106">
        <f t="array" ref="K9">IFERROR(INDEX('Qual Avgs'!J$3:J33,MATCH($B9,'Qual Avgs'!$A$3:$A33,0)),)</f>
        <v>0</v>
      </c>
      <c r="L9" s="105">
        <f t="array" ref="L9">IFERROR(INDEX('Qual Avgs'!K$3:K33,MATCH($B9,'Qual Avgs'!$A$3:$A33,0)),)</f>
        <v>1.666666667</v>
      </c>
      <c r="M9" s="105">
        <f t="array" ref="M9">IFERROR(INDEX('Qual Avgs'!L$3:L33,MATCH($B9,'Qual Avgs'!$A$3:$A33,0)),)</f>
        <v>2</v>
      </c>
      <c r="N9" s="106">
        <f t="array" ref="N9">IFERROR(INDEX('Qual Avgs'!M$3:M33,MATCH($B9,'Qual Avgs'!$A$3:$A33,0)),)</f>
        <v>0.6666666667</v>
      </c>
      <c r="O9" s="106">
        <f t="array" ref="O9">IFERROR(INDEX('Qual Avgs'!N$3:N33,MATCH($B9,'Qual Avgs'!$A$3:$A33,0)),)</f>
        <v>0</v>
      </c>
      <c r="P9" s="105">
        <f t="array" ref="P9">IFERROR(INDEX('Qual Avgs'!O$3:O33,MATCH($B9,'Qual Avgs'!$A$3:$A33,0)),)</f>
        <v>0</v>
      </c>
      <c r="Q9" s="105">
        <f t="array" ref="Q9">IFERROR(INDEX('Qual Avgs'!P$3:P33,MATCH($B9,'Qual Avgs'!$A$3:$A33,0)),)</f>
        <v>0</v>
      </c>
      <c r="R9" s="105">
        <f t="array" ref="R9">IFERROR(INDEX('Qual Avgs'!Q$3:Q33,MATCH($B9,'Qual Avgs'!$A$3:$A33,0)),)</f>
        <v>1.666666667</v>
      </c>
    </row>
    <row r="10" ht="3.0" customHeight="1">
      <c r="A10" s="112"/>
      <c r="B10" s="74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</row>
    <row r="11">
      <c r="A11" s="103">
        <v>3.0</v>
      </c>
      <c r="B11" s="104">
        <f>Elims!C$8</f>
        <v>973</v>
      </c>
      <c r="C11" s="105">
        <f t="array" ref="C11">IFERROR(INDEX('Qual Avgs'!B$3:B33,MATCH($B11,'Qual Avgs'!$A$3:$A33,0)),)</f>
        <v>91.85714286</v>
      </c>
      <c r="D11" s="105">
        <f t="array" ref="D11">IFERROR(INDEX('Qual Avgs'!C$3:C33,MATCH($B11,'Qual Avgs'!$A$3:$A33,0)),)</f>
        <v>119</v>
      </c>
      <c r="E11" s="106">
        <f t="array" ref="E11">IFERROR(INDEX('Qual Avgs'!D$3:D33,MATCH($B11,'Qual Avgs'!$A$3:$A33,0)),)</f>
        <v>0</v>
      </c>
      <c r="F11" s="106">
        <f t="array" ref="F11">IFERROR(INDEX('Qual Avgs'!E$3:E33,MATCH($B11,'Qual Avgs'!$A$3:$A33,0)),)</f>
        <v>0</v>
      </c>
      <c r="G11" s="106">
        <f t="array" ref="G11">IFERROR(INDEX('Qual Avgs'!F$3:F33,MATCH($B11,'Qual Avgs'!$A$3:$A33,0)),)</f>
        <v>0</v>
      </c>
      <c r="H11" s="106">
        <f t="array" ref="H11">IFERROR(INDEX('Qual Avgs'!G$3:G33,MATCH($B11,'Qual Avgs'!$A$3:$A33,0)),)</f>
        <v>0</v>
      </c>
      <c r="I11" s="106">
        <f t="array" ref="I11">IFERROR(INDEX('Qual Avgs'!H$3:H33,MATCH($B11,'Qual Avgs'!$A$3:$A33,0)),)</f>
        <v>0.6666666667</v>
      </c>
      <c r="J11" s="106">
        <f t="array" ref="J11">IFERROR(INDEX('Qual Avgs'!I$3:I33,MATCH($B11,'Qual Avgs'!$A$3:$A33,0)),)</f>
        <v>0</v>
      </c>
      <c r="K11" s="106">
        <f t="array" ref="K11">IFERROR(INDEX('Qual Avgs'!J$3:J33,MATCH($B11,'Qual Avgs'!$A$3:$A33,0)),)</f>
        <v>0</v>
      </c>
      <c r="L11" s="105">
        <f t="array" ref="L11">IFERROR(INDEX('Qual Avgs'!K$3:K33,MATCH($B11,'Qual Avgs'!$A$3:$A33,0)),)</f>
        <v>2.833333333</v>
      </c>
      <c r="M11" s="105">
        <f t="array" ref="M11">IFERROR(INDEX('Qual Avgs'!L$3:L33,MATCH($B11,'Qual Avgs'!$A$3:$A33,0)),)</f>
        <v>4</v>
      </c>
      <c r="N11" s="106">
        <f t="array" ref="N11">IFERROR(INDEX('Qual Avgs'!M$3:M33,MATCH($B11,'Qual Avgs'!$A$3:$A33,0)),)</f>
        <v>0.8333333333</v>
      </c>
      <c r="O11" s="106">
        <f t="array" ref="O11">IFERROR(INDEX('Qual Avgs'!N$3:N33,MATCH($B11,'Qual Avgs'!$A$3:$A33,0)),)</f>
        <v>0</v>
      </c>
      <c r="P11" s="105">
        <f t="array" ref="P11">IFERROR(INDEX('Qual Avgs'!O$3:O33,MATCH($B11,'Qual Avgs'!$A$3:$A33,0)),)</f>
        <v>0</v>
      </c>
      <c r="Q11" s="105">
        <f t="array" ref="Q11">IFERROR(INDEX('Qual Avgs'!P$3:P33,MATCH($B11,'Qual Avgs'!$A$3:$A33,0)),)</f>
        <v>0</v>
      </c>
      <c r="R11" s="105">
        <f t="array" ref="R11">IFERROR(INDEX('Qual Avgs'!Q$3:Q33,MATCH($B11,'Qual Avgs'!$A$3:$A33,0)),)</f>
        <v>2.833333333</v>
      </c>
    </row>
    <row r="12">
      <c r="B12" s="104">
        <f>Elims!D$8</f>
        <v>1072</v>
      </c>
      <c r="C12" s="105">
        <f t="array" ref="C12">IFERROR(INDEX('Qual Avgs'!B$3:B33,MATCH($B12,'Qual Avgs'!$A$3:$A33,0)),)</f>
        <v>103.4603175</v>
      </c>
      <c r="D12" s="105">
        <f t="array" ref="D12">IFERROR(INDEX('Qual Avgs'!C$3:C33,MATCH($B12,'Qual Avgs'!$A$3:$A33,0)),)</f>
        <v>139</v>
      </c>
      <c r="E12" s="106">
        <f t="array" ref="E12">IFERROR(INDEX('Qual Avgs'!D$3:D33,MATCH($B12,'Qual Avgs'!$A$3:$A33,0)),)</f>
        <v>0</v>
      </c>
      <c r="F12" s="106">
        <f t="array" ref="F12">IFERROR(INDEX('Qual Avgs'!E$3:E33,MATCH($B12,'Qual Avgs'!$A$3:$A33,0)),)</f>
        <v>0</v>
      </c>
      <c r="G12" s="106">
        <f t="array" ref="G12">IFERROR(INDEX('Qual Avgs'!F$3:F33,MATCH($B12,'Qual Avgs'!$A$3:$A33,0)),)</f>
        <v>0.6666666667</v>
      </c>
      <c r="H12" s="106">
        <f t="array" ref="H12">IFERROR(INDEX('Qual Avgs'!G$3:G33,MATCH($B12,'Qual Avgs'!$A$3:$A33,0)),)</f>
        <v>1</v>
      </c>
      <c r="I12" s="106">
        <f t="array" ref="I12">IFERROR(INDEX('Qual Avgs'!H$3:H33,MATCH($B12,'Qual Avgs'!$A$3:$A33,0)),)</f>
        <v>1</v>
      </c>
      <c r="J12" s="106">
        <f t="array" ref="J12">IFERROR(INDEX('Qual Avgs'!I$3:I33,MATCH($B12,'Qual Avgs'!$A$3:$A33,0)),)</f>
        <v>0</v>
      </c>
      <c r="K12" s="106">
        <f t="array" ref="K12">IFERROR(INDEX('Qual Avgs'!J$3:J33,MATCH($B12,'Qual Avgs'!$A$3:$A33,0)),)</f>
        <v>0</v>
      </c>
      <c r="L12" s="105">
        <f t="array" ref="L12">IFERROR(INDEX('Qual Avgs'!K$3:K33,MATCH($B12,'Qual Avgs'!$A$3:$A33,0)),)</f>
        <v>1.5</v>
      </c>
      <c r="M12" s="105">
        <f t="array" ref="M12">IFERROR(INDEX('Qual Avgs'!L$3:L33,MATCH($B12,'Qual Avgs'!$A$3:$A33,0)),)</f>
        <v>3</v>
      </c>
      <c r="N12" s="106">
        <f t="array" ref="N12">IFERROR(INDEX('Qual Avgs'!M$3:M33,MATCH($B12,'Qual Avgs'!$A$3:$A33,0)),)</f>
        <v>0.8333333333</v>
      </c>
      <c r="O12" s="106">
        <f t="array" ref="O12">IFERROR(INDEX('Qual Avgs'!N$3:N33,MATCH($B12,'Qual Avgs'!$A$3:$A33,0)),)</f>
        <v>0</v>
      </c>
      <c r="P12" s="105">
        <f t="array" ref="P12">IFERROR(INDEX('Qual Avgs'!O$3:O33,MATCH($B12,'Qual Avgs'!$A$3:$A33,0)),)</f>
        <v>40</v>
      </c>
      <c r="Q12" s="105">
        <f t="array" ref="Q12">IFERROR(INDEX('Qual Avgs'!P$3:P33,MATCH($B12,'Qual Avgs'!$A$3:$A33,0)),)</f>
        <v>0</v>
      </c>
      <c r="R12" s="105">
        <f t="array" ref="R12">IFERROR(INDEX('Qual Avgs'!Q$3:Q33,MATCH($B12,'Qual Avgs'!$A$3:$A33,0)),)</f>
        <v>2.166666667</v>
      </c>
    </row>
    <row r="13">
      <c r="B13" s="104">
        <f>Elims!E$8</f>
        <v>1662</v>
      </c>
      <c r="C13" s="105">
        <f t="array" ref="C13">IFERROR(INDEX('Qual Avgs'!B$3:B33,MATCH($B13,'Qual Avgs'!$A$3:$A33,0)),)</f>
        <v>39.76190476</v>
      </c>
      <c r="D13" s="105">
        <f t="array" ref="D13">IFERROR(INDEX('Qual Avgs'!C$3:C33,MATCH($B13,'Qual Avgs'!$A$3:$A33,0)),)</f>
        <v>81.66666667</v>
      </c>
      <c r="E13" s="106">
        <f t="array" ref="E13">IFERROR(INDEX('Qual Avgs'!D$3:D33,MATCH($B13,'Qual Avgs'!$A$3:$A33,0)),)</f>
        <v>0</v>
      </c>
      <c r="F13" s="106">
        <f t="array" ref="F13">IFERROR(INDEX('Qual Avgs'!E$3:E33,MATCH($B13,'Qual Avgs'!$A$3:$A33,0)),)</f>
        <v>0</v>
      </c>
      <c r="G13" s="106">
        <f t="array" ref="G13">IFERROR(INDEX('Qual Avgs'!F$3:F33,MATCH($B13,'Qual Avgs'!$A$3:$A33,0)),)</f>
        <v>0</v>
      </c>
      <c r="H13" s="106">
        <f t="array" ref="H13">IFERROR(INDEX('Qual Avgs'!G$3:G33,MATCH($B13,'Qual Avgs'!$A$3:$A33,0)),)</f>
        <v>0</v>
      </c>
      <c r="I13" s="106">
        <f t="array" ref="I13">IFERROR(INDEX('Qual Avgs'!H$3:H33,MATCH($B13,'Qual Avgs'!$A$3:$A33,0)),)</f>
        <v>0.7142857143</v>
      </c>
      <c r="J13" s="106">
        <f t="array" ref="J13">IFERROR(INDEX('Qual Avgs'!I$3:I33,MATCH($B13,'Qual Avgs'!$A$3:$A33,0)),)</f>
        <v>0</v>
      </c>
      <c r="K13" s="106">
        <f t="array" ref="K13">IFERROR(INDEX('Qual Avgs'!J$3:J33,MATCH($B13,'Qual Avgs'!$A$3:$A33,0)),)</f>
        <v>0</v>
      </c>
      <c r="L13" s="105">
        <f t="array" ref="L13">IFERROR(INDEX('Qual Avgs'!K$3:K33,MATCH($B13,'Qual Avgs'!$A$3:$A33,0)),)</f>
        <v>1.285714286</v>
      </c>
      <c r="M13" s="105">
        <f t="array" ref="M13">IFERROR(INDEX('Qual Avgs'!L$3:L33,MATCH($B13,'Qual Avgs'!$A$3:$A33,0)),)</f>
        <v>3</v>
      </c>
      <c r="N13" s="106">
        <f t="array" ref="N13">IFERROR(INDEX('Qual Avgs'!M$3:M33,MATCH($B13,'Qual Avgs'!$A$3:$A33,0)),)</f>
        <v>0.2857142857</v>
      </c>
      <c r="O13" s="106">
        <f t="array" ref="O13">IFERROR(INDEX('Qual Avgs'!N$3:N33,MATCH($B13,'Qual Avgs'!$A$3:$A33,0)),)</f>
        <v>0</v>
      </c>
      <c r="P13" s="105">
        <f t="array" ref="P13">IFERROR(INDEX('Qual Avgs'!O$3:O33,MATCH($B13,'Qual Avgs'!$A$3:$A33,0)),)</f>
        <v>0</v>
      </c>
      <c r="Q13" s="105">
        <f t="array" ref="Q13">IFERROR(INDEX('Qual Avgs'!P$3:P33,MATCH($B13,'Qual Avgs'!$A$3:$A33,0)),)</f>
        <v>0</v>
      </c>
      <c r="R13" s="105">
        <f t="array" ref="R13">IFERROR(INDEX('Qual Avgs'!Q$3:Q33,MATCH($B13,'Qual Avgs'!$A$3:$A33,0)),)</f>
        <v>1.285714286</v>
      </c>
    </row>
    <row r="14" ht="3.0" customHeight="1">
      <c r="A14" s="112"/>
      <c r="B14" s="74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</row>
    <row r="15">
      <c r="A15" s="103">
        <v>4.0</v>
      </c>
      <c r="B15" s="104">
        <f>Elims!C$9</f>
        <v>5852</v>
      </c>
      <c r="C15" s="105">
        <f t="array" ref="C15">IFERROR(INDEX('Qual Avgs'!B$3:B33,MATCH($B15,'Qual Avgs'!$A$3:$A33,0)),)</f>
        <v>52.57142857</v>
      </c>
      <c r="D15" s="105">
        <f t="array" ref="D15">IFERROR(INDEX('Qual Avgs'!C$3:C33,MATCH($B15,'Qual Avgs'!$A$3:$A33,0)),)</f>
        <v>108.3333333</v>
      </c>
      <c r="E15" s="106">
        <f t="array" ref="E15">IFERROR(INDEX('Qual Avgs'!D$3:D33,MATCH($B15,'Qual Avgs'!$A$3:$A33,0)),)</f>
        <v>0</v>
      </c>
      <c r="F15" s="106">
        <f t="array" ref="F15">IFERROR(INDEX('Qual Avgs'!E$3:E33,MATCH($B15,'Qual Avgs'!$A$3:$A33,0)),)</f>
        <v>0</v>
      </c>
      <c r="G15" s="106">
        <f t="array" ref="G15">IFERROR(INDEX('Qual Avgs'!F$3:F33,MATCH($B15,'Qual Avgs'!$A$3:$A33,0)),)</f>
        <v>0</v>
      </c>
      <c r="H15" s="106">
        <f t="array" ref="H15">IFERROR(INDEX('Qual Avgs'!G$3:G33,MATCH($B15,'Qual Avgs'!$A$3:$A33,0)),)</f>
        <v>0</v>
      </c>
      <c r="I15" s="106">
        <f t="array" ref="I15">IFERROR(INDEX('Qual Avgs'!H$3:H33,MATCH($B15,'Qual Avgs'!$A$3:$A33,0)),)</f>
        <v>0.5714285714</v>
      </c>
      <c r="J15" s="106">
        <f t="array" ref="J15">IFERROR(INDEX('Qual Avgs'!I$3:I33,MATCH($B15,'Qual Avgs'!$A$3:$A33,0)),)</f>
        <v>0</v>
      </c>
      <c r="K15" s="106">
        <f t="array" ref="K15">IFERROR(INDEX('Qual Avgs'!J$3:J33,MATCH($B15,'Qual Avgs'!$A$3:$A33,0)),)</f>
        <v>0</v>
      </c>
      <c r="L15" s="105">
        <f t="array" ref="L15">IFERROR(INDEX('Qual Avgs'!K$3:K33,MATCH($B15,'Qual Avgs'!$A$3:$A33,0)),)</f>
        <v>1</v>
      </c>
      <c r="M15" s="105">
        <f t="array" ref="M15">IFERROR(INDEX('Qual Avgs'!L$3:L33,MATCH($B15,'Qual Avgs'!$A$3:$A33,0)),)</f>
        <v>2</v>
      </c>
      <c r="N15" s="106">
        <f t="array" ref="N15">IFERROR(INDEX('Qual Avgs'!M$3:M33,MATCH($B15,'Qual Avgs'!$A$3:$A33,0)),)</f>
        <v>0.5714285714</v>
      </c>
      <c r="O15" s="106">
        <f t="array" ref="O15">IFERROR(INDEX('Qual Avgs'!N$3:N33,MATCH($B15,'Qual Avgs'!$A$3:$A33,0)),)</f>
        <v>0</v>
      </c>
      <c r="P15" s="105">
        <f t="array" ref="P15">IFERROR(INDEX('Qual Avgs'!O$3:O33,MATCH($B15,'Qual Avgs'!$A$3:$A33,0)),)</f>
        <v>0</v>
      </c>
      <c r="Q15" s="105">
        <f t="array" ref="Q15">IFERROR(INDEX('Qual Avgs'!P$3:P33,MATCH($B15,'Qual Avgs'!$A$3:$A33,0)),)</f>
        <v>0</v>
      </c>
      <c r="R15" s="105">
        <f t="array" ref="R15">IFERROR(INDEX('Qual Avgs'!Q$3:Q33,MATCH($B15,'Qual Avgs'!$A$3:$A33,0)),)</f>
        <v>1</v>
      </c>
    </row>
    <row r="16">
      <c r="B16" s="104">
        <f>Elims!D$9</f>
        <v>3256</v>
      </c>
      <c r="C16" s="105">
        <f t="array" ref="C16">IFERROR(INDEX('Qual Avgs'!B$3:B33,MATCH($B16,'Qual Avgs'!$A$3:$A33,0)),)</f>
        <v>91.66666667</v>
      </c>
      <c r="D16" s="105">
        <f t="array" ref="D16">IFERROR(INDEX('Qual Avgs'!C$3:C33,MATCH($B16,'Qual Avgs'!$A$3:$A33,0)),)</f>
        <v>141.6666667</v>
      </c>
      <c r="E16" s="106">
        <f t="array" ref="E16">IFERROR(INDEX('Qual Avgs'!D$3:D33,MATCH($B16,'Qual Avgs'!$A$3:$A33,0)),)</f>
        <v>0</v>
      </c>
      <c r="F16" s="106">
        <f t="array" ref="F16">IFERROR(INDEX('Qual Avgs'!E$3:E33,MATCH($B16,'Qual Avgs'!$A$3:$A33,0)),)</f>
        <v>0</v>
      </c>
      <c r="G16" s="106">
        <f t="array" ref="G16">IFERROR(INDEX('Qual Avgs'!F$3:F33,MATCH($B16,'Qual Avgs'!$A$3:$A33,0)),)</f>
        <v>0.5</v>
      </c>
      <c r="H16" s="106">
        <f t="array" ref="H16">IFERROR(INDEX('Qual Avgs'!G$3:G33,MATCH($B16,'Qual Avgs'!$A$3:$A33,0)),)</f>
        <v>1</v>
      </c>
      <c r="I16" s="106">
        <f t="array" ref="I16">IFERROR(INDEX('Qual Avgs'!H$3:H33,MATCH($B16,'Qual Avgs'!$A$3:$A33,0)),)</f>
        <v>1</v>
      </c>
      <c r="J16" s="106">
        <f t="array" ref="J16">IFERROR(INDEX('Qual Avgs'!I$3:I33,MATCH($B16,'Qual Avgs'!$A$3:$A33,0)),)</f>
        <v>0</v>
      </c>
      <c r="K16" s="106">
        <f t="array" ref="K16">IFERROR(INDEX('Qual Avgs'!J$3:J33,MATCH($B16,'Qual Avgs'!$A$3:$A33,0)),)</f>
        <v>0</v>
      </c>
      <c r="L16" s="105">
        <f t="array" ref="L16">IFERROR(INDEX('Qual Avgs'!K$3:K33,MATCH($B16,'Qual Avgs'!$A$3:$A33,0)),)</f>
        <v>1.5</v>
      </c>
      <c r="M16" s="105">
        <f t="array" ref="M16">IFERROR(INDEX('Qual Avgs'!L$3:L33,MATCH($B16,'Qual Avgs'!$A$3:$A33,0)),)</f>
        <v>2</v>
      </c>
      <c r="N16" s="106">
        <f t="array" ref="N16">IFERROR(INDEX('Qual Avgs'!M$3:M33,MATCH($B16,'Qual Avgs'!$A$3:$A33,0)),)</f>
        <v>0.6666666667</v>
      </c>
      <c r="O16" s="106">
        <f t="array" ref="O16">IFERROR(INDEX('Qual Avgs'!N$3:N33,MATCH($B16,'Qual Avgs'!$A$3:$A33,0)),)</f>
        <v>0.1666666667</v>
      </c>
      <c r="P16" s="105">
        <f t="array" ref="P16">IFERROR(INDEX('Qual Avgs'!O$3:O33,MATCH($B16,'Qual Avgs'!$A$3:$A33,0)),)</f>
        <v>30</v>
      </c>
      <c r="Q16" s="105">
        <f t="array" ref="Q16">IFERROR(INDEX('Qual Avgs'!P$3:P33,MATCH($B16,'Qual Avgs'!$A$3:$A33,0)),)</f>
        <v>0</v>
      </c>
      <c r="R16" s="105">
        <f t="array" ref="R16">IFERROR(INDEX('Qual Avgs'!Q$3:Q33,MATCH($B16,'Qual Avgs'!$A$3:$A33,0)),)</f>
        <v>2</v>
      </c>
    </row>
    <row r="17">
      <c r="B17" s="104">
        <f>Elims!E$9</f>
        <v>4543</v>
      </c>
      <c r="C17" s="105">
        <f t="array" ref="C17">IFERROR(INDEX('Qual Avgs'!B$3:B33,MATCH($B17,'Qual Avgs'!$A$3:$A33,0)),)</f>
        <v>53.72789116</v>
      </c>
      <c r="D17" s="105">
        <f t="array" ref="D17">IFERROR(INDEX('Qual Avgs'!C$3:C33,MATCH($B17,'Qual Avgs'!$A$3:$A33,0)),)</f>
        <v>123.5714286</v>
      </c>
      <c r="E17" s="106">
        <f t="array" ref="E17">IFERROR(INDEX('Qual Avgs'!D$3:D33,MATCH($B17,'Qual Avgs'!$A$3:$A33,0)),)</f>
        <v>0</v>
      </c>
      <c r="F17" s="106">
        <f t="array" ref="F17">IFERROR(INDEX('Qual Avgs'!E$3:E33,MATCH($B17,'Qual Avgs'!$A$3:$A33,0)),)</f>
        <v>0</v>
      </c>
      <c r="G17" s="106">
        <f t="array" ref="G17">IFERROR(INDEX('Qual Avgs'!F$3:F33,MATCH($B17,'Qual Avgs'!$A$3:$A33,0)),)</f>
        <v>0</v>
      </c>
      <c r="H17" s="106">
        <f t="array" ref="H17">IFERROR(INDEX('Qual Avgs'!G$3:G33,MATCH($B17,'Qual Avgs'!$A$3:$A33,0)),)</f>
        <v>0</v>
      </c>
      <c r="I17" s="106">
        <f t="array" ref="I17">IFERROR(INDEX('Qual Avgs'!H$3:H33,MATCH($B17,'Qual Avgs'!$A$3:$A33,0)),)</f>
        <v>0.5714285714</v>
      </c>
      <c r="J17" s="106">
        <f t="array" ref="J17">IFERROR(INDEX('Qual Avgs'!I$3:I33,MATCH($B17,'Qual Avgs'!$A$3:$A33,0)),)</f>
        <v>0</v>
      </c>
      <c r="K17" s="106">
        <f t="array" ref="K17">IFERROR(INDEX('Qual Avgs'!J$3:J33,MATCH($B17,'Qual Avgs'!$A$3:$A33,0)),)</f>
        <v>0</v>
      </c>
      <c r="L17" s="105">
        <f t="array" ref="L17">IFERROR(INDEX('Qual Avgs'!K$3:K33,MATCH($B17,'Qual Avgs'!$A$3:$A33,0)),)</f>
        <v>1.714285714</v>
      </c>
      <c r="M17" s="105">
        <f t="array" ref="M17">IFERROR(INDEX('Qual Avgs'!L$3:L33,MATCH($B17,'Qual Avgs'!$A$3:$A33,0)),)</f>
        <v>4</v>
      </c>
      <c r="N17" s="106">
        <f t="array" ref="N17">IFERROR(INDEX('Qual Avgs'!M$3:M33,MATCH($B17,'Qual Avgs'!$A$3:$A33,0)),)</f>
        <v>0.4285714286</v>
      </c>
      <c r="O17" s="106">
        <f t="array" ref="O17">IFERROR(INDEX('Qual Avgs'!N$3:N33,MATCH($B17,'Qual Avgs'!$A$3:$A33,0)),)</f>
        <v>0</v>
      </c>
      <c r="P17" s="105">
        <f t="array" ref="P17">IFERROR(INDEX('Qual Avgs'!O$3:O33,MATCH($B17,'Qual Avgs'!$A$3:$A33,0)),)</f>
        <v>0</v>
      </c>
      <c r="Q17" s="105">
        <f t="array" ref="Q17">IFERROR(INDEX('Qual Avgs'!P$3:P33,MATCH($B17,'Qual Avgs'!$A$3:$A33,0)),)</f>
        <v>0</v>
      </c>
      <c r="R17" s="105">
        <f t="array" ref="R17">IFERROR(INDEX('Qual Avgs'!Q$3:Q33,MATCH($B17,'Qual Avgs'!$A$3:$A33,0)),)</f>
        <v>1.714285714</v>
      </c>
    </row>
    <row r="18" ht="3.0" customHeight="1">
      <c r="A18" s="112"/>
      <c r="B18" s="74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</row>
    <row r="19">
      <c r="A19" s="103">
        <v>5.0</v>
      </c>
      <c r="B19" s="104">
        <f>Elims!C$10</f>
        <v>6699</v>
      </c>
      <c r="C19" s="105">
        <f t="array" ref="C19">IFERROR(INDEX('Qual Avgs'!B$3:B33,MATCH($B19,'Qual Avgs'!$A$3:$A33,0)),)</f>
        <v>56.30952381</v>
      </c>
      <c r="D19" s="105">
        <f t="array" ref="D19">IFERROR(INDEX('Qual Avgs'!C$3:C33,MATCH($B19,'Qual Avgs'!$A$3:$A33,0)),)</f>
        <v>108.3333333</v>
      </c>
      <c r="E19" s="106">
        <f t="array" ref="E19">IFERROR(INDEX('Qual Avgs'!D$3:D33,MATCH($B19,'Qual Avgs'!$A$3:$A33,0)),)</f>
        <v>0</v>
      </c>
      <c r="F19" s="106">
        <f t="array" ref="F19">IFERROR(INDEX('Qual Avgs'!E$3:E33,MATCH($B19,'Qual Avgs'!$A$3:$A33,0)),)</f>
        <v>0</v>
      </c>
      <c r="G19" s="106">
        <f t="array" ref="G19">IFERROR(INDEX('Qual Avgs'!F$3:F33,MATCH($B19,'Qual Avgs'!$A$3:$A33,0)),)</f>
        <v>0</v>
      </c>
      <c r="H19" s="106">
        <f t="array" ref="H19">IFERROR(INDEX('Qual Avgs'!G$3:G33,MATCH($B19,'Qual Avgs'!$A$3:$A33,0)),)</f>
        <v>0</v>
      </c>
      <c r="I19" s="106">
        <f t="array" ref="I19">IFERROR(INDEX('Qual Avgs'!H$3:H33,MATCH($B19,'Qual Avgs'!$A$3:$A33,0)),)</f>
        <v>0.8333333333</v>
      </c>
      <c r="J19" s="106">
        <f t="array" ref="J19">IFERROR(INDEX('Qual Avgs'!I$3:I33,MATCH($B19,'Qual Avgs'!$A$3:$A33,0)),)</f>
        <v>0</v>
      </c>
      <c r="K19" s="106">
        <f t="array" ref="K19">IFERROR(INDEX('Qual Avgs'!J$3:J33,MATCH($B19,'Qual Avgs'!$A$3:$A33,0)),)</f>
        <v>0</v>
      </c>
      <c r="L19" s="105">
        <f t="array" ref="L19">IFERROR(INDEX('Qual Avgs'!K$3:K33,MATCH($B19,'Qual Avgs'!$A$3:$A33,0)),)</f>
        <v>1.333333333</v>
      </c>
      <c r="M19" s="105">
        <f t="array" ref="M19">IFERROR(INDEX('Qual Avgs'!L$3:L33,MATCH($B19,'Qual Avgs'!$A$3:$A33,0)),)</f>
        <v>2</v>
      </c>
      <c r="N19" s="106">
        <f t="array" ref="N19">IFERROR(INDEX('Qual Avgs'!M$3:M33,MATCH($B19,'Qual Avgs'!$A$3:$A33,0)),)</f>
        <v>0.5</v>
      </c>
      <c r="O19" s="106">
        <f t="array" ref="O19">IFERROR(INDEX('Qual Avgs'!N$3:N33,MATCH($B19,'Qual Avgs'!$A$3:$A33,0)),)</f>
        <v>0</v>
      </c>
      <c r="P19" s="105">
        <f t="array" ref="P19">IFERROR(INDEX('Qual Avgs'!O$3:O33,MATCH($B19,'Qual Avgs'!$A$3:$A33,0)),)</f>
        <v>0</v>
      </c>
      <c r="Q19" s="105">
        <f t="array" ref="Q19">IFERROR(INDEX('Qual Avgs'!P$3:P33,MATCH($B19,'Qual Avgs'!$A$3:$A33,0)),)</f>
        <v>0</v>
      </c>
      <c r="R19" s="105">
        <f t="array" ref="R19">IFERROR(INDEX('Qual Avgs'!Q$3:Q33,MATCH($B19,'Qual Avgs'!$A$3:$A33,0)),)</f>
        <v>1.333333333</v>
      </c>
    </row>
    <row r="20">
      <c r="B20" s="104">
        <f>Elims!D$10</f>
        <v>4415</v>
      </c>
      <c r="C20" s="105">
        <f t="array" ref="C20">IFERROR(INDEX('Qual Avgs'!B$3:B33,MATCH($B20,'Qual Avgs'!$A$3:$A33,0)),)</f>
        <v>96.63265306</v>
      </c>
      <c r="D20" s="105">
        <f t="array" ref="D20">IFERROR(INDEX('Qual Avgs'!C$3:C33,MATCH($B20,'Qual Avgs'!$A$3:$A33,0)),)</f>
        <v>149.2857143</v>
      </c>
      <c r="E20" s="106">
        <f t="array" ref="E20">IFERROR(INDEX('Qual Avgs'!D$3:D33,MATCH($B20,'Qual Avgs'!$A$3:$A33,0)),)</f>
        <v>0</v>
      </c>
      <c r="F20" s="106">
        <f t="array" ref="F20">IFERROR(INDEX('Qual Avgs'!E$3:E33,MATCH($B20,'Qual Avgs'!$A$3:$A33,0)),)</f>
        <v>0</v>
      </c>
      <c r="G20" s="106">
        <f t="array" ref="G20">IFERROR(INDEX('Qual Avgs'!F$3:F33,MATCH($B20,'Qual Avgs'!$A$3:$A33,0)),)</f>
        <v>0.4285714286</v>
      </c>
      <c r="H20" s="106">
        <f t="array" ref="H20">IFERROR(INDEX('Qual Avgs'!G$3:G33,MATCH($B20,'Qual Avgs'!$A$3:$A33,0)),)</f>
        <v>1</v>
      </c>
      <c r="I20" s="106">
        <f t="array" ref="I20">IFERROR(INDEX('Qual Avgs'!H$3:H33,MATCH($B20,'Qual Avgs'!$A$3:$A33,0)),)</f>
        <v>0.8571428571</v>
      </c>
      <c r="J20" s="106">
        <f t="array" ref="J20">IFERROR(INDEX('Qual Avgs'!I$3:I33,MATCH($B20,'Qual Avgs'!$A$3:$A33,0)),)</f>
        <v>0</v>
      </c>
      <c r="K20" s="106">
        <f t="array" ref="K20">IFERROR(INDEX('Qual Avgs'!J$3:J33,MATCH($B20,'Qual Avgs'!$A$3:$A33,0)),)</f>
        <v>0</v>
      </c>
      <c r="L20" s="105">
        <f t="array" ref="L20">IFERROR(INDEX('Qual Avgs'!K$3:K33,MATCH($B20,'Qual Avgs'!$A$3:$A33,0)),)</f>
        <v>2.142857143</v>
      </c>
      <c r="M20" s="105">
        <f t="array" ref="M20">IFERROR(INDEX('Qual Avgs'!L$3:L33,MATCH($B20,'Qual Avgs'!$A$3:$A33,0)),)</f>
        <v>3</v>
      </c>
      <c r="N20" s="106">
        <f t="array" ref="N20">IFERROR(INDEX('Qual Avgs'!M$3:M33,MATCH($B20,'Qual Avgs'!$A$3:$A33,0)),)</f>
        <v>0.7142857143</v>
      </c>
      <c r="O20" s="106">
        <f t="array" ref="O20">IFERROR(INDEX('Qual Avgs'!N$3:N33,MATCH($B20,'Qual Avgs'!$A$3:$A33,0)),)</f>
        <v>0</v>
      </c>
      <c r="P20" s="105">
        <f t="array" ref="P20">IFERROR(INDEX('Qual Avgs'!O$3:O33,MATCH($B20,'Qual Avgs'!$A$3:$A33,0)),)</f>
        <v>25.71428571</v>
      </c>
      <c r="Q20" s="105">
        <f t="array" ref="Q20">IFERROR(INDEX('Qual Avgs'!P$3:P33,MATCH($B20,'Qual Avgs'!$A$3:$A33,0)),)</f>
        <v>0</v>
      </c>
      <c r="R20" s="105">
        <f t="array" ref="R20">IFERROR(INDEX('Qual Avgs'!Q$3:Q33,MATCH($B20,'Qual Avgs'!$A$3:$A33,0)),)</f>
        <v>2.571428571</v>
      </c>
    </row>
    <row r="21">
      <c r="B21" s="104">
        <f>Elims!E$10</f>
        <v>1868</v>
      </c>
      <c r="C21" s="105">
        <f t="array" ref="C21">IFERROR(INDEX('Qual Avgs'!B$3:B33,MATCH($B21,'Qual Avgs'!$A$3:$A33,0)),)</f>
        <v>54.94444444</v>
      </c>
      <c r="D21" s="105">
        <f t="array" ref="D21">IFERROR(INDEX('Qual Avgs'!C$3:C33,MATCH($B21,'Qual Avgs'!$A$3:$A33,0)),)</f>
        <v>95</v>
      </c>
      <c r="E21" s="106">
        <f t="array" ref="E21">IFERROR(INDEX('Qual Avgs'!D$3:D33,MATCH($B21,'Qual Avgs'!$A$3:$A33,0)),)</f>
        <v>0</v>
      </c>
      <c r="F21" s="106">
        <f t="array" ref="F21">IFERROR(INDEX('Qual Avgs'!E$3:E33,MATCH($B21,'Qual Avgs'!$A$3:$A33,0)),)</f>
        <v>0</v>
      </c>
      <c r="G21" s="106">
        <f t="array" ref="G21">IFERROR(INDEX('Qual Avgs'!F$3:F33,MATCH($B21,'Qual Avgs'!$A$3:$A33,0)),)</f>
        <v>0.1666666667</v>
      </c>
      <c r="H21" s="106">
        <f t="array" ref="H21">IFERROR(INDEX('Qual Avgs'!G$3:G33,MATCH($B21,'Qual Avgs'!$A$3:$A33,0)),)</f>
        <v>1</v>
      </c>
      <c r="I21" s="106">
        <f t="array" ref="I21">IFERROR(INDEX('Qual Avgs'!H$3:H33,MATCH($B21,'Qual Avgs'!$A$3:$A33,0)),)</f>
        <v>0.8333333333</v>
      </c>
      <c r="J21" s="106">
        <f t="array" ref="J21">IFERROR(INDEX('Qual Avgs'!I$3:I33,MATCH($B21,'Qual Avgs'!$A$3:$A33,0)),)</f>
        <v>0</v>
      </c>
      <c r="K21" s="106">
        <f t="array" ref="K21">IFERROR(INDEX('Qual Avgs'!J$3:J33,MATCH($B21,'Qual Avgs'!$A$3:$A33,0)),)</f>
        <v>0</v>
      </c>
      <c r="L21" s="105">
        <f t="array" ref="L21">IFERROR(INDEX('Qual Avgs'!K$3:K33,MATCH($B21,'Qual Avgs'!$A$3:$A33,0)),)</f>
        <v>1.333333333</v>
      </c>
      <c r="M21" s="105">
        <f t="array" ref="M21">IFERROR(INDEX('Qual Avgs'!L$3:L33,MATCH($B21,'Qual Avgs'!$A$3:$A33,0)),)</f>
        <v>2</v>
      </c>
      <c r="N21" s="106">
        <f t="array" ref="N21">IFERROR(INDEX('Qual Avgs'!M$3:M33,MATCH($B21,'Qual Avgs'!$A$3:$A33,0)),)</f>
        <v>0.5</v>
      </c>
      <c r="O21" s="106">
        <f t="array" ref="O21">IFERROR(INDEX('Qual Avgs'!N$3:N33,MATCH($B21,'Qual Avgs'!$A$3:$A33,0)),)</f>
        <v>0</v>
      </c>
      <c r="P21" s="105">
        <f t="array" ref="P21">IFERROR(INDEX('Qual Avgs'!O$3:O33,MATCH($B21,'Qual Avgs'!$A$3:$A33,0)),)</f>
        <v>10</v>
      </c>
      <c r="Q21" s="105">
        <f t="array" ref="Q21">IFERROR(INDEX('Qual Avgs'!P$3:P33,MATCH($B21,'Qual Avgs'!$A$3:$A33,0)),)</f>
        <v>0</v>
      </c>
      <c r="R21" s="105">
        <f t="array" ref="R21">IFERROR(INDEX('Qual Avgs'!Q$3:Q33,MATCH($B21,'Qual Avgs'!$A$3:$A33,0)),)</f>
        <v>1.5</v>
      </c>
    </row>
    <row r="22" ht="3.0" customHeight="1">
      <c r="A22" s="112"/>
      <c r="B22" s="74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>
      <c r="A23" s="103">
        <v>6.0</v>
      </c>
      <c r="B23" s="104">
        <f>Elims!C$11</f>
        <v>6305</v>
      </c>
      <c r="C23" s="105">
        <f t="array" ref="C23">IFERROR(INDEX('Qual Avgs'!B$3:B33,MATCH($B23,'Qual Avgs'!$A$3:$A33,0)),)</f>
        <v>24.76190476</v>
      </c>
      <c r="D23" s="105">
        <f t="array" ref="D23">IFERROR(INDEX('Qual Avgs'!C$3:C33,MATCH($B23,'Qual Avgs'!$A$3:$A33,0)),)</f>
        <v>63.33333333</v>
      </c>
      <c r="E23" s="106">
        <f t="array" ref="E23">IFERROR(INDEX('Qual Avgs'!D$3:D33,MATCH($B23,'Qual Avgs'!$A$3:$A33,0)),)</f>
        <v>0</v>
      </c>
      <c r="F23" s="106">
        <f t="array" ref="F23">IFERROR(INDEX('Qual Avgs'!E$3:E33,MATCH($B23,'Qual Avgs'!$A$3:$A33,0)),)</f>
        <v>0</v>
      </c>
      <c r="G23" s="106">
        <f t="array" ref="G23">IFERROR(INDEX('Qual Avgs'!F$3:F33,MATCH($B23,'Qual Avgs'!$A$3:$A33,0)),)</f>
        <v>0</v>
      </c>
      <c r="H23" s="106">
        <f t="array" ref="H23">IFERROR(INDEX('Qual Avgs'!G$3:G33,MATCH($B23,'Qual Avgs'!$A$3:$A33,0)),)</f>
        <v>0</v>
      </c>
      <c r="I23" s="106">
        <f t="array" ref="I23">IFERROR(INDEX('Qual Avgs'!H$3:H33,MATCH($B23,'Qual Avgs'!$A$3:$A33,0)),)</f>
        <v>0.2857142857</v>
      </c>
      <c r="J23" s="106">
        <f t="array" ref="J23">IFERROR(INDEX('Qual Avgs'!I$3:I33,MATCH($B23,'Qual Avgs'!$A$3:$A33,0)),)</f>
        <v>0</v>
      </c>
      <c r="K23" s="106">
        <f t="array" ref="K23">IFERROR(INDEX('Qual Avgs'!J$3:J33,MATCH($B23,'Qual Avgs'!$A$3:$A33,0)),)</f>
        <v>0</v>
      </c>
      <c r="L23" s="105">
        <f t="array" ref="L23">IFERROR(INDEX('Qual Avgs'!K$3:K33,MATCH($B23,'Qual Avgs'!$A$3:$A33,0)),)</f>
        <v>0.1428571429</v>
      </c>
      <c r="M23" s="105">
        <f t="array" ref="M23">IFERROR(INDEX('Qual Avgs'!L$3:L33,MATCH($B23,'Qual Avgs'!$A$3:$A33,0)),)</f>
        <v>1</v>
      </c>
      <c r="N23" s="106">
        <f t="array" ref="N23">IFERROR(INDEX('Qual Avgs'!M$3:M33,MATCH($B23,'Qual Avgs'!$A$3:$A33,0)),)</f>
        <v>0.4285714286</v>
      </c>
      <c r="O23" s="106">
        <f t="array" ref="O23">IFERROR(INDEX('Qual Avgs'!N$3:N33,MATCH($B23,'Qual Avgs'!$A$3:$A33,0)),)</f>
        <v>0.1428571429</v>
      </c>
      <c r="P23" s="105">
        <f t="array" ref="P23">IFERROR(INDEX('Qual Avgs'!O$3:O33,MATCH($B23,'Qual Avgs'!$A$3:$A33,0)),)</f>
        <v>0</v>
      </c>
      <c r="Q23" s="105">
        <f t="array" ref="Q23">IFERROR(INDEX('Qual Avgs'!P$3:P33,MATCH($B23,'Qual Avgs'!$A$3:$A33,0)),)</f>
        <v>0</v>
      </c>
      <c r="R23" s="105">
        <f t="array" ref="R23">IFERROR(INDEX('Qual Avgs'!Q$3:Q33,MATCH($B23,'Qual Avgs'!$A$3:$A33,0)),)</f>
        <v>0.1428571429</v>
      </c>
    </row>
    <row r="24">
      <c r="B24" s="104">
        <f>Elims!D$11</f>
        <v>2085</v>
      </c>
      <c r="C24" s="105">
        <f t="array" ref="C24">IFERROR(INDEX('Qual Avgs'!B$3:B33,MATCH($B24,'Qual Avgs'!$A$3:$A33,0)),)</f>
        <v>29.61111111</v>
      </c>
      <c r="D24" s="105">
        <f t="array" ref="D24">IFERROR(INDEX('Qual Avgs'!C$3:C33,MATCH($B24,'Qual Avgs'!$A$3:$A33,0)),)</f>
        <v>81.66666667</v>
      </c>
      <c r="E24" s="106">
        <f t="array" ref="E24">IFERROR(INDEX('Qual Avgs'!D$3:D33,MATCH($B24,'Qual Avgs'!$A$3:$A33,0)),)</f>
        <v>0</v>
      </c>
      <c r="F24" s="106">
        <f t="array" ref="F24">IFERROR(INDEX('Qual Avgs'!E$3:E33,MATCH($B24,'Qual Avgs'!$A$3:$A33,0)),)</f>
        <v>0</v>
      </c>
      <c r="G24" s="106">
        <f t="array" ref="G24">IFERROR(INDEX('Qual Avgs'!F$3:F33,MATCH($B24,'Qual Avgs'!$A$3:$A33,0)),)</f>
        <v>0</v>
      </c>
      <c r="H24" s="106">
        <f t="array" ref="H24">IFERROR(INDEX('Qual Avgs'!G$3:G33,MATCH($B24,'Qual Avgs'!$A$3:$A33,0)),)</f>
        <v>0</v>
      </c>
      <c r="I24" s="106">
        <f t="array" ref="I24">IFERROR(INDEX('Qual Avgs'!H$3:H33,MATCH($B24,'Qual Avgs'!$A$3:$A33,0)),)</f>
        <v>0.5</v>
      </c>
      <c r="J24" s="106">
        <f t="array" ref="J24">IFERROR(INDEX('Qual Avgs'!I$3:I33,MATCH($B24,'Qual Avgs'!$A$3:$A33,0)),)</f>
        <v>0</v>
      </c>
      <c r="K24" s="106">
        <f t="array" ref="K24">IFERROR(INDEX('Qual Avgs'!J$3:J33,MATCH($B24,'Qual Avgs'!$A$3:$A33,0)),)</f>
        <v>0</v>
      </c>
      <c r="L24" s="105">
        <f t="array" ref="L24">IFERROR(INDEX('Qual Avgs'!K$3:K33,MATCH($B24,'Qual Avgs'!$A$3:$A33,0)),)</f>
        <v>0.5</v>
      </c>
      <c r="M24" s="105">
        <f t="array" ref="M24">IFERROR(INDEX('Qual Avgs'!L$3:L33,MATCH($B24,'Qual Avgs'!$A$3:$A33,0)),)</f>
        <v>1</v>
      </c>
      <c r="N24" s="106">
        <f t="array" ref="N24">IFERROR(INDEX('Qual Avgs'!M$3:M33,MATCH($B24,'Qual Avgs'!$A$3:$A33,0)),)</f>
        <v>0.3333333333</v>
      </c>
      <c r="O24" s="106">
        <f t="array" ref="O24">IFERROR(INDEX('Qual Avgs'!N$3:N33,MATCH($B24,'Qual Avgs'!$A$3:$A33,0)),)</f>
        <v>0.1666666667</v>
      </c>
      <c r="P24" s="105">
        <f t="array" ref="P24">IFERROR(INDEX('Qual Avgs'!O$3:O33,MATCH($B24,'Qual Avgs'!$A$3:$A33,0)),)</f>
        <v>0</v>
      </c>
      <c r="Q24" s="105">
        <f t="array" ref="Q24">IFERROR(INDEX('Qual Avgs'!P$3:P33,MATCH($B24,'Qual Avgs'!$A$3:$A33,0)),)</f>
        <v>0</v>
      </c>
      <c r="R24" s="105">
        <f t="array" ref="R24">IFERROR(INDEX('Qual Avgs'!Q$3:Q33,MATCH($B24,'Qual Avgs'!$A$3:$A33,0)),)</f>
        <v>0.5</v>
      </c>
    </row>
    <row r="25">
      <c r="B25" s="104">
        <f>Elims!E$11</f>
        <v>1671</v>
      </c>
      <c r="C25" s="105">
        <f t="array" ref="C25">IFERROR(INDEX('Qual Avgs'!B$3:B33,MATCH($B25,'Qual Avgs'!$A$3:$A33,0)),)</f>
        <v>32.6122449</v>
      </c>
      <c r="D25" s="105">
        <f t="array" ref="D25">IFERROR(INDEX('Qual Avgs'!C$3:C33,MATCH($B25,'Qual Avgs'!$A$3:$A33,0)),)</f>
        <v>71</v>
      </c>
      <c r="E25" s="106">
        <f t="array" ref="E25">IFERROR(INDEX('Qual Avgs'!D$3:D33,MATCH($B25,'Qual Avgs'!$A$3:$A33,0)),)</f>
        <v>0</v>
      </c>
      <c r="F25" s="106">
        <f t="array" ref="F25">IFERROR(INDEX('Qual Avgs'!E$3:E33,MATCH($B25,'Qual Avgs'!$A$3:$A33,0)),)</f>
        <v>0</v>
      </c>
      <c r="G25" s="106">
        <f t="array" ref="G25">IFERROR(INDEX('Qual Avgs'!F$3:F33,MATCH($B25,'Qual Avgs'!$A$3:$A33,0)),)</f>
        <v>0</v>
      </c>
      <c r="H25" s="106">
        <f t="array" ref="H25">IFERROR(INDEX('Qual Avgs'!G$3:G33,MATCH($B25,'Qual Avgs'!$A$3:$A33,0)),)</f>
        <v>0</v>
      </c>
      <c r="I25" s="106">
        <f t="array" ref="I25">IFERROR(INDEX('Qual Avgs'!H$3:H33,MATCH($B25,'Qual Avgs'!$A$3:$A33,0)),)</f>
        <v>0.8571428571</v>
      </c>
      <c r="J25" s="106">
        <f t="array" ref="J25">IFERROR(INDEX('Qual Avgs'!I$3:I33,MATCH($B25,'Qual Avgs'!$A$3:$A33,0)),)</f>
        <v>0</v>
      </c>
      <c r="K25" s="106">
        <f t="array" ref="K25">IFERROR(INDEX('Qual Avgs'!J$3:J33,MATCH($B25,'Qual Avgs'!$A$3:$A33,0)),)</f>
        <v>0</v>
      </c>
      <c r="L25" s="105">
        <f t="array" ref="L25">IFERROR(INDEX('Qual Avgs'!K$3:K33,MATCH($B25,'Qual Avgs'!$A$3:$A33,0)),)</f>
        <v>0.8571428571</v>
      </c>
      <c r="M25" s="105">
        <f t="array" ref="M25">IFERROR(INDEX('Qual Avgs'!L$3:L33,MATCH($B25,'Qual Avgs'!$A$3:$A33,0)),)</f>
        <v>3</v>
      </c>
      <c r="N25" s="106">
        <f t="array" ref="N25">IFERROR(INDEX('Qual Avgs'!M$3:M33,MATCH($B25,'Qual Avgs'!$A$3:$A33,0)),)</f>
        <v>0.2857142857</v>
      </c>
      <c r="O25" s="106">
        <f t="array" ref="O25">IFERROR(INDEX('Qual Avgs'!N$3:N33,MATCH($B25,'Qual Avgs'!$A$3:$A33,0)),)</f>
        <v>0</v>
      </c>
      <c r="P25" s="105">
        <f t="array" ref="P25">IFERROR(INDEX('Qual Avgs'!O$3:O33,MATCH($B25,'Qual Avgs'!$A$3:$A33,0)),)</f>
        <v>0</v>
      </c>
      <c r="Q25" s="105">
        <f t="array" ref="Q25">IFERROR(INDEX('Qual Avgs'!P$3:P33,MATCH($B25,'Qual Avgs'!$A$3:$A33,0)),)</f>
        <v>0</v>
      </c>
      <c r="R25" s="105">
        <f t="array" ref="R25">IFERROR(INDEX('Qual Avgs'!Q$3:Q33,MATCH($B25,'Qual Avgs'!$A$3:$A33,0)),)</f>
        <v>0.8571428571</v>
      </c>
    </row>
    <row r="26" ht="3.0" customHeight="1">
      <c r="A26" s="112"/>
      <c r="B26" s="74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</row>
    <row r="27">
      <c r="A27" s="103">
        <v>7.0</v>
      </c>
      <c r="B27" s="104">
        <f>Elims!C$12</f>
        <v>5134</v>
      </c>
      <c r="C27" s="105">
        <f t="array" ref="C27">IFERROR(INDEX('Qual Avgs'!B$3:B33,MATCH($B27,'Qual Avgs'!$A$3:$A33,0)),)</f>
        <v>12.85714286</v>
      </c>
      <c r="D27" s="105">
        <f t="array" ref="D27">IFERROR(INDEX('Qual Avgs'!C$3:C33,MATCH($B27,'Qual Avgs'!$A$3:$A33,0)),)</f>
        <v>55</v>
      </c>
      <c r="E27" s="106">
        <f t="array" ref="E27">IFERROR(INDEX('Qual Avgs'!D$3:D33,MATCH($B27,'Qual Avgs'!$A$3:$A33,0)),)</f>
        <v>0</v>
      </c>
      <c r="F27" s="106">
        <f t="array" ref="F27">IFERROR(INDEX('Qual Avgs'!E$3:E33,MATCH($B27,'Qual Avgs'!$A$3:$A33,0)),)</f>
        <v>0</v>
      </c>
      <c r="G27" s="106">
        <f t="array" ref="G27">IFERROR(INDEX('Qual Avgs'!F$3:F33,MATCH($B27,'Qual Avgs'!$A$3:$A33,0)),)</f>
        <v>0</v>
      </c>
      <c r="H27" s="106">
        <f t="array" ref="H27">IFERROR(INDEX('Qual Avgs'!G$3:G33,MATCH($B27,'Qual Avgs'!$A$3:$A33,0)),)</f>
        <v>0</v>
      </c>
      <c r="I27" s="106">
        <f t="array" ref="I27">IFERROR(INDEX('Qual Avgs'!H$3:H33,MATCH($B27,'Qual Avgs'!$A$3:$A33,0)),)</f>
        <v>0.5714285714</v>
      </c>
      <c r="J27" s="106">
        <f t="array" ref="J27">IFERROR(INDEX('Qual Avgs'!I$3:I33,MATCH($B27,'Qual Avgs'!$A$3:$A33,0)),)</f>
        <v>0</v>
      </c>
      <c r="K27" s="106">
        <f t="array" ref="K27">IFERROR(INDEX('Qual Avgs'!J$3:J33,MATCH($B27,'Qual Avgs'!$A$3:$A33,0)),)</f>
        <v>0</v>
      </c>
      <c r="L27" s="105">
        <f t="array" ref="L27">IFERROR(INDEX('Qual Avgs'!K$3:K33,MATCH($B27,'Qual Avgs'!$A$3:$A33,0)),)</f>
        <v>0.1428571429</v>
      </c>
      <c r="M27" s="105">
        <f t="array" ref="M27">IFERROR(INDEX('Qual Avgs'!L$3:L33,MATCH($B27,'Qual Avgs'!$A$3:$A33,0)),)</f>
        <v>1</v>
      </c>
      <c r="N27" s="106">
        <f t="array" ref="N27">IFERROR(INDEX('Qual Avgs'!M$3:M33,MATCH($B27,'Qual Avgs'!$A$3:$A33,0)),)</f>
        <v>0.1428571429</v>
      </c>
      <c r="O27" s="106">
        <f t="array" ref="O27">IFERROR(INDEX('Qual Avgs'!N$3:N33,MATCH($B27,'Qual Avgs'!$A$3:$A33,0)),)</f>
        <v>0</v>
      </c>
      <c r="P27" s="105">
        <f t="array" ref="P27">IFERROR(INDEX('Qual Avgs'!O$3:O33,MATCH($B27,'Qual Avgs'!$A$3:$A33,0)),)</f>
        <v>0</v>
      </c>
      <c r="Q27" s="105">
        <f t="array" ref="Q27">IFERROR(INDEX('Qual Avgs'!P$3:P33,MATCH($B27,'Qual Avgs'!$A$3:$A33,0)),)</f>
        <v>0</v>
      </c>
      <c r="R27" s="105">
        <f t="array" ref="R27">IFERROR(INDEX('Qual Avgs'!Q$3:Q33,MATCH($B27,'Qual Avgs'!$A$3:$A33,0)),)</f>
        <v>0.1428571429</v>
      </c>
    </row>
    <row r="28">
      <c r="B28" s="104">
        <f>Elims!D$12</f>
        <v>5817</v>
      </c>
      <c r="C28" s="105">
        <f t="array" ref="C28">IFERROR(INDEX('Qual Avgs'!B$3:B33,MATCH($B28,'Qual Avgs'!$A$3:$A33,0)),)</f>
        <v>72.21768707</v>
      </c>
      <c r="D28" s="105">
        <f t="array" ref="D28">IFERROR(INDEX('Qual Avgs'!C$3:C33,MATCH($B28,'Qual Avgs'!$A$3:$A33,0)),)</f>
        <v>110</v>
      </c>
      <c r="E28" s="106">
        <f t="array" ref="E28">IFERROR(INDEX('Qual Avgs'!D$3:D33,MATCH($B28,'Qual Avgs'!$A$3:$A33,0)),)</f>
        <v>0</v>
      </c>
      <c r="F28" s="106">
        <f t="array" ref="F28">IFERROR(INDEX('Qual Avgs'!E$3:E33,MATCH($B28,'Qual Avgs'!$A$3:$A33,0)),)</f>
        <v>0</v>
      </c>
      <c r="G28" s="106">
        <f t="array" ref="G28">IFERROR(INDEX('Qual Avgs'!F$3:F33,MATCH($B28,'Qual Avgs'!$A$3:$A33,0)),)</f>
        <v>0.1428571429</v>
      </c>
      <c r="H28" s="106">
        <f t="array" ref="H28">IFERROR(INDEX('Qual Avgs'!G$3:G33,MATCH($B28,'Qual Avgs'!$A$3:$A33,0)),)</f>
        <v>1</v>
      </c>
      <c r="I28" s="106">
        <f t="array" ref="I28">IFERROR(INDEX('Qual Avgs'!H$3:H33,MATCH($B28,'Qual Avgs'!$A$3:$A33,0)),)</f>
        <v>0.5714285714</v>
      </c>
      <c r="J28" s="106">
        <f t="array" ref="J28">IFERROR(INDEX('Qual Avgs'!I$3:I33,MATCH($B28,'Qual Avgs'!$A$3:$A33,0)),)</f>
        <v>0</v>
      </c>
      <c r="K28" s="106">
        <f t="array" ref="K28">IFERROR(INDEX('Qual Avgs'!J$3:J33,MATCH($B28,'Qual Avgs'!$A$3:$A33,0)),)</f>
        <v>0</v>
      </c>
      <c r="L28" s="105">
        <f t="array" ref="L28">IFERROR(INDEX('Qual Avgs'!K$3:K33,MATCH($B28,'Qual Avgs'!$A$3:$A33,0)),)</f>
        <v>1.857142857</v>
      </c>
      <c r="M28" s="105">
        <f t="array" ref="M28">IFERROR(INDEX('Qual Avgs'!L$3:L33,MATCH($B28,'Qual Avgs'!$A$3:$A33,0)),)</f>
        <v>3</v>
      </c>
      <c r="N28" s="106">
        <f t="array" ref="N28">IFERROR(INDEX('Qual Avgs'!M$3:M33,MATCH($B28,'Qual Avgs'!$A$3:$A33,0)),)</f>
        <v>0.7142857143</v>
      </c>
      <c r="O28" s="106">
        <f t="array" ref="O28">IFERROR(INDEX('Qual Avgs'!N$3:N33,MATCH($B28,'Qual Avgs'!$A$3:$A33,0)),)</f>
        <v>0.1428571429</v>
      </c>
      <c r="P28" s="105">
        <f t="array" ref="P28">IFERROR(INDEX('Qual Avgs'!O$3:O33,MATCH($B28,'Qual Avgs'!$A$3:$A33,0)),)</f>
        <v>8.571428571</v>
      </c>
      <c r="Q28" s="105">
        <f t="array" ref="Q28">IFERROR(INDEX('Qual Avgs'!P$3:P33,MATCH($B28,'Qual Avgs'!$A$3:$A33,0)),)</f>
        <v>0</v>
      </c>
      <c r="R28" s="105">
        <f t="array" ref="R28">IFERROR(INDEX('Qual Avgs'!Q$3:Q33,MATCH($B28,'Qual Avgs'!$A$3:$A33,0)),)</f>
        <v>2</v>
      </c>
    </row>
    <row r="29">
      <c r="B29" s="104">
        <f>Elims!E$12</f>
        <v>294</v>
      </c>
      <c r="C29" s="105">
        <f t="array" ref="C29">IFERROR(INDEX('Qual Avgs'!B$3:B33,MATCH($B29,'Qual Avgs'!$A$3:$A33,0)),)</f>
        <v>64.8015873</v>
      </c>
      <c r="D29" s="105">
        <f t="array" ref="D29">IFERROR(INDEX('Qual Avgs'!C$3:C33,MATCH($B29,'Qual Avgs'!$A$3:$A33,0)),)</f>
        <v>115</v>
      </c>
      <c r="E29" s="106">
        <f t="array" ref="E29">IFERROR(INDEX('Qual Avgs'!D$3:D33,MATCH($B29,'Qual Avgs'!$A$3:$A33,0)),)</f>
        <v>0</v>
      </c>
      <c r="F29" s="106">
        <f t="array" ref="F29">IFERROR(INDEX('Qual Avgs'!E$3:E33,MATCH($B29,'Qual Avgs'!$A$3:$A33,0)),)</f>
        <v>0</v>
      </c>
      <c r="G29" s="106">
        <f t="array" ref="G29">IFERROR(INDEX('Qual Avgs'!F$3:F33,MATCH($B29,'Qual Avgs'!$A$3:$A33,0)),)</f>
        <v>0.5</v>
      </c>
      <c r="H29" s="106">
        <f t="array" ref="H29">IFERROR(INDEX('Qual Avgs'!G$3:G33,MATCH($B29,'Qual Avgs'!$A$3:$A33,0)),)</f>
        <v>1</v>
      </c>
      <c r="I29" s="106">
        <f t="array" ref="I29">IFERROR(INDEX('Qual Avgs'!H$3:H33,MATCH($B29,'Qual Avgs'!$A$3:$A33,0)),)</f>
        <v>0.8333333333</v>
      </c>
      <c r="J29" s="106">
        <f t="array" ref="J29">IFERROR(INDEX('Qual Avgs'!I$3:I33,MATCH($B29,'Qual Avgs'!$A$3:$A33,0)),)</f>
        <v>0</v>
      </c>
      <c r="K29" s="106">
        <f t="array" ref="K29">IFERROR(INDEX('Qual Avgs'!J$3:J33,MATCH($B29,'Qual Avgs'!$A$3:$A33,0)),)</f>
        <v>0</v>
      </c>
      <c r="L29" s="105">
        <f t="array" ref="L29">IFERROR(INDEX('Qual Avgs'!K$3:K33,MATCH($B29,'Qual Avgs'!$A$3:$A33,0)),)</f>
        <v>1.5</v>
      </c>
      <c r="M29" s="105">
        <f t="array" ref="M29">IFERROR(INDEX('Qual Avgs'!L$3:L33,MATCH($B29,'Qual Avgs'!$A$3:$A33,0)),)</f>
        <v>2</v>
      </c>
      <c r="N29" s="106">
        <f t="array" ref="N29">IFERROR(INDEX('Qual Avgs'!M$3:M33,MATCH($B29,'Qual Avgs'!$A$3:$A33,0)),)</f>
        <v>0.1666666667</v>
      </c>
      <c r="O29" s="106">
        <f t="array" ref="O29">IFERROR(INDEX('Qual Avgs'!N$3:N33,MATCH($B29,'Qual Avgs'!$A$3:$A33,0)),)</f>
        <v>0.1666666667</v>
      </c>
      <c r="P29" s="105">
        <f t="array" ref="P29">IFERROR(INDEX('Qual Avgs'!O$3:O33,MATCH($B29,'Qual Avgs'!$A$3:$A33,0)),)</f>
        <v>30</v>
      </c>
      <c r="Q29" s="105">
        <f t="array" ref="Q29">IFERROR(INDEX('Qual Avgs'!P$3:P33,MATCH($B29,'Qual Avgs'!$A$3:$A33,0)),)</f>
        <v>0</v>
      </c>
      <c r="R29" s="105">
        <f t="array" ref="R29">IFERROR(INDEX('Qual Avgs'!Q$3:Q33,MATCH($B29,'Qual Avgs'!$A$3:$A33,0)),)</f>
        <v>2</v>
      </c>
    </row>
    <row r="30" ht="3.0" customHeight="1">
      <c r="A30" s="112"/>
      <c r="B30" s="74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</row>
    <row r="31">
      <c r="A31" s="103">
        <v>8.0</v>
      </c>
      <c r="B31" s="104">
        <f>Elims!C$13</f>
        <v>5104</v>
      </c>
      <c r="C31" s="105">
        <f t="array" ref="C31">IFERROR(INDEX('Qual Avgs'!B$3:B33,MATCH($B31,'Qual Avgs'!$A$3:$A33,0)),)</f>
        <v>58.19047619</v>
      </c>
      <c r="D31" s="105">
        <f t="array" ref="D31">IFERROR(INDEX('Qual Avgs'!C$3:C33,MATCH($B31,'Qual Avgs'!$A$3:$A33,0)),)</f>
        <v>108.3333333</v>
      </c>
      <c r="E31" s="106">
        <f t="array" ref="E31">IFERROR(INDEX('Qual Avgs'!D$3:D33,MATCH($B31,'Qual Avgs'!$A$3:$A33,0)),)</f>
        <v>0</v>
      </c>
      <c r="F31" s="106">
        <f t="array" ref="F31">IFERROR(INDEX('Qual Avgs'!E$3:E33,MATCH($B31,'Qual Avgs'!$A$3:$A33,0)),)</f>
        <v>0</v>
      </c>
      <c r="G31" s="106">
        <f t="array" ref="G31">IFERROR(INDEX('Qual Avgs'!F$3:F33,MATCH($B31,'Qual Avgs'!$A$3:$A33,0)),)</f>
        <v>0</v>
      </c>
      <c r="H31" s="106">
        <f t="array" ref="H31">IFERROR(INDEX('Qual Avgs'!G$3:G33,MATCH($B31,'Qual Avgs'!$A$3:$A33,0)),)</f>
        <v>0</v>
      </c>
      <c r="I31" s="106">
        <f t="array" ref="I31">IFERROR(INDEX('Qual Avgs'!H$3:H33,MATCH($B31,'Qual Avgs'!$A$3:$A33,0)),)</f>
        <v>0.6666666667</v>
      </c>
      <c r="J31" s="106">
        <f t="array" ref="J31">IFERROR(INDEX('Qual Avgs'!I$3:I33,MATCH($B31,'Qual Avgs'!$A$3:$A33,0)),)</f>
        <v>0</v>
      </c>
      <c r="K31" s="106">
        <f t="array" ref="K31">IFERROR(INDEX('Qual Avgs'!J$3:J33,MATCH($B31,'Qual Avgs'!$A$3:$A33,0)),)</f>
        <v>0</v>
      </c>
      <c r="L31" s="105">
        <f t="array" ref="L31">IFERROR(INDEX('Qual Avgs'!K$3:K33,MATCH($B31,'Qual Avgs'!$A$3:$A33,0)),)</f>
        <v>1.666666667</v>
      </c>
      <c r="M31" s="105">
        <f t="array" ref="M31">IFERROR(INDEX('Qual Avgs'!L$3:L33,MATCH($B31,'Qual Avgs'!$A$3:$A33,0)),)</f>
        <v>2</v>
      </c>
      <c r="N31" s="106">
        <f t="array" ref="N31">IFERROR(INDEX('Qual Avgs'!M$3:M33,MATCH($B31,'Qual Avgs'!$A$3:$A33,0)),)</f>
        <v>0.5</v>
      </c>
      <c r="O31" s="106">
        <f t="array" ref="O31">IFERROR(INDEX('Qual Avgs'!N$3:N33,MATCH($B31,'Qual Avgs'!$A$3:$A33,0)),)</f>
        <v>0</v>
      </c>
      <c r="P31" s="105">
        <f t="array" ref="P31">IFERROR(INDEX('Qual Avgs'!O$3:O33,MATCH($B31,'Qual Avgs'!$A$3:$A33,0)),)</f>
        <v>0</v>
      </c>
      <c r="Q31" s="105">
        <f t="array" ref="Q31">IFERROR(INDEX('Qual Avgs'!P$3:P33,MATCH($B31,'Qual Avgs'!$A$3:$A33,0)),)</f>
        <v>0</v>
      </c>
      <c r="R31" s="105">
        <f t="array" ref="R31">IFERROR(INDEX('Qual Avgs'!Q$3:Q33,MATCH($B31,'Qual Avgs'!$A$3:$A33,0)),)</f>
        <v>1.666666667</v>
      </c>
    </row>
    <row r="32">
      <c r="B32" s="104">
        <f>Elims!D$13</f>
        <v>4276</v>
      </c>
      <c r="C32" s="105">
        <f t="array" ref="C32">IFERROR(INDEX('Qual Avgs'!B$3:B33,MATCH($B32,'Qual Avgs'!$A$3:$A33,0)),)</f>
        <v>66.22222222</v>
      </c>
      <c r="D32" s="105">
        <f t="array" ref="D32">IFERROR(INDEX('Qual Avgs'!C$3:C33,MATCH($B32,'Qual Avgs'!$A$3:$A33,0)),)</f>
        <v>115</v>
      </c>
      <c r="E32" s="106">
        <f t="array" ref="E32">IFERROR(INDEX('Qual Avgs'!D$3:D33,MATCH($B32,'Qual Avgs'!$A$3:$A33,0)),)</f>
        <v>0</v>
      </c>
      <c r="F32" s="106">
        <f t="array" ref="F32">IFERROR(INDEX('Qual Avgs'!E$3:E33,MATCH($B32,'Qual Avgs'!$A$3:$A33,0)),)</f>
        <v>0</v>
      </c>
      <c r="G32" s="106">
        <f t="array" ref="G32">IFERROR(INDEX('Qual Avgs'!F$3:F33,MATCH($B32,'Qual Avgs'!$A$3:$A33,0)),)</f>
        <v>0.1666666667</v>
      </c>
      <c r="H32" s="106">
        <f t="array" ref="H32">IFERROR(INDEX('Qual Avgs'!G$3:G33,MATCH($B32,'Qual Avgs'!$A$3:$A33,0)),)</f>
        <v>1</v>
      </c>
      <c r="I32" s="106">
        <f t="array" ref="I32">IFERROR(INDEX('Qual Avgs'!H$3:H33,MATCH($B32,'Qual Avgs'!$A$3:$A33,0)),)</f>
        <v>1</v>
      </c>
      <c r="J32" s="106">
        <f t="array" ref="J32">IFERROR(INDEX('Qual Avgs'!I$3:I33,MATCH($B32,'Qual Avgs'!$A$3:$A33,0)),)</f>
        <v>0</v>
      </c>
      <c r="K32" s="106">
        <f t="array" ref="K32">IFERROR(INDEX('Qual Avgs'!J$3:J33,MATCH($B32,'Qual Avgs'!$A$3:$A33,0)),)</f>
        <v>0</v>
      </c>
      <c r="L32" s="105">
        <f t="array" ref="L32">IFERROR(INDEX('Qual Avgs'!K$3:K33,MATCH($B32,'Qual Avgs'!$A$3:$A33,0)),)</f>
        <v>2</v>
      </c>
      <c r="M32" s="105">
        <f t="array" ref="M32">IFERROR(INDEX('Qual Avgs'!L$3:L33,MATCH($B32,'Qual Avgs'!$A$3:$A33,0)),)</f>
        <v>4</v>
      </c>
      <c r="N32" s="106">
        <f t="array" ref="N32">IFERROR(INDEX('Qual Avgs'!M$3:M33,MATCH($B32,'Qual Avgs'!$A$3:$A33,0)),)</f>
        <v>0.5</v>
      </c>
      <c r="O32" s="106">
        <f t="array" ref="O32">IFERROR(INDEX('Qual Avgs'!N$3:N33,MATCH($B32,'Qual Avgs'!$A$3:$A33,0)),)</f>
        <v>0</v>
      </c>
      <c r="P32" s="105">
        <f t="array" ref="P32">IFERROR(INDEX('Qual Avgs'!O$3:O33,MATCH($B32,'Qual Avgs'!$A$3:$A33,0)),)</f>
        <v>10</v>
      </c>
      <c r="Q32" s="105">
        <f t="array" ref="Q32">IFERROR(INDEX('Qual Avgs'!P$3:P33,MATCH($B32,'Qual Avgs'!$A$3:$A33,0)),)</f>
        <v>0</v>
      </c>
      <c r="R32" s="105">
        <f t="array" ref="R32">IFERROR(INDEX('Qual Avgs'!Q$3:Q33,MATCH($B32,'Qual Avgs'!$A$3:$A33,0)),)</f>
        <v>2.166666667</v>
      </c>
    </row>
    <row r="33">
      <c r="B33" s="104">
        <f>Elims!E$13</f>
        <v>4255</v>
      </c>
      <c r="C33" s="105">
        <f t="array" ref="C33">IFERROR(INDEX('Qual Avgs'!B$3:B33,MATCH($B33,'Qual Avgs'!$A$3:$A33,0)),)</f>
        <v>37.38095238</v>
      </c>
      <c r="D33" s="105">
        <f t="array" ref="D33">IFERROR(INDEX('Qual Avgs'!C$3:C33,MATCH($B33,'Qual Avgs'!$A$3:$A33,0)),)</f>
        <v>72.14285714</v>
      </c>
      <c r="E33" s="106">
        <f t="array" ref="E33">IFERROR(INDEX('Qual Avgs'!D$3:D33,MATCH($B33,'Qual Avgs'!$A$3:$A33,0)),)</f>
        <v>0</v>
      </c>
      <c r="F33" s="106">
        <f t="array" ref="F33">IFERROR(INDEX('Qual Avgs'!E$3:E33,MATCH($B33,'Qual Avgs'!$A$3:$A33,0)),)</f>
        <v>0</v>
      </c>
      <c r="G33" s="106">
        <f t="array" ref="G33">IFERROR(INDEX('Qual Avgs'!F$3:F33,MATCH($B33,'Qual Avgs'!$A$3:$A33,0)),)</f>
        <v>0</v>
      </c>
      <c r="H33" s="106">
        <f t="array" ref="H33">IFERROR(INDEX('Qual Avgs'!G$3:G33,MATCH($B33,'Qual Avgs'!$A$3:$A33,0)),)</f>
        <v>0</v>
      </c>
      <c r="I33" s="106">
        <f t="array" ref="I33">IFERROR(INDEX('Qual Avgs'!H$3:H33,MATCH($B33,'Qual Avgs'!$A$3:$A33,0)),)</f>
        <v>0.7142857143</v>
      </c>
      <c r="J33" s="106">
        <f t="array" ref="J33">IFERROR(INDEX('Qual Avgs'!I$3:I33,MATCH($B33,'Qual Avgs'!$A$3:$A33,0)),)</f>
        <v>0</v>
      </c>
      <c r="K33" s="106">
        <f t="array" ref="K33">IFERROR(INDEX('Qual Avgs'!J$3:J33,MATCH($B33,'Qual Avgs'!$A$3:$A33,0)),)</f>
        <v>0</v>
      </c>
      <c r="L33" s="105">
        <f t="array" ref="L33">IFERROR(INDEX('Qual Avgs'!K$3:K33,MATCH($B33,'Qual Avgs'!$A$3:$A33,0)),)</f>
        <v>0.8571428571</v>
      </c>
      <c r="M33" s="105">
        <f t="array" ref="M33">IFERROR(INDEX('Qual Avgs'!L$3:L33,MATCH($B33,'Qual Avgs'!$A$3:$A33,0)),)</f>
        <v>2</v>
      </c>
      <c r="N33" s="106">
        <f t="array" ref="N33">IFERROR(INDEX('Qual Avgs'!M$3:M33,MATCH($B33,'Qual Avgs'!$A$3:$A33,0)),)</f>
        <v>0.4285714286</v>
      </c>
      <c r="O33" s="106">
        <f t="array" ref="O33">IFERROR(INDEX('Qual Avgs'!N$3:N33,MATCH($B33,'Qual Avgs'!$A$3:$A33,0)),)</f>
        <v>0</v>
      </c>
      <c r="P33" s="105">
        <f t="array" ref="P33">IFERROR(INDEX('Qual Avgs'!O$3:O33,MATCH($B33,'Qual Avgs'!$A$3:$A33,0)),)</f>
        <v>0</v>
      </c>
      <c r="Q33" s="105">
        <f t="array" ref="Q33">IFERROR(INDEX('Qual Avgs'!P$3:P33,MATCH($B33,'Qual Avgs'!$A$3:$A33,0)),)</f>
        <v>0</v>
      </c>
      <c r="R33" s="105">
        <f t="array" ref="R33">IFERROR(INDEX('Qual Avgs'!Q$3:Q33,MATCH($B33,'Qual Avgs'!$A$3:$A33,0)),)</f>
        <v>0.8571428571</v>
      </c>
    </row>
  </sheetData>
  <mergeCells count="19">
    <mergeCell ref="A7:A9"/>
    <mergeCell ref="A11:A13"/>
    <mergeCell ref="A3:A5"/>
    <mergeCell ref="A1:A2"/>
    <mergeCell ref="A15:A17"/>
    <mergeCell ref="A19:A21"/>
    <mergeCell ref="A27:A29"/>
    <mergeCell ref="A31:A33"/>
    <mergeCell ref="A23:A25"/>
    <mergeCell ref="L1:M1"/>
    <mergeCell ref="J1:K1"/>
    <mergeCell ref="E1:F1"/>
    <mergeCell ref="C1:D1"/>
    <mergeCell ref="G1:H1"/>
    <mergeCell ref="B1:B2"/>
    <mergeCell ref="P1:R1"/>
    <mergeCell ref="O1:O2"/>
    <mergeCell ref="N1:N2"/>
    <mergeCell ref="I1:I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14"/>
    <col customWidth="1" min="2" max="2" width="3.71"/>
    <col customWidth="1" min="3" max="10" width="8.0"/>
  </cols>
  <sheetData>
    <row r="1">
      <c r="A1" s="137" t="s">
        <v>67</v>
      </c>
      <c r="B1" s="6"/>
      <c r="C1" s="6"/>
      <c r="D1" s="6"/>
      <c r="E1" s="6"/>
      <c r="F1" s="6"/>
      <c r="G1" s="6"/>
      <c r="H1" s="6"/>
      <c r="I1" s="6"/>
      <c r="J1" s="138" t="s">
        <v>68</v>
      </c>
    </row>
    <row r="2">
      <c r="A2" s="139" t="s">
        <v>69</v>
      </c>
      <c r="B2" s="140" t="s">
        <v>70</v>
      </c>
      <c r="C2" s="140" t="s">
        <v>21</v>
      </c>
      <c r="D2" s="140" t="s">
        <v>47</v>
      </c>
      <c r="E2" s="140" t="s">
        <v>48</v>
      </c>
      <c r="F2" s="140" t="s">
        <v>49</v>
      </c>
      <c r="G2" s="140" t="s">
        <v>50</v>
      </c>
      <c r="H2" s="140" t="s">
        <v>51</v>
      </c>
      <c r="I2" s="140" t="s">
        <v>52</v>
      </c>
      <c r="J2" s="14"/>
    </row>
    <row r="3">
      <c r="A3" s="141" t="s">
        <v>71</v>
      </c>
      <c r="B3" s="142" t="s">
        <v>72</v>
      </c>
      <c r="C3" s="143" t="s">
        <v>46</v>
      </c>
      <c r="D3" s="144">
        <f>Elims!C$6</f>
        <v>2761</v>
      </c>
      <c r="E3" s="144">
        <f>Elims!D$6</f>
        <v>751</v>
      </c>
      <c r="F3" s="144">
        <f>Elims!E$6</f>
        <v>3303</v>
      </c>
      <c r="G3" s="145">
        <f>Elims!C$13</f>
        <v>5104</v>
      </c>
      <c r="H3" s="145">
        <f>Elims!D$13</f>
        <v>4276</v>
      </c>
      <c r="I3" s="145">
        <f>Elims!E$13</f>
        <v>4255</v>
      </c>
      <c r="J3" s="146" t="str">
        <f t="shared" ref="J3:J26" si="1">if(countif(D3:I3,973),concatenate(973,"-",countif(D$3:I3,973)),"")</f>
        <v/>
      </c>
    </row>
    <row r="4">
      <c r="A4" s="143" t="s">
        <v>71</v>
      </c>
      <c r="B4" s="147" t="s">
        <v>73</v>
      </c>
      <c r="C4" s="143" t="s">
        <v>53</v>
      </c>
      <c r="D4" s="144">
        <f>Elims!C$9</f>
        <v>5852</v>
      </c>
      <c r="E4" s="144">
        <f>Elims!D$9</f>
        <v>3256</v>
      </c>
      <c r="F4" s="144">
        <f>Elims!E$9</f>
        <v>4543</v>
      </c>
      <c r="G4" s="145">
        <f>Elims!C$10</f>
        <v>6699</v>
      </c>
      <c r="H4" s="145">
        <f>Elims!D$10</f>
        <v>4415</v>
      </c>
      <c r="I4" s="145">
        <f>Elims!E$10</f>
        <v>1868</v>
      </c>
      <c r="J4" s="146" t="str">
        <f t="shared" si="1"/>
        <v/>
      </c>
    </row>
    <row r="5">
      <c r="A5" s="143" t="s">
        <v>71</v>
      </c>
      <c r="B5" s="147" t="s">
        <v>75</v>
      </c>
      <c r="C5" s="143" t="s">
        <v>54</v>
      </c>
      <c r="D5" s="144">
        <f>Elims!C$7</f>
        <v>1678</v>
      </c>
      <c r="E5" s="144">
        <f>Elims!D$7</f>
        <v>1323</v>
      </c>
      <c r="F5" s="144">
        <f>Elims!E$7</f>
        <v>2135</v>
      </c>
      <c r="G5" s="145">
        <f>Elims!C$12</f>
        <v>5134</v>
      </c>
      <c r="H5" s="145">
        <f>Elims!D$12</f>
        <v>5817</v>
      </c>
      <c r="I5" s="145">
        <f>Elims!E$12</f>
        <v>294</v>
      </c>
      <c r="J5" s="146" t="str">
        <f t="shared" si="1"/>
        <v/>
      </c>
    </row>
    <row r="6">
      <c r="A6" s="143" t="s">
        <v>71</v>
      </c>
      <c r="B6" s="147" t="s">
        <v>76</v>
      </c>
      <c r="C6" s="143" t="s">
        <v>55</v>
      </c>
      <c r="D6" s="144">
        <f>Elims!C$8</f>
        <v>973</v>
      </c>
      <c r="E6" s="144">
        <f>Elims!D$8</f>
        <v>1072</v>
      </c>
      <c r="F6" s="144">
        <f>Elims!E$8</f>
        <v>1662</v>
      </c>
      <c r="G6" s="145">
        <f>Elims!C$11</f>
        <v>6305</v>
      </c>
      <c r="H6" s="145">
        <f>Elims!D$11</f>
        <v>2085</v>
      </c>
      <c r="I6" s="145">
        <f>Elims!E$11</f>
        <v>1671</v>
      </c>
      <c r="J6" s="146" t="str">
        <f t="shared" si="1"/>
        <v>973-1</v>
      </c>
    </row>
    <row r="7">
      <c r="A7" s="143" t="s">
        <v>71</v>
      </c>
      <c r="B7" s="147" t="s">
        <v>79</v>
      </c>
      <c r="C7" s="143" t="s">
        <v>56</v>
      </c>
      <c r="D7" s="144">
        <f>Elims!C$6</f>
        <v>2761</v>
      </c>
      <c r="E7" s="144">
        <f>Elims!D$6</f>
        <v>751</v>
      </c>
      <c r="F7" s="144">
        <f>Elims!E$6</f>
        <v>3303</v>
      </c>
      <c r="G7" s="145">
        <f>Elims!C$13</f>
        <v>5104</v>
      </c>
      <c r="H7" s="145">
        <f>Elims!D$13</f>
        <v>4276</v>
      </c>
      <c r="I7" s="145">
        <f>Elims!E$13</f>
        <v>4255</v>
      </c>
      <c r="J7" s="146" t="str">
        <f t="shared" si="1"/>
        <v/>
      </c>
    </row>
    <row r="8">
      <c r="A8" s="143" t="s">
        <v>71</v>
      </c>
      <c r="B8" s="147" t="s">
        <v>82</v>
      </c>
      <c r="C8" s="143" t="s">
        <v>57</v>
      </c>
      <c r="D8" s="144">
        <f>Elims!C$9</f>
        <v>5852</v>
      </c>
      <c r="E8" s="144">
        <f>Elims!D$9</f>
        <v>3256</v>
      </c>
      <c r="F8" s="144">
        <f>Elims!E$9</f>
        <v>4543</v>
      </c>
      <c r="G8" s="145">
        <f>Elims!C$10</f>
        <v>6699</v>
      </c>
      <c r="H8" s="145">
        <f>Elims!D$10</f>
        <v>4415</v>
      </c>
      <c r="I8" s="145">
        <f>Elims!E$10</f>
        <v>1868</v>
      </c>
      <c r="J8" s="146" t="str">
        <f t="shared" si="1"/>
        <v/>
      </c>
    </row>
    <row r="9">
      <c r="A9" s="143" t="s">
        <v>71</v>
      </c>
      <c r="B9" s="147" t="s">
        <v>85</v>
      </c>
      <c r="C9" s="143" t="s">
        <v>58</v>
      </c>
      <c r="D9" s="144">
        <f>Elims!C$7</f>
        <v>1678</v>
      </c>
      <c r="E9" s="144">
        <f>Elims!D$7</f>
        <v>1323</v>
      </c>
      <c r="F9" s="144">
        <f>Elims!E$7</f>
        <v>2135</v>
      </c>
      <c r="G9" s="145">
        <f>Elims!C$12</f>
        <v>5134</v>
      </c>
      <c r="H9" s="145">
        <f>Elims!D$12</f>
        <v>5817</v>
      </c>
      <c r="I9" s="145">
        <f>Elims!E$12</f>
        <v>294</v>
      </c>
      <c r="J9" s="146" t="str">
        <f t="shared" si="1"/>
        <v/>
      </c>
    </row>
    <row r="10">
      <c r="A10" s="143" t="s">
        <v>71</v>
      </c>
      <c r="B10" s="147" t="s">
        <v>87</v>
      </c>
      <c r="C10" s="143" t="s">
        <v>59</v>
      </c>
      <c r="D10" s="144">
        <f>Elims!C$8</f>
        <v>973</v>
      </c>
      <c r="E10" s="144">
        <f>Elims!D$8</f>
        <v>1072</v>
      </c>
      <c r="F10" s="144">
        <f>Elims!E$8</f>
        <v>1662</v>
      </c>
      <c r="G10" s="145">
        <f>Elims!C$11</f>
        <v>6305</v>
      </c>
      <c r="H10" s="145">
        <f>Elims!D$11</f>
        <v>2085</v>
      </c>
      <c r="I10" s="145">
        <f>Elims!E$11</f>
        <v>1671</v>
      </c>
      <c r="J10" s="146" t="str">
        <f t="shared" si="1"/>
        <v>973-2</v>
      </c>
    </row>
    <row r="11">
      <c r="A11" s="143" t="s">
        <v>71</v>
      </c>
      <c r="B11" s="147" t="s">
        <v>88</v>
      </c>
      <c r="C11" s="143" t="s">
        <v>60</v>
      </c>
      <c r="D11" s="144">
        <f>Elims!C$6</f>
        <v>2761</v>
      </c>
      <c r="E11" s="144">
        <f>Elims!D$6</f>
        <v>751</v>
      </c>
      <c r="F11" s="144">
        <f>Elims!E$6</f>
        <v>3303</v>
      </c>
      <c r="G11" s="145">
        <f>Elims!C$13</f>
        <v>5104</v>
      </c>
      <c r="H11" s="145">
        <f>Elims!D$13</f>
        <v>4276</v>
      </c>
      <c r="I11" s="145">
        <f>Elims!E$13</f>
        <v>4255</v>
      </c>
      <c r="J11" s="146" t="str">
        <f t="shared" si="1"/>
        <v/>
      </c>
    </row>
    <row r="12">
      <c r="A12" s="143" t="s">
        <v>71</v>
      </c>
      <c r="B12" s="147" t="s">
        <v>93</v>
      </c>
      <c r="C12" s="143" t="s">
        <v>61</v>
      </c>
      <c r="D12" s="144">
        <f>Elims!C$9</f>
        <v>5852</v>
      </c>
      <c r="E12" s="144">
        <f>Elims!D$9</f>
        <v>3256</v>
      </c>
      <c r="F12" s="144">
        <f>Elims!E$9</f>
        <v>4543</v>
      </c>
      <c r="G12" s="145">
        <f>Elims!C$10</f>
        <v>6699</v>
      </c>
      <c r="H12" s="145">
        <f>Elims!D$10</f>
        <v>4415</v>
      </c>
      <c r="I12" s="145">
        <f>Elims!E$10</f>
        <v>1868</v>
      </c>
      <c r="J12" s="146" t="str">
        <f t="shared" si="1"/>
        <v/>
      </c>
    </row>
    <row r="13">
      <c r="A13" s="143" t="s">
        <v>71</v>
      </c>
      <c r="B13" s="147" t="s">
        <v>94</v>
      </c>
      <c r="C13" s="143" t="s">
        <v>62</v>
      </c>
      <c r="D13" s="144">
        <f>Elims!C$7</f>
        <v>1678</v>
      </c>
      <c r="E13" s="144">
        <f>Elims!D$7</f>
        <v>1323</v>
      </c>
      <c r="F13" s="144">
        <f>Elims!E$7</f>
        <v>2135</v>
      </c>
      <c r="G13" s="145">
        <f>Elims!C$12</f>
        <v>5134</v>
      </c>
      <c r="H13" s="145">
        <f>Elims!D$12</f>
        <v>5817</v>
      </c>
      <c r="I13" s="145">
        <f>Elims!E$12</f>
        <v>294</v>
      </c>
      <c r="J13" s="146" t="str">
        <f t="shared" si="1"/>
        <v/>
      </c>
    </row>
    <row r="14">
      <c r="A14" s="143" t="s">
        <v>71</v>
      </c>
      <c r="B14" s="147" t="s">
        <v>95</v>
      </c>
      <c r="C14" s="143" t="s">
        <v>63</v>
      </c>
      <c r="D14" s="144">
        <f>Elims!C$8</f>
        <v>973</v>
      </c>
      <c r="E14" s="144">
        <f>Elims!D$8</f>
        <v>1072</v>
      </c>
      <c r="F14" s="144">
        <f>Elims!E$8</f>
        <v>1662</v>
      </c>
      <c r="G14" s="145">
        <f>Elims!C$11</f>
        <v>6305</v>
      </c>
      <c r="H14" s="145">
        <f>Elims!D$11</f>
        <v>2085</v>
      </c>
      <c r="I14" s="145">
        <f>Elims!E$11</f>
        <v>1671</v>
      </c>
      <c r="J14" s="146" t="str">
        <f t="shared" si="1"/>
        <v>973-3</v>
      </c>
    </row>
    <row r="15">
      <c r="A15" s="143" t="s">
        <v>71</v>
      </c>
      <c r="B15" s="147" t="s">
        <v>96</v>
      </c>
      <c r="C15" s="143" t="s">
        <v>64</v>
      </c>
      <c r="D15" s="144">
        <f>if(Elims!$E$18 = 1, Elims!C$6,if(Elims!$E$18 = 8, Elims!C$13, ))</f>
        <v>5104</v>
      </c>
      <c r="E15" s="144">
        <f>if(Elims!$E$18 = 1, Elims!D$6,if(Elims!$E$18 = 8, Elims!D$13, ))</f>
        <v>4276</v>
      </c>
      <c r="F15" s="144">
        <f>if(Elims!$E$18 = 1, Elims!E$6,if(Elims!$E$18 = 8, Elims!E$13, ))</f>
        <v>4255</v>
      </c>
      <c r="G15" s="145">
        <f>if(Elims!$E$19 = 4, Elims!C$9,if(Elims!$E$19 = 5, Elims!C$10, ))</f>
        <v>5852</v>
      </c>
      <c r="H15" s="145">
        <f>if(Elims!$E$19 = 4, Elims!D$9,if(Elims!$E$19 = 5, Elims!D$10, ))</f>
        <v>3256</v>
      </c>
      <c r="I15" s="145">
        <f>if(Elims!$E$19 = 4, Elims!E$9,if(Elims!$E$19 = 5, Elims!E$10, ))</f>
        <v>4543</v>
      </c>
      <c r="J15" s="146" t="str">
        <f t="shared" si="1"/>
        <v/>
      </c>
    </row>
    <row r="16">
      <c r="A16" s="143" t="s">
        <v>71</v>
      </c>
      <c r="B16" s="147" t="s">
        <v>97</v>
      </c>
      <c r="C16" s="143" t="s">
        <v>65</v>
      </c>
      <c r="D16" s="144">
        <f>if(Elims!$E$23 = 2, Elims!C$7,if(Elims!$E$23 = 7, Elims!C$12,) )</f>
        <v>1678</v>
      </c>
      <c r="E16" s="144">
        <f>if(Elims!$E$23 = 2, Elims!D$7,if(Elims!$E$23 = 7, Elims!D$12,) )</f>
        <v>1323</v>
      </c>
      <c r="F16" s="144">
        <f>if(Elims!$E$23 = 2, Elims!E$7,if(Elims!$E$23 = 7, Elims!E$12,) )</f>
        <v>2135</v>
      </c>
      <c r="G16" s="145">
        <f>if(Elims!$E$24 = 3, Elims!C$8,if(Elims!$E$24 = 6, Elims!C$11,) )</f>
        <v>973</v>
      </c>
      <c r="H16" s="145">
        <f>if(Elims!$E$24 = 3, Elims!D$8,if(Elims!$E$24 = 6, Elims!D$11,) )</f>
        <v>1072</v>
      </c>
      <c r="I16" s="145">
        <f>if(Elims!$E$24 = 3, Elims!E$8,if(Elims!$E$24 = 6, Elims!E$11,) )</f>
        <v>1662</v>
      </c>
      <c r="J16" s="146" t="str">
        <f t="shared" si="1"/>
        <v>973-4</v>
      </c>
    </row>
    <row r="17">
      <c r="A17" s="143" t="s">
        <v>71</v>
      </c>
      <c r="B17" s="147" t="s">
        <v>98</v>
      </c>
      <c r="C17" s="143" t="s">
        <v>66</v>
      </c>
      <c r="D17" s="144">
        <f>if(Elims!$E$18 = 1, Elims!C$6,if(Elims!$E$18 = 8, Elims!C$13, ))</f>
        <v>5104</v>
      </c>
      <c r="E17" s="144">
        <f>if(Elims!$E$18 = 1, Elims!D$6,if(Elims!$E$18 = 8, Elims!D$13, ))</f>
        <v>4276</v>
      </c>
      <c r="F17" s="144">
        <f>if(Elims!$E$18 = 1, Elims!E$6,if(Elims!$E$18 = 8, Elims!E$13, ))</f>
        <v>4255</v>
      </c>
      <c r="G17" s="145">
        <f>if(Elims!$E$19 = 4, Elims!C$9,if(Elims!$E$19 = 5, Elims!C$10, ))</f>
        <v>5852</v>
      </c>
      <c r="H17" s="145">
        <f>if(Elims!$E$19 = 4, Elims!D$9,if(Elims!$E$19 = 5, Elims!D$10, ))</f>
        <v>3256</v>
      </c>
      <c r="I17" s="145">
        <f>if(Elims!$E$19 = 4, Elims!E$9,if(Elims!$E$19 = 5, Elims!E$10, ))</f>
        <v>4543</v>
      </c>
      <c r="J17" s="146" t="str">
        <f t="shared" si="1"/>
        <v/>
      </c>
    </row>
    <row r="18">
      <c r="A18" s="143" t="s">
        <v>71</v>
      </c>
      <c r="B18" s="147" t="s">
        <v>100</v>
      </c>
      <c r="C18" s="143" t="s">
        <v>74</v>
      </c>
      <c r="D18" s="144">
        <f>if(Elims!$E$23 = 2, Elims!C$7,if(Elims!$E$23 = 7, Elims!C$12,) )</f>
        <v>1678</v>
      </c>
      <c r="E18" s="144">
        <f>if(Elims!$E$23 = 2, Elims!D$7,if(Elims!$E$23 = 7, Elims!D$12,) )</f>
        <v>1323</v>
      </c>
      <c r="F18" s="144">
        <f>if(Elims!$E$23 = 2, Elims!E$7,if(Elims!$E$23 = 7, Elims!E$12,) )</f>
        <v>2135</v>
      </c>
      <c r="G18" s="145">
        <f>if(Elims!$E$24 = 3, Elims!C$8,if(Elims!$E$24 = 6, Elims!C$11,) )</f>
        <v>973</v>
      </c>
      <c r="H18" s="145">
        <f>if(Elims!$E$24 = 3, Elims!D$8,if(Elims!$E$24 = 6, Elims!D$11,) )</f>
        <v>1072</v>
      </c>
      <c r="I18" s="145">
        <f>if(Elims!$E$24 = 3, Elims!E$8,if(Elims!$E$24 = 6, Elims!E$11,) )</f>
        <v>1662</v>
      </c>
      <c r="J18" s="146" t="str">
        <f t="shared" si="1"/>
        <v>973-5</v>
      </c>
    </row>
    <row r="19">
      <c r="A19" s="143" t="s">
        <v>71</v>
      </c>
      <c r="B19" s="147" t="s">
        <v>101</v>
      </c>
      <c r="C19" s="143" t="s">
        <v>99</v>
      </c>
      <c r="D19" s="144">
        <f>if(Elims!$E$18 = 1, Elims!C$6,if(Elims!$E$18 = 8, Elims!C$13, ))</f>
        <v>5104</v>
      </c>
      <c r="E19" s="144">
        <f>if(Elims!$E$18 = 1, Elims!D$6,if(Elims!$E$18 = 8, Elims!D$13, ))</f>
        <v>4276</v>
      </c>
      <c r="F19" s="144">
        <f>if(Elims!$E$18 = 1, Elims!E$6,if(Elims!$E$18 = 8, Elims!E$13, ))</f>
        <v>4255</v>
      </c>
      <c r="G19" s="145">
        <f>if(Elims!$E$19 = 4, Elims!C$9,if(Elims!$E$19 = 5, Elims!C$10, ))</f>
        <v>5852</v>
      </c>
      <c r="H19" s="145">
        <f>if(Elims!$E$19 = 4, Elims!D$9,if(Elims!$E$19 = 5, Elims!D$10, ))</f>
        <v>3256</v>
      </c>
      <c r="I19" s="145">
        <f>if(Elims!$E$19 = 4, Elims!E$9,if(Elims!$E$19 = 5, Elims!E$10, ))</f>
        <v>4543</v>
      </c>
      <c r="J19" s="146" t="str">
        <f t="shared" si="1"/>
        <v/>
      </c>
    </row>
    <row r="20">
      <c r="A20" s="143" t="s">
        <v>71</v>
      </c>
      <c r="B20" s="147" t="s">
        <v>106</v>
      </c>
      <c r="C20" s="143" t="s">
        <v>108</v>
      </c>
      <c r="D20" s="144">
        <f>if(Elims!$E$23 = 2, Elims!C$7,if(Elims!$E$23 = 7, Elims!C$12,) )</f>
        <v>1678</v>
      </c>
      <c r="E20" s="144">
        <f>if(Elims!$E$23 = 2, Elims!D$7,if(Elims!$E$23 = 7, Elims!D$12,) )</f>
        <v>1323</v>
      </c>
      <c r="F20" s="144">
        <f>if(Elims!$E$23 = 2, Elims!E$7,if(Elims!$E$23 = 7, Elims!E$12,) )</f>
        <v>2135</v>
      </c>
      <c r="G20" s="145">
        <f>if(Elims!$E$24 = 3, Elims!C$8,if(Elims!$E$24 = 6, Elims!C$11,) )</f>
        <v>973</v>
      </c>
      <c r="H20" s="145">
        <f>if(Elims!$E$24 = 3, Elims!D$8,if(Elims!$E$24 = 6, Elims!D$11,) )</f>
        <v>1072</v>
      </c>
      <c r="I20" s="145">
        <f>if(Elims!$E$24 = 3, Elims!E$8,if(Elims!$E$24 = 6, Elims!E$11,) )</f>
        <v>1662</v>
      </c>
      <c r="J20" s="146" t="str">
        <f t="shared" si="1"/>
        <v>973-6</v>
      </c>
    </row>
    <row r="21">
      <c r="A21" s="143" t="s">
        <v>71</v>
      </c>
      <c r="B21" s="147" t="s">
        <v>111</v>
      </c>
      <c r="C21" s="143" t="s">
        <v>112</v>
      </c>
      <c r="D21" s="144" t="str">
        <f>if(Elims!$H$20 = 1, Elims!C$6,if(Elims!$H$20 = 8, Elims!C$13, ))</f>
        <v/>
      </c>
      <c r="E21" s="144" t="str">
        <f>if(Elims!$H$20 = 1, Elims!D$6,if(Elims!$H$20 = 8, Elims!D$13, ))</f>
        <v/>
      </c>
      <c r="F21" s="144" t="str">
        <f>if(Elims!$H$20 = 1, Elims!E$6,if(Elims!$H$20 = 8, Elims!E$13, ))</f>
        <v/>
      </c>
      <c r="G21" s="145" t="str">
        <f>if(Elims!$H$21 = 2, Elims!C$7,if(Elims!$H$21 = 6, Elims!C$11, ) )</f>
        <v/>
      </c>
      <c r="H21" s="145" t="str">
        <f>if(Elims!$H$21 = 2, Elims!D$7,if(Elims!$H$21 = 6, Elims!D$11, ) )</f>
        <v/>
      </c>
      <c r="I21" s="145" t="str">
        <f>if(Elims!$H$21 = 2, Elims!E$7,if(Elims!$H$21 = 6, Elims!E$11, ) )</f>
        <v/>
      </c>
      <c r="J21" s="146" t="str">
        <f t="shared" si="1"/>
        <v/>
      </c>
    </row>
    <row r="22">
      <c r="A22" s="143" t="s">
        <v>71</v>
      </c>
      <c r="B22" s="147" t="s">
        <v>113</v>
      </c>
      <c r="C22" s="143" t="s">
        <v>114</v>
      </c>
      <c r="D22" s="144" t="str">
        <f>if(Elims!$H$20 = 1, Elims!C$6,if(Elims!$H$20 = 8, Elims!C$13, ))</f>
        <v/>
      </c>
      <c r="E22" s="144" t="str">
        <f>if(Elims!$H$20 = 1, Elims!D$6,if(Elims!$H$20 = 8, Elims!D$13, ))</f>
        <v/>
      </c>
      <c r="F22" s="144" t="str">
        <f>if(Elims!$H$20 = 1, Elims!E$6,if(Elims!$H$20 = 8, Elims!E$13, ))</f>
        <v/>
      </c>
      <c r="G22" s="145" t="str">
        <f>if(Elims!$H$21 = 2, Elims!C$7,if(Elims!$H$21 = 6, Elims!C$11, ) )</f>
        <v/>
      </c>
      <c r="H22" s="145" t="str">
        <f>if(Elims!$H$21 = 2, Elims!D$7,if(Elims!$H$21 = 6, Elims!D$11, ) )</f>
        <v/>
      </c>
      <c r="I22" s="145" t="str">
        <f>if(Elims!$H$21 = 2, Elims!E$7,if(Elims!$H$21 = 6, Elims!E$11, ) )</f>
        <v/>
      </c>
      <c r="J22" s="146" t="str">
        <f t="shared" si="1"/>
        <v/>
      </c>
    </row>
    <row r="23">
      <c r="A23" s="143" t="s">
        <v>71</v>
      </c>
      <c r="B23" s="147" t="s">
        <v>115</v>
      </c>
      <c r="C23" s="143" t="s">
        <v>116</v>
      </c>
      <c r="D23" s="144" t="str">
        <f>if(Elims!$H$20 = 1, Elims!C$6,if(Elims!$H$20 = 8, Elims!C$13, ))</f>
        <v/>
      </c>
      <c r="E23" s="144" t="str">
        <f>if(Elims!$H$20 = 1, Elims!D$6,if(Elims!$H$20 = 8, Elims!D$13, ))</f>
        <v/>
      </c>
      <c r="F23" s="144" t="str">
        <f>if(Elims!$H$20 = 1, Elims!E$6,if(Elims!$H$20 = 8, Elims!E$13, ))</f>
        <v/>
      </c>
      <c r="G23" s="145" t="str">
        <f>if(Elims!$H$21 = 2, Elims!C$7,if(Elims!$H$21 = 6, Elims!C$11, ) )</f>
        <v/>
      </c>
      <c r="H23" s="145" t="str">
        <f>if(Elims!$H$21 = 2, Elims!D$7,if(Elims!$H$21 = 6, Elims!D$11, ) )</f>
        <v/>
      </c>
      <c r="I23" s="145" t="str">
        <f>if(Elims!$H$21 = 2, Elims!E$7,if(Elims!$H$21 = 6, Elims!E$11, ) )</f>
        <v/>
      </c>
      <c r="J23" s="146" t="str">
        <f t="shared" si="1"/>
        <v/>
      </c>
    </row>
    <row r="24">
      <c r="A24" s="143"/>
      <c r="B24" s="147"/>
      <c r="C24" s="143"/>
      <c r="D24" s="144"/>
      <c r="E24" s="144"/>
      <c r="F24" s="144"/>
      <c r="G24" s="145"/>
      <c r="H24" s="145"/>
      <c r="I24" s="145"/>
      <c r="J24" s="146" t="str">
        <f t="shared" si="1"/>
        <v/>
      </c>
    </row>
    <row r="25">
      <c r="A25" s="143"/>
      <c r="B25" s="147"/>
      <c r="C25" s="143"/>
      <c r="D25" s="144"/>
      <c r="E25" s="144"/>
      <c r="F25" s="144"/>
      <c r="G25" s="145"/>
      <c r="H25" s="145"/>
      <c r="I25" s="145"/>
      <c r="J25" s="146" t="str">
        <f t="shared" si="1"/>
        <v/>
      </c>
    </row>
    <row r="26">
      <c r="A26" s="143"/>
      <c r="B26" s="147"/>
      <c r="C26" s="143"/>
      <c r="D26" s="144"/>
      <c r="E26" s="144"/>
      <c r="F26" s="144"/>
      <c r="G26" s="145"/>
      <c r="H26" s="145"/>
      <c r="I26" s="145"/>
      <c r="J26" s="146" t="str">
        <f t="shared" si="1"/>
        <v/>
      </c>
    </row>
    <row r="27">
      <c r="A27" s="206"/>
      <c r="B27" s="207"/>
      <c r="C27" s="206"/>
      <c r="D27" s="208"/>
      <c r="E27" s="208"/>
      <c r="F27" s="208"/>
      <c r="G27" s="209"/>
      <c r="H27" s="209"/>
      <c r="I27" s="209"/>
      <c r="J27" s="146" t="str">
        <f t="shared" ref="J27:J127" si="2">if(countif(#REF!,973),concatenate(973,"-",countif(#REF!,973)),"")</f>
        <v/>
      </c>
    </row>
    <row r="28">
      <c r="A28" s="206"/>
      <c r="B28" s="207"/>
      <c r="C28" s="206"/>
      <c r="D28" s="208"/>
      <c r="E28" s="208"/>
      <c r="F28" s="208"/>
      <c r="G28" s="209"/>
      <c r="H28" s="209"/>
      <c r="I28" s="209"/>
      <c r="J28" s="146" t="str">
        <f t="shared" si="2"/>
        <v/>
      </c>
    </row>
    <row r="29">
      <c r="A29" s="206"/>
      <c r="B29" s="207"/>
      <c r="C29" s="206"/>
      <c r="D29" s="208"/>
      <c r="E29" s="208"/>
      <c r="F29" s="208"/>
      <c r="G29" s="209"/>
      <c r="H29" s="209"/>
      <c r="I29" s="209"/>
      <c r="J29" s="146" t="str">
        <f t="shared" si="2"/>
        <v/>
      </c>
    </row>
    <row r="30">
      <c r="A30" s="206"/>
      <c r="B30" s="207"/>
      <c r="C30" s="206"/>
      <c r="D30" s="208"/>
      <c r="E30" s="208"/>
      <c r="F30" s="208"/>
      <c r="G30" s="209"/>
      <c r="H30" s="209"/>
      <c r="I30" s="209"/>
      <c r="J30" s="146" t="str">
        <f t="shared" si="2"/>
        <v/>
      </c>
    </row>
    <row r="31">
      <c r="A31" s="206"/>
      <c r="B31" s="207"/>
      <c r="C31" s="206"/>
      <c r="D31" s="208"/>
      <c r="E31" s="208"/>
      <c r="F31" s="208"/>
      <c r="G31" s="209"/>
      <c r="H31" s="209"/>
      <c r="I31" s="209"/>
      <c r="J31" s="146" t="str">
        <f t="shared" si="2"/>
        <v/>
      </c>
    </row>
    <row r="32">
      <c r="A32" s="206"/>
      <c r="B32" s="207"/>
      <c r="C32" s="206"/>
      <c r="D32" s="208"/>
      <c r="E32" s="208"/>
      <c r="F32" s="208"/>
      <c r="G32" s="209"/>
      <c r="H32" s="209"/>
      <c r="I32" s="209"/>
      <c r="J32" s="146" t="str">
        <f t="shared" si="2"/>
        <v/>
      </c>
    </row>
    <row r="33">
      <c r="A33" s="206"/>
      <c r="B33" s="207"/>
      <c r="C33" s="206"/>
      <c r="D33" s="208"/>
      <c r="E33" s="208"/>
      <c r="F33" s="208"/>
      <c r="G33" s="209"/>
      <c r="H33" s="209"/>
      <c r="I33" s="209"/>
      <c r="J33" s="146" t="str">
        <f t="shared" si="2"/>
        <v/>
      </c>
    </row>
    <row r="34">
      <c r="A34" s="206"/>
      <c r="B34" s="207"/>
      <c r="C34" s="206"/>
      <c r="D34" s="208"/>
      <c r="E34" s="208"/>
      <c r="F34" s="208"/>
      <c r="G34" s="209"/>
      <c r="H34" s="209"/>
      <c r="I34" s="209"/>
      <c r="J34" s="146" t="str">
        <f t="shared" si="2"/>
        <v/>
      </c>
    </row>
    <row r="35">
      <c r="A35" s="206"/>
      <c r="B35" s="207"/>
      <c r="C35" s="206"/>
      <c r="D35" s="208"/>
      <c r="E35" s="208"/>
      <c r="F35" s="208"/>
      <c r="G35" s="209"/>
      <c r="H35" s="209"/>
      <c r="I35" s="209"/>
      <c r="J35" s="211" t="str">
        <f t="shared" si="2"/>
        <v/>
      </c>
    </row>
    <row r="36">
      <c r="A36" s="206"/>
      <c r="B36" s="207"/>
      <c r="C36" s="206"/>
      <c r="D36" s="208"/>
      <c r="E36" s="208"/>
      <c r="F36" s="208"/>
      <c r="G36" s="209"/>
      <c r="H36" s="209"/>
      <c r="I36" s="209"/>
      <c r="J36" s="146" t="str">
        <f t="shared" si="2"/>
        <v/>
      </c>
    </row>
    <row r="37">
      <c r="A37" s="206"/>
      <c r="B37" s="207"/>
      <c r="C37" s="206"/>
      <c r="D37" s="208"/>
      <c r="E37" s="208"/>
      <c r="F37" s="208"/>
      <c r="G37" s="209"/>
      <c r="H37" s="209"/>
      <c r="I37" s="209"/>
      <c r="J37" s="146" t="str">
        <f t="shared" si="2"/>
        <v/>
      </c>
    </row>
    <row r="38">
      <c r="A38" s="206"/>
      <c r="B38" s="207"/>
      <c r="C38" s="206"/>
      <c r="D38" s="208"/>
      <c r="E38" s="208"/>
      <c r="F38" s="208"/>
      <c r="G38" s="209"/>
      <c r="H38" s="209"/>
      <c r="I38" s="209"/>
      <c r="J38" s="146" t="str">
        <f t="shared" si="2"/>
        <v/>
      </c>
    </row>
    <row r="39">
      <c r="A39" s="206"/>
      <c r="B39" s="207"/>
      <c r="C39" s="206"/>
      <c r="D39" s="208"/>
      <c r="E39" s="208"/>
      <c r="F39" s="208"/>
      <c r="G39" s="209"/>
      <c r="H39" s="209"/>
      <c r="I39" s="209"/>
      <c r="J39" s="146" t="str">
        <f t="shared" si="2"/>
        <v/>
      </c>
    </row>
    <row r="40">
      <c r="A40" s="206"/>
      <c r="B40" s="207"/>
      <c r="C40" s="206"/>
      <c r="D40" s="208"/>
      <c r="E40" s="208"/>
      <c r="F40" s="208"/>
      <c r="G40" s="209"/>
      <c r="H40" s="209"/>
      <c r="I40" s="209"/>
      <c r="J40" s="146" t="str">
        <f t="shared" si="2"/>
        <v/>
      </c>
    </row>
    <row r="41">
      <c r="A41" s="206"/>
      <c r="B41" s="207"/>
      <c r="C41" s="206"/>
      <c r="D41" s="208"/>
      <c r="E41" s="208"/>
      <c r="F41" s="208"/>
      <c r="G41" s="209"/>
      <c r="H41" s="209"/>
      <c r="I41" s="209"/>
      <c r="J41" s="146" t="str">
        <f t="shared" si="2"/>
        <v/>
      </c>
    </row>
    <row r="42">
      <c r="A42" s="206"/>
      <c r="B42" s="207"/>
      <c r="C42" s="206"/>
      <c r="D42" s="208"/>
      <c r="E42" s="208"/>
      <c r="F42" s="208"/>
      <c r="G42" s="209"/>
      <c r="H42" s="209"/>
      <c r="I42" s="209"/>
      <c r="J42" s="146" t="str">
        <f t="shared" si="2"/>
        <v/>
      </c>
    </row>
    <row r="43">
      <c r="A43" s="206"/>
      <c r="B43" s="207"/>
      <c r="C43" s="206"/>
      <c r="D43" s="208"/>
      <c r="E43" s="208"/>
      <c r="F43" s="208"/>
      <c r="G43" s="209"/>
      <c r="H43" s="209"/>
      <c r="I43" s="209"/>
      <c r="J43" s="146" t="str">
        <f t="shared" si="2"/>
        <v/>
      </c>
    </row>
    <row r="44">
      <c r="A44" s="206"/>
      <c r="B44" s="207"/>
      <c r="C44" s="206"/>
      <c r="D44" s="208"/>
      <c r="E44" s="208"/>
      <c r="F44" s="208"/>
      <c r="G44" s="209"/>
      <c r="H44" s="209"/>
      <c r="I44" s="209"/>
      <c r="J44" s="146" t="str">
        <f t="shared" si="2"/>
        <v/>
      </c>
    </row>
    <row r="45">
      <c r="A45" s="206"/>
      <c r="B45" s="207"/>
      <c r="C45" s="206"/>
      <c r="D45" s="208"/>
      <c r="E45" s="208"/>
      <c r="F45" s="208"/>
      <c r="G45" s="209"/>
      <c r="H45" s="209"/>
      <c r="I45" s="209"/>
      <c r="J45" s="211" t="str">
        <f t="shared" si="2"/>
        <v/>
      </c>
    </row>
    <row r="46">
      <c r="A46" s="206"/>
      <c r="B46" s="207"/>
      <c r="C46" s="206"/>
      <c r="D46" s="208"/>
      <c r="E46" s="208"/>
      <c r="F46" s="208"/>
      <c r="G46" s="209"/>
      <c r="H46" s="209"/>
      <c r="I46" s="209"/>
      <c r="J46" s="146" t="str">
        <f t="shared" si="2"/>
        <v/>
      </c>
    </row>
    <row r="47">
      <c r="A47" s="206"/>
      <c r="B47" s="207"/>
      <c r="C47" s="206"/>
      <c r="D47" s="208"/>
      <c r="E47" s="208"/>
      <c r="F47" s="208"/>
      <c r="G47" s="209"/>
      <c r="H47" s="209"/>
      <c r="I47" s="209"/>
      <c r="J47" s="146" t="str">
        <f t="shared" si="2"/>
        <v/>
      </c>
    </row>
    <row r="48">
      <c r="A48" s="206"/>
      <c r="B48" s="207"/>
      <c r="C48" s="206"/>
      <c r="D48" s="208"/>
      <c r="E48" s="208"/>
      <c r="F48" s="208"/>
      <c r="G48" s="209"/>
      <c r="H48" s="209"/>
      <c r="I48" s="209"/>
      <c r="J48" s="146" t="str">
        <f t="shared" si="2"/>
        <v/>
      </c>
    </row>
    <row r="49">
      <c r="A49" s="206"/>
      <c r="B49" s="207"/>
      <c r="C49" s="206"/>
      <c r="D49" s="208"/>
      <c r="E49" s="208"/>
      <c r="F49" s="208"/>
      <c r="G49" s="209"/>
      <c r="H49" s="209"/>
      <c r="I49" s="209"/>
      <c r="J49" s="146" t="str">
        <f t="shared" si="2"/>
        <v/>
      </c>
    </row>
    <row r="50">
      <c r="A50" s="206"/>
      <c r="B50" s="207"/>
      <c r="C50" s="206"/>
      <c r="D50" s="208"/>
      <c r="E50" s="208"/>
      <c r="F50" s="208"/>
      <c r="G50" s="209"/>
      <c r="H50" s="209"/>
      <c r="I50" s="209"/>
      <c r="J50" s="146" t="str">
        <f t="shared" si="2"/>
        <v/>
      </c>
    </row>
    <row r="51">
      <c r="A51" s="206"/>
      <c r="B51" s="207"/>
      <c r="C51" s="206"/>
      <c r="D51" s="208"/>
      <c r="E51" s="208"/>
      <c r="F51" s="208"/>
      <c r="G51" s="209"/>
      <c r="H51" s="209"/>
      <c r="I51" s="209"/>
      <c r="J51" s="146" t="str">
        <f t="shared" si="2"/>
        <v/>
      </c>
    </row>
    <row r="52">
      <c r="A52" s="206"/>
      <c r="B52" s="207"/>
      <c r="C52" s="206"/>
      <c r="D52" s="208"/>
      <c r="E52" s="208"/>
      <c r="F52" s="208"/>
      <c r="G52" s="209"/>
      <c r="H52" s="209"/>
      <c r="I52" s="209"/>
      <c r="J52" s="146" t="str">
        <f t="shared" si="2"/>
        <v/>
      </c>
    </row>
    <row r="53">
      <c r="A53" s="206"/>
      <c r="B53" s="207"/>
      <c r="C53" s="206"/>
      <c r="D53" s="208"/>
      <c r="E53" s="208"/>
      <c r="F53" s="208"/>
      <c r="G53" s="209"/>
      <c r="H53" s="209"/>
      <c r="I53" s="209"/>
      <c r="J53" s="211" t="str">
        <f t="shared" si="2"/>
        <v/>
      </c>
    </row>
    <row r="54">
      <c r="A54" s="206"/>
      <c r="B54" s="207"/>
      <c r="C54" s="206"/>
      <c r="D54" s="208"/>
      <c r="E54" s="208"/>
      <c r="F54" s="208"/>
      <c r="G54" s="209"/>
      <c r="H54" s="209"/>
      <c r="I54" s="209"/>
      <c r="J54" s="146" t="str">
        <f t="shared" si="2"/>
        <v/>
      </c>
    </row>
    <row r="55">
      <c r="A55" s="206"/>
      <c r="B55" s="207"/>
      <c r="C55" s="206"/>
      <c r="D55" s="208"/>
      <c r="E55" s="208"/>
      <c r="F55" s="208"/>
      <c r="G55" s="209"/>
      <c r="H55" s="209"/>
      <c r="I55" s="209"/>
      <c r="J55" s="146" t="str">
        <f t="shared" si="2"/>
        <v/>
      </c>
    </row>
    <row r="56">
      <c r="A56" s="206"/>
      <c r="B56" s="207"/>
      <c r="C56" s="206"/>
      <c r="D56" s="208"/>
      <c r="E56" s="208"/>
      <c r="F56" s="208"/>
      <c r="G56" s="209"/>
      <c r="H56" s="209"/>
      <c r="I56" s="209"/>
      <c r="J56" s="146" t="str">
        <f t="shared" si="2"/>
        <v/>
      </c>
    </row>
    <row r="57">
      <c r="A57" s="206"/>
      <c r="B57" s="207"/>
      <c r="C57" s="206"/>
      <c r="D57" s="208"/>
      <c r="E57" s="208"/>
      <c r="F57" s="208"/>
      <c r="G57" s="209"/>
      <c r="H57" s="209"/>
      <c r="I57" s="209"/>
      <c r="J57" s="146" t="str">
        <f t="shared" si="2"/>
        <v/>
      </c>
    </row>
    <row r="58">
      <c r="A58" s="206"/>
      <c r="B58" s="207"/>
      <c r="C58" s="206"/>
      <c r="D58" s="208"/>
      <c r="E58" s="208"/>
      <c r="F58" s="208"/>
      <c r="G58" s="209"/>
      <c r="H58" s="209"/>
      <c r="I58" s="209"/>
      <c r="J58" s="146" t="str">
        <f t="shared" si="2"/>
        <v/>
      </c>
    </row>
    <row r="59">
      <c r="A59" s="206"/>
      <c r="B59" s="207"/>
      <c r="C59" s="206"/>
      <c r="D59" s="208"/>
      <c r="E59" s="208"/>
      <c r="F59" s="208"/>
      <c r="G59" s="209"/>
      <c r="H59" s="209"/>
      <c r="I59" s="209"/>
      <c r="J59" s="146" t="str">
        <f t="shared" si="2"/>
        <v/>
      </c>
    </row>
    <row r="60">
      <c r="A60" s="206"/>
      <c r="B60" s="207"/>
      <c r="C60" s="206"/>
      <c r="D60" s="208"/>
      <c r="E60" s="208"/>
      <c r="F60" s="208"/>
      <c r="G60" s="209"/>
      <c r="H60" s="209"/>
      <c r="I60" s="209"/>
      <c r="J60" s="146" t="str">
        <f t="shared" si="2"/>
        <v/>
      </c>
    </row>
    <row r="61">
      <c r="A61" s="206"/>
      <c r="B61" s="207"/>
      <c r="C61" s="206"/>
      <c r="D61" s="208"/>
      <c r="E61" s="208"/>
      <c r="F61" s="208"/>
      <c r="G61" s="209"/>
      <c r="H61" s="209"/>
      <c r="I61" s="209"/>
      <c r="J61" s="146" t="str">
        <f t="shared" si="2"/>
        <v/>
      </c>
    </row>
    <row r="62">
      <c r="A62" s="206"/>
      <c r="B62" s="207"/>
      <c r="C62" s="206"/>
      <c r="D62" s="208"/>
      <c r="E62" s="208"/>
      <c r="F62" s="208"/>
      <c r="G62" s="209"/>
      <c r="H62" s="209"/>
      <c r="I62" s="209"/>
      <c r="J62" s="146" t="str">
        <f t="shared" si="2"/>
        <v/>
      </c>
    </row>
    <row r="63">
      <c r="A63" s="206"/>
      <c r="B63" s="207"/>
      <c r="C63" s="206"/>
      <c r="D63" s="208"/>
      <c r="E63" s="208"/>
      <c r="F63" s="208"/>
      <c r="G63" s="209"/>
      <c r="H63" s="209"/>
      <c r="I63" s="209"/>
      <c r="J63" s="211" t="str">
        <f t="shared" si="2"/>
        <v/>
      </c>
    </row>
    <row r="64">
      <c r="A64" s="206"/>
      <c r="B64" s="207"/>
      <c r="C64" s="206"/>
      <c r="D64" s="208"/>
      <c r="E64" s="208"/>
      <c r="F64" s="208"/>
      <c r="G64" s="209"/>
      <c r="H64" s="209"/>
      <c r="I64" s="209"/>
      <c r="J64" s="146" t="str">
        <f t="shared" si="2"/>
        <v/>
      </c>
    </row>
    <row r="65">
      <c r="A65" s="206"/>
      <c r="B65" s="207"/>
      <c r="C65" s="206"/>
      <c r="D65" s="208"/>
      <c r="E65" s="208"/>
      <c r="F65" s="208"/>
      <c r="G65" s="209"/>
      <c r="H65" s="209"/>
      <c r="I65" s="209"/>
      <c r="J65" s="146" t="str">
        <f t="shared" si="2"/>
        <v/>
      </c>
    </row>
    <row r="66">
      <c r="A66" s="206"/>
      <c r="B66" s="207"/>
      <c r="C66" s="206"/>
      <c r="D66" s="208"/>
      <c r="E66" s="208"/>
      <c r="F66" s="208"/>
      <c r="G66" s="209"/>
      <c r="H66" s="209"/>
      <c r="I66" s="209"/>
      <c r="J66" s="146" t="str">
        <f t="shared" si="2"/>
        <v/>
      </c>
    </row>
    <row r="67">
      <c r="A67" s="206"/>
      <c r="B67" s="207"/>
      <c r="C67" s="206"/>
      <c r="D67" s="208"/>
      <c r="E67" s="208"/>
      <c r="F67" s="208"/>
      <c r="G67" s="209"/>
      <c r="H67" s="209"/>
      <c r="I67" s="209"/>
      <c r="J67" s="146" t="str">
        <f t="shared" si="2"/>
        <v/>
      </c>
    </row>
    <row r="68">
      <c r="A68" s="206"/>
      <c r="B68" s="207"/>
      <c r="C68" s="206"/>
      <c r="D68" s="208"/>
      <c r="E68" s="208"/>
      <c r="F68" s="208"/>
      <c r="G68" s="209"/>
      <c r="H68" s="209"/>
      <c r="I68" s="209"/>
      <c r="J68" s="146" t="str">
        <f t="shared" si="2"/>
        <v/>
      </c>
    </row>
    <row r="69">
      <c r="A69" s="206"/>
      <c r="B69" s="207"/>
      <c r="C69" s="206"/>
      <c r="D69" s="208"/>
      <c r="E69" s="208"/>
      <c r="F69" s="208"/>
      <c r="G69" s="209"/>
      <c r="H69" s="209"/>
      <c r="I69" s="209"/>
      <c r="J69" s="146" t="str">
        <f t="shared" si="2"/>
        <v/>
      </c>
    </row>
    <row r="70">
      <c r="A70" s="206"/>
      <c r="B70" s="207"/>
      <c r="C70" s="206"/>
      <c r="D70" s="208"/>
      <c r="E70" s="208"/>
      <c r="F70" s="208"/>
      <c r="G70" s="209"/>
      <c r="H70" s="209"/>
      <c r="I70" s="209"/>
      <c r="J70" s="146" t="str">
        <f t="shared" si="2"/>
        <v/>
      </c>
    </row>
    <row r="71">
      <c r="A71" s="206"/>
      <c r="B71" s="207"/>
      <c r="C71" s="206"/>
      <c r="D71" s="208"/>
      <c r="E71" s="208"/>
      <c r="F71" s="208"/>
      <c r="G71" s="209"/>
      <c r="H71" s="209"/>
      <c r="I71" s="209"/>
      <c r="J71" s="211" t="str">
        <f t="shared" si="2"/>
        <v/>
      </c>
    </row>
    <row r="72">
      <c r="A72" s="206"/>
      <c r="B72" s="207"/>
      <c r="C72" s="206"/>
      <c r="D72" s="208"/>
      <c r="E72" s="208"/>
      <c r="F72" s="208"/>
      <c r="G72" s="209"/>
      <c r="H72" s="209"/>
      <c r="I72" s="209"/>
      <c r="J72" s="146" t="str">
        <f t="shared" si="2"/>
        <v/>
      </c>
    </row>
    <row r="73">
      <c r="A73" s="206"/>
      <c r="B73" s="207"/>
      <c r="C73" s="206"/>
      <c r="D73" s="208"/>
      <c r="E73" s="208"/>
      <c r="F73" s="208"/>
      <c r="G73" s="209"/>
      <c r="H73" s="209"/>
      <c r="I73" s="209"/>
      <c r="J73" s="146" t="str">
        <f t="shared" si="2"/>
        <v/>
      </c>
    </row>
    <row r="74">
      <c r="A74" s="206"/>
      <c r="B74" s="207"/>
      <c r="C74" s="206"/>
      <c r="D74" s="208"/>
      <c r="E74" s="208"/>
      <c r="F74" s="208"/>
      <c r="G74" s="209"/>
      <c r="H74" s="209"/>
      <c r="I74" s="209"/>
      <c r="J74" s="146" t="str">
        <f t="shared" si="2"/>
        <v/>
      </c>
    </row>
    <row r="75">
      <c r="A75" s="206"/>
      <c r="B75" s="207"/>
      <c r="C75" s="206"/>
      <c r="D75" s="208"/>
      <c r="E75" s="208"/>
      <c r="F75" s="208"/>
      <c r="G75" s="209"/>
      <c r="H75" s="209"/>
      <c r="I75" s="209"/>
      <c r="J75" s="211" t="str">
        <f t="shared" si="2"/>
        <v/>
      </c>
    </row>
    <row r="76">
      <c r="A76" s="206"/>
      <c r="B76" s="207"/>
      <c r="C76" s="206"/>
      <c r="D76" s="208"/>
      <c r="E76" s="208"/>
      <c r="F76" s="208"/>
      <c r="G76" s="209"/>
      <c r="H76" s="209"/>
      <c r="I76" s="209"/>
      <c r="J76" s="146" t="str">
        <f t="shared" si="2"/>
        <v/>
      </c>
    </row>
    <row r="77">
      <c r="A77" s="206"/>
      <c r="B77" s="207"/>
      <c r="C77" s="206"/>
      <c r="D77" s="208"/>
      <c r="E77" s="208"/>
      <c r="F77" s="208"/>
      <c r="G77" s="209"/>
      <c r="H77" s="209"/>
      <c r="I77" s="209"/>
      <c r="J77" s="146" t="str">
        <f t="shared" si="2"/>
        <v/>
      </c>
    </row>
    <row r="78">
      <c r="A78" s="206"/>
      <c r="B78" s="207"/>
      <c r="C78" s="206"/>
      <c r="D78" s="208"/>
      <c r="E78" s="208"/>
      <c r="F78" s="208"/>
      <c r="G78" s="209"/>
      <c r="H78" s="209"/>
      <c r="I78" s="209"/>
      <c r="J78" s="146" t="str">
        <f t="shared" si="2"/>
        <v/>
      </c>
    </row>
    <row r="79">
      <c r="A79" s="206"/>
      <c r="B79" s="207"/>
      <c r="C79" s="206"/>
      <c r="D79" s="208"/>
      <c r="E79" s="208"/>
      <c r="F79" s="208"/>
      <c r="G79" s="209"/>
      <c r="H79" s="209"/>
      <c r="I79" s="209"/>
      <c r="J79" s="146" t="str">
        <f t="shared" si="2"/>
        <v/>
      </c>
    </row>
    <row r="80">
      <c r="A80" s="206"/>
      <c r="B80" s="207"/>
      <c r="C80" s="206"/>
      <c r="D80" s="208"/>
      <c r="E80" s="208"/>
      <c r="F80" s="208"/>
      <c r="G80" s="209"/>
      <c r="H80" s="209"/>
      <c r="I80" s="209"/>
      <c r="J80" s="146" t="str">
        <f t="shared" si="2"/>
        <v/>
      </c>
    </row>
    <row r="81">
      <c r="A81" s="206"/>
      <c r="B81" s="207"/>
      <c r="C81" s="206"/>
      <c r="D81" s="208"/>
      <c r="E81" s="208"/>
      <c r="F81" s="208"/>
      <c r="G81" s="209"/>
      <c r="H81" s="209"/>
      <c r="I81" s="209"/>
      <c r="J81" s="146" t="str">
        <f t="shared" si="2"/>
        <v/>
      </c>
    </row>
    <row r="82">
      <c r="A82" s="206"/>
      <c r="B82" s="207"/>
      <c r="C82" s="206"/>
      <c r="D82" s="208"/>
      <c r="E82" s="208"/>
      <c r="F82" s="208"/>
      <c r="G82" s="209"/>
      <c r="H82" s="209"/>
      <c r="I82" s="209"/>
      <c r="J82" s="146" t="str">
        <f t="shared" si="2"/>
        <v/>
      </c>
    </row>
    <row r="83">
      <c r="A83" s="206"/>
      <c r="B83" s="207"/>
      <c r="C83" s="206"/>
      <c r="D83" s="208"/>
      <c r="E83" s="208"/>
      <c r="F83" s="208"/>
      <c r="G83" s="209"/>
      <c r="H83" s="209"/>
      <c r="I83" s="209"/>
      <c r="J83" s="146" t="str">
        <f t="shared" si="2"/>
        <v/>
      </c>
    </row>
    <row r="84">
      <c r="A84" s="206"/>
      <c r="B84" s="207"/>
      <c r="C84" s="206"/>
      <c r="D84" s="208"/>
      <c r="E84" s="208"/>
      <c r="F84" s="208"/>
      <c r="G84" s="209"/>
      <c r="H84" s="209"/>
      <c r="I84" s="209"/>
      <c r="J84" s="146" t="str">
        <f t="shared" si="2"/>
        <v/>
      </c>
    </row>
    <row r="85">
      <c r="A85" s="206"/>
      <c r="B85" s="207"/>
      <c r="C85" s="206"/>
      <c r="D85" s="208"/>
      <c r="E85" s="208"/>
      <c r="F85" s="208"/>
      <c r="G85" s="209"/>
      <c r="H85" s="209"/>
      <c r="I85" s="209"/>
      <c r="J85" s="146" t="str">
        <f t="shared" si="2"/>
        <v/>
      </c>
    </row>
    <row r="86">
      <c r="A86" s="206"/>
      <c r="B86" s="207"/>
      <c r="C86" s="206"/>
      <c r="D86" s="208"/>
      <c r="E86" s="208"/>
      <c r="F86" s="208"/>
      <c r="G86" s="209"/>
      <c r="H86" s="209"/>
      <c r="I86" s="209"/>
      <c r="J86" s="146" t="str">
        <f t="shared" si="2"/>
        <v/>
      </c>
    </row>
    <row r="87">
      <c r="A87" s="206"/>
      <c r="B87" s="207"/>
      <c r="C87" s="206"/>
      <c r="D87" s="208"/>
      <c r="E87" s="208"/>
      <c r="F87" s="208"/>
      <c r="G87" s="209"/>
      <c r="H87" s="209"/>
      <c r="I87" s="209"/>
      <c r="J87" s="146" t="str">
        <f t="shared" si="2"/>
        <v/>
      </c>
    </row>
    <row r="88">
      <c r="A88" s="206"/>
      <c r="B88" s="207"/>
      <c r="C88" s="206"/>
      <c r="D88" s="208"/>
      <c r="E88" s="208"/>
      <c r="F88" s="208"/>
      <c r="G88" s="209"/>
      <c r="H88" s="209"/>
      <c r="I88" s="209"/>
      <c r="J88" s="146" t="str">
        <f t="shared" si="2"/>
        <v/>
      </c>
    </row>
    <row r="89">
      <c r="A89" s="206"/>
      <c r="B89" s="207"/>
      <c r="C89" s="206"/>
      <c r="D89" s="208"/>
      <c r="E89" s="208"/>
      <c r="F89" s="208"/>
      <c r="G89" s="209"/>
      <c r="H89" s="209"/>
      <c r="I89" s="209"/>
      <c r="J89" s="146" t="str">
        <f t="shared" si="2"/>
        <v/>
      </c>
    </row>
    <row r="90">
      <c r="A90" s="206"/>
      <c r="B90" s="207"/>
      <c r="C90" s="206"/>
      <c r="D90" s="208"/>
      <c r="E90" s="208"/>
      <c r="F90" s="208"/>
      <c r="G90" s="209"/>
      <c r="H90" s="209"/>
      <c r="I90" s="209"/>
      <c r="J90" s="146" t="str">
        <f t="shared" si="2"/>
        <v/>
      </c>
    </row>
    <row r="91">
      <c r="A91" s="206"/>
      <c r="B91" s="207"/>
      <c r="C91" s="206"/>
      <c r="D91" s="208"/>
      <c r="E91" s="208"/>
      <c r="F91" s="208"/>
      <c r="G91" s="209"/>
      <c r="H91" s="209"/>
      <c r="I91" s="209"/>
      <c r="J91" s="146" t="str">
        <f t="shared" si="2"/>
        <v/>
      </c>
    </row>
    <row r="92">
      <c r="A92" s="206"/>
      <c r="B92" s="207"/>
      <c r="C92" s="206"/>
      <c r="D92" s="208"/>
      <c r="E92" s="208"/>
      <c r="F92" s="208"/>
      <c r="G92" s="209"/>
      <c r="H92" s="209"/>
      <c r="I92" s="209"/>
      <c r="J92" s="146" t="str">
        <f t="shared" si="2"/>
        <v/>
      </c>
    </row>
    <row r="93">
      <c r="A93" s="206"/>
      <c r="B93" s="207"/>
      <c r="C93" s="206"/>
      <c r="D93" s="208"/>
      <c r="E93" s="208"/>
      <c r="F93" s="208"/>
      <c r="G93" s="209"/>
      <c r="H93" s="209"/>
      <c r="I93" s="209"/>
      <c r="J93" s="146" t="str">
        <f t="shared" si="2"/>
        <v/>
      </c>
    </row>
    <row r="94">
      <c r="A94" s="206"/>
      <c r="B94" s="207"/>
      <c r="C94" s="206"/>
      <c r="D94" s="208"/>
      <c r="E94" s="208"/>
      <c r="F94" s="208"/>
      <c r="G94" s="209"/>
      <c r="H94" s="209"/>
      <c r="I94" s="209"/>
      <c r="J94" s="146" t="str">
        <f t="shared" si="2"/>
        <v/>
      </c>
    </row>
    <row r="95">
      <c r="A95" s="206"/>
      <c r="B95" s="207"/>
      <c r="C95" s="206"/>
      <c r="D95" s="208"/>
      <c r="E95" s="208"/>
      <c r="F95" s="208"/>
      <c r="G95" s="209"/>
      <c r="H95" s="209"/>
      <c r="I95" s="209"/>
      <c r="J95" s="146" t="str">
        <f t="shared" si="2"/>
        <v/>
      </c>
    </row>
    <row r="96">
      <c r="A96" s="206"/>
      <c r="B96" s="207"/>
      <c r="C96" s="206"/>
      <c r="D96" s="208"/>
      <c r="E96" s="208"/>
      <c r="F96" s="208"/>
      <c r="G96" s="209"/>
      <c r="H96" s="209"/>
      <c r="I96" s="209"/>
      <c r="J96" s="146" t="str">
        <f t="shared" si="2"/>
        <v/>
      </c>
    </row>
    <row r="97">
      <c r="A97" s="206"/>
      <c r="B97" s="207"/>
      <c r="C97" s="206"/>
      <c r="D97" s="208"/>
      <c r="E97" s="208"/>
      <c r="F97" s="208"/>
      <c r="G97" s="209"/>
      <c r="H97" s="209"/>
      <c r="I97" s="209"/>
      <c r="J97" s="146" t="str">
        <f t="shared" si="2"/>
        <v/>
      </c>
    </row>
    <row r="98">
      <c r="A98" s="206"/>
      <c r="B98" s="207"/>
      <c r="C98" s="206"/>
      <c r="D98" s="208"/>
      <c r="E98" s="208"/>
      <c r="F98" s="208"/>
      <c r="G98" s="209"/>
      <c r="H98" s="209"/>
      <c r="I98" s="209"/>
      <c r="J98" s="146" t="str">
        <f t="shared" si="2"/>
        <v/>
      </c>
    </row>
    <row r="99">
      <c r="A99" s="206"/>
      <c r="B99" s="207"/>
      <c r="C99" s="206"/>
      <c r="D99" s="208"/>
      <c r="E99" s="208"/>
      <c r="F99" s="208"/>
      <c r="G99" s="209"/>
      <c r="H99" s="209"/>
      <c r="I99" s="209"/>
      <c r="J99" s="146" t="str">
        <f t="shared" si="2"/>
        <v/>
      </c>
    </row>
    <row r="100">
      <c r="A100" s="206"/>
      <c r="B100" s="207"/>
      <c r="C100" s="206"/>
      <c r="D100" s="208"/>
      <c r="E100" s="208"/>
      <c r="F100" s="208"/>
      <c r="G100" s="209"/>
      <c r="H100" s="209"/>
      <c r="I100" s="209"/>
      <c r="J100" s="146" t="str">
        <f t="shared" si="2"/>
        <v/>
      </c>
    </row>
    <row r="101">
      <c r="A101" s="206"/>
      <c r="B101" s="207"/>
      <c r="C101" s="206"/>
      <c r="D101" s="208"/>
      <c r="E101" s="208"/>
      <c r="F101" s="208"/>
      <c r="G101" s="209"/>
      <c r="H101" s="209"/>
      <c r="I101" s="209"/>
      <c r="J101" s="146" t="str">
        <f t="shared" si="2"/>
        <v/>
      </c>
    </row>
    <row r="102">
      <c r="A102" s="206"/>
      <c r="B102" s="207"/>
      <c r="C102" s="206"/>
      <c r="D102" s="208"/>
      <c r="E102" s="208"/>
      <c r="F102" s="208"/>
      <c r="G102" s="209"/>
      <c r="H102" s="209"/>
      <c r="I102" s="209"/>
      <c r="J102" s="146" t="str">
        <f t="shared" si="2"/>
        <v/>
      </c>
    </row>
    <row r="103">
      <c r="A103" s="206"/>
      <c r="B103" s="207"/>
      <c r="C103" s="206"/>
      <c r="D103" s="208"/>
      <c r="E103" s="208"/>
      <c r="F103" s="208"/>
      <c r="G103" s="209"/>
      <c r="H103" s="209"/>
      <c r="I103" s="209"/>
      <c r="J103" s="146" t="str">
        <f t="shared" si="2"/>
        <v/>
      </c>
    </row>
    <row r="104">
      <c r="A104" s="206"/>
      <c r="B104" s="207"/>
      <c r="C104" s="206"/>
      <c r="D104" s="208"/>
      <c r="E104" s="208"/>
      <c r="F104" s="208"/>
      <c r="G104" s="209"/>
      <c r="H104" s="209"/>
      <c r="I104" s="209"/>
      <c r="J104" s="146" t="str">
        <f t="shared" si="2"/>
        <v/>
      </c>
    </row>
    <row r="105">
      <c r="A105" s="206"/>
      <c r="B105" s="207"/>
      <c r="C105" s="206"/>
      <c r="D105" s="208"/>
      <c r="E105" s="208"/>
      <c r="F105" s="208"/>
      <c r="G105" s="209"/>
      <c r="H105" s="209"/>
      <c r="I105" s="209"/>
      <c r="J105" s="146" t="str">
        <f t="shared" si="2"/>
        <v/>
      </c>
    </row>
    <row r="106">
      <c r="A106" s="206"/>
      <c r="B106" s="207"/>
      <c r="C106" s="206"/>
      <c r="D106" s="208"/>
      <c r="E106" s="208"/>
      <c r="F106" s="208"/>
      <c r="G106" s="209"/>
      <c r="H106" s="209"/>
      <c r="I106" s="209"/>
      <c r="J106" s="146" t="str">
        <f t="shared" si="2"/>
        <v/>
      </c>
    </row>
    <row r="107">
      <c r="A107" s="206"/>
      <c r="B107" s="207"/>
      <c r="C107" s="206"/>
      <c r="D107" s="208"/>
      <c r="E107" s="208"/>
      <c r="F107" s="208"/>
      <c r="G107" s="209"/>
      <c r="H107" s="209"/>
      <c r="I107" s="209"/>
      <c r="J107" s="146" t="str">
        <f t="shared" si="2"/>
        <v/>
      </c>
    </row>
    <row r="108">
      <c r="A108" s="206"/>
      <c r="B108" s="207"/>
      <c r="C108" s="206"/>
      <c r="D108" s="208"/>
      <c r="E108" s="208"/>
      <c r="F108" s="208"/>
      <c r="G108" s="209"/>
      <c r="H108" s="209"/>
      <c r="I108" s="209"/>
      <c r="J108" s="146" t="str">
        <f t="shared" si="2"/>
        <v/>
      </c>
    </row>
    <row r="109">
      <c r="A109" s="206"/>
      <c r="B109" s="207"/>
      <c r="C109" s="206"/>
      <c r="D109" s="208"/>
      <c r="E109" s="208"/>
      <c r="F109" s="208"/>
      <c r="G109" s="209"/>
      <c r="H109" s="209"/>
      <c r="I109" s="209"/>
      <c r="J109" s="146" t="str">
        <f t="shared" si="2"/>
        <v/>
      </c>
    </row>
    <row r="110">
      <c r="A110" s="206"/>
      <c r="B110" s="207"/>
      <c r="C110" s="206"/>
      <c r="D110" s="208"/>
      <c r="E110" s="208"/>
      <c r="F110" s="208"/>
      <c r="G110" s="209"/>
      <c r="H110" s="209"/>
      <c r="I110" s="209"/>
      <c r="J110" s="146" t="str">
        <f t="shared" si="2"/>
        <v/>
      </c>
    </row>
    <row r="111">
      <c r="A111" s="206"/>
      <c r="B111" s="207"/>
      <c r="C111" s="206"/>
      <c r="D111" s="208"/>
      <c r="E111" s="208"/>
      <c r="F111" s="208"/>
      <c r="G111" s="209"/>
      <c r="H111" s="209"/>
      <c r="I111" s="209"/>
      <c r="J111" s="146" t="str">
        <f t="shared" si="2"/>
        <v/>
      </c>
    </row>
    <row r="112">
      <c r="A112" s="206"/>
      <c r="B112" s="207"/>
      <c r="C112" s="206"/>
      <c r="D112" s="208"/>
      <c r="E112" s="208"/>
      <c r="F112" s="208"/>
      <c r="G112" s="209"/>
      <c r="H112" s="209"/>
      <c r="I112" s="209"/>
      <c r="J112" s="146" t="str">
        <f t="shared" si="2"/>
        <v/>
      </c>
    </row>
    <row r="113">
      <c r="A113" s="206"/>
      <c r="B113" s="207"/>
      <c r="C113" s="206"/>
      <c r="D113" s="208"/>
      <c r="E113" s="208"/>
      <c r="F113" s="208"/>
      <c r="G113" s="209"/>
      <c r="H113" s="209"/>
      <c r="I113" s="209"/>
      <c r="J113" s="146" t="str">
        <f t="shared" si="2"/>
        <v/>
      </c>
    </row>
    <row r="114">
      <c r="A114" s="206"/>
      <c r="B114" s="207"/>
      <c r="C114" s="206"/>
      <c r="D114" s="208"/>
      <c r="E114" s="208"/>
      <c r="F114" s="208"/>
      <c r="G114" s="209"/>
      <c r="H114" s="209"/>
      <c r="I114" s="209"/>
      <c r="J114" s="146" t="str">
        <f t="shared" si="2"/>
        <v/>
      </c>
    </row>
    <row r="115">
      <c r="A115" s="206"/>
      <c r="B115" s="207"/>
      <c r="C115" s="206"/>
      <c r="D115" s="208"/>
      <c r="E115" s="208"/>
      <c r="F115" s="208"/>
      <c r="G115" s="209"/>
      <c r="H115" s="209"/>
      <c r="I115" s="209"/>
      <c r="J115" s="146" t="str">
        <f t="shared" si="2"/>
        <v/>
      </c>
    </row>
    <row r="116">
      <c r="A116" s="206"/>
      <c r="B116" s="207"/>
      <c r="C116" s="206"/>
      <c r="D116" s="208"/>
      <c r="E116" s="208"/>
      <c r="F116" s="208"/>
      <c r="G116" s="209"/>
      <c r="H116" s="209"/>
      <c r="I116" s="209"/>
      <c r="J116" s="146" t="str">
        <f t="shared" si="2"/>
        <v/>
      </c>
    </row>
    <row r="117">
      <c r="A117" s="206"/>
      <c r="B117" s="207"/>
      <c r="C117" s="206"/>
      <c r="D117" s="208"/>
      <c r="E117" s="208"/>
      <c r="F117" s="208"/>
      <c r="G117" s="209"/>
      <c r="H117" s="209"/>
      <c r="I117" s="209"/>
      <c r="J117" s="146" t="str">
        <f t="shared" si="2"/>
        <v/>
      </c>
    </row>
    <row r="118">
      <c r="A118" s="206"/>
      <c r="B118" s="207"/>
      <c r="C118" s="206"/>
      <c r="D118" s="208"/>
      <c r="E118" s="208"/>
      <c r="F118" s="208"/>
      <c r="G118" s="209"/>
      <c r="H118" s="209"/>
      <c r="I118" s="209"/>
      <c r="J118" s="146" t="str">
        <f t="shared" si="2"/>
        <v/>
      </c>
    </row>
    <row r="119">
      <c r="A119" s="206"/>
      <c r="B119" s="207"/>
      <c r="C119" s="206"/>
      <c r="D119" s="208"/>
      <c r="E119" s="208"/>
      <c r="F119" s="208"/>
      <c r="G119" s="209"/>
      <c r="H119" s="209"/>
      <c r="I119" s="209"/>
      <c r="J119" s="146" t="str">
        <f t="shared" si="2"/>
        <v/>
      </c>
    </row>
    <row r="120">
      <c r="A120" s="206"/>
      <c r="B120" s="207"/>
      <c r="C120" s="206"/>
      <c r="D120" s="208"/>
      <c r="E120" s="208"/>
      <c r="F120" s="208"/>
      <c r="G120" s="209"/>
      <c r="H120" s="209"/>
      <c r="I120" s="209"/>
      <c r="J120" s="146" t="str">
        <f t="shared" si="2"/>
        <v/>
      </c>
    </row>
    <row r="121">
      <c r="A121" s="206"/>
      <c r="B121" s="207"/>
      <c r="C121" s="206"/>
      <c r="D121" s="208"/>
      <c r="E121" s="208"/>
      <c r="F121" s="208"/>
      <c r="G121" s="209"/>
      <c r="H121" s="209"/>
      <c r="I121" s="209"/>
      <c r="J121" s="146" t="str">
        <f t="shared" si="2"/>
        <v/>
      </c>
    </row>
    <row r="122">
      <c r="A122" s="206"/>
      <c r="B122" s="207"/>
      <c r="C122" s="206"/>
      <c r="D122" s="208"/>
      <c r="E122" s="208"/>
      <c r="F122" s="208"/>
      <c r="G122" s="209"/>
      <c r="H122" s="209"/>
      <c r="I122" s="209"/>
      <c r="J122" s="146" t="str">
        <f t="shared" si="2"/>
        <v/>
      </c>
    </row>
    <row r="123">
      <c r="A123" s="206"/>
      <c r="B123" s="207"/>
      <c r="C123" s="206"/>
      <c r="D123" s="208"/>
      <c r="E123" s="208"/>
      <c r="F123" s="208"/>
      <c r="G123" s="209"/>
      <c r="H123" s="209"/>
      <c r="I123" s="209"/>
      <c r="J123" s="146" t="str">
        <f t="shared" si="2"/>
        <v/>
      </c>
    </row>
    <row r="124">
      <c r="A124" s="206"/>
      <c r="B124" s="207"/>
      <c r="C124" s="206"/>
      <c r="D124" s="208"/>
      <c r="E124" s="208"/>
      <c r="F124" s="208"/>
      <c r="G124" s="209"/>
      <c r="H124" s="209"/>
      <c r="I124" s="209"/>
      <c r="J124" s="146" t="str">
        <f t="shared" si="2"/>
        <v/>
      </c>
    </row>
    <row r="125">
      <c r="A125" s="206"/>
      <c r="B125" s="207"/>
      <c r="C125" s="206"/>
      <c r="D125" s="208"/>
      <c r="E125" s="208"/>
      <c r="F125" s="208"/>
      <c r="G125" s="209"/>
      <c r="H125" s="209"/>
      <c r="I125" s="209"/>
      <c r="J125" s="146" t="str">
        <f t="shared" si="2"/>
        <v/>
      </c>
    </row>
    <row r="126">
      <c r="A126" s="206"/>
      <c r="B126" s="207"/>
      <c r="C126" s="206"/>
      <c r="D126" s="208"/>
      <c r="E126" s="208"/>
      <c r="F126" s="208"/>
      <c r="G126" s="209"/>
      <c r="H126" s="209"/>
      <c r="I126" s="209"/>
      <c r="J126" s="146" t="str">
        <f t="shared" si="2"/>
        <v/>
      </c>
    </row>
    <row r="127">
      <c r="A127" s="206"/>
      <c r="B127" s="207"/>
      <c r="C127" s="206"/>
      <c r="D127" s="208"/>
      <c r="E127" s="208"/>
      <c r="F127" s="208"/>
      <c r="G127" s="209"/>
      <c r="H127" s="209"/>
      <c r="I127" s="209"/>
      <c r="J127" s="146" t="str">
        <f t="shared" si="2"/>
        <v/>
      </c>
    </row>
  </sheetData>
  <mergeCells count="2">
    <mergeCell ref="A1:I1"/>
    <mergeCell ref="J1:J2"/>
  </mergeCells>
  <conditionalFormatting sqref="D3:J127">
    <cfRule type="cellIs" dxfId="0" priority="1" operator="equal">
      <formula>973</formula>
    </cfRule>
  </conditionalFormatting>
  <conditionalFormatting sqref="D1:J127">
    <cfRule type="cellIs" dxfId="1" priority="2" operator="equal">
      <formula>1678</formula>
    </cfRule>
  </conditionalFormatting>
  <conditionalFormatting sqref="D1:J127">
    <cfRule type="cellIs" dxfId="2" priority="3" operator="equal">
      <formula>1323</formula>
    </cfRule>
  </conditionalFormatting>
  <conditionalFormatting sqref="D1:J127">
    <cfRule type="cellIs" dxfId="3" priority="4" operator="equal">
      <formula>294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.57"/>
    <col customWidth="1" min="2" max="2" width="5.86"/>
    <col customWidth="1" min="3" max="3" width="7.29"/>
    <col customWidth="1" min="4" max="4" width="5.86"/>
    <col customWidth="1" min="5" max="5" width="8.0"/>
    <col customWidth="1" min="6" max="7" width="1.57"/>
    <col customWidth="1" min="8" max="8" width="7.29"/>
    <col customWidth="1" min="9" max="9" width="3.0"/>
    <col customWidth="1" min="10" max="10" width="7.29"/>
    <col customWidth="1" min="11" max="11" width="5.86"/>
    <col customWidth="1" min="12" max="12" width="7.86"/>
    <col customWidth="1" min="13" max="13" width="5.86"/>
  </cols>
  <sheetData>
    <row r="1">
      <c r="A1" s="148"/>
      <c r="B1" s="149" t="s">
        <v>77</v>
      </c>
      <c r="C1" s="150"/>
      <c r="D1" s="149" t="s">
        <v>78</v>
      </c>
      <c r="E1" s="150"/>
      <c r="F1" s="151"/>
      <c r="G1" s="152"/>
      <c r="H1" s="153" t="s">
        <v>80</v>
      </c>
      <c r="I1" s="151"/>
      <c r="J1" s="154"/>
      <c r="K1" s="155"/>
      <c r="L1" s="156" t="s">
        <v>81</v>
      </c>
      <c r="M1" s="150"/>
    </row>
    <row r="2">
      <c r="A2" s="148"/>
      <c r="B2" s="11"/>
      <c r="C2" s="59"/>
      <c r="D2" s="11"/>
      <c r="E2" s="59"/>
      <c r="F2" s="151"/>
      <c r="G2" s="157"/>
      <c r="H2" s="14"/>
      <c r="I2" s="151"/>
      <c r="J2" s="154"/>
      <c r="K2" s="155"/>
      <c r="L2" s="11"/>
      <c r="M2" s="59"/>
    </row>
    <row r="3">
      <c r="A3" s="158"/>
      <c r="B3" s="159" t="s">
        <v>83</v>
      </c>
      <c r="C3" s="4"/>
      <c r="D3" s="160" t="s">
        <v>84</v>
      </c>
      <c r="E3" s="4"/>
      <c r="F3" s="161"/>
      <c r="G3" s="162"/>
      <c r="H3" s="163" t="s">
        <v>86</v>
      </c>
      <c r="I3" s="161"/>
      <c r="K3" s="52"/>
      <c r="L3" s="164" t="s">
        <v>1</v>
      </c>
      <c r="M3" s="164" t="s">
        <v>2</v>
      </c>
    </row>
    <row r="4">
      <c r="A4" s="165"/>
      <c r="B4" s="166"/>
      <c r="C4" s="166"/>
      <c r="D4" s="166"/>
      <c r="E4" s="166"/>
      <c r="F4" s="167"/>
      <c r="G4" s="168"/>
      <c r="H4" s="169"/>
      <c r="I4" s="168"/>
      <c r="K4" s="52"/>
      <c r="L4" s="164">
        <v>1.0</v>
      </c>
      <c r="M4" s="170">
        <f t="shared" ref="M4:M11" si="1">C6</f>
        <v>2761</v>
      </c>
    </row>
    <row r="5">
      <c r="A5" s="158"/>
      <c r="B5" s="171" t="s">
        <v>89</v>
      </c>
      <c r="C5" s="172" t="s">
        <v>90</v>
      </c>
      <c r="D5" s="172" t="s">
        <v>91</v>
      </c>
      <c r="E5" s="172" t="s">
        <v>92</v>
      </c>
      <c r="F5" s="173"/>
      <c r="G5" s="168"/>
      <c r="H5" s="168"/>
      <c r="I5" s="168"/>
      <c r="K5" s="52"/>
      <c r="L5" s="164">
        <v>2.0</v>
      </c>
      <c r="M5" s="170">
        <f t="shared" si="1"/>
        <v>1678</v>
      </c>
    </row>
    <row r="6">
      <c r="A6" s="158"/>
      <c r="B6" s="171">
        <v>1.0</v>
      </c>
      <c r="C6" s="141">
        <f>IFERROR(__xludf.DUMMYFUNCTION("importrange('Control PanelOur Matches'!P5,""Elims!C6:E13"")"),"2761")</f>
        <v>2761</v>
      </c>
      <c r="D6" s="141">
        <v>751.0</v>
      </c>
      <c r="E6" s="141">
        <v>3303.0</v>
      </c>
      <c r="F6" s="173"/>
      <c r="G6" s="168"/>
      <c r="H6" s="168"/>
      <c r="I6" s="168"/>
      <c r="K6" s="52"/>
      <c r="L6" s="164">
        <v>3.0</v>
      </c>
      <c r="M6" s="170">
        <f t="shared" si="1"/>
        <v>973</v>
      </c>
    </row>
    <row r="7">
      <c r="A7" s="158"/>
      <c r="B7" s="171">
        <v>2.0</v>
      </c>
      <c r="C7" s="141">
        <v>1678.0</v>
      </c>
      <c r="D7" s="141">
        <v>1323.0</v>
      </c>
      <c r="E7" s="141">
        <v>2135.0</v>
      </c>
      <c r="F7" s="173"/>
      <c r="G7" s="168"/>
      <c r="H7" s="168"/>
      <c r="I7" s="168"/>
      <c r="K7" s="52"/>
      <c r="L7" s="164">
        <v>4.0</v>
      </c>
      <c r="M7" s="170">
        <f t="shared" si="1"/>
        <v>5852</v>
      </c>
    </row>
    <row r="8">
      <c r="A8" s="158"/>
      <c r="B8" s="171">
        <v>3.0</v>
      </c>
      <c r="C8" s="141">
        <v>973.0</v>
      </c>
      <c r="D8" s="141">
        <v>1072.0</v>
      </c>
      <c r="E8" s="141">
        <v>1662.0</v>
      </c>
      <c r="F8" s="173"/>
      <c r="G8" s="168"/>
      <c r="H8" s="168"/>
      <c r="I8" s="168"/>
      <c r="K8" s="52"/>
      <c r="L8" s="164">
        <v>5.0</v>
      </c>
      <c r="M8" s="170">
        <f t="shared" si="1"/>
        <v>6699</v>
      </c>
    </row>
    <row r="9">
      <c r="A9" s="158"/>
      <c r="B9" s="171">
        <v>4.0</v>
      </c>
      <c r="C9" s="141">
        <v>5852.0</v>
      </c>
      <c r="D9" s="141">
        <v>3256.0</v>
      </c>
      <c r="E9" s="141">
        <v>4543.0</v>
      </c>
      <c r="F9" s="173"/>
      <c r="G9" s="168"/>
      <c r="H9" s="168"/>
      <c r="I9" s="168"/>
      <c r="K9" s="52"/>
      <c r="L9" s="164">
        <v>6.0</v>
      </c>
      <c r="M9" s="170">
        <f t="shared" si="1"/>
        <v>6305</v>
      </c>
    </row>
    <row r="10">
      <c r="A10" s="158"/>
      <c r="B10" s="171">
        <v>5.0</v>
      </c>
      <c r="C10" s="141">
        <v>6699.0</v>
      </c>
      <c r="D10" s="141">
        <v>4415.0</v>
      </c>
      <c r="E10" s="141">
        <v>1868.0</v>
      </c>
      <c r="F10" s="173"/>
      <c r="G10" s="168"/>
      <c r="H10" s="168"/>
      <c r="I10" s="168"/>
      <c r="K10" s="52"/>
      <c r="L10" s="164">
        <v>7.0</v>
      </c>
      <c r="M10" s="170">
        <f t="shared" si="1"/>
        <v>5134</v>
      </c>
    </row>
    <row r="11">
      <c r="A11" s="158"/>
      <c r="B11" s="171">
        <v>6.0</v>
      </c>
      <c r="C11" s="141">
        <v>6305.0</v>
      </c>
      <c r="D11" s="141">
        <v>2085.0</v>
      </c>
      <c r="E11" s="141">
        <v>1671.0</v>
      </c>
      <c r="F11" s="173"/>
      <c r="G11" s="168"/>
      <c r="H11" s="168"/>
      <c r="I11" s="168"/>
      <c r="K11" s="52"/>
      <c r="L11" s="164">
        <v>8.0</v>
      </c>
      <c r="M11" s="170">
        <f t="shared" si="1"/>
        <v>5104</v>
      </c>
    </row>
    <row r="12">
      <c r="A12" s="158"/>
      <c r="B12" s="171">
        <v>7.0</v>
      </c>
      <c r="C12" s="141">
        <v>5134.0</v>
      </c>
      <c r="D12" s="141">
        <v>5817.0</v>
      </c>
      <c r="E12" s="141">
        <v>294.0</v>
      </c>
      <c r="F12" s="173"/>
      <c r="G12" s="168"/>
      <c r="H12" s="168"/>
      <c r="I12" s="168"/>
      <c r="K12" s="52"/>
      <c r="L12" s="164">
        <v>9.0</v>
      </c>
      <c r="M12" s="170">
        <f t="shared" ref="M12:M19" si="2">D6</f>
        <v>751</v>
      </c>
    </row>
    <row r="13">
      <c r="A13" s="158"/>
      <c r="B13" s="171">
        <v>8.0</v>
      </c>
      <c r="C13" s="141">
        <v>5104.0</v>
      </c>
      <c r="D13" s="141">
        <v>4276.0</v>
      </c>
      <c r="E13" s="141">
        <v>4255.0</v>
      </c>
      <c r="F13" s="173"/>
      <c r="G13" s="168"/>
      <c r="H13" s="168"/>
      <c r="I13" s="168"/>
      <c r="K13" s="52"/>
      <c r="L13" s="164">
        <v>10.0</v>
      </c>
      <c r="M13" s="170">
        <f t="shared" si="2"/>
        <v>1323</v>
      </c>
    </row>
    <row r="14">
      <c r="A14" s="158"/>
      <c r="B14" s="174">
        <f t="array" ref="B14">if(mod(index(L4:L27,match(973,M4:M27,0)),8)=0,8,mod(index(L4:L27,match(973,M4:M27,0)),8))</f>
        <v>3</v>
      </c>
      <c r="C14" s="174">
        <f t="shared" ref="C14:E14" si="3">index(C6:C13,match($B$14,$B$6:$B$13,0))</f>
        <v>973</v>
      </c>
      <c r="D14" s="174">
        <f t="shared" si="3"/>
        <v>1072</v>
      </c>
      <c r="E14" s="174">
        <f t="shared" si="3"/>
        <v>1662</v>
      </c>
      <c r="F14" s="173"/>
      <c r="G14" s="168"/>
      <c r="H14" s="168"/>
      <c r="I14" s="168"/>
      <c r="K14" s="52"/>
      <c r="L14" s="164">
        <v>11.0</v>
      </c>
      <c r="M14" s="170">
        <f t="shared" si="2"/>
        <v>1072</v>
      </c>
    </row>
    <row r="15">
      <c r="A15" s="165"/>
      <c r="B15" s="6"/>
      <c r="C15" s="175"/>
      <c r="D15" s="175"/>
      <c r="E15" s="175"/>
      <c r="K15" s="52"/>
      <c r="L15" s="164">
        <v>12.0</v>
      </c>
      <c r="M15" s="170">
        <f t="shared" si="2"/>
        <v>3256</v>
      </c>
    </row>
    <row r="16">
      <c r="A16" s="176"/>
      <c r="B16" s="177">
        <v>1.0</v>
      </c>
      <c r="C16" s="178"/>
      <c r="D16" s="179"/>
      <c r="E16" s="179"/>
      <c r="F16" s="179"/>
      <c r="G16" s="179"/>
      <c r="H16" s="179"/>
      <c r="I16" s="179"/>
      <c r="J16" s="180"/>
      <c r="K16" s="52"/>
      <c r="L16" s="164">
        <v>13.0</v>
      </c>
      <c r="M16" s="170">
        <f t="shared" si="2"/>
        <v>4415</v>
      </c>
    </row>
    <row r="17">
      <c r="A17" s="158"/>
      <c r="B17" s="181">
        <v>8.0</v>
      </c>
      <c r="C17" s="182"/>
      <c r="D17" s="183"/>
      <c r="E17" s="184"/>
      <c r="F17" s="179"/>
      <c r="G17" s="179"/>
      <c r="H17" s="179"/>
      <c r="I17" s="179"/>
      <c r="J17" s="180"/>
      <c r="K17" s="52"/>
      <c r="L17" s="164">
        <v>14.0</v>
      </c>
      <c r="M17" s="170">
        <f t="shared" si="2"/>
        <v>2085</v>
      </c>
    </row>
    <row r="18">
      <c r="A18" s="165"/>
      <c r="B18" s="185"/>
      <c r="C18" s="186"/>
      <c r="D18" s="187"/>
      <c r="E18" s="188">
        <v>8.0</v>
      </c>
      <c r="F18" s="178"/>
      <c r="G18" s="179"/>
      <c r="H18" s="179"/>
      <c r="I18" s="189"/>
      <c r="J18" s="180"/>
      <c r="K18" s="52"/>
      <c r="L18" s="164">
        <v>15.0</v>
      </c>
      <c r="M18" s="170">
        <f t="shared" si="2"/>
        <v>5817</v>
      </c>
    </row>
    <row r="19">
      <c r="A19" s="158"/>
      <c r="B19" s="177">
        <v>4.0</v>
      </c>
      <c r="C19" s="187"/>
      <c r="D19" s="182"/>
      <c r="E19" s="190">
        <v>4.0</v>
      </c>
      <c r="F19" s="182"/>
      <c r="G19" s="183"/>
      <c r="H19" s="184"/>
      <c r="I19" s="189"/>
      <c r="J19" s="180"/>
      <c r="K19" s="52"/>
      <c r="L19" s="164">
        <v>16.0</v>
      </c>
      <c r="M19" s="170">
        <f t="shared" si="2"/>
        <v>4276</v>
      </c>
    </row>
    <row r="20">
      <c r="A20" s="158"/>
      <c r="B20" s="181">
        <v>5.0</v>
      </c>
      <c r="C20" s="191"/>
      <c r="D20" s="179"/>
      <c r="E20" s="192"/>
      <c r="F20" s="186"/>
      <c r="G20" s="187"/>
      <c r="H20" s="193"/>
      <c r="J20" s="194"/>
      <c r="K20" s="52"/>
      <c r="L20" s="164">
        <v>17.0</v>
      </c>
      <c r="M20" s="170">
        <f t="shared" ref="M20:M27" si="4">E6</f>
        <v>3303</v>
      </c>
    </row>
    <row r="21">
      <c r="A21" s="165"/>
      <c r="B21" s="185"/>
      <c r="C21" s="179"/>
      <c r="D21" s="179"/>
      <c r="E21" s="179"/>
      <c r="F21" s="186"/>
      <c r="G21" s="182"/>
      <c r="H21" s="195"/>
      <c r="J21" s="194"/>
      <c r="K21" s="52"/>
      <c r="L21" s="164">
        <v>18.0</v>
      </c>
      <c r="M21" s="170">
        <f t="shared" si="4"/>
        <v>2135</v>
      </c>
    </row>
    <row r="22">
      <c r="A22" s="158"/>
      <c r="B22" s="177">
        <v>2.0</v>
      </c>
      <c r="C22" s="178"/>
      <c r="D22" s="179"/>
      <c r="E22" s="196"/>
      <c r="F22" s="186"/>
      <c r="G22" s="183"/>
      <c r="H22" s="192"/>
      <c r="I22" s="189"/>
      <c r="J22" s="180"/>
      <c r="K22" s="52"/>
      <c r="L22" s="164">
        <v>19.0</v>
      </c>
      <c r="M22" s="170">
        <f t="shared" si="4"/>
        <v>1662</v>
      </c>
    </row>
    <row r="23">
      <c r="A23" s="176"/>
      <c r="B23" s="181">
        <v>7.0</v>
      </c>
      <c r="C23" s="182"/>
      <c r="D23" s="187"/>
      <c r="E23" s="188">
        <v>2.0</v>
      </c>
      <c r="F23" s="187"/>
      <c r="G23" s="183"/>
      <c r="H23" s="179"/>
      <c r="I23" s="189"/>
      <c r="J23" s="180"/>
      <c r="K23" s="52"/>
      <c r="L23" s="164">
        <v>20.0</v>
      </c>
      <c r="M23" s="170">
        <f t="shared" si="4"/>
        <v>4543</v>
      </c>
    </row>
    <row r="24">
      <c r="A24" s="165"/>
      <c r="B24" s="185"/>
      <c r="C24" s="186"/>
      <c r="D24" s="182"/>
      <c r="E24" s="190">
        <v>3.0</v>
      </c>
      <c r="F24" s="191"/>
      <c r="G24" s="179"/>
      <c r="H24" s="179"/>
      <c r="I24" s="189"/>
      <c r="J24" s="180"/>
      <c r="K24" s="52"/>
      <c r="L24" s="164">
        <v>21.0</v>
      </c>
      <c r="M24" s="170">
        <f t="shared" si="4"/>
        <v>1868</v>
      </c>
    </row>
    <row r="25">
      <c r="A25" s="158"/>
      <c r="B25" s="177">
        <v>3.0</v>
      </c>
      <c r="C25" s="187"/>
      <c r="D25" s="183"/>
      <c r="E25" s="192"/>
      <c r="F25" s="179"/>
      <c r="G25" s="179"/>
      <c r="H25" s="179"/>
      <c r="I25" s="189"/>
      <c r="J25" s="180"/>
      <c r="K25" s="52"/>
      <c r="L25" s="164">
        <v>22.0</v>
      </c>
      <c r="M25" s="170">
        <f t="shared" si="4"/>
        <v>1671</v>
      </c>
    </row>
    <row r="26">
      <c r="A26" s="158"/>
      <c r="B26" s="181">
        <v>6.0</v>
      </c>
      <c r="C26" s="191"/>
      <c r="D26" s="179"/>
      <c r="E26" s="179"/>
      <c r="F26" s="179"/>
      <c r="G26" s="179"/>
      <c r="H26" s="179"/>
      <c r="I26" s="189"/>
      <c r="J26" s="180"/>
      <c r="K26" s="52"/>
      <c r="L26" s="164">
        <v>23.0</v>
      </c>
      <c r="M26" s="170">
        <f t="shared" si="4"/>
        <v>294</v>
      </c>
    </row>
    <row r="27">
      <c r="A27" s="197"/>
      <c r="B27" s="198"/>
      <c r="C27" s="199"/>
      <c r="D27" s="199"/>
      <c r="E27" s="199"/>
      <c r="F27" s="199"/>
      <c r="G27" s="199"/>
      <c r="H27" s="199"/>
      <c r="I27" s="199"/>
      <c r="K27" s="52"/>
      <c r="L27" s="164">
        <v>24.0</v>
      </c>
      <c r="M27" s="170">
        <f t="shared" si="4"/>
        <v>4255</v>
      </c>
    </row>
  </sheetData>
  <mergeCells count="6">
    <mergeCell ref="B3:C3"/>
    <mergeCell ref="D3:E3"/>
    <mergeCell ref="B1:C2"/>
    <mergeCell ref="D1:E2"/>
    <mergeCell ref="H1:H2"/>
    <mergeCell ref="L1:M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8.29"/>
    <col customWidth="1" min="2" max="2" width="9.43"/>
    <col customWidth="1" min="3" max="3" width="12.43"/>
    <col customWidth="1" min="4" max="9" width="8.29"/>
    <col customWidth="1" min="10" max="11" width="35.86"/>
  </cols>
  <sheetData>
    <row r="1">
      <c r="A1" s="200" t="s">
        <v>21</v>
      </c>
      <c r="B1" s="200" t="s">
        <v>69</v>
      </c>
      <c r="C1" s="200" t="s">
        <v>102</v>
      </c>
      <c r="D1" s="201" t="s">
        <v>47</v>
      </c>
      <c r="E1" s="201" t="s">
        <v>48</v>
      </c>
      <c r="F1" s="201" t="s">
        <v>49</v>
      </c>
      <c r="G1" s="202" t="s">
        <v>50</v>
      </c>
      <c r="H1" s="202" t="s">
        <v>51</v>
      </c>
      <c r="I1" s="202" t="s">
        <v>52</v>
      </c>
      <c r="J1" s="201" t="s">
        <v>103</v>
      </c>
      <c r="K1" s="202" t="s">
        <v>104</v>
      </c>
      <c r="L1" s="203" t="s">
        <v>105</v>
      </c>
      <c r="M1" s="203" t="s">
        <v>107</v>
      </c>
      <c r="N1" s="203" t="s">
        <v>109</v>
      </c>
      <c r="O1" s="203"/>
      <c r="P1" s="203" t="s">
        <v>110</v>
      </c>
      <c r="Q1" s="203"/>
    </row>
    <row r="2">
      <c r="A2" s="200" t="str">
        <f t="array" ref="A2">if(row($A1)&gt;$M$9,"",index('Match Sched'!C:C,match(concatenate(973,"-",row(A1)),'Match Sched'!J:J,0)))</f>
        <v>QF 4-1</v>
      </c>
      <c r="B2" s="200" t="str">
        <f t="array" ref="B2">if(row($A1)&gt;$M$9,"",index('Match Sched'!A:A,match($A2,'Match Sched'!$C:$C,0)))</f>
        <v>Thu</v>
      </c>
      <c r="C2" s="204">
        <f t="array" ref="C2">if(row($A1)&gt;$M$9,"",index('Match Sched'!B:B,match($A2,'Match Sched'!$C:$C,0)))</f>
        <v>0.36875</v>
      </c>
      <c r="D2" s="205">
        <f t="array" ref="D2">if(row($A1)&gt;$M$9,"",index('Match Sched'!D:D,match($A2,'Match Sched'!$C:$C,0)))</f>
        <v>973</v>
      </c>
      <c r="E2" s="205">
        <f t="array" ref="E2">if(row($A1)&gt;$M$9,"",index('Match Sched'!E:E,match($A2,'Match Sched'!$C:$C,0)))</f>
        <v>1072</v>
      </c>
      <c r="F2" s="205">
        <f t="array" ref="F2">if(row($A1)&gt;$M$9,"",index('Match Sched'!F:F,match($A2,'Match Sched'!$C:$C,0)))</f>
        <v>1662</v>
      </c>
      <c r="G2" s="210">
        <f t="array" ref="G2">if(row($A1)&gt;$M$9,"",index('Match Sched'!G:G,match($A2,'Match Sched'!$C:$C,0)))</f>
        <v>6305</v>
      </c>
      <c r="H2" s="210">
        <f t="array" ref="H2">if(row($A1)&gt;$M$9,"",index('Match Sched'!H:H,match($A2,'Match Sched'!$C:$C,0)))</f>
        <v>2085</v>
      </c>
      <c r="I2" s="210">
        <f t="array" ref="I2">if(row($A1)&gt;$M$9,"",index('Match Sched'!I:I,match($A2,'Match Sched'!$C:$C,0)))</f>
        <v>1671</v>
      </c>
      <c r="J2" s="205"/>
      <c r="K2" s="210"/>
      <c r="L2" s="203">
        <v>60.0</v>
      </c>
      <c r="M2" s="203">
        <v>26.0</v>
      </c>
      <c r="N2" s="203">
        <v>15.0</v>
      </c>
      <c r="O2" s="203"/>
      <c r="P2" s="203" t="s">
        <v>117</v>
      </c>
      <c r="Q2" s="203"/>
    </row>
    <row r="3">
      <c r="A3" s="200" t="str">
        <f t="array" ref="A3">if(row($A2)&gt;$M$9,"",index('Match Sched'!C:C,match(concatenate(973,"-",row(A2)),'Match Sched'!J:J,0)))</f>
        <v>QF 4-2</v>
      </c>
      <c r="B3" s="200" t="str">
        <f t="array" ref="B3">if(row($A2)&gt;$M$9,"",index('Match Sched'!A:A,match($A3,'Match Sched'!$C:$C,0)))</f>
        <v>Thu</v>
      </c>
      <c r="C3" s="204">
        <f t="array" ref="C3">if(row($A2)&gt;$M$9,"",index('Match Sched'!B:B,match($A3,'Match Sched'!$C:$C,0)))</f>
        <v>0.3881944444</v>
      </c>
      <c r="D3" s="205">
        <f t="array" ref="D3">if(row($A2)&gt;$M$9,"",index('Match Sched'!D:D,match($A3,'Match Sched'!$C:$C,0)))</f>
        <v>973</v>
      </c>
      <c r="E3" s="205">
        <f t="array" ref="E3">if(row($A2)&gt;$M$9,"",index('Match Sched'!E:E,match($A3,'Match Sched'!$C:$C,0)))</f>
        <v>1072</v>
      </c>
      <c r="F3" s="205">
        <f t="array" ref="F3">if(row($A2)&gt;$M$9,"",index('Match Sched'!F:F,match($A3,'Match Sched'!$C:$C,0)))</f>
        <v>1662</v>
      </c>
      <c r="G3" s="210">
        <f t="array" ref="G3">if(row($A2)&gt;$M$9,"",index('Match Sched'!G:G,match($A3,'Match Sched'!$C:$C,0)))</f>
        <v>6305</v>
      </c>
      <c r="H3" s="210">
        <f t="array" ref="H3">if(row($A2)&gt;$M$9,"",index('Match Sched'!H:H,match($A3,'Match Sched'!$C:$C,0)))</f>
        <v>2085</v>
      </c>
      <c r="I3" s="210">
        <f t="array" ref="I3">if(row($A2)&gt;$M$9,"",index('Match Sched'!I:I,match($A3,'Match Sched'!$C:$C,0)))</f>
        <v>1671</v>
      </c>
      <c r="J3" s="205"/>
      <c r="K3" s="210"/>
      <c r="L3" s="203"/>
      <c r="M3" s="203"/>
      <c r="N3" s="203"/>
      <c r="O3" s="203"/>
      <c r="P3" s="203"/>
      <c r="Q3" s="203"/>
    </row>
    <row r="4">
      <c r="A4" s="200" t="str">
        <f t="array" ref="A4">if(row($A3)&gt;$M$9,"",index('Match Sched'!C:C,match(concatenate(973,"-",row(A3)),'Match Sched'!J:J,0)))</f>
        <v>QF 4-3</v>
      </c>
      <c r="B4" s="200" t="str">
        <f t="array" ref="B4">if(row($A3)&gt;$M$9,"",index('Match Sched'!A:A,match($A4,'Match Sched'!$C:$C,0)))</f>
        <v>Thu</v>
      </c>
      <c r="C4" s="204">
        <f t="array" ref="C4">if(row($A3)&gt;$M$9,"",index('Match Sched'!B:B,match($A4,'Match Sched'!$C:$C,0)))</f>
        <v>0.4097222222</v>
      </c>
      <c r="D4" s="205">
        <f t="array" ref="D4">if(row($A3)&gt;$M$9,"",index('Match Sched'!D:D,match($A4,'Match Sched'!$C:$C,0)))</f>
        <v>973</v>
      </c>
      <c r="E4" s="205">
        <f t="array" ref="E4">if(row($A3)&gt;$M$9,"",index('Match Sched'!E:E,match($A4,'Match Sched'!$C:$C,0)))</f>
        <v>1072</v>
      </c>
      <c r="F4" s="205">
        <f t="array" ref="F4">if(row($A3)&gt;$M$9,"",index('Match Sched'!F:F,match($A4,'Match Sched'!$C:$C,0)))</f>
        <v>1662</v>
      </c>
      <c r="G4" s="210">
        <f t="array" ref="G4">if(row($A3)&gt;$M$9,"",index('Match Sched'!G:G,match($A4,'Match Sched'!$C:$C,0)))</f>
        <v>6305</v>
      </c>
      <c r="H4" s="210">
        <f t="array" ref="H4">if(row($A3)&gt;$M$9,"",index('Match Sched'!H:H,match($A4,'Match Sched'!$C:$C,0)))</f>
        <v>2085</v>
      </c>
      <c r="I4" s="210">
        <f t="array" ref="I4">if(row($A3)&gt;$M$9,"",index('Match Sched'!I:I,match($A4,'Match Sched'!$C:$C,0)))</f>
        <v>1671</v>
      </c>
      <c r="J4" s="205"/>
      <c r="K4" s="210"/>
      <c r="L4" s="203"/>
      <c r="M4" s="203"/>
      <c r="N4" s="203"/>
      <c r="O4" s="203"/>
      <c r="P4" s="203" t="s">
        <v>118</v>
      </c>
      <c r="Q4" s="203"/>
    </row>
    <row r="5">
      <c r="A5" s="200" t="str">
        <f t="array" ref="A5">if(row($A4)&gt;$M$9,"",index('Match Sched'!C:C,match(concatenate(973,"-",row(A4)),'Match Sched'!J:J,0)))</f>
        <v>SF 2-1</v>
      </c>
      <c r="B5" s="200" t="str">
        <f t="array" ref="B5">if(row($A4)&gt;$M$9,"",index('Match Sched'!A:A,match($A5,'Match Sched'!$C:$C,0)))</f>
        <v>Thu</v>
      </c>
      <c r="C5" s="204">
        <f t="array" ref="C5">if(row($A4)&gt;$M$9,"",index('Match Sched'!B:B,match($A5,'Match Sched'!$C:$C,0)))</f>
        <v>0.4194444444</v>
      </c>
      <c r="D5" s="205">
        <f t="array" ref="D5">if(row($A4)&gt;$M$9,"",index('Match Sched'!D:D,match($A5,'Match Sched'!$C:$C,0)))</f>
        <v>1678</v>
      </c>
      <c r="E5" s="205">
        <f t="array" ref="E5">if(row($A4)&gt;$M$9,"",index('Match Sched'!E:E,match($A5,'Match Sched'!$C:$C,0)))</f>
        <v>1323</v>
      </c>
      <c r="F5" s="205">
        <f t="array" ref="F5">if(row($A4)&gt;$M$9,"",index('Match Sched'!F:F,match($A5,'Match Sched'!$C:$C,0)))</f>
        <v>2135</v>
      </c>
      <c r="G5" s="210">
        <f t="array" ref="G5">if(row($A4)&gt;$M$9,"",index('Match Sched'!G:G,match($A5,'Match Sched'!$C:$C,0)))</f>
        <v>973</v>
      </c>
      <c r="H5" s="210">
        <f t="array" ref="H5">if(row($A4)&gt;$M$9,"",index('Match Sched'!H:H,match($A5,'Match Sched'!$C:$C,0)))</f>
        <v>1072</v>
      </c>
      <c r="I5" s="210">
        <f t="array" ref="I5">if(row($A4)&gt;$M$9,"",index('Match Sched'!I:I,match($A5,'Match Sched'!$C:$C,0)))</f>
        <v>1662</v>
      </c>
      <c r="J5" s="205"/>
      <c r="K5" s="210"/>
      <c r="L5" s="203"/>
      <c r="M5" s="203"/>
      <c r="N5" s="203"/>
      <c r="O5" s="203"/>
      <c r="P5" s="203" t="s">
        <v>119</v>
      </c>
      <c r="Q5" s="203"/>
    </row>
    <row r="6">
      <c r="A6" s="200" t="str">
        <f t="array" ref="A6">if(row($A5)&gt;$M$9,"",index('Match Sched'!C:C,match(concatenate(973,"-",row(A5)),'Match Sched'!J:J,0)))</f>
        <v>SF 2-2</v>
      </c>
      <c r="B6" s="200" t="str">
        <f t="array" ref="B6">if(row($A5)&gt;$M$9,"",index('Match Sched'!A:A,match($A6,'Match Sched'!$C:$C,0)))</f>
        <v>Thu</v>
      </c>
      <c r="C6" s="204">
        <f t="array" ref="C6">if(row($A5)&gt;$M$9,"",index('Match Sched'!B:B,match($A6,'Match Sched'!$C:$C,0)))</f>
        <v>0.4291666667</v>
      </c>
      <c r="D6" s="205">
        <f t="array" ref="D6">if(row($A5)&gt;$M$9,"",index('Match Sched'!D:D,match($A6,'Match Sched'!$C:$C,0)))</f>
        <v>1678</v>
      </c>
      <c r="E6" s="205">
        <f t="array" ref="E6">if(row($A5)&gt;$M$9,"",index('Match Sched'!E:E,match($A6,'Match Sched'!$C:$C,0)))</f>
        <v>1323</v>
      </c>
      <c r="F6" s="205">
        <f t="array" ref="F6">if(row($A5)&gt;$M$9,"",index('Match Sched'!F:F,match($A6,'Match Sched'!$C:$C,0)))</f>
        <v>2135</v>
      </c>
      <c r="G6" s="210">
        <f t="array" ref="G6">if(row($A5)&gt;$M$9,"",index('Match Sched'!G:G,match($A6,'Match Sched'!$C:$C,0)))</f>
        <v>973</v>
      </c>
      <c r="H6" s="210">
        <f t="array" ref="H6">if(row($A5)&gt;$M$9,"",index('Match Sched'!H:H,match($A6,'Match Sched'!$C:$C,0)))</f>
        <v>1072</v>
      </c>
      <c r="I6" s="210">
        <f t="array" ref="I6">if(row($A5)&gt;$M$9,"",index('Match Sched'!I:I,match($A6,'Match Sched'!$C:$C,0)))</f>
        <v>1662</v>
      </c>
      <c r="J6" s="205"/>
      <c r="K6" s="210"/>
      <c r="L6" s="203"/>
      <c r="M6" s="203"/>
      <c r="N6" s="203"/>
      <c r="O6" s="203"/>
      <c r="P6" s="203"/>
      <c r="Q6" s="203"/>
    </row>
    <row r="7">
      <c r="A7" s="200" t="str">
        <f t="array" ref="A7">if(row($A6)&gt;$M$9,"",index('Match Sched'!C:C,match(concatenate(973,"-",row(A6)),'Match Sched'!J:J,0)))</f>
        <v>SF 2-3</v>
      </c>
      <c r="B7" s="200" t="str">
        <f t="array" ref="B7">if(row($A6)&gt;$M$9,"",index('Match Sched'!A:A,match($A7,'Match Sched'!$C:$C,0)))</f>
        <v>Thu</v>
      </c>
      <c r="C7" s="204">
        <f t="array" ref="C7">if(row($A6)&gt;$M$9,"",index('Match Sched'!B:B,match($A7,'Match Sched'!$C:$C,0)))</f>
        <v>0.4388888889</v>
      </c>
      <c r="D7" s="205">
        <f t="array" ref="D7">if(row($A6)&gt;$M$9,"",index('Match Sched'!D:D,match($A7,'Match Sched'!$C:$C,0)))</f>
        <v>1678</v>
      </c>
      <c r="E7" s="205">
        <f t="array" ref="E7">if(row($A6)&gt;$M$9,"",index('Match Sched'!E:E,match($A7,'Match Sched'!$C:$C,0)))</f>
        <v>1323</v>
      </c>
      <c r="F7" s="205">
        <f t="array" ref="F7">if(row($A6)&gt;$M$9,"",index('Match Sched'!F:F,match($A7,'Match Sched'!$C:$C,0)))</f>
        <v>2135</v>
      </c>
      <c r="G7" s="210">
        <f t="array" ref="G7">if(row($A6)&gt;$M$9,"",index('Match Sched'!G:G,match($A7,'Match Sched'!$C:$C,0)))</f>
        <v>973</v>
      </c>
      <c r="H7" s="210">
        <f t="array" ref="H7">if(row($A6)&gt;$M$9,"",index('Match Sched'!H:H,match($A7,'Match Sched'!$C:$C,0)))</f>
        <v>1072</v>
      </c>
      <c r="I7" s="210">
        <f t="array" ref="I7">if(row($A6)&gt;$M$9,"",index('Match Sched'!I:I,match($A7,'Match Sched'!$C:$C,0)))</f>
        <v>1662</v>
      </c>
      <c r="J7" s="205"/>
      <c r="K7" s="210"/>
      <c r="L7" s="203"/>
      <c r="M7" s="203"/>
      <c r="N7" s="203"/>
      <c r="O7" s="203"/>
      <c r="P7" s="203"/>
      <c r="Q7" s="203"/>
    </row>
    <row r="8" ht="15.75" customHeight="1">
      <c r="A8" s="200" t="str">
        <f t="array" ref="A8">if(row($A7)&gt;$M$9,"",index('Match Sched'!C:C,match(concatenate(973,"-",row(A7)),'Match Sched'!J:J,0)))</f>
        <v/>
      </c>
      <c r="B8" s="200" t="str">
        <f t="array" ref="B8">if(row($A7)&gt;$M$9,"",index('Match Sched'!A:A,match($A8,'Match Sched'!$C:$C,0)))</f>
        <v/>
      </c>
      <c r="C8" s="200" t="str">
        <f t="array" ref="C8">if(row($A7)&gt;$M$9,"",index('Match Sched'!B:B,match($A8,'Match Sched'!$C:$C,0)))</f>
        <v/>
      </c>
      <c r="D8" s="205" t="str">
        <f t="array" ref="D8">if(row($A7)&gt;$M$9,"",index('Match Sched'!D:D,match($A8,'Match Sched'!$C:$C,0)))</f>
        <v/>
      </c>
      <c r="E8" s="205" t="str">
        <f t="array" ref="E8">if(row($A7)&gt;$M$9,"",index('Match Sched'!E:E,match($A8,'Match Sched'!$C:$C,0)))</f>
        <v/>
      </c>
      <c r="F8" s="205" t="str">
        <f t="array" ref="F8">if(row($A7)&gt;$M$9,"",index('Match Sched'!F:F,match($A8,'Match Sched'!$C:$C,0)))</f>
        <v/>
      </c>
      <c r="G8" s="210" t="str">
        <f t="array" ref="G8">if(row($A7)&gt;$M$9,"",index('Match Sched'!G:G,match($A8,'Match Sched'!$C:$C,0)))</f>
        <v/>
      </c>
      <c r="H8" s="210" t="str">
        <f t="array" ref="H8">if(row($A7)&gt;$M$9,"",index('Match Sched'!H:H,match($A8,'Match Sched'!$C:$C,0)))</f>
        <v/>
      </c>
      <c r="I8" s="210" t="str">
        <f t="array" ref="I8">if(row($A7)&gt;$M$9,"",index('Match Sched'!I:I,match($A8,'Match Sched'!$C:$C,0)))</f>
        <v/>
      </c>
      <c r="J8" s="205"/>
      <c r="K8" s="210"/>
      <c r="L8" s="203"/>
      <c r="M8" s="212" t="s">
        <v>120</v>
      </c>
      <c r="N8" s="203"/>
      <c r="O8" s="203"/>
      <c r="P8" s="213"/>
      <c r="Q8" s="203"/>
    </row>
    <row r="9">
      <c r="A9" s="200" t="str">
        <f t="array" ref="A9">if(row($A8)&gt;$M$9,"",index('Match Sched'!C:C,match(concatenate(973,"-",row(A8)),'Match Sched'!J:J,0)))</f>
        <v/>
      </c>
      <c r="B9" s="200" t="str">
        <f t="array" ref="B9">if(row($A8)&gt;$M$9,"",index('Match Sched'!A:A,match($A9,'Match Sched'!$C:$C,0)))</f>
        <v/>
      </c>
      <c r="C9" s="200" t="str">
        <f t="array" ref="C9">if(row($A8)&gt;$M$9,"",index('Match Sched'!B:B,match($A9,'Match Sched'!$C:$C,0)))</f>
        <v/>
      </c>
      <c r="D9" s="205" t="str">
        <f t="array" ref="D9">if(row($A8)&gt;$M$9,"",index('Match Sched'!D:D,match($A9,'Match Sched'!$C:$C,0)))</f>
        <v/>
      </c>
      <c r="E9" s="205" t="str">
        <f t="array" ref="E9">if(row($A8)&gt;$M$9,"",index('Match Sched'!E:E,match($A9,'Match Sched'!$C:$C,0)))</f>
        <v/>
      </c>
      <c r="F9" s="205" t="str">
        <f t="array" ref="F9">if(row($A8)&gt;$M$9,"",index('Match Sched'!F:F,match($A9,'Match Sched'!$C:$C,0)))</f>
        <v/>
      </c>
      <c r="G9" s="210" t="str">
        <f t="array" ref="G9">if(row($A8)&gt;$M$9,"",index('Match Sched'!G:G,match($A9,'Match Sched'!$C:$C,0)))</f>
        <v/>
      </c>
      <c r="H9" s="210" t="str">
        <f t="array" ref="H9">if(row($A8)&gt;$M$9,"",index('Match Sched'!H:H,match($A9,'Match Sched'!$C:$C,0)))</f>
        <v/>
      </c>
      <c r="I9" s="210" t="str">
        <f t="array" ref="I9">if(row($A8)&gt;$M$9,"",index('Match Sched'!I:I,match($A9,'Match Sched'!$C:$C,0)))</f>
        <v/>
      </c>
      <c r="J9" s="205"/>
      <c r="K9" s="210"/>
      <c r="L9" s="203"/>
      <c r="M9" s="212">
        <f>countif('Match Sched'!D3:I23,973)</f>
        <v>6</v>
      </c>
      <c r="N9" s="203"/>
      <c r="O9" s="203"/>
      <c r="P9" s="203"/>
      <c r="Q9" s="203"/>
    </row>
    <row r="10">
      <c r="A10" s="200" t="str">
        <f t="array" ref="A10">if(row($A9)&gt;$M$9,"",index('Match Sched'!C:C,match(concatenate(973,"-",row(A9)),'Match Sched'!J:J,0)))</f>
        <v/>
      </c>
      <c r="B10" s="200" t="str">
        <f t="array" ref="B10">if(row($A9)&gt;$M$9,"",index('Match Sched'!A:A,match($A10,'Match Sched'!$C:$C,0)))</f>
        <v/>
      </c>
      <c r="C10" s="200" t="str">
        <f t="array" ref="C10">if(row($A9)&gt;$M$9,"",index('Match Sched'!B:B,match($A10,'Match Sched'!$C:$C,0)))</f>
        <v/>
      </c>
      <c r="D10" s="205" t="str">
        <f t="array" ref="D10">if(row($A9)&gt;$M$9,"",index('Match Sched'!D:D,match($A10,'Match Sched'!$C:$C,0)))</f>
        <v/>
      </c>
      <c r="E10" s="205" t="str">
        <f t="array" ref="E10">if(row($A9)&gt;$M$9,"",index('Match Sched'!E:E,match($A10,'Match Sched'!$C:$C,0)))</f>
        <v/>
      </c>
      <c r="F10" s="205" t="str">
        <f t="array" ref="F10">if(row($A9)&gt;$M$9,"",index('Match Sched'!F:F,match($A10,'Match Sched'!$C:$C,0)))</f>
        <v/>
      </c>
      <c r="G10" s="210" t="str">
        <f t="array" ref="G10">if(row($A9)&gt;$M$9,"",index('Match Sched'!G:G,match($A10,'Match Sched'!$C:$C,0)))</f>
        <v/>
      </c>
      <c r="H10" s="210" t="str">
        <f t="array" ref="H10">if(row($A9)&gt;$M$9,"",index('Match Sched'!H:H,match($A10,'Match Sched'!$C:$C,0)))</f>
        <v/>
      </c>
      <c r="I10" s="210" t="str">
        <f t="array" ref="I10">if(row($A9)&gt;$M$9,"",index('Match Sched'!I:I,match($A10,'Match Sched'!$C:$C,0)))</f>
        <v/>
      </c>
      <c r="J10" s="205"/>
      <c r="K10" s="210"/>
      <c r="L10" s="203"/>
      <c r="M10" s="203"/>
      <c r="N10" s="203"/>
      <c r="O10" s="203"/>
      <c r="P10" s="203"/>
      <c r="Q10" s="203"/>
    </row>
    <row r="11">
      <c r="A11" s="200" t="str">
        <f t="array" ref="A11">if(row($A10)&gt;$M$9,"",index('Match Sched'!C:C,match(concatenate(973,"-",row(A10)),'Match Sched'!J:J,0)))</f>
        <v/>
      </c>
      <c r="B11" s="200" t="str">
        <f t="array" ref="B11">if(row($A10)&gt;$M$9,"",index('Match Sched'!A:A,match($A11,'Match Sched'!$C:$C,0)))</f>
        <v/>
      </c>
      <c r="C11" s="200" t="str">
        <f t="array" ref="C11">if(row($A10)&gt;$M$9,"",index('Match Sched'!B:B,match($A11,'Match Sched'!$C:$C,0)))</f>
        <v/>
      </c>
      <c r="D11" s="205" t="str">
        <f t="array" ref="D11">if(row($A10)&gt;$M$9,"",index('Match Sched'!D:D,match($A11,'Match Sched'!$C:$C,0)))</f>
        <v/>
      </c>
      <c r="E11" s="205" t="str">
        <f t="array" ref="E11">if(row($A10)&gt;$M$9,"",index('Match Sched'!E:E,match($A11,'Match Sched'!$C:$C,0)))</f>
        <v/>
      </c>
      <c r="F11" s="205" t="str">
        <f t="array" ref="F11">if(row($A10)&gt;$M$9,"",index('Match Sched'!F:F,match($A11,'Match Sched'!$C:$C,0)))</f>
        <v/>
      </c>
      <c r="G11" s="210" t="str">
        <f t="array" ref="G11">if(row($A10)&gt;$M$9,"",index('Match Sched'!G:G,match($A11,'Match Sched'!$C:$C,0)))</f>
        <v/>
      </c>
      <c r="H11" s="210" t="str">
        <f t="array" ref="H11">if(row($A10)&gt;$M$9,"",index('Match Sched'!H:H,match($A11,'Match Sched'!$C:$C,0)))</f>
        <v/>
      </c>
      <c r="I11" s="210" t="str">
        <f t="array" ref="I11">if(row($A10)&gt;$M$9,"",index('Match Sched'!I:I,match($A11,'Match Sched'!$C:$C,0)))</f>
        <v/>
      </c>
      <c r="J11" s="205"/>
      <c r="K11" s="210"/>
      <c r="L11" s="203"/>
      <c r="M11" s="203"/>
      <c r="N11" s="203"/>
      <c r="O11" s="203"/>
      <c r="P11" s="203"/>
      <c r="Q11" s="203"/>
    </row>
    <row r="12">
      <c r="A12" s="200" t="str">
        <f t="array" ref="A12">if(row($A11)&gt;$M$9,"",index('Match Sched'!C:C,match(concatenate(973,"-",row(A11)),'Match Sched'!J:J,0)))</f>
        <v/>
      </c>
      <c r="B12" s="200" t="str">
        <f t="array" ref="B12">if(row($A11)&gt;$M$9,"",index('Match Sched'!A:A,match($A12,'Match Sched'!$C:$C,0)))</f>
        <v/>
      </c>
      <c r="C12" s="200" t="str">
        <f t="array" ref="C12">if(row($A11)&gt;$M$9,"",index('Match Sched'!B:B,match($A12,'Match Sched'!$C:$C,0)))</f>
        <v/>
      </c>
      <c r="D12" s="205" t="str">
        <f t="array" ref="D12">if(row($A11)&gt;$M$9,"",index('Match Sched'!D:D,match($A12,'Match Sched'!$C:$C,0)))</f>
        <v/>
      </c>
      <c r="E12" s="205" t="str">
        <f t="array" ref="E12">if(row($A11)&gt;$M$9,"",index('Match Sched'!E:E,match($A12,'Match Sched'!$C:$C,0)))</f>
        <v/>
      </c>
      <c r="F12" s="205" t="str">
        <f t="array" ref="F12">if(row($A11)&gt;$M$9,"",index('Match Sched'!F:F,match($A12,'Match Sched'!$C:$C,0)))</f>
        <v/>
      </c>
      <c r="G12" s="210" t="str">
        <f t="array" ref="G12">if(row($A11)&gt;$M$9,"",index('Match Sched'!G:G,match($A12,'Match Sched'!$C:$C,0)))</f>
        <v/>
      </c>
      <c r="H12" s="210" t="str">
        <f t="array" ref="H12">if(row($A11)&gt;$M$9,"",index('Match Sched'!H:H,match($A12,'Match Sched'!$C:$C,0)))</f>
        <v/>
      </c>
      <c r="I12" s="210" t="str">
        <f t="array" ref="I12">if(row($A11)&gt;$M$9,"",index('Match Sched'!I:I,match($A12,'Match Sched'!$C:$C,0)))</f>
        <v/>
      </c>
      <c r="J12" s="205"/>
      <c r="K12" s="210"/>
      <c r="L12" s="203"/>
      <c r="M12" s="203"/>
      <c r="N12" s="203"/>
      <c r="O12" s="203"/>
      <c r="P12" s="203"/>
      <c r="Q12" s="203"/>
    </row>
    <row r="13">
      <c r="A13" s="200" t="str">
        <f t="array" ref="A13">if(row($A12)&gt;$M$9,"",index('Match Sched'!C:C,match(concatenate(973,"-",row(A12)),'Match Sched'!J:J,0)))</f>
        <v/>
      </c>
      <c r="B13" s="200" t="str">
        <f t="array" ref="B13">if(row($A12)&gt;$M$9,"",index('Match Sched'!A:A,match($A13,'Match Sched'!$C:$C,0)))</f>
        <v/>
      </c>
      <c r="C13" s="200" t="str">
        <f t="array" ref="C13">if(row($A12)&gt;$M$9,"",index('Match Sched'!B:B,match($A13,'Match Sched'!$C:$C,0)))</f>
        <v/>
      </c>
      <c r="D13" s="205" t="str">
        <f t="array" ref="D13">if(row($A12)&gt;$M$9,"",index('Match Sched'!D:D,match($A13,'Match Sched'!$C:$C,0)))</f>
        <v/>
      </c>
      <c r="E13" s="205" t="str">
        <f t="array" ref="E13">if(row($A12)&gt;$M$9,"",index('Match Sched'!E:E,match($A13,'Match Sched'!$C:$C,0)))</f>
        <v/>
      </c>
      <c r="F13" s="205" t="str">
        <f t="array" ref="F13">if(row($A12)&gt;$M$9,"",index('Match Sched'!F:F,match($A13,'Match Sched'!$C:$C,0)))</f>
        <v/>
      </c>
      <c r="G13" s="210" t="str">
        <f t="array" ref="G13">if(row($A12)&gt;$M$9,"",index('Match Sched'!G:G,match($A13,'Match Sched'!$C:$C,0)))</f>
        <v/>
      </c>
      <c r="H13" s="210" t="str">
        <f t="array" ref="H13">if(row($A12)&gt;$M$9,"",index('Match Sched'!H:H,match($A13,'Match Sched'!$C:$C,0)))</f>
        <v/>
      </c>
      <c r="I13" s="210" t="str">
        <f t="array" ref="I13">if(row($A12)&gt;$M$9,"",index('Match Sched'!I:I,match($A13,'Match Sched'!$C:$C,0)))</f>
        <v/>
      </c>
      <c r="J13" s="205"/>
      <c r="K13" s="210"/>
      <c r="L13" s="203"/>
      <c r="M13" s="203"/>
      <c r="N13" s="203"/>
      <c r="O13" s="203"/>
      <c r="P13" s="203"/>
      <c r="Q13" s="203"/>
    </row>
    <row r="14">
      <c r="A14" s="215"/>
      <c r="B14" s="215"/>
      <c r="C14" s="215"/>
      <c r="D14" s="216"/>
      <c r="E14" s="216"/>
      <c r="F14" s="216"/>
      <c r="G14" s="217"/>
      <c r="H14" s="217"/>
      <c r="I14" s="217"/>
      <c r="J14" s="216"/>
      <c r="K14" s="217"/>
      <c r="L14" s="203"/>
      <c r="M14" s="203"/>
      <c r="N14" s="203"/>
      <c r="O14" s="203"/>
      <c r="P14" s="203"/>
      <c r="Q14" s="203"/>
    </row>
    <row r="15">
      <c r="A15" s="215"/>
      <c r="B15" s="215"/>
      <c r="C15" s="215"/>
      <c r="D15" s="216"/>
      <c r="E15" s="216"/>
      <c r="F15" s="216"/>
      <c r="G15" s="217"/>
      <c r="H15" s="217"/>
      <c r="I15" s="217"/>
      <c r="J15" s="216"/>
      <c r="K15" s="217"/>
      <c r="L15" s="203"/>
      <c r="M15" s="203"/>
      <c r="N15" s="203"/>
      <c r="O15" s="203"/>
      <c r="P15" s="203"/>
      <c r="Q15" s="203"/>
    </row>
    <row r="16">
      <c r="A16" s="215"/>
      <c r="B16" s="215"/>
      <c r="C16" s="215"/>
      <c r="D16" s="216"/>
      <c r="E16" s="216"/>
      <c r="F16" s="216"/>
      <c r="G16" s="217"/>
      <c r="H16" s="217"/>
      <c r="I16" s="217"/>
      <c r="J16" s="216"/>
      <c r="K16" s="217"/>
      <c r="L16" s="203"/>
      <c r="M16" s="203"/>
      <c r="N16" s="203"/>
      <c r="O16" s="203"/>
      <c r="P16" s="203"/>
      <c r="Q16" s="203"/>
    </row>
    <row r="17">
      <c r="A17" s="215"/>
      <c r="B17" s="215"/>
      <c r="C17" s="215"/>
      <c r="D17" s="216"/>
      <c r="E17" s="216"/>
      <c r="F17" s="216"/>
      <c r="G17" s="217"/>
      <c r="H17" s="217"/>
      <c r="I17" s="217"/>
      <c r="J17" s="216"/>
      <c r="K17" s="217"/>
      <c r="L17" s="203"/>
      <c r="M17" s="203"/>
      <c r="N17" s="203"/>
      <c r="O17" s="203"/>
      <c r="P17" s="203"/>
      <c r="Q17" s="203"/>
    </row>
    <row r="18">
      <c r="A18" s="215"/>
      <c r="B18" s="215"/>
      <c r="C18" s="215"/>
      <c r="D18" s="216"/>
      <c r="E18" s="216"/>
      <c r="F18" s="216"/>
      <c r="G18" s="217"/>
      <c r="H18" s="217"/>
      <c r="I18" s="217"/>
      <c r="J18" s="216"/>
      <c r="K18" s="217"/>
      <c r="L18" s="203"/>
      <c r="M18" s="203"/>
      <c r="N18" s="203"/>
      <c r="O18" s="203"/>
      <c r="P18" s="203"/>
      <c r="Q18" s="203"/>
    </row>
    <row r="19">
      <c r="A19" s="215"/>
      <c r="B19" s="215"/>
      <c r="C19" s="215"/>
      <c r="D19" s="216"/>
      <c r="E19" s="216"/>
      <c r="F19" s="216"/>
      <c r="G19" s="217"/>
      <c r="H19" s="217"/>
      <c r="I19" s="217"/>
      <c r="J19" s="216"/>
      <c r="K19" s="217"/>
      <c r="L19" s="203"/>
      <c r="M19" s="203"/>
      <c r="N19" s="203"/>
      <c r="O19" s="203"/>
      <c r="P19" s="203"/>
      <c r="Q19" s="203"/>
    </row>
    <row r="20">
      <c r="A20" s="215"/>
      <c r="B20" s="215"/>
      <c r="C20" s="215"/>
      <c r="D20" s="216"/>
      <c r="E20" s="216"/>
      <c r="F20" s="216"/>
      <c r="G20" s="217"/>
      <c r="H20" s="217"/>
      <c r="I20" s="217"/>
      <c r="J20" s="216"/>
      <c r="K20" s="217"/>
      <c r="L20" s="203"/>
      <c r="M20" s="203"/>
      <c r="N20" s="203"/>
      <c r="O20" s="203"/>
      <c r="P20" s="203"/>
      <c r="Q20" s="203"/>
    </row>
    <row r="21">
      <c r="A21" s="215"/>
      <c r="B21" s="215"/>
      <c r="C21" s="215"/>
      <c r="D21" s="216"/>
      <c r="E21" s="216"/>
      <c r="F21" s="216"/>
      <c r="G21" s="217"/>
      <c r="H21" s="217"/>
      <c r="I21" s="217"/>
      <c r="J21" s="216"/>
      <c r="K21" s="217"/>
      <c r="L21" s="203"/>
      <c r="M21" s="203"/>
      <c r="N21" s="203"/>
      <c r="O21" s="203"/>
      <c r="P21" s="203"/>
      <c r="Q21" s="203"/>
    </row>
    <row r="22">
      <c r="A22" s="215"/>
      <c r="B22" s="215"/>
      <c r="C22" s="215"/>
      <c r="D22" s="216"/>
      <c r="E22" s="216"/>
      <c r="F22" s="216"/>
      <c r="G22" s="217"/>
      <c r="H22" s="217"/>
      <c r="I22" s="217"/>
      <c r="J22" s="216"/>
      <c r="K22" s="217"/>
      <c r="L22" s="203"/>
      <c r="M22" s="203"/>
      <c r="N22" s="203"/>
      <c r="O22" s="203"/>
      <c r="P22" s="203"/>
      <c r="Q22" s="203"/>
    </row>
    <row r="23">
      <c r="A23" s="215"/>
      <c r="B23" s="215"/>
      <c r="C23" s="215"/>
      <c r="D23" s="216"/>
      <c r="E23" s="216"/>
      <c r="F23" s="216"/>
      <c r="G23" s="217"/>
      <c r="H23" s="217"/>
      <c r="I23" s="217"/>
      <c r="J23" s="216"/>
      <c r="K23" s="217"/>
      <c r="L23" s="203"/>
      <c r="M23" s="203"/>
      <c r="N23" s="203"/>
      <c r="O23" s="203"/>
      <c r="P23" s="203"/>
      <c r="Q23" s="203"/>
    </row>
  </sheetData>
  <conditionalFormatting sqref="A1:K23">
    <cfRule type="cellIs" dxfId="4" priority="1" operator="equal">
      <formula>973</formula>
    </cfRule>
  </conditionalFormatting>
  <drawing r:id="rId1"/>
</worksheet>
</file>