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FRE6233\Spring2023\xls\"/>
    </mc:Choice>
  </mc:AlternateContent>
  <xr:revisionPtr revIDLastSave="0" documentId="13_ncr:1_{A05462B9-6410-4C42-B61D-2E7244A0FC35}" xr6:coauthVersionLast="47" xr6:coauthVersionMax="47" xr10:uidLastSave="{00000000-0000-0000-0000-000000000000}"/>
  <bookViews>
    <workbookView xWindow="-108" yWindow="-108" windowWidth="23256" windowHeight="13176" activeTab="1" xr2:uid="{B180D58D-C4F9-40E2-AED8-646FAEC4081C}"/>
  </bookViews>
  <sheets>
    <sheet name="put" sheetId="2" r:id="rId1"/>
    <sheet name="hedge" sheetId="1" r:id="rId2"/>
  </sheets>
  <definedNames>
    <definedName name="A_t">_xlfn.ANCHORARRAY(hedge!$P$11)</definedName>
    <definedName name="B_t">_xlfn.ANCHORARRAY(hedge!$K$11)</definedName>
    <definedName name="dt">hedge!$J$4</definedName>
    <definedName name="f" localSheetId="0">put!$C$2</definedName>
    <definedName name="f">hedge!$C$2</definedName>
    <definedName name="forward">_xlfn.ANCHORARRAY(put!$B$10)</definedName>
    <definedName name="incr">put!$C$7</definedName>
    <definedName name="k" localSheetId="0">put!$C$4</definedName>
    <definedName name="k">hedge!$C$4</definedName>
    <definedName name="M_t">_xlfn.ANCHORARRAY(hedge!$M$11)</definedName>
    <definedName name="N_t">_xlfn.ANCHORARRAY(hedge!$N$11)</definedName>
    <definedName name="NABLA" comment="Adjacent differences.">_xlfn.LAMBDA(_xlpm.a,_xlpm.a - _xlfn.VSTACK(0, _xlfn.DROP(_xlpm.a,-1)))</definedName>
    <definedName name="s">put!$C$3</definedName>
    <definedName name="S_t">_xlfn.ANCHORARRAY(hedge!$L$11)</definedName>
    <definedName name="sigma">hedge!$C$3</definedName>
    <definedName name="start">put!$C$5</definedName>
    <definedName name="stop">put!$C$6</definedName>
    <definedName name="SUMSCAN" comment="Running sum.">_xlfn.LAMBDA(_xlpm.init,_xlpm.array, _xlfn.SCAN(_xlpm.init, _xlpm.array, _xlfn.LAMBDA(_xlpm.a,_xlpm.b, _xlpm.a + _xlpm.b)))</definedName>
    <definedName name="t">hedge!$C$5</definedName>
    <definedName name="time">_xlfn.ANCHORARRAY(hedge!$J$11)</definedName>
    <definedName name="V_0">hedge!$F$5</definedName>
    <definedName name="V_t">_xlfn.ANCHORARRAY(hedge!$O$11)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B10" i="2" a="1"/>
  <c r="J11" i="1" a="1"/>
  <c r="B10" i="2" l="1"/>
  <c r="J11" i="1"/>
  <c r="C6" i="1"/>
  <c r="F5" i="1" s="1"/>
  <c r="C10" i="2" a="1"/>
  <c r="D10" i="2" a="1"/>
  <c r="K11" i="1" a="1"/>
  <c r="K11" i="1" l="1"/>
  <c r="D10" i="2"/>
  <c r="C10" i="2"/>
  <c r="E10" i="2" a="1"/>
  <c r="E10" i="2" s="1"/>
  <c r="L11" i="1" l="1" a="1"/>
  <c r="C11" i="1" a="1"/>
  <c r="C11" i="1" l="1"/>
  <c r="D11" i="1" s="1"/>
  <c r="D16" i="1"/>
  <c r="D15" i="1"/>
  <c r="D12" i="1"/>
  <c r="D20" i="1"/>
  <c r="D19" i="1"/>
  <c r="D13" i="1"/>
  <c r="D14" i="1"/>
  <c r="D21" i="1"/>
  <c r="D18" i="1"/>
  <c r="D17" i="1"/>
  <c r="L11" i="1"/>
  <c r="J6" i="1" s="1" a="1"/>
  <c r="J6" i="1" s="1"/>
  <c r="F12" i="1" a="1"/>
  <c r="F19" i="1" a="1"/>
  <c r="F13" i="1" a="1"/>
  <c r="F16" i="1" a="1"/>
  <c r="F14" i="1" a="1"/>
  <c r="F20" i="1" a="1"/>
  <c r="F15" i="1" a="1"/>
  <c r="F18" i="1" a="1"/>
  <c r="F11" i="1" a="1"/>
  <c r="F17" i="1" a="1"/>
  <c r="N11" i="1" a="1"/>
  <c r="F11" i="1" l="1"/>
  <c r="E11" i="1" s="1"/>
  <c r="H11" i="1" s="1"/>
  <c r="F14" i="1"/>
  <c r="F13" i="1"/>
  <c r="F19" i="1"/>
  <c r="F12" i="1"/>
  <c r="F15" i="1"/>
  <c r="F20" i="1"/>
  <c r="F17" i="1"/>
  <c r="F18" i="1"/>
  <c r="F16" i="1"/>
  <c r="G21" i="1"/>
  <c r="C7" i="1"/>
  <c r="N11" i="1"/>
  <c r="C8" i="1" a="1"/>
  <c r="E12" i="1" l="1"/>
  <c r="H12" i="1" s="1"/>
  <c r="G11" i="1"/>
  <c r="M11" i="1" a="1"/>
  <c r="M11" i="1" s="1"/>
  <c r="O11" i="1" s="1" a="1"/>
  <c r="O11" i="1" s="1"/>
  <c r="P11" i="1" s="1" a="1"/>
  <c r="P11" i="1" s="1"/>
  <c r="J5" i="1" s="1" a="1"/>
  <c r="J5" i="1" s="1"/>
  <c r="J7" i="1" s="1"/>
  <c r="C8" i="1"/>
  <c r="J8" i="1" a="1"/>
  <c r="J8" i="1" l="1"/>
  <c r="K8" i="1"/>
  <c r="G12" i="1"/>
  <c r="E13" i="1"/>
  <c r="H13" i="1" s="1"/>
  <c r="G13" i="1" l="1"/>
  <c r="E14" i="1"/>
  <c r="H14" i="1" s="1"/>
  <c r="E15" i="1" l="1"/>
  <c r="G14" i="1"/>
  <c r="H15" i="1" l="1"/>
  <c r="G15" i="1"/>
  <c r="E16" i="1"/>
  <c r="H16" i="1" l="1"/>
  <c r="G16" i="1"/>
  <c r="E17" i="1"/>
  <c r="H17" i="1" l="1"/>
  <c r="G17" i="1"/>
  <c r="E18" i="1"/>
  <c r="H18" i="1" l="1"/>
  <c r="E19" i="1"/>
  <c r="G18" i="1"/>
  <c r="H19" i="1" l="1"/>
  <c r="E20" i="1"/>
  <c r="G19" i="1"/>
  <c r="G20" i="1" l="1"/>
  <c r="H20" i="1"/>
  <c r="H21" i="1"/>
  <c r="F6" i="1" s="1"/>
  <c r="F7" i="1" s="1"/>
  <c r="F8" i="1" a="1"/>
  <c r="F8" i="1" l="1"/>
  <c r="G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<sst xmlns="http://schemas.openxmlformats.org/spreadsheetml/2006/main" count="40" uniqueCount="25">
  <si>
    <t>f</t>
  </si>
  <si>
    <t>sigma</t>
  </si>
  <si>
    <t>k</t>
  </si>
  <si>
    <t>t</t>
  </si>
  <si>
    <t>value</t>
  </si>
  <si>
    <t>time</t>
  </si>
  <si>
    <t>B_t</t>
  </si>
  <si>
    <t>M_t</t>
  </si>
  <si>
    <t>N_t</t>
  </si>
  <si>
    <t>V_0</t>
  </si>
  <si>
    <t>V_t</t>
  </si>
  <si>
    <t>A_t</t>
  </si>
  <si>
    <t>S_t</t>
  </si>
  <si>
    <t>payoff</t>
  </si>
  <si>
    <t>dt</t>
  </si>
  <si>
    <t>mean</t>
  </si>
  <si>
    <t>hedge</t>
  </si>
  <si>
    <t>stdev</t>
  </si>
  <si>
    <t>s</t>
  </si>
  <si>
    <t>forward</t>
  </si>
  <si>
    <t>delta</t>
  </si>
  <si>
    <t>start</t>
  </si>
  <si>
    <t>stop</t>
  </si>
  <si>
    <t>incr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</si>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</sst>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  <xf numFmtId="164" fontId="2" fillId="3" borderId="2" xfId="2" applyNumberFormat="1"/>
    <xf numFmtId="164" fontId="0" fillId="0" borderId="0" xfId="0" applyNumberFormat="1"/>
    <xf numFmtId="164" fontId="1" fillId="2" borderId="1" xfId="1" applyNumberFormat="1"/>
    <xf numFmtId="0" fontId="0" fillId="0" borderId="0" xfId="0" applyFill="1" applyBorder="1" applyAlignment="1">
      <alignment horizontal="right"/>
    </xf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put value vs 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put!$C$9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put!$C$10:$C$50</c:f>
              <c:numCache>
                <c:formatCode>General</c:formatCode>
                <c:ptCount val="41"/>
                <c:pt idx="0">
                  <c:v>10.712380896073668</c:v>
                </c:pt>
                <c:pt idx="1">
                  <c:v>10.294677506113544</c:v>
                </c:pt>
                <c:pt idx="2">
                  <c:v>9.8840036464770265</c:v>
                </c:pt>
                <c:pt idx="3">
                  <c:v>9.4806843048876601</c:v>
                </c:pt>
                <c:pt idx="4">
                  <c:v>9.08503447796231</c:v>
                </c:pt>
                <c:pt idx="5">
                  <c:v>8.6973570641119409</c:v>
                </c:pt>
                <c:pt idx="6">
                  <c:v>8.3179408286409853</c:v>
                </c:pt>
                <c:pt idx="7">
                  <c:v>7.9470584651267728</c:v>
                </c:pt>
                <c:pt idx="8">
                  <c:v>7.5849647756893717</c:v>
                </c:pt>
                <c:pt idx="9">
                  <c:v>7.2318949909191304</c:v>
                </c:pt>
                <c:pt idx="10">
                  <c:v>6.888063248060746</c:v>
                </c:pt>
                <c:pt idx="11">
                  <c:v>6.5536612436099873</c:v>
                </c:pt>
                <c:pt idx="12">
                  <c:v>6.2288570738163145</c:v>
                </c:pt>
                <c:pt idx="13">
                  <c:v>5.9137942737611979</c:v>
                </c:pt>
                <c:pt idx="14">
                  <c:v>5.6085910627585776</c:v>
                </c:pt>
                <c:pt idx="15">
                  <c:v>5.3133398008569586</c:v>
                </c:pt>
                <c:pt idx="16">
                  <c:v>5.0281066582734866</c:v>
                </c:pt>
                <c:pt idx="17">
                  <c:v>4.7529314967108292</c:v>
                </c:pt>
                <c:pt idx="18">
                  <c:v>4.4878279587501808</c:v>
                </c:pt>
                <c:pt idx="19">
                  <c:v>4.2327837589224231</c:v>
                </c:pt>
                <c:pt idx="20">
                  <c:v>3.987761167674492</c:v>
                </c:pt>
                <c:pt idx="21">
                  <c:v>3.7526976773019953</c:v>
                </c:pt>
                <c:pt idx="22">
                  <c:v>3.5275068370385441</c:v>
                </c:pt>
                <c:pt idx="23">
                  <c:v>3.312079242895976</c:v>
                </c:pt>
                <c:pt idx="24">
                  <c:v>3.1062836665495652</c:v>
                </c:pt>
                <c:pt idx="25">
                  <c:v>2.9099683065654887</c:v>
                </c:pt>
                <c:pt idx="26">
                  <c:v>2.7229621445706016</c:v>
                </c:pt>
                <c:pt idx="27">
                  <c:v>2.5450763885632526</c:v>
                </c:pt>
                <c:pt idx="28">
                  <c:v>2.3761059854440703</c:v>
                </c:pt>
                <c:pt idx="29">
                  <c:v>2.2158311849914725</c:v>
                </c:pt>
                <c:pt idx="30">
                  <c:v>2.0640191378988462</c:v>
                </c:pt>
                <c:pt idx="31">
                  <c:v>1.9204255111019037</c:v>
                </c:pt>
                <c:pt idx="32">
                  <c:v>1.7847961044341965</c:v>
                </c:pt>
                <c:pt idx="33">
                  <c:v>1.6568684536239964</c:v>
                </c:pt>
                <c:pt idx="34">
                  <c:v>1.5363734057617506</c:v>
                </c:pt>
                <c:pt idx="35">
                  <c:v>1.4230366545934707</c:v>
                </c:pt>
                <c:pt idx="36">
                  <c:v>1.3165802243033653</c:v>
                </c:pt>
                <c:pt idx="37">
                  <c:v>1.2167238918134409</c:v>
                </c:pt>
                <c:pt idx="38">
                  <c:v>1.1231865390193008</c:v>
                </c:pt>
                <c:pt idx="39">
                  <c:v>1.0356874277797097</c:v>
                </c:pt>
                <c:pt idx="40">
                  <c:v>0.95394739185721988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F-44C5-8635-D041793B5A63}"/>
            </c:ext>
          </c:extLst>
        </c:ser>
        <c:ser>
          <c:idx val="1"/>
          <c:order val="1"/>
          <c:tx>
            <c:strRef>
              <c:f>put!$D$9</c:f>
              <c:strCache>
                <c:ptCount val="1"/>
                <c:pt idx="0">
                  <c:v>delta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put!$D$10:$D$50</c:f>
              <c:numCache>
                <c:formatCode>General</c:formatCode>
                <c:ptCount val="41"/>
                <c:pt idx="0">
                  <c:v>-0.84221551595581456</c:v>
                </c:pt>
                <c:pt idx="1">
                  <c:v>-0.82848702968721688</c:v>
                </c:pt>
                <c:pt idx="2">
                  <c:v>-0.81410000768947355</c:v>
                </c:pt>
                <c:pt idx="3">
                  <c:v>-0.79907228943900976</c:v>
                </c:pt>
                <c:pt idx="4">
                  <c:v>-0.78342598418040599</c:v>
                </c:pt>
                <c:pt idx="5">
                  <c:v>-0.76718735139091088</c:v>
                </c:pt>
                <c:pt idx="6">
                  <c:v>-0.75038663187697674</c:v>
                </c:pt>
                <c:pt idx="7">
                  <c:v>-0.73305783204864272</c:v>
                </c:pt>
                <c:pt idx="8">
                  <c:v>-0.71523846469983687</c:v>
                </c:pt>
                <c:pt idx="9">
                  <c:v>-0.69696925032178747</c:v>
                </c:pt>
                <c:pt idx="10">
                  <c:v>-0.67829378357907921</c:v>
                </c:pt>
                <c:pt idx="11">
                  <c:v>-0.65925817007310705</c:v>
                </c:pt>
                <c:pt idx="12">
                  <c:v>-0.63991063889834621</c:v>
                </c:pt>
                <c:pt idx="13">
                  <c:v>-0.62030113675887699</c:v>
                </c:pt>
                <c:pt idx="14">
                  <c:v>-0.60048090955500588</c:v>
                </c:pt>
                <c:pt idx="15">
                  <c:v>-0.58050207737457071</c:v>
                </c:pt>
                <c:pt idx="16">
                  <c:v>-0.56041720873549106</c:v>
                </c:pt>
                <c:pt idx="17">
                  <c:v>-0.54027889973246879</c:v>
                </c:pt>
                <c:pt idx="18">
                  <c:v>-0.52013936345096734</c:v>
                </c:pt>
                <c:pt idx="19">
                  <c:v>-0.50005003463671993</c:v>
                </c:pt>
                <c:pt idx="20">
                  <c:v>-0.48006119416162751</c:v>
                </c:pt>
                <c:pt idx="21">
                  <c:v>-0.46022161732021483</c:v>
                </c:pt>
                <c:pt idx="22">
                  <c:v>-0.44057824943889751</c:v>
                </c:pt>
                <c:pt idx="23">
                  <c:v>-0.4211759116969615</c:v>
                </c:pt>
                <c:pt idx="24">
                  <c:v>-0.40205703945726845</c:v>
                </c:pt>
                <c:pt idx="25">
                  <c:v>-0.38326145479934082</c:v>
                </c:pt>
                <c:pt idx="26">
                  <c:v>-0.36482617434996428</c:v>
                </c:pt>
                <c:pt idx="27">
                  <c:v>-0.34678525292799622</c:v>
                </c:pt>
                <c:pt idx="28">
                  <c:v>-0.32916966297055916</c:v>
                </c:pt>
                <c:pt idx="29">
                  <c:v>-0.3120072091957603</c:v>
                </c:pt>
                <c:pt idx="30">
                  <c:v>-0.29532247748951701</c:v>
                </c:pt>
                <c:pt idx="31">
                  <c:v>-0.2791368165864207</c:v>
                </c:pt>
                <c:pt idx="32">
                  <c:v>-0.26346835075082736</c:v>
                </c:pt>
                <c:pt idx="33">
                  <c:v>-0.24833202135697074</c:v>
                </c:pt>
                <c:pt idx="34">
                  <c:v>-0.23373965501690736</c:v>
                </c:pt>
                <c:pt idx="35">
                  <c:v>-0.21970005571234341</c:v>
                </c:pt>
                <c:pt idx="36">
                  <c:v>-0.20621911824945555</c:v>
                </c:pt>
                <c:pt idx="37">
                  <c:v>-0.19329996027231139</c:v>
                </c:pt>
                <c:pt idx="38">
                  <c:v>-0.18094307003719762</c:v>
                </c:pt>
                <c:pt idx="39">
                  <c:v>-0.16914646716308984</c:v>
                </c:pt>
                <c:pt idx="40">
                  <c:v>-0.15790587362820607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3F-44C5-8635-D041793B5A63}"/>
            </c:ext>
          </c:extLst>
        </c:ser>
        <c:ser>
          <c:idx val="2"/>
          <c:order val="2"/>
          <c:tx>
            <c:strRef>
              <c:f>put!$E$9</c:f>
              <c:strCache>
                <c:ptCount val="1"/>
                <c:pt idx="0">
                  <c:v>payoff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put!$B$10:$B$50</c:f>
              <c:numCache>
                <c:formatCode>General</c:formatCode>
                <c:ptCount val="41"/>
                <c:pt idx="0">
                  <c:v>90</c:v>
                </c:pt>
                <c:pt idx="1">
                  <c:v>90.5</c:v>
                </c:pt>
                <c:pt idx="2">
                  <c:v>91</c:v>
                </c:pt>
                <c:pt idx="3">
                  <c:v>91.5</c:v>
                </c:pt>
                <c:pt idx="4">
                  <c:v>92</c:v>
                </c:pt>
                <c:pt idx="5">
                  <c:v>92.5</c:v>
                </c:pt>
                <c:pt idx="6">
                  <c:v>93</c:v>
                </c:pt>
                <c:pt idx="7">
                  <c:v>93.5</c:v>
                </c:pt>
                <c:pt idx="8">
                  <c:v>94</c:v>
                </c:pt>
                <c:pt idx="9">
                  <c:v>94.5</c:v>
                </c:pt>
                <c:pt idx="10">
                  <c:v>95</c:v>
                </c:pt>
                <c:pt idx="11">
                  <c:v>95.5</c:v>
                </c:pt>
                <c:pt idx="12">
                  <c:v>96</c:v>
                </c:pt>
                <c:pt idx="13">
                  <c:v>96.5</c:v>
                </c:pt>
                <c:pt idx="14">
                  <c:v>97</c:v>
                </c:pt>
                <c:pt idx="15">
                  <c:v>97.5</c:v>
                </c:pt>
                <c:pt idx="16">
                  <c:v>98</c:v>
                </c:pt>
                <c:pt idx="17">
                  <c:v>98.5</c:v>
                </c:pt>
                <c:pt idx="18">
                  <c:v>99</c:v>
                </c:pt>
                <c:pt idx="19">
                  <c:v>99.5</c:v>
                </c:pt>
                <c:pt idx="20">
                  <c:v>100</c:v>
                </c:pt>
                <c:pt idx="21">
                  <c:v>100.5</c:v>
                </c:pt>
                <c:pt idx="22">
                  <c:v>101</c:v>
                </c:pt>
                <c:pt idx="23">
                  <c:v>101.5</c:v>
                </c:pt>
                <c:pt idx="24">
                  <c:v>102</c:v>
                </c:pt>
                <c:pt idx="25">
                  <c:v>102.5</c:v>
                </c:pt>
                <c:pt idx="26">
                  <c:v>103</c:v>
                </c:pt>
                <c:pt idx="27">
                  <c:v>103.5</c:v>
                </c:pt>
                <c:pt idx="28">
                  <c:v>104</c:v>
                </c:pt>
                <c:pt idx="29">
                  <c:v>104.5</c:v>
                </c:pt>
                <c:pt idx="30">
                  <c:v>105</c:v>
                </c:pt>
                <c:pt idx="31">
                  <c:v>105.5</c:v>
                </c:pt>
                <c:pt idx="32">
                  <c:v>106</c:v>
                </c:pt>
                <c:pt idx="33">
                  <c:v>106.5</c:v>
                </c:pt>
                <c:pt idx="34">
                  <c:v>107</c:v>
                </c:pt>
                <c:pt idx="35">
                  <c:v>107.5</c:v>
                </c:pt>
                <c:pt idx="36">
                  <c:v>108</c:v>
                </c:pt>
                <c:pt idx="37">
                  <c:v>108.5</c:v>
                </c:pt>
                <c:pt idx="38">
                  <c:v>109</c:v>
                </c:pt>
                <c:pt idx="39">
                  <c:v>109.5</c:v>
                </c:pt>
                <c:pt idx="40">
                  <c:v>110</c:v>
                </c:pt>
              </c:numCache>
            </c:numRef>
          </c:xVal>
          <c:yVal>
            <c:numRef>
              <c:f>put!$E$10:$E$50</c:f>
              <c:numCache>
                <c:formatCode>General</c:formatCode>
                <c:ptCount val="41"/>
                <c:pt idx="0">
                  <c:v>10</c:v>
                </c:pt>
                <c:pt idx="1">
                  <c:v>9.5</c:v>
                </c:pt>
                <c:pt idx="2">
                  <c:v>9</c:v>
                </c:pt>
                <c:pt idx="3">
                  <c:v>8.5</c:v>
                </c:pt>
                <c:pt idx="4">
                  <c:v>8</c:v>
                </c:pt>
                <c:pt idx="5">
                  <c:v>7.5</c:v>
                </c:pt>
                <c:pt idx="6">
                  <c:v>7</c:v>
                </c:pt>
                <c:pt idx="7">
                  <c:v>6.5</c:v>
                </c:pt>
                <c:pt idx="8">
                  <c:v>6</c:v>
                </c:pt>
                <c:pt idx="9">
                  <c:v>5.5</c:v>
                </c:pt>
                <c:pt idx="10">
                  <c:v>5</c:v>
                </c:pt>
                <c:pt idx="11">
                  <c:v>4.5</c:v>
                </c:pt>
                <c:pt idx="12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1.5</c:v>
                </c:pt>
                <c:pt idx="18">
                  <c:v>1</c:v>
                </c:pt>
                <c:pt idx="19">
                  <c:v>0.5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3F-44C5-8635-D041793B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586000"/>
        <c:axId val="1683588912"/>
      </c:scatterChart>
      <c:valAx>
        <c:axId val="1683586000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8912"/>
        <c:crosses val="autoZero"/>
        <c:crossBetween val="midCat"/>
      </c:valAx>
      <c:valAx>
        <c:axId val="16835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8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238124</xdr:rowOff>
    </xdr:from>
    <xdr:to>
      <xdr:col>12</xdr:col>
      <xdr:colOff>0</xdr:colOff>
      <xdr:row>15</xdr:row>
      <xdr:rowOff>238124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092AB5-5BD6-B8DD-7C3C-94F6B9AB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3937-5CB5-4886-A4D4-DEA42E04738B}">
  <dimension ref="B2:E50"/>
  <sheetViews>
    <sheetView workbookViewId="0">
      <selection activeCell="E10" sqref="E10"/>
    </sheetView>
  </sheetViews>
  <sheetFormatPr defaultRowHeight="18" x14ac:dyDescent="0.35"/>
  <cols>
    <col min="1" max="1" width="3.6640625" customWidth="1"/>
  </cols>
  <sheetData>
    <row r="2" spans="2:5" x14ac:dyDescent="0.35">
      <c r="B2" s="1" t="s">
        <v>0</v>
      </c>
      <c r="C2">
        <v>100</v>
      </c>
    </row>
    <row r="3" spans="2:5" x14ac:dyDescent="0.35">
      <c r="B3" s="1" t="s">
        <v>18</v>
      </c>
      <c r="C3">
        <v>0.1</v>
      </c>
    </row>
    <row r="4" spans="2:5" x14ac:dyDescent="0.35">
      <c r="B4" s="1" t="s">
        <v>2</v>
      </c>
      <c r="C4">
        <v>100</v>
      </c>
    </row>
    <row r="5" spans="2:5" x14ac:dyDescent="0.35">
      <c r="B5" s="1" t="s">
        <v>21</v>
      </c>
      <c r="C5">
        <v>90</v>
      </c>
    </row>
    <row r="6" spans="2:5" x14ac:dyDescent="0.35">
      <c r="B6" s="1" t="s">
        <v>22</v>
      </c>
      <c r="C6">
        <v>110</v>
      </c>
    </row>
    <row r="7" spans="2:5" x14ac:dyDescent="0.35">
      <c r="B7" s="1" t="s">
        <v>23</v>
      </c>
      <c r="C7">
        <v>0.5</v>
      </c>
    </row>
    <row r="9" spans="2:5" x14ac:dyDescent="0.35">
      <c r="B9" s="3" t="s">
        <v>19</v>
      </c>
      <c r="C9" s="3" t="s">
        <v>4</v>
      </c>
      <c r="D9" s="3" t="s">
        <v>20</v>
      </c>
      <c r="E9" s="3" t="s">
        <v>13</v>
      </c>
    </row>
    <row r="10" spans="2:5" x14ac:dyDescent="0.35">
      <c r="B10" cm="1">
        <f t="array" ref="B10:B50">_xll.ARRAY.SEQUENCE(start,stop,incr)</f>
        <v>90</v>
      </c>
      <c r="C10" cm="1">
        <f t="array" ref="C10:C50">_xlfn.MAP(forward,_xlfn.LAMBDA(_xlpm.f_,_xll.BLACK.PUT.VALUE(_xlpm.f_,s,k)))</f>
        <v>10.712380896073668</v>
      </c>
      <c r="D10" cm="1">
        <f t="array" ref="D10:D50">_xlfn.MAP(forward,_xlfn.LAMBDA(_xlpm.f_,_xll.BLACK.PUT.DELTA(_xlpm.f_,s,k)))</f>
        <v>-0.84221551595581456</v>
      </c>
      <c r="E10" cm="1">
        <f t="array" ref="E10:E50">_xlfn.MAP(forward, _xlfn.LAMBDA(_xlpm.f_, MAX(k - _xlpm.f_,0)))</f>
        <v>10</v>
      </c>
    </row>
    <row r="11" spans="2:5" x14ac:dyDescent="0.35">
      <c r="B11">
        <v>90.5</v>
      </c>
      <c r="C11">
        <v>10.294677506113544</v>
      </c>
      <c r="D11">
        <v>-0.82848702968721688</v>
      </c>
      <c r="E11">
        <v>9.5</v>
      </c>
    </row>
    <row r="12" spans="2:5" x14ac:dyDescent="0.35">
      <c r="B12">
        <v>91</v>
      </c>
      <c r="C12">
        <v>9.8840036464770265</v>
      </c>
      <c r="D12">
        <v>-0.81410000768947355</v>
      </c>
      <c r="E12">
        <v>9</v>
      </c>
    </row>
    <row r="13" spans="2:5" x14ac:dyDescent="0.35">
      <c r="B13">
        <v>91.5</v>
      </c>
      <c r="C13">
        <v>9.4806843048876601</v>
      </c>
      <c r="D13">
        <v>-0.79907228943900976</v>
      </c>
      <c r="E13">
        <v>8.5</v>
      </c>
    </row>
    <row r="14" spans="2:5" x14ac:dyDescent="0.35">
      <c r="B14">
        <v>92</v>
      </c>
      <c r="C14">
        <v>9.08503447796231</v>
      </c>
      <c r="D14">
        <v>-0.78342598418040599</v>
      </c>
      <c r="E14">
        <v>8</v>
      </c>
    </row>
    <row r="15" spans="2:5" x14ac:dyDescent="0.35">
      <c r="B15">
        <v>92.5</v>
      </c>
      <c r="C15">
        <v>8.6973570641119409</v>
      </c>
      <c r="D15">
        <v>-0.76718735139091088</v>
      </c>
      <c r="E15">
        <v>7.5</v>
      </c>
    </row>
    <row r="16" spans="2:5" x14ac:dyDescent="0.35">
      <c r="B16">
        <v>93</v>
      </c>
      <c r="C16">
        <v>8.3179408286409853</v>
      </c>
      <c r="D16">
        <v>-0.75038663187697674</v>
      </c>
      <c r="E16">
        <v>7</v>
      </c>
    </row>
    <row r="17" spans="2:5" x14ac:dyDescent="0.35">
      <c r="B17">
        <v>93.5</v>
      </c>
      <c r="C17">
        <v>7.9470584651267728</v>
      </c>
      <c r="D17">
        <v>-0.73305783204864272</v>
      </c>
      <c r="E17">
        <v>6.5</v>
      </c>
    </row>
    <row r="18" spans="2:5" x14ac:dyDescent="0.35">
      <c r="B18">
        <v>94</v>
      </c>
      <c r="C18">
        <v>7.5849647756893717</v>
      </c>
      <c r="D18">
        <v>-0.71523846469983687</v>
      </c>
      <c r="E18">
        <v>6</v>
      </c>
    </row>
    <row r="19" spans="2:5" x14ac:dyDescent="0.35">
      <c r="B19">
        <v>94.5</v>
      </c>
      <c r="C19">
        <v>7.2318949909191304</v>
      </c>
      <c r="D19">
        <v>-0.69696925032178747</v>
      </c>
      <c r="E19">
        <v>5.5</v>
      </c>
    </row>
    <row r="20" spans="2:5" x14ac:dyDescent="0.35">
      <c r="B20">
        <v>95</v>
      </c>
      <c r="C20">
        <v>6.888063248060746</v>
      </c>
      <c r="D20">
        <v>-0.67829378357907921</v>
      </c>
      <c r="E20">
        <v>5</v>
      </c>
    </row>
    <row r="21" spans="2:5" x14ac:dyDescent="0.35">
      <c r="B21">
        <v>95.5</v>
      </c>
      <c r="C21">
        <v>6.5536612436099873</v>
      </c>
      <c r="D21">
        <v>-0.65925817007310705</v>
      </c>
      <c r="E21">
        <v>4.5</v>
      </c>
    </row>
    <row r="22" spans="2:5" x14ac:dyDescent="0.35">
      <c r="B22">
        <v>96</v>
      </c>
      <c r="C22">
        <v>6.2288570738163145</v>
      </c>
      <c r="D22">
        <v>-0.63991063889834621</v>
      </c>
      <c r="E22">
        <v>4</v>
      </c>
    </row>
    <row r="23" spans="2:5" x14ac:dyDescent="0.35">
      <c r="B23">
        <v>96.5</v>
      </c>
      <c r="C23">
        <v>5.9137942737611979</v>
      </c>
      <c r="D23">
        <v>-0.62030113675887699</v>
      </c>
      <c r="E23">
        <v>3.5</v>
      </c>
    </row>
    <row r="24" spans="2:5" x14ac:dyDescent="0.35">
      <c r="B24">
        <v>97</v>
      </c>
      <c r="C24">
        <v>5.6085910627585776</v>
      </c>
      <c r="D24">
        <v>-0.60048090955500588</v>
      </c>
      <c r="E24">
        <v>3</v>
      </c>
    </row>
    <row r="25" spans="2:5" x14ac:dyDescent="0.35">
      <c r="B25">
        <v>97.5</v>
      </c>
      <c r="C25">
        <v>5.3133398008569586</v>
      </c>
      <c r="D25">
        <v>-0.58050207737457071</v>
      </c>
      <c r="E25">
        <v>2.5</v>
      </c>
    </row>
    <row r="26" spans="2:5" x14ac:dyDescent="0.35">
      <c r="B26">
        <v>98</v>
      </c>
      <c r="C26">
        <v>5.0281066582734866</v>
      </c>
      <c r="D26">
        <v>-0.56041720873549106</v>
      </c>
      <c r="E26">
        <v>2</v>
      </c>
    </row>
    <row r="27" spans="2:5" x14ac:dyDescent="0.35">
      <c r="B27">
        <v>98.5</v>
      </c>
      <c r="C27">
        <v>4.7529314967108292</v>
      </c>
      <c r="D27">
        <v>-0.54027889973246879</v>
      </c>
      <c r="E27">
        <v>1.5</v>
      </c>
    </row>
    <row r="28" spans="2:5" x14ac:dyDescent="0.35">
      <c r="B28">
        <v>99</v>
      </c>
      <c r="C28">
        <v>4.4878279587501808</v>
      </c>
      <c r="D28">
        <v>-0.52013936345096734</v>
      </c>
      <c r="E28">
        <v>1</v>
      </c>
    </row>
    <row r="29" spans="2:5" x14ac:dyDescent="0.35">
      <c r="B29">
        <v>99.5</v>
      </c>
      <c r="C29">
        <v>4.2327837589224231</v>
      </c>
      <c r="D29">
        <v>-0.50005003463671993</v>
      </c>
      <c r="E29">
        <v>0.5</v>
      </c>
    </row>
    <row r="30" spans="2:5" x14ac:dyDescent="0.35">
      <c r="B30">
        <v>100</v>
      </c>
      <c r="C30">
        <v>3.987761167674492</v>
      </c>
      <c r="D30">
        <v>-0.48006119416162751</v>
      </c>
      <c r="E30">
        <v>0</v>
      </c>
    </row>
    <row r="31" spans="2:5" x14ac:dyDescent="0.35">
      <c r="B31">
        <v>100.5</v>
      </c>
      <c r="C31">
        <v>3.7526976773019953</v>
      </c>
      <c r="D31">
        <v>-0.46022161732021483</v>
      </c>
      <c r="E31">
        <v>0</v>
      </c>
    </row>
    <row r="32" spans="2:5" x14ac:dyDescent="0.35">
      <c r="B32">
        <v>101</v>
      </c>
      <c r="C32">
        <v>3.5275068370385441</v>
      </c>
      <c r="D32">
        <v>-0.44057824943889751</v>
      </c>
      <c r="E32">
        <v>0</v>
      </c>
    </row>
    <row r="33" spans="2:5" x14ac:dyDescent="0.35">
      <c r="B33">
        <v>101.5</v>
      </c>
      <c r="C33">
        <v>3.312079242895976</v>
      </c>
      <c r="D33">
        <v>-0.4211759116969615</v>
      </c>
      <c r="E33">
        <v>0</v>
      </c>
    </row>
    <row r="34" spans="2:5" x14ac:dyDescent="0.35">
      <c r="B34">
        <v>102</v>
      </c>
      <c r="C34">
        <v>3.1062836665495652</v>
      </c>
      <c r="D34">
        <v>-0.40205703945726845</v>
      </c>
      <c r="E34">
        <v>0</v>
      </c>
    </row>
    <row r="35" spans="2:5" x14ac:dyDescent="0.35">
      <c r="B35">
        <v>102.5</v>
      </c>
      <c r="C35">
        <v>2.9099683065654887</v>
      </c>
      <c r="D35">
        <v>-0.38326145479934082</v>
      </c>
      <c r="E35">
        <v>0</v>
      </c>
    </row>
    <row r="36" spans="2:5" x14ac:dyDescent="0.35">
      <c r="B36">
        <v>103</v>
      </c>
      <c r="C36">
        <v>2.7229621445706016</v>
      </c>
      <c r="D36">
        <v>-0.36482617434996428</v>
      </c>
      <c r="E36">
        <v>0</v>
      </c>
    </row>
    <row r="37" spans="2:5" x14ac:dyDescent="0.35">
      <c r="B37">
        <v>103.5</v>
      </c>
      <c r="C37">
        <v>2.5450763885632526</v>
      </c>
      <c r="D37">
        <v>-0.34678525292799622</v>
      </c>
      <c r="E37">
        <v>0</v>
      </c>
    </row>
    <row r="38" spans="2:5" x14ac:dyDescent="0.35">
      <c r="B38">
        <v>104</v>
      </c>
      <c r="C38">
        <v>2.3761059854440703</v>
      </c>
      <c r="D38">
        <v>-0.32916966297055916</v>
      </c>
      <c r="E38">
        <v>0</v>
      </c>
    </row>
    <row r="39" spans="2:5" x14ac:dyDescent="0.35">
      <c r="B39">
        <v>104.5</v>
      </c>
      <c r="C39">
        <v>2.2158311849914725</v>
      </c>
      <c r="D39">
        <v>-0.3120072091957603</v>
      </c>
      <c r="E39">
        <v>0</v>
      </c>
    </row>
    <row r="40" spans="2:5" x14ac:dyDescent="0.35">
      <c r="B40">
        <v>105</v>
      </c>
      <c r="C40">
        <v>2.0640191378988462</v>
      </c>
      <c r="D40">
        <v>-0.29532247748951701</v>
      </c>
      <c r="E40">
        <v>0</v>
      </c>
    </row>
    <row r="41" spans="2:5" x14ac:dyDescent="0.35">
      <c r="B41">
        <v>105.5</v>
      </c>
      <c r="C41">
        <v>1.9204255111019037</v>
      </c>
      <c r="D41">
        <v>-0.2791368165864207</v>
      </c>
      <c r="E41">
        <v>0</v>
      </c>
    </row>
    <row r="42" spans="2:5" x14ac:dyDescent="0.35">
      <c r="B42">
        <v>106</v>
      </c>
      <c r="C42">
        <v>1.7847961044341965</v>
      </c>
      <c r="D42">
        <v>-0.26346835075082736</v>
      </c>
      <c r="E42">
        <v>0</v>
      </c>
    </row>
    <row r="43" spans="2:5" x14ac:dyDescent="0.35">
      <c r="B43">
        <v>106.5</v>
      </c>
      <c r="C43">
        <v>1.6568684536239964</v>
      </c>
      <c r="D43">
        <v>-0.24833202135697074</v>
      </c>
      <c r="E43">
        <v>0</v>
      </c>
    </row>
    <row r="44" spans="2:5" x14ac:dyDescent="0.35">
      <c r="B44">
        <v>107</v>
      </c>
      <c r="C44">
        <v>1.5363734057617506</v>
      </c>
      <c r="D44">
        <v>-0.23373965501690736</v>
      </c>
      <c r="E44">
        <v>0</v>
      </c>
    </row>
    <row r="45" spans="2:5" x14ac:dyDescent="0.35">
      <c r="B45">
        <v>107.5</v>
      </c>
      <c r="C45">
        <v>1.4230366545934707</v>
      </c>
      <c r="D45">
        <v>-0.21970005571234341</v>
      </c>
      <c r="E45">
        <v>0</v>
      </c>
    </row>
    <row r="46" spans="2:5" x14ac:dyDescent="0.35">
      <c r="B46">
        <v>108</v>
      </c>
      <c r="C46">
        <v>1.3165802243033653</v>
      </c>
      <c r="D46">
        <v>-0.20621911824945555</v>
      </c>
      <c r="E46">
        <v>0</v>
      </c>
    </row>
    <row r="47" spans="2:5" x14ac:dyDescent="0.35">
      <c r="B47">
        <v>108.5</v>
      </c>
      <c r="C47">
        <v>1.2167238918134409</v>
      </c>
      <c r="D47">
        <v>-0.19329996027231139</v>
      </c>
      <c r="E47">
        <v>0</v>
      </c>
    </row>
    <row r="48" spans="2:5" x14ac:dyDescent="0.35">
      <c r="B48">
        <v>109</v>
      </c>
      <c r="C48">
        <v>1.1231865390193008</v>
      </c>
      <c r="D48">
        <v>-0.18094307003719762</v>
      </c>
      <c r="E48">
        <v>0</v>
      </c>
    </row>
    <row r="49" spans="2:5" x14ac:dyDescent="0.35">
      <c r="B49">
        <v>109.5</v>
      </c>
      <c r="C49">
        <v>1.0356874277797097</v>
      </c>
      <c r="D49">
        <v>-0.16914646716308984</v>
      </c>
      <c r="E49">
        <v>0</v>
      </c>
    </row>
    <row r="50" spans="2:5" x14ac:dyDescent="0.35">
      <c r="B50">
        <v>110</v>
      </c>
      <c r="C50">
        <v>0.95394739185721988</v>
      </c>
      <c r="D50">
        <v>-0.15790587362820607</v>
      </c>
      <c r="E5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909C-82BF-46E9-986B-4B9C7D61A01A}">
  <dimension ref="B2:P21"/>
  <sheetViews>
    <sheetView tabSelected="1" workbookViewId="0">
      <selection activeCell="J4" sqref="J4"/>
    </sheetView>
  </sheetViews>
  <sheetFormatPr defaultRowHeight="18" x14ac:dyDescent="0.35"/>
  <cols>
    <col min="1" max="1" width="3.6640625" customWidth="1"/>
    <col min="8" max="8" width="11.6640625" bestFit="1" customWidth="1"/>
  </cols>
  <sheetData>
    <row r="2" spans="2:16" x14ac:dyDescent="0.35">
      <c r="B2" s="1" t="s">
        <v>0</v>
      </c>
      <c r="C2" s="2">
        <v>100</v>
      </c>
    </row>
    <row r="3" spans="2:16" x14ac:dyDescent="0.35">
      <c r="B3" s="1" t="s">
        <v>1</v>
      </c>
      <c r="C3" s="2">
        <v>0.2</v>
      </c>
    </row>
    <row r="4" spans="2:16" x14ac:dyDescent="0.35">
      <c r="B4" s="1" t="s">
        <v>2</v>
      </c>
      <c r="C4" s="2">
        <v>100</v>
      </c>
      <c r="I4" s="1" t="s">
        <v>14</v>
      </c>
      <c r="J4">
        <v>2.5000000000000001E-2</v>
      </c>
    </row>
    <row r="5" spans="2:16" x14ac:dyDescent="0.35">
      <c r="B5" s="1" t="s">
        <v>3</v>
      </c>
      <c r="C5" s="2">
        <v>0.25</v>
      </c>
      <c r="E5" s="1" t="s">
        <v>9</v>
      </c>
      <c r="F5" s="6">
        <f>C6</f>
        <v>3.987761167674492</v>
      </c>
      <c r="I5" s="1" t="s">
        <v>16</v>
      </c>
      <c r="J5" cm="1">
        <f t="array" aca="1" ref="J5" ca="1">_xlfn.TAKE(A_t,-1)</f>
        <v>0.55204792587665086</v>
      </c>
    </row>
    <row r="6" spans="2:16" x14ac:dyDescent="0.35">
      <c r="B6" s="1" t="s">
        <v>4</v>
      </c>
      <c r="C6" s="4" cm="1">
        <f t="array" ref="C6">_xll.BLACK.PUT.VALUE(f, sigma*SQRT(t), k)</f>
        <v>3.987761167674492</v>
      </c>
      <c r="E6" s="1" t="s">
        <v>16</v>
      </c>
      <c r="F6" s="5">
        <f ca="1">H21</f>
        <v>0.55204792587665086</v>
      </c>
      <c r="I6" s="1" t="s">
        <v>13</v>
      </c>
      <c r="J6" cm="1">
        <f t="array" aca="1" ref="J6" ca="1">MAX(k - _xlfn.TAKE(S_t, -1), 0)</f>
        <v>0</v>
      </c>
    </row>
    <row r="7" spans="2:16" x14ac:dyDescent="0.35">
      <c r="B7" s="1" t="s">
        <v>13</v>
      </c>
      <c r="C7" s="5">
        <f ca="1">MAX(k - D21, 0)</f>
        <v>0</v>
      </c>
      <c r="E7" s="1" t="s">
        <v>24</v>
      </c>
      <c r="F7" s="5">
        <f ca="1">C7-F6</f>
        <v>-0.55204792587665086</v>
      </c>
      <c r="I7" s="1" t="s">
        <v>24</v>
      </c>
      <c r="J7">
        <f ca="1">J5-J6</f>
        <v>0.55204792587665086</v>
      </c>
    </row>
    <row r="8" spans="2:16" x14ac:dyDescent="0.35">
      <c r="B8" s="1" t="s">
        <v>15</v>
      </c>
      <c r="C8" s="4" cm="1">
        <f t="array" aca="1" ref="C8" ca="1">_xll.MONTE.MEAN(C7)</f>
        <v>3.9234923974224407</v>
      </c>
      <c r="E8" s="1" t="s">
        <v>17</v>
      </c>
      <c r="F8" s="4">
        <f t="array" aca="1" ref="F8:G8" ca="1">_xll.MONTE.STDEV(F7)</f>
        <v>-6.6122454614262229E-3</v>
      </c>
      <c r="G8" s="4">
        <f ca="1"/>
        <v>1.0293130256814498</v>
      </c>
      <c r="I8" s="7" t="s">
        <v>17</v>
      </c>
      <c r="J8" s="8">
        <f t="array" aca="1" ref="J8:K8" ca="1">_xll.MONTE.STDEV(J7)</f>
        <v>6.6122454614261942E-3</v>
      </c>
      <c r="K8" s="8">
        <f ca="1"/>
        <v>1.0293130256814498</v>
      </c>
    </row>
    <row r="10" spans="2:16" x14ac:dyDescent="0.35">
      <c r="B10" s="3" t="s">
        <v>5</v>
      </c>
      <c r="C10" s="3" t="s">
        <v>6</v>
      </c>
      <c r="D10" s="3" t="s">
        <v>12</v>
      </c>
      <c r="E10" s="3" t="s">
        <v>7</v>
      </c>
      <c r="F10" s="3" t="s">
        <v>8</v>
      </c>
      <c r="G10" s="3" t="s">
        <v>10</v>
      </c>
      <c r="H10" s="3" t="s">
        <v>11</v>
      </c>
      <c r="J10" s="3" t="s">
        <v>5</v>
      </c>
      <c r="K10" s="3" t="s">
        <v>6</v>
      </c>
      <c r="L10" s="3" t="s">
        <v>12</v>
      </c>
      <c r="M10" s="3" t="s">
        <v>7</v>
      </c>
      <c r="N10" s="3" t="s">
        <v>8</v>
      </c>
      <c r="O10" s="3" t="s">
        <v>10</v>
      </c>
      <c r="P10" s="3" t="s">
        <v>11</v>
      </c>
    </row>
    <row r="11" spans="2:16" x14ac:dyDescent="0.35">
      <c r="B11">
        <v>0</v>
      </c>
      <c r="C11" cm="1">
        <f t="array" aca="1" ref="C11:C21" ca="1">_xlfn.ANCHORARRAY(K11)</f>
        <v>0</v>
      </c>
      <c r="D11">
        <f t="shared" ref="D11:D21" ca="1" si="0">f*EXP(sigma*C11 - sigma^2*B11/2)</f>
        <v>100</v>
      </c>
      <c r="E11">
        <f ca="1">V_0 - F11*D11</f>
        <v>51.993880583837246</v>
      </c>
      <c r="F11" s="2" cm="1">
        <f t="array" aca="1" ref="F11" ca="1">_xll.BLACK.PUT.DELTA(D11, sigma*SQRT(t - B11), k)</f>
        <v>-0.48006119416162751</v>
      </c>
      <c r="G11">
        <f ca="1">E11+F11*D11</f>
        <v>3.987761167674492</v>
      </c>
      <c r="H11">
        <f ca="1">-E11-F11*D11</f>
        <v>-3.987761167674492</v>
      </c>
      <c r="J11" cm="1">
        <f t="array" ref="J11:J21">_xll.ARRAY.SEQUENCE(0, t, dt)</f>
        <v>0</v>
      </c>
      <c r="K11" cm="1">
        <f t="array" aca="1" ref="K11:K21" ca="1">_xll.RANDOM.BROWNIAN(time)</f>
        <v>0</v>
      </c>
      <c r="L11" cm="1">
        <f t="array" aca="1" ref="L11:L21" ca="1">f*EXP(sigma*B_t - sigma^2*(time)/2)</f>
        <v>100</v>
      </c>
      <c r="M11" cm="1">
        <f t="array" aca="1" ref="M11:M21" ca="1">_xlfn.VSTACK(_xlfn.DROP(SUMSCAN(V_0,-NABLA(N_t)*S_t),-1),0)</f>
        <v>51.993880583837246</v>
      </c>
      <c r="N11" cm="1">
        <f t="array" aca="1" ref="N11:N21" ca="1">_xlfn.VSTACK(_xlfn.DROP(_xlfn.MAP(S_t,time,_xlfn.LAMBDA(_xlpm.s_,_xlpm.t_, _xll.BLACK.PUT.DELTA(_xlpm.s_, sigma*SQRT(t - _xlpm.t_), k))),-1),0)</f>
        <v>-0.48006119416162751</v>
      </c>
      <c r="O11" cm="1">
        <f t="array" aca="1" ref="O11:O21" ca="1">M_t + N_t*S_t</f>
        <v>3.987761167674492</v>
      </c>
      <c r="P11" cm="1">
        <f t="array" aca="1" ref="P11:P21" ca="1">_xlfn.VSTACK(-O11, _xlfn.DROP(-NABLA(M_t)-NABLA(N_t)*S_t,1))</f>
        <v>-3.987761167674492</v>
      </c>
    </row>
    <row r="12" spans="2:16" x14ac:dyDescent="0.35">
      <c r="B12">
        <v>2.5000000000000001E-2</v>
      </c>
      <c r="C12">
        <f ca="1"/>
        <v>-0.13235679721649748</v>
      </c>
      <c r="D12">
        <f t="shared" ca="1" si="0"/>
        <v>97.338911953138364</v>
      </c>
      <c r="E12">
        <f ca="1">E11 - (F12-F11)*D12</f>
        <v>63.047645306995072</v>
      </c>
      <c r="F12" s="2" cm="1">
        <f t="array" aca="1" ref="F12" ca="1">_xll.BLACK.PUT.DELTA(D12, sigma*SQRT(t - B12), k)</f>
        <v>-0.59362076146477771</v>
      </c>
      <c r="G12">
        <f t="shared" ref="G12:G21" ca="1" si="1">E12+F12*D12</f>
        <v>5.2652462732201215</v>
      </c>
      <c r="H12">
        <f ca="1">-(E12-E11) - (F12-F11)*D12</f>
        <v>0</v>
      </c>
      <c r="J12">
        <v>2.5000000000000001E-2</v>
      </c>
      <c r="K12">
        <f ca="1"/>
        <v>-0.13235679721649748</v>
      </c>
      <c r="L12">
        <f ca="1"/>
        <v>97.338911953138364</v>
      </c>
      <c r="M12">
        <f ca="1"/>
        <v>63.047645306995072</v>
      </c>
      <c r="N12">
        <f ca="1"/>
        <v>-0.59362076146477771</v>
      </c>
      <c r="O12">
        <f ca="1"/>
        <v>5.2652462732201215</v>
      </c>
      <c r="P12">
        <f ca="1"/>
        <v>1.7763568394002505E-15</v>
      </c>
    </row>
    <row r="13" spans="2:16" x14ac:dyDescent="0.35">
      <c r="B13">
        <v>0.05</v>
      </c>
      <c r="C13">
        <f ca="1"/>
        <v>-6.8380494488745641E-2</v>
      </c>
      <c r="D13">
        <f t="shared" ca="1" si="0"/>
        <v>98.54310701267147</v>
      </c>
      <c r="E13">
        <f t="shared" ref="E13:E20" ca="1" si="2">E12 - (F13-F12)*D13</f>
        <v>58.503341737731255</v>
      </c>
      <c r="F13" s="2" cm="1">
        <f t="array" aca="1" ref="F13" ca="1">_xll.BLACK.PUT.DELTA(D13, sigma*SQRT(t - B13), k)</f>
        <v>-0.54750588131715383</v>
      </c>
      <c r="G13">
        <f t="shared" ca="1" si="1"/>
        <v>4.5504110850279602</v>
      </c>
      <c r="H13">
        <f t="shared" ref="H13:H21" ca="1" si="3">-(E13-E12) - (F13-F12)*D13</f>
        <v>0</v>
      </c>
      <c r="J13">
        <v>0.05</v>
      </c>
      <c r="K13">
        <f ca="1"/>
        <v>-6.8380494488745641E-2</v>
      </c>
      <c r="L13">
        <f ca="1"/>
        <v>98.54310701267147</v>
      </c>
      <c r="M13">
        <f ca="1"/>
        <v>58.503341737731255</v>
      </c>
      <c r="N13">
        <f ca="1"/>
        <v>-0.54750588131715383</v>
      </c>
      <c r="O13">
        <f ca="1"/>
        <v>4.5504110850279602</v>
      </c>
      <c r="P13">
        <f ca="1"/>
        <v>-1.7763568394002505E-15</v>
      </c>
    </row>
    <row r="14" spans="2:16" x14ac:dyDescent="0.35">
      <c r="B14">
        <v>7.4999999999999997E-2</v>
      </c>
      <c r="C14">
        <f ca="1"/>
        <v>7.1684329323322582E-2</v>
      </c>
      <c r="D14">
        <f t="shared" ca="1" si="0"/>
        <v>101.29196121157031</v>
      </c>
      <c r="E14">
        <f t="shared" ca="1" si="2"/>
        <v>45.850728930941706</v>
      </c>
      <c r="F14" s="2" cm="1">
        <f t="array" aca="1" ref="F14" ca="1">_xll.BLACK.PUT.DELTA(D14, sigma*SQRT(t - B14), k)</f>
        <v>-0.42259357183622859</v>
      </c>
      <c r="G14">
        <f t="shared" ca="1" si="1"/>
        <v>3.0453972442474893</v>
      </c>
      <c r="H14">
        <f t="shared" ca="1" si="3"/>
        <v>0</v>
      </c>
      <c r="J14">
        <v>7.5000000000000011E-2</v>
      </c>
      <c r="K14">
        <f ca="1"/>
        <v>7.1684329323322582E-2</v>
      </c>
      <c r="L14">
        <f ca="1"/>
        <v>101.29196121157031</v>
      </c>
      <c r="M14">
        <f ca="1"/>
        <v>45.850728930941706</v>
      </c>
      <c r="N14">
        <f ca="1"/>
        <v>-0.42259357183622859</v>
      </c>
      <c r="O14">
        <f ca="1"/>
        <v>3.0453972442474893</v>
      </c>
      <c r="P14">
        <f ca="1"/>
        <v>1.7763568394002505E-15</v>
      </c>
    </row>
    <row r="15" spans="2:16" x14ac:dyDescent="0.35">
      <c r="B15">
        <v>0.1</v>
      </c>
      <c r="C15">
        <f ca="1"/>
        <v>-0.1277805520716517</v>
      </c>
      <c r="D15">
        <f t="shared" ca="1" si="0"/>
        <v>97.282009568338466</v>
      </c>
      <c r="E15">
        <f t="shared" ca="1" si="2"/>
        <v>65.481408115092478</v>
      </c>
      <c r="F15" s="2" cm="1">
        <f t="array" aca="1" ref="F15" ca="1">_xll.BLACK.PUT.DELTA(D15, sigma*SQRT(t - B15), k)</f>
        <v>-0.62438503637583243</v>
      </c>
      <c r="G15">
        <f t="shared" ca="1" si="1"/>
        <v>4.7399770320513852</v>
      </c>
      <c r="H15">
        <f t="shared" ca="1" si="3"/>
        <v>0</v>
      </c>
      <c r="J15">
        <v>0.1</v>
      </c>
      <c r="K15">
        <f ca="1"/>
        <v>-0.1277805520716517</v>
      </c>
      <c r="L15">
        <f ca="1"/>
        <v>97.282009568338466</v>
      </c>
      <c r="M15">
        <f ca="1"/>
        <v>65.481408115092478</v>
      </c>
      <c r="N15">
        <f ca="1"/>
        <v>-0.62438503637583243</v>
      </c>
      <c r="O15">
        <f ca="1"/>
        <v>4.7399770320513852</v>
      </c>
      <c r="P15">
        <f ca="1"/>
        <v>0</v>
      </c>
    </row>
    <row r="16" spans="2:16" x14ac:dyDescent="0.35">
      <c r="B16">
        <v>0.125</v>
      </c>
      <c r="C16">
        <f ca="1"/>
        <v>6.3679352279137652E-2</v>
      </c>
      <c r="D16">
        <f t="shared" ca="1" si="0"/>
        <v>101.02884361767019</v>
      </c>
      <c r="E16">
        <f t="shared" ca="1" si="2"/>
        <v>45.694618612048075</v>
      </c>
      <c r="F16" s="2" cm="1">
        <f t="array" aca="1" ref="F16" ca="1">_xll.BLACK.PUT.DELTA(D16, sigma*SQRT(t - B16), k)</f>
        <v>-0.42853216115215076</v>
      </c>
      <c r="G16">
        <f t="shared" ca="1" si="1"/>
        <v>2.4005099178651932</v>
      </c>
      <c r="H16">
        <f t="shared" ca="1" si="3"/>
        <v>0</v>
      </c>
      <c r="J16">
        <v>0.125</v>
      </c>
      <c r="K16">
        <f ca="1"/>
        <v>6.3679352279137652E-2</v>
      </c>
      <c r="L16">
        <f ca="1"/>
        <v>101.02884361767019</v>
      </c>
      <c r="M16">
        <f ca="1"/>
        <v>45.694618612048075</v>
      </c>
      <c r="N16">
        <f ca="1"/>
        <v>-0.42853216115215076</v>
      </c>
      <c r="O16">
        <f ca="1"/>
        <v>2.4005099178651932</v>
      </c>
      <c r="P16">
        <f ca="1"/>
        <v>-3.5527136788005009E-15</v>
      </c>
    </row>
    <row r="17" spans="2:16" x14ac:dyDescent="0.35">
      <c r="B17">
        <v>0.15</v>
      </c>
      <c r="C17">
        <f ca="1"/>
        <v>0.13452765527068214</v>
      </c>
      <c r="D17">
        <f t="shared" ca="1" si="0"/>
        <v>102.41935588344671</v>
      </c>
      <c r="E17">
        <f t="shared" ca="1" si="2"/>
        <v>36.734630560814111</v>
      </c>
      <c r="F17" s="2" cm="1">
        <f t="array" aca="1" ref="F17" ca="1">_xll.BLACK.PUT.DELTA(D17, sigma*SQRT(t - B17), k)</f>
        <v>-0.34104881414271987</v>
      </c>
      <c r="G17">
        <f t="shared" ca="1" si="1"/>
        <v>1.8046306915034123</v>
      </c>
      <c r="H17">
        <f t="shared" ca="1" si="3"/>
        <v>0</v>
      </c>
      <c r="J17">
        <v>0.15000000000000002</v>
      </c>
      <c r="K17">
        <f ca="1"/>
        <v>0.13452765527068214</v>
      </c>
      <c r="L17">
        <f ca="1"/>
        <v>102.41935588344671</v>
      </c>
      <c r="M17">
        <f ca="1"/>
        <v>36.734630560814111</v>
      </c>
      <c r="N17">
        <f ca="1"/>
        <v>-0.34104881414271987</v>
      </c>
      <c r="O17">
        <f ca="1"/>
        <v>1.8046306915034123</v>
      </c>
      <c r="P17">
        <f ca="1"/>
        <v>-1.7763568394002505E-15</v>
      </c>
    </row>
    <row r="18" spans="2:16" x14ac:dyDescent="0.35">
      <c r="B18">
        <v>0.17499999999999999</v>
      </c>
      <c r="C18">
        <f ca="1"/>
        <v>0.27482922828874706</v>
      </c>
      <c r="D18">
        <f t="shared" ca="1" si="0"/>
        <v>105.28132275347637</v>
      </c>
      <c r="E18">
        <f t="shared" ca="1" si="2"/>
        <v>18.386022648865708</v>
      </c>
      <c r="F18" s="2" cm="1">
        <f t="array" aca="1" ref="F18" ca="1">_xll.BLACK.PUT.DELTA(D18, sigma*SQRT(t - B18), k)</f>
        <v>-0.16676711410260014</v>
      </c>
      <c r="G18">
        <f t="shared" ca="1" si="1"/>
        <v>0.82856028436404117</v>
      </c>
      <c r="H18">
        <f t="shared" ca="1" si="3"/>
        <v>0</v>
      </c>
      <c r="J18">
        <v>0.17500000000000002</v>
      </c>
      <c r="K18">
        <f ca="1"/>
        <v>0.27482922828874706</v>
      </c>
      <c r="L18">
        <f ca="1"/>
        <v>105.28132275347637</v>
      </c>
      <c r="M18">
        <f ca="1"/>
        <v>18.386022648865708</v>
      </c>
      <c r="N18">
        <f ca="1"/>
        <v>-0.16676711410260014</v>
      </c>
      <c r="O18">
        <f ca="1"/>
        <v>0.82856028436404117</v>
      </c>
      <c r="P18">
        <f ca="1"/>
        <v>0</v>
      </c>
    </row>
    <row r="19" spans="2:16" x14ac:dyDescent="0.35">
      <c r="B19">
        <v>0.2</v>
      </c>
      <c r="C19">
        <f ca="1"/>
        <v>0.40876607181823754</v>
      </c>
      <c r="D19">
        <f t="shared" ca="1" si="0"/>
        <v>108.08558860459681</v>
      </c>
      <c r="E19">
        <f t="shared" ca="1" si="2"/>
        <v>4.5893478318920291</v>
      </c>
      <c r="F19" s="2" cm="1">
        <f t="array" aca="1" ref="F19" ca="1">_xll.BLACK.PUT.DELTA(D19, sigma*SQRT(t - B19), k)</f>
        <v>-3.912128272867621E-2</v>
      </c>
      <c r="G19">
        <f t="shared" ca="1" si="1"/>
        <v>0.36090096119621418</v>
      </c>
      <c r="H19">
        <f t="shared" ca="1" si="3"/>
        <v>0</v>
      </c>
      <c r="J19">
        <v>0.2</v>
      </c>
      <c r="K19">
        <f ca="1"/>
        <v>0.40876607181823754</v>
      </c>
      <c r="L19">
        <f ca="1"/>
        <v>108.08558860459681</v>
      </c>
      <c r="M19">
        <f ca="1"/>
        <v>4.5893478318920291</v>
      </c>
      <c r="N19">
        <f ca="1"/>
        <v>-3.912128272867621E-2</v>
      </c>
      <c r="O19">
        <f ca="1"/>
        <v>0.36090096119621418</v>
      </c>
      <c r="P19">
        <f ca="1"/>
        <v>0</v>
      </c>
    </row>
    <row r="20" spans="2:16" x14ac:dyDescent="0.35">
      <c r="B20">
        <v>0.22500000000000001</v>
      </c>
      <c r="C20">
        <f ca="1"/>
        <v>0.31291072348218374</v>
      </c>
      <c r="D20">
        <f t="shared" ca="1" si="0"/>
        <v>105.98020492523641</v>
      </c>
      <c r="E20">
        <f t="shared" ca="1" si="2"/>
        <v>3.8319697082375725</v>
      </c>
      <c r="F20" s="2" cm="1">
        <f t="array" aca="1" ref="F20" ca="1">_xll.BLACK.PUT.DELTA(D20, sigma*SQRT(t - B20), k)</f>
        <v>-3.1974871526803672E-2</v>
      </c>
      <c r="G20">
        <f t="shared" ca="1" si="1"/>
        <v>0.44326627136881269</v>
      </c>
      <c r="H20">
        <f t="shared" ca="1" si="3"/>
        <v>0</v>
      </c>
      <c r="J20">
        <v>0.22500000000000001</v>
      </c>
      <c r="K20">
        <f ca="1"/>
        <v>0.31291072348218374</v>
      </c>
      <c r="L20">
        <f ca="1"/>
        <v>105.98020492523641</v>
      </c>
      <c r="M20">
        <f ca="1"/>
        <v>3.8319697082375725</v>
      </c>
      <c r="N20">
        <f ca="1"/>
        <v>-3.1974871526803672E-2</v>
      </c>
      <c r="O20">
        <f ca="1"/>
        <v>0.44326627136881269</v>
      </c>
      <c r="P20">
        <f ca="1"/>
        <v>0</v>
      </c>
    </row>
    <row r="21" spans="2:16" x14ac:dyDescent="0.35">
      <c r="B21">
        <v>0.25</v>
      </c>
      <c r="C21">
        <f ca="1"/>
        <v>0.15227169367065554</v>
      </c>
      <c r="D21">
        <f t="shared" ca="1" si="0"/>
        <v>102.57810667390648</v>
      </c>
      <c r="E21">
        <v>0</v>
      </c>
      <c r="F21">
        <v>0</v>
      </c>
      <c r="G21">
        <f t="shared" ca="1" si="1"/>
        <v>0</v>
      </c>
      <c r="H21">
        <f t="shared" ca="1" si="3"/>
        <v>0.55204792587665086</v>
      </c>
      <c r="J21">
        <v>0.25</v>
      </c>
      <c r="K21">
        <f ca="1"/>
        <v>0.15227169367065554</v>
      </c>
      <c r="L21">
        <f ca="1"/>
        <v>102.57810667390648</v>
      </c>
      <c r="M21">
        <f ca="1"/>
        <v>0</v>
      </c>
      <c r="N21">
        <f ca="1"/>
        <v>0</v>
      </c>
      <c r="O21">
        <f ca="1"/>
        <v>0</v>
      </c>
      <c r="P21">
        <f ca="1"/>
        <v>0.55204792587665086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put</vt:lpstr>
      <vt:lpstr>hedge</vt:lpstr>
      <vt:lpstr>dt</vt:lpstr>
      <vt:lpstr>put!f</vt:lpstr>
      <vt:lpstr>f</vt:lpstr>
      <vt:lpstr>incr</vt:lpstr>
      <vt:lpstr>put!k</vt:lpstr>
      <vt:lpstr>k</vt:lpstr>
      <vt:lpstr>s</vt:lpstr>
      <vt:lpstr>sigma</vt:lpstr>
      <vt:lpstr>start</vt:lpstr>
      <vt:lpstr>stop</vt:lpstr>
      <vt:lpstr>t</vt:lpstr>
      <vt:lpstr>V_0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2023-03-03T03:18:04Z</dcterms:created>
  <dcterms:modified xsi:type="dcterms:W3CDTF">2023-03-09T02:27:46Z</dcterms:modified>
</cp:coreProperties>
</file>