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RE6233\Spring2023\xls\"/>
    </mc:Choice>
  </mc:AlternateContent>
  <xr:revisionPtr revIDLastSave="0" documentId="13_ncr:1_{7C78CD5D-1F92-4BF7-B1BD-13AA211FA4E5}" xr6:coauthVersionLast="47" xr6:coauthVersionMax="47" xr10:uidLastSave="{00000000-0000-0000-0000-000000000000}"/>
  <bookViews>
    <workbookView xWindow="-120" yWindow="-120" windowWidth="29040" windowHeight="16440" activeTab="1" xr2:uid="{B180D58D-C4F9-40E2-AED8-646FAEC4081C}"/>
  </bookViews>
  <sheets>
    <sheet name="put" sheetId="2" r:id="rId1"/>
    <sheet name="hedge" sheetId="1" r:id="rId2"/>
  </sheets>
  <definedNames>
    <definedName name="A_t">_xlfn.ANCHORARRAY(hedge!$P$11)</definedName>
    <definedName name="B_t">_xlfn.ANCHORARRAY(hedge!$K$11)</definedName>
    <definedName name="dt">hedge!$J$4</definedName>
    <definedName name="f" localSheetId="0">put!$C$2</definedName>
    <definedName name="f">hedge!$C$2</definedName>
    <definedName name="forward">_xlfn.ANCHORARRAY(put!$B$10)</definedName>
    <definedName name="incr">put!$C$7</definedName>
    <definedName name="k" localSheetId="0">put!$C$4</definedName>
    <definedName name="k">hedge!$C$4</definedName>
    <definedName name="M_t">_xlfn.ANCHORARRAY(hedge!$M$11)</definedName>
    <definedName name="N_t">_xlfn.ANCHORARRAY(hedge!$N$11)</definedName>
    <definedName name="NABLA" comment="Adjacent differences.">_xlfn.LAMBDA(_xlpm.a,_xlpm.a - _xlfn.VSTACK(0, _xlfn.DROP(_xlpm.a,-1)))</definedName>
    <definedName name="s">put!$C$3</definedName>
    <definedName name="S_t">_xlfn.ANCHORARRAY(hedge!$L$11)</definedName>
    <definedName name="sigma">hedge!$C$3</definedName>
    <definedName name="start">put!$C$5</definedName>
    <definedName name="stop">put!$C$6</definedName>
    <definedName name="SUMSCAN" comment="Running sum.">_xlfn.LAMBDA(_xlpm.init,_xlpm.array, _xlfn.SCAN(_xlpm.init, _xlpm.array, _xlfn.LAMBDA(_xlpm.a,_xlpm.b, _xlpm.a + _xlpm.b)))</definedName>
    <definedName name="t">hedge!$C$5</definedName>
    <definedName name="time">_xlfn.ANCHORARRAY(hedge!$J$11)</definedName>
    <definedName name="V_0">hedge!$F$5</definedName>
    <definedName name="V_t">_xlfn.ANCHORARRAY(hedge!$O$11)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C6" i="1" a="1"/>
  <c r="J11" i="1" a="1"/>
  <c r="B10" i="2" a="1"/>
  <c r="B10" i="2" l="1"/>
  <c r="J11" i="1"/>
  <c r="C6" i="1"/>
  <c r="F5" i="1" s="1"/>
  <c r="K11" i="1" a="1"/>
  <c r="C10" i="2" a="1"/>
  <c r="D10" i="2" a="1"/>
  <c r="K11" i="1" l="1"/>
  <c r="D10" i="2"/>
  <c r="C10" i="2"/>
  <c r="E10" i="2" a="1"/>
  <c r="E10" i="2" s="1"/>
  <c r="L11" i="1" l="1" a="1"/>
  <c r="C11" i="1" a="1"/>
  <c r="S19" i="1" a="1"/>
  <c r="C11" i="1" l="1"/>
  <c r="D11" i="1" s="1"/>
  <c r="D16" i="1"/>
  <c r="D15" i="1"/>
  <c r="D12" i="1"/>
  <c r="D20" i="1"/>
  <c r="D19" i="1"/>
  <c r="D13" i="1"/>
  <c r="D14" i="1"/>
  <c r="D21" i="1"/>
  <c r="D18" i="1"/>
  <c r="D17" i="1"/>
  <c r="S19" i="1"/>
  <c r="L11" i="1"/>
  <c r="J6" i="1" s="1" a="1"/>
  <c r="J6" i="1" s="1"/>
  <c r="F16" i="1" a="1"/>
  <c r="F18" i="1" a="1"/>
  <c r="F17" i="1" a="1"/>
  <c r="F20" i="1" a="1"/>
  <c r="F15" i="1" a="1"/>
  <c r="F12" i="1" a="1"/>
  <c r="F19" i="1" a="1"/>
  <c r="F13" i="1" a="1"/>
  <c r="F14" i="1" a="1"/>
  <c r="F11" i="1" a="1"/>
  <c r="N11" i="1" a="1"/>
  <c r="F11" i="1" l="1"/>
  <c r="E11" i="1" s="1"/>
  <c r="H11" i="1" s="1"/>
  <c r="F14" i="1"/>
  <c r="F13" i="1"/>
  <c r="F19" i="1"/>
  <c r="F12" i="1"/>
  <c r="F15" i="1"/>
  <c r="F20" i="1"/>
  <c r="F17" i="1"/>
  <c r="F18" i="1"/>
  <c r="F16" i="1"/>
  <c r="G21" i="1"/>
  <c r="C7" i="1"/>
  <c r="N11" i="1"/>
  <c r="C8" i="1" a="1"/>
  <c r="E12" i="1" l="1"/>
  <c r="H12" i="1" s="1"/>
  <c r="G11" i="1"/>
  <c r="M11" i="1" a="1"/>
  <c r="M11" i="1" s="1"/>
  <c r="O11" i="1" s="1" a="1"/>
  <c r="O11" i="1" s="1"/>
  <c r="P11" i="1" s="1" a="1"/>
  <c r="P11" i="1" s="1"/>
  <c r="J5" i="1" s="1" a="1"/>
  <c r="J5" i="1" s="1"/>
  <c r="J7" i="1" s="1"/>
  <c r="C8" i="1"/>
  <c r="J8" i="1" a="1"/>
  <c r="J8" i="1" l="1"/>
  <c r="K8" i="1"/>
  <c r="G12" i="1"/>
  <c r="E13" i="1"/>
  <c r="H13" i="1" s="1"/>
  <c r="G13" i="1" l="1"/>
  <c r="E14" i="1"/>
  <c r="H14" i="1" s="1"/>
  <c r="E15" i="1" l="1"/>
  <c r="G14" i="1"/>
  <c r="H15" i="1" l="1"/>
  <c r="G15" i="1"/>
  <c r="E16" i="1"/>
  <c r="H16" i="1" l="1"/>
  <c r="G16" i="1"/>
  <c r="E17" i="1"/>
  <c r="H17" i="1" l="1"/>
  <c r="G17" i="1"/>
  <c r="E18" i="1"/>
  <c r="H18" i="1" l="1"/>
  <c r="E19" i="1"/>
  <c r="G18" i="1"/>
  <c r="H19" i="1" l="1"/>
  <c r="E20" i="1"/>
  <c r="G19" i="1"/>
  <c r="G20" i="1" l="1"/>
  <c r="H20" i="1"/>
  <c r="H21" i="1"/>
  <c r="F6" i="1" s="1"/>
  <c r="F7" i="1" s="1"/>
  <c r="F8" i="1" a="1"/>
  <c r="F8" i="1" l="1"/>
  <c r="G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<sst xmlns="http://schemas.openxmlformats.org/spreadsheetml/2006/main" count="39" uniqueCount="25">
  <si>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f</t>
  </si>
  <si>
    <t>sigma</t>
  </si>
  <si>
    <t>k</t>
  </si>
  <si>
    <t>t</t>
  </si>
  <si>
    <t>value</t>
  </si>
  <si>
    <t>time</t>
  </si>
  <si>
    <t>B_t</t>
  </si>
  <si>
    <t>M_t</t>
  </si>
  <si>
    <t>N_t</t>
  </si>
  <si>
    <t>V_0</t>
  </si>
  <si>
    <t>V_t</t>
  </si>
  <si>
    <t>A_t</t>
  </si>
  <si>
    <t>S_t</t>
  </si>
  <si>
    <t>payoff</t>
  </si>
  <si>
    <t>dt</t>
  </si>
  <si>
    <t>mean</t>
  </si>
  <si>
    <t>hedge</t>
  </si>
  <si>
    <t>stdev</t>
  </si>
  <si>
    <t>s</t>
  </si>
  <si>
    <t>forward</t>
  </si>
  <si>
    <t>delta</t>
  </si>
  <si>
    <t>start</t>
  </si>
  <si>
    <t>stop</t>
  </si>
  <si>
    <t>incr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</si>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</sst>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164" fontId="2" fillId="3" borderId="2" xfId="2" applyNumberFormat="1"/>
    <xf numFmtId="164" fontId="0" fillId="0" borderId="0" xfId="0" applyNumberFormat="1"/>
    <xf numFmtId="164" fontId="1" fillId="2" borderId="1" xfId="1" applyNumberFormat="1"/>
    <xf numFmtId="0" fontId="0" fillId="0" borderId="0" xfId="0" applyFill="1" applyBorder="1" applyAlignment="1">
      <alignment horizontal="right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value vs 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put!$C$9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put!$C$10:$C$50</c:f>
              <c:numCache>
                <c:formatCode>General</c:formatCode>
                <c:ptCount val="41"/>
                <c:pt idx="0">
                  <c:v>10.712380896073668</c:v>
                </c:pt>
                <c:pt idx="1">
                  <c:v>10.294677506113544</c:v>
                </c:pt>
                <c:pt idx="2">
                  <c:v>9.8840036464770265</c:v>
                </c:pt>
                <c:pt idx="3">
                  <c:v>9.4806843048876601</c:v>
                </c:pt>
                <c:pt idx="4">
                  <c:v>9.08503447796231</c:v>
                </c:pt>
                <c:pt idx="5">
                  <c:v>8.6973570641119409</c:v>
                </c:pt>
                <c:pt idx="6">
                  <c:v>8.3179408286409853</c:v>
                </c:pt>
                <c:pt idx="7">
                  <c:v>7.9470584651267728</c:v>
                </c:pt>
                <c:pt idx="8">
                  <c:v>7.5849647756893717</c:v>
                </c:pt>
                <c:pt idx="9">
                  <c:v>7.2318949909191304</c:v>
                </c:pt>
                <c:pt idx="10">
                  <c:v>6.888063248060746</c:v>
                </c:pt>
                <c:pt idx="11">
                  <c:v>6.5536612436099873</c:v>
                </c:pt>
                <c:pt idx="12">
                  <c:v>6.2288570738163145</c:v>
                </c:pt>
                <c:pt idx="13">
                  <c:v>5.9137942737611979</c:v>
                </c:pt>
                <c:pt idx="14">
                  <c:v>5.6085910627585776</c:v>
                </c:pt>
                <c:pt idx="15">
                  <c:v>5.3133398008569586</c:v>
                </c:pt>
                <c:pt idx="16">
                  <c:v>5.0281066582734866</c:v>
                </c:pt>
                <c:pt idx="17">
                  <c:v>4.7529314967108292</c:v>
                </c:pt>
                <c:pt idx="18">
                  <c:v>4.4878279587501808</c:v>
                </c:pt>
                <c:pt idx="19">
                  <c:v>4.2327837589224231</c:v>
                </c:pt>
                <c:pt idx="20">
                  <c:v>3.987761167674492</c:v>
                </c:pt>
                <c:pt idx="21">
                  <c:v>3.7526976773019953</c:v>
                </c:pt>
                <c:pt idx="22">
                  <c:v>3.5275068370385441</c:v>
                </c:pt>
                <c:pt idx="23">
                  <c:v>3.312079242895976</c:v>
                </c:pt>
                <c:pt idx="24">
                  <c:v>3.1062836665495652</c:v>
                </c:pt>
                <c:pt idx="25">
                  <c:v>2.9099683065654887</c:v>
                </c:pt>
                <c:pt idx="26">
                  <c:v>2.7229621445706016</c:v>
                </c:pt>
                <c:pt idx="27">
                  <c:v>2.5450763885632526</c:v>
                </c:pt>
                <c:pt idx="28">
                  <c:v>2.3761059854440703</c:v>
                </c:pt>
                <c:pt idx="29">
                  <c:v>2.2158311849914725</c:v>
                </c:pt>
                <c:pt idx="30">
                  <c:v>2.0640191378988462</c:v>
                </c:pt>
                <c:pt idx="31">
                  <c:v>1.9204255111019037</c:v>
                </c:pt>
                <c:pt idx="32">
                  <c:v>1.7847961044341965</c:v>
                </c:pt>
                <c:pt idx="33">
                  <c:v>1.6568684536239964</c:v>
                </c:pt>
                <c:pt idx="34">
                  <c:v>1.5363734057617506</c:v>
                </c:pt>
                <c:pt idx="35">
                  <c:v>1.4230366545934707</c:v>
                </c:pt>
                <c:pt idx="36">
                  <c:v>1.3165802243033653</c:v>
                </c:pt>
                <c:pt idx="37">
                  <c:v>1.2167238918134409</c:v>
                </c:pt>
                <c:pt idx="38">
                  <c:v>1.1231865390193008</c:v>
                </c:pt>
                <c:pt idx="39">
                  <c:v>1.0356874277797097</c:v>
                </c:pt>
                <c:pt idx="40">
                  <c:v>0.95394739185721988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F-44C5-8635-D041793B5A63}"/>
            </c:ext>
          </c:extLst>
        </c:ser>
        <c:ser>
          <c:idx val="1"/>
          <c:order val="1"/>
          <c:tx>
            <c:strRef>
              <c:f>put!$D$9</c:f>
              <c:strCache>
                <c:ptCount val="1"/>
                <c:pt idx="0">
                  <c:v>delta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put!$D$10:$D$50</c:f>
              <c:numCache>
                <c:formatCode>General</c:formatCode>
                <c:ptCount val="41"/>
                <c:pt idx="0">
                  <c:v>-0.84221551595581456</c:v>
                </c:pt>
                <c:pt idx="1">
                  <c:v>-0.82848702968721688</c:v>
                </c:pt>
                <c:pt idx="2">
                  <c:v>-0.81410000768947355</c:v>
                </c:pt>
                <c:pt idx="3">
                  <c:v>-0.79907228943900976</c:v>
                </c:pt>
                <c:pt idx="4">
                  <c:v>-0.78342598418040599</c:v>
                </c:pt>
                <c:pt idx="5">
                  <c:v>-0.76718735139091088</c:v>
                </c:pt>
                <c:pt idx="6">
                  <c:v>-0.75038663187697674</c:v>
                </c:pt>
                <c:pt idx="7">
                  <c:v>-0.73305783204864272</c:v>
                </c:pt>
                <c:pt idx="8">
                  <c:v>-0.71523846469983687</c:v>
                </c:pt>
                <c:pt idx="9">
                  <c:v>-0.69696925032178747</c:v>
                </c:pt>
                <c:pt idx="10">
                  <c:v>-0.67829378357907921</c:v>
                </c:pt>
                <c:pt idx="11">
                  <c:v>-0.65925817007310705</c:v>
                </c:pt>
                <c:pt idx="12">
                  <c:v>-0.63991063889834621</c:v>
                </c:pt>
                <c:pt idx="13">
                  <c:v>-0.62030113675887699</c:v>
                </c:pt>
                <c:pt idx="14">
                  <c:v>-0.60048090955500588</c:v>
                </c:pt>
                <c:pt idx="15">
                  <c:v>-0.58050207737457071</c:v>
                </c:pt>
                <c:pt idx="16">
                  <c:v>-0.56041720873549106</c:v>
                </c:pt>
                <c:pt idx="17">
                  <c:v>-0.54027889973246879</c:v>
                </c:pt>
                <c:pt idx="18">
                  <c:v>-0.52013936345096734</c:v>
                </c:pt>
                <c:pt idx="19">
                  <c:v>-0.50005003463671993</c:v>
                </c:pt>
                <c:pt idx="20">
                  <c:v>-0.48006119416162751</c:v>
                </c:pt>
                <c:pt idx="21">
                  <c:v>-0.46022161732021483</c:v>
                </c:pt>
                <c:pt idx="22">
                  <c:v>-0.44057824943889751</c:v>
                </c:pt>
                <c:pt idx="23">
                  <c:v>-0.4211759116969615</c:v>
                </c:pt>
                <c:pt idx="24">
                  <c:v>-0.40205703945726845</c:v>
                </c:pt>
                <c:pt idx="25">
                  <c:v>-0.38326145479934082</c:v>
                </c:pt>
                <c:pt idx="26">
                  <c:v>-0.36482617434996428</c:v>
                </c:pt>
                <c:pt idx="27">
                  <c:v>-0.34678525292799622</c:v>
                </c:pt>
                <c:pt idx="28">
                  <c:v>-0.32916966297055916</c:v>
                </c:pt>
                <c:pt idx="29">
                  <c:v>-0.3120072091957603</c:v>
                </c:pt>
                <c:pt idx="30">
                  <c:v>-0.29532247748951701</c:v>
                </c:pt>
                <c:pt idx="31">
                  <c:v>-0.2791368165864207</c:v>
                </c:pt>
                <c:pt idx="32">
                  <c:v>-0.26346835075082736</c:v>
                </c:pt>
                <c:pt idx="33">
                  <c:v>-0.24833202135697074</c:v>
                </c:pt>
                <c:pt idx="34">
                  <c:v>-0.23373965501690736</c:v>
                </c:pt>
                <c:pt idx="35">
                  <c:v>-0.21970005571234341</c:v>
                </c:pt>
                <c:pt idx="36">
                  <c:v>-0.20621911824945555</c:v>
                </c:pt>
                <c:pt idx="37">
                  <c:v>-0.19329996027231139</c:v>
                </c:pt>
                <c:pt idx="38">
                  <c:v>-0.18094307003719762</c:v>
                </c:pt>
                <c:pt idx="39">
                  <c:v>-0.16914646716308984</c:v>
                </c:pt>
                <c:pt idx="40">
                  <c:v>-0.15790587362820607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3F-44C5-8635-D041793B5A63}"/>
            </c:ext>
          </c:extLst>
        </c:ser>
        <c:ser>
          <c:idx val="2"/>
          <c:order val="2"/>
          <c:tx>
            <c:strRef>
              <c:f>put!$E$9</c:f>
              <c:strCache>
                <c:ptCount val="1"/>
                <c:pt idx="0">
                  <c:v>payoff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put!$E$10:$E$50</c:f>
              <c:numCache>
                <c:formatCode>General</c:formatCode>
                <c:ptCount val="4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3F-44C5-8635-D041793B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586000"/>
        <c:axId val="1683588912"/>
      </c:scatterChart>
      <c:valAx>
        <c:axId val="1683586000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88912"/>
        <c:crosses val="autoZero"/>
        <c:crossBetween val="midCat"/>
      </c:valAx>
      <c:valAx>
        <c:axId val="16835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8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238124</xdr:rowOff>
    </xdr:from>
    <xdr:to>
      <xdr:col>12</xdr:col>
      <xdr:colOff>0</xdr:colOff>
      <xdr:row>15</xdr:row>
      <xdr:rowOff>238124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092AB5-5BD6-B8DD-7C3C-94F6B9AB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937-5CB5-4886-A4D4-DEA42E04738B}">
  <dimension ref="B2:E50"/>
  <sheetViews>
    <sheetView workbookViewId="0">
      <selection activeCell="E10" sqref="E10"/>
    </sheetView>
  </sheetViews>
  <sheetFormatPr defaultRowHeight="18.75" x14ac:dyDescent="0.3"/>
  <cols>
    <col min="1" max="1" width="3.69921875" customWidth="1"/>
  </cols>
  <sheetData>
    <row r="2" spans="2:5" x14ac:dyDescent="0.3">
      <c r="B2" s="1" t="s">
        <v>0</v>
      </c>
      <c r="C2">
        <v>100</v>
      </c>
    </row>
    <row r="3" spans="2:5" x14ac:dyDescent="0.3">
      <c r="B3" s="1" t="s">
        <v>18</v>
      </c>
      <c r="C3">
        <v>0.1</v>
      </c>
    </row>
    <row r="4" spans="2:5" x14ac:dyDescent="0.3">
      <c r="B4" s="1" t="s">
        <v>2</v>
      </c>
      <c r="C4">
        <v>100</v>
      </c>
    </row>
    <row r="5" spans="2:5" x14ac:dyDescent="0.3">
      <c r="B5" s="1" t="s">
        <v>21</v>
      </c>
      <c r="C5">
        <v>90</v>
      </c>
    </row>
    <row r="6" spans="2:5" x14ac:dyDescent="0.3">
      <c r="B6" s="1" t="s">
        <v>22</v>
      </c>
      <c r="C6">
        <v>110</v>
      </c>
    </row>
    <row r="7" spans="2:5" x14ac:dyDescent="0.3">
      <c r="B7" s="1" t="s">
        <v>23</v>
      </c>
      <c r="C7">
        <v>0.5</v>
      </c>
    </row>
    <row r="9" spans="2:5" x14ac:dyDescent="0.3">
      <c r="B9" s="3" t="s">
        <v>19</v>
      </c>
      <c r="C9" s="3" t="s">
        <v>4</v>
      </c>
      <c r="D9" s="3" t="s">
        <v>20</v>
      </c>
      <c r="E9" s="3" t="s">
        <v>13</v>
      </c>
    </row>
    <row r="10" spans="2:5" x14ac:dyDescent="0.3">
      <c r="B10" cm="1">
        <f t="array" ref="B10:B50">_xll.ARRAY.SEQUENCE(start,stop,incr)</f>
        <v>90</v>
      </c>
      <c r="C10" cm="1">
        <f t="array" ref="C10:C50">_xlfn.MAP(forward,_xlfn.LAMBDA(_xlpm.f_,_xll.BLACK.PUT.VALUE(_xlpm.f_,s,k)))</f>
        <v>10.712380896073668</v>
      </c>
      <c r="D10" cm="1">
        <f t="array" ref="D10:D50">_xlfn.MAP(forward,_xlfn.LAMBDA(_xlpm.f_,_xll.BLACK.PUT.DELTA(_xlpm.f_,s,k)))</f>
        <v>-0.84221551595581456</v>
      </c>
      <c r="E10" cm="1">
        <f t="array" ref="E10:E50">_xlfn.MAP(forward, _xlfn.LAMBDA(_xlpm.f_, MAX(k - _xlpm.f_,0)))</f>
        <v>10</v>
      </c>
    </row>
    <row r="11" spans="2:5" x14ac:dyDescent="0.3">
      <c r="B11">
        <v>90.5</v>
      </c>
      <c r="C11">
        <v>10.294677506113544</v>
      </c>
      <c r="D11">
        <v>-0.82848702968721688</v>
      </c>
      <c r="E11">
        <v>9.5</v>
      </c>
    </row>
    <row r="12" spans="2:5" x14ac:dyDescent="0.3">
      <c r="B12">
        <v>91</v>
      </c>
      <c r="C12">
        <v>9.8840036464770265</v>
      </c>
      <c r="D12">
        <v>-0.81410000768947355</v>
      </c>
      <c r="E12">
        <v>9</v>
      </c>
    </row>
    <row r="13" spans="2:5" x14ac:dyDescent="0.3">
      <c r="B13">
        <v>91.5</v>
      </c>
      <c r="C13">
        <v>9.4806843048876601</v>
      </c>
      <c r="D13">
        <v>-0.79907228943900976</v>
      </c>
      <c r="E13">
        <v>8.5</v>
      </c>
    </row>
    <row r="14" spans="2:5" x14ac:dyDescent="0.3">
      <c r="B14">
        <v>92</v>
      </c>
      <c r="C14">
        <v>9.08503447796231</v>
      </c>
      <c r="D14">
        <v>-0.78342598418040599</v>
      </c>
      <c r="E14">
        <v>8</v>
      </c>
    </row>
    <row r="15" spans="2:5" x14ac:dyDescent="0.3">
      <c r="B15">
        <v>92.5</v>
      </c>
      <c r="C15">
        <v>8.6973570641119409</v>
      </c>
      <c r="D15">
        <v>-0.76718735139091088</v>
      </c>
      <c r="E15">
        <v>7.5</v>
      </c>
    </row>
    <row r="16" spans="2:5" x14ac:dyDescent="0.3">
      <c r="B16">
        <v>93</v>
      </c>
      <c r="C16">
        <v>8.3179408286409853</v>
      </c>
      <c r="D16">
        <v>-0.75038663187697674</v>
      </c>
      <c r="E16">
        <v>7</v>
      </c>
    </row>
    <row r="17" spans="2:5" x14ac:dyDescent="0.3">
      <c r="B17">
        <v>93.5</v>
      </c>
      <c r="C17">
        <v>7.9470584651267728</v>
      </c>
      <c r="D17">
        <v>-0.73305783204864272</v>
      </c>
      <c r="E17">
        <v>6.5</v>
      </c>
    </row>
    <row r="18" spans="2:5" x14ac:dyDescent="0.3">
      <c r="B18">
        <v>94</v>
      </c>
      <c r="C18">
        <v>7.5849647756893717</v>
      </c>
      <c r="D18">
        <v>-0.71523846469983687</v>
      </c>
      <c r="E18">
        <v>6</v>
      </c>
    </row>
    <row r="19" spans="2:5" x14ac:dyDescent="0.3">
      <c r="B19">
        <v>94.5</v>
      </c>
      <c r="C19">
        <v>7.2318949909191304</v>
      </c>
      <c r="D19">
        <v>-0.69696925032178747</v>
      </c>
      <c r="E19">
        <v>5.5</v>
      </c>
    </row>
    <row r="20" spans="2:5" x14ac:dyDescent="0.3">
      <c r="B20">
        <v>95</v>
      </c>
      <c r="C20">
        <v>6.888063248060746</v>
      </c>
      <c r="D20">
        <v>-0.67829378357907921</v>
      </c>
      <c r="E20">
        <v>5</v>
      </c>
    </row>
    <row r="21" spans="2:5" x14ac:dyDescent="0.3">
      <c r="B21">
        <v>95.5</v>
      </c>
      <c r="C21">
        <v>6.5536612436099873</v>
      </c>
      <c r="D21">
        <v>-0.65925817007310705</v>
      </c>
      <c r="E21">
        <v>4.5</v>
      </c>
    </row>
    <row r="22" spans="2:5" x14ac:dyDescent="0.3">
      <c r="B22">
        <v>96</v>
      </c>
      <c r="C22">
        <v>6.2288570738163145</v>
      </c>
      <c r="D22">
        <v>-0.63991063889834621</v>
      </c>
      <c r="E22">
        <v>4</v>
      </c>
    </row>
    <row r="23" spans="2:5" x14ac:dyDescent="0.3">
      <c r="B23">
        <v>96.5</v>
      </c>
      <c r="C23">
        <v>5.9137942737611979</v>
      </c>
      <c r="D23">
        <v>-0.62030113675887699</v>
      </c>
      <c r="E23">
        <v>3.5</v>
      </c>
    </row>
    <row r="24" spans="2:5" x14ac:dyDescent="0.3">
      <c r="B24">
        <v>97</v>
      </c>
      <c r="C24">
        <v>5.6085910627585776</v>
      </c>
      <c r="D24">
        <v>-0.60048090955500588</v>
      </c>
      <c r="E24">
        <v>3</v>
      </c>
    </row>
    <row r="25" spans="2:5" x14ac:dyDescent="0.3">
      <c r="B25">
        <v>97.5</v>
      </c>
      <c r="C25">
        <v>5.3133398008569586</v>
      </c>
      <c r="D25">
        <v>-0.58050207737457071</v>
      </c>
      <c r="E25">
        <v>2.5</v>
      </c>
    </row>
    <row r="26" spans="2:5" x14ac:dyDescent="0.3">
      <c r="B26">
        <v>98</v>
      </c>
      <c r="C26">
        <v>5.0281066582734866</v>
      </c>
      <c r="D26">
        <v>-0.56041720873549106</v>
      </c>
      <c r="E26">
        <v>2</v>
      </c>
    </row>
    <row r="27" spans="2:5" x14ac:dyDescent="0.3">
      <c r="B27">
        <v>98.5</v>
      </c>
      <c r="C27">
        <v>4.7529314967108292</v>
      </c>
      <c r="D27">
        <v>-0.54027889973246879</v>
      </c>
      <c r="E27">
        <v>1.5</v>
      </c>
    </row>
    <row r="28" spans="2:5" x14ac:dyDescent="0.3">
      <c r="B28">
        <v>99</v>
      </c>
      <c r="C28">
        <v>4.4878279587501808</v>
      </c>
      <c r="D28">
        <v>-0.52013936345096734</v>
      </c>
      <c r="E28">
        <v>1</v>
      </c>
    </row>
    <row r="29" spans="2:5" x14ac:dyDescent="0.3">
      <c r="B29">
        <v>99.5</v>
      </c>
      <c r="C29">
        <v>4.2327837589224231</v>
      </c>
      <c r="D29">
        <v>-0.50005003463671993</v>
      </c>
      <c r="E29">
        <v>0.5</v>
      </c>
    </row>
    <row r="30" spans="2:5" x14ac:dyDescent="0.3">
      <c r="B30">
        <v>100</v>
      </c>
      <c r="C30">
        <v>3.987761167674492</v>
      </c>
      <c r="D30">
        <v>-0.48006119416162751</v>
      </c>
      <c r="E30">
        <v>0</v>
      </c>
    </row>
    <row r="31" spans="2:5" x14ac:dyDescent="0.3">
      <c r="B31">
        <v>100.5</v>
      </c>
      <c r="C31">
        <v>3.7526976773019953</v>
      </c>
      <c r="D31">
        <v>-0.46022161732021483</v>
      </c>
      <c r="E31">
        <v>0</v>
      </c>
    </row>
    <row r="32" spans="2:5" x14ac:dyDescent="0.3">
      <c r="B32">
        <v>101</v>
      </c>
      <c r="C32">
        <v>3.5275068370385441</v>
      </c>
      <c r="D32">
        <v>-0.44057824943889751</v>
      </c>
      <c r="E32">
        <v>0</v>
      </c>
    </row>
    <row r="33" spans="2:5" x14ac:dyDescent="0.3">
      <c r="B33">
        <v>101.5</v>
      </c>
      <c r="C33">
        <v>3.312079242895976</v>
      </c>
      <c r="D33">
        <v>-0.4211759116969615</v>
      </c>
      <c r="E33">
        <v>0</v>
      </c>
    </row>
    <row r="34" spans="2:5" x14ac:dyDescent="0.3">
      <c r="B34">
        <v>102</v>
      </c>
      <c r="C34">
        <v>3.1062836665495652</v>
      </c>
      <c r="D34">
        <v>-0.40205703945726845</v>
      </c>
      <c r="E34">
        <v>0</v>
      </c>
    </row>
    <row r="35" spans="2:5" x14ac:dyDescent="0.3">
      <c r="B35">
        <v>102.5</v>
      </c>
      <c r="C35">
        <v>2.9099683065654887</v>
      </c>
      <c r="D35">
        <v>-0.38326145479934082</v>
      </c>
      <c r="E35">
        <v>0</v>
      </c>
    </row>
    <row r="36" spans="2:5" x14ac:dyDescent="0.3">
      <c r="B36">
        <v>103</v>
      </c>
      <c r="C36">
        <v>2.7229621445706016</v>
      </c>
      <c r="D36">
        <v>-0.36482617434996428</v>
      </c>
      <c r="E36">
        <v>0</v>
      </c>
    </row>
    <row r="37" spans="2:5" x14ac:dyDescent="0.3">
      <c r="B37">
        <v>103.5</v>
      </c>
      <c r="C37">
        <v>2.5450763885632526</v>
      </c>
      <c r="D37">
        <v>-0.34678525292799622</v>
      </c>
      <c r="E37">
        <v>0</v>
      </c>
    </row>
    <row r="38" spans="2:5" x14ac:dyDescent="0.3">
      <c r="B38">
        <v>104</v>
      </c>
      <c r="C38">
        <v>2.3761059854440703</v>
      </c>
      <c r="D38">
        <v>-0.32916966297055916</v>
      </c>
      <c r="E38">
        <v>0</v>
      </c>
    </row>
    <row r="39" spans="2:5" x14ac:dyDescent="0.3">
      <c r="B39">
        <v>104.5</v>
      </c>
      <c r="C39">
        <v>2.2158311849914725</v>
      </c>
      <c r="D39">
        <v>-0.3120072091957603</v>
      </c>
      <c r="E39">
        <v>0</v>
      </c>
    </row>
    <row r="40" spans="2:5" x14ac:dyDescent="0.3">
      <c r="B40">
        <v>105</v>
      </c>
      <c r="C40">
        <v>2.0640191378988462</v>
      </c>
      <c r="D40">
        <v>-0.29532247748951701</v>
      </c>
      <c r="E40">
        <v>0</v>
      </c>
    </row>
    <row r="41" spans="2:5" x14ac:dyDescent="0.3">
      <c r="B41">
        <v>105.5</v>
      </c>
      <c r="C41">
        <v>1.9204255111019037</v>
      </c>
      <c r="D41">
        <v>-0.2791368165864207</v>
      </c>
      <c r="E41">
        <v>0</v>
      </c>
    </row>
    <row r="42" spans="2:5" x14ac:dyDescent="0.3">
      <c r="B42">
        <v>106</v>
      </c>
      <c r="C42">
        <v>1.7847961044341965</v>
      </c>
      <c r="D42">
        <v>-0.26346835075082736</v>
      </c>
      <c r="E42">
        <v>0</v>
      </c>
    </row>
    <row r="43" spans="2:5" x14ac:dyDescent="0.3">
      <c r="B43">
        <v>106.5</v>
      </c>
      <c r="C43">
        <v>1.6568684536239964</v>
      </c>
      <c r="D43">
        <v>-0.24833202135697074</v>
      </c>
      <c r="E43">
        <v>0</v>
      </c>
    </row>
    <row r="44" spans="2:5" x14ac:dyDescent="0.3">
      <c r="B44">
        <v>107</v>
      </c>
      <c r="C44">
        <v>1.5363734057617506</v>
      </c>
      <c r="D44">
        <v>-0.23373965501690736</v>
      </c>
      <c r="E44">
        <v>0</v>
      </c>
    </row>
    <row r="45" spans="2:5" x14ac:dyDescent="0.3">
      <c r="B45">
        <v>107.5</v>
      </c>
      <c r="C45">
        <v>1.4230366545934707</v>
      </c>
      <c r="D45">
        <v>-0.21970005571234341</v>
      </c>
      <c r="E45">
        <v>0</v>
      </c>
    </row>
    <row r="46" spans="2:5" x14ac:dyDescent="0.3">
      <c r="B46">
        <v>108</v>
      </c>
      <c r="C46">
        <v>1.3165802243033653</v>
      </c>
      <c r="D46">
        <v>-0.20621911824945555</v>
      </c>
      <c r="E46">
        <v>0</v>
      </c>
    </row>
    <row r="47" spans="2:5" x14ac:dyDescent="0.3">
      <c r="B47">
        <v>108.5</v>
      </c>
      <c r="C47">
        <v>1.2167238918134409</v>
      </c>
      <c r="D47">
        <v>-0.19329996027231139</v>
      </c>
      <c r="E47">
        <v>0</v>
      </c>
    </row>
    <row r="48" spans="2:5" x14ac:dyDescent="0.3">
      <c r="B48">
        <v>109</v>
      </c>
      <c r="C48">
        <v>1.1231865390193008</v>
      </c>
      <c r="D48">
        <v>-0.18094307003719762</v>
      </c>
      <c r="E48">
        <v>0</v>
      </c>
    </row>
    <row r="49" spans="2:5" x14ac:dyDescent="0.3">
      <c r="B49">
        <v>109.5</v>
      </c>
      <c r="C49">
        <v>1.0356874277797097</v>
      </c>
      <c r="D49">
        <v>-0.16914646716308984</v>
      </c>
      <c r="E49">
        <v>0</v>
      </c>
    </row>
    <row r="50" spans="2:5" x14ac:dyDescent="0.3">
      <c r="B50">
        <v>110</v>
      </c>
      <c r="C50">
        <v>0.95394739185721988</v>
      </c>
      <c r="D50">
        <v>-0.15790587362820607</v>
      </c>
      <c r="E5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09C-82BF-46E9-986B-4B9C7D61A01A}">
  <dimension ref="B2:S73"/>
  <sheetViews>
    <sheetView tabSelected="1" topLeftCell="B1" workbookViewId="0">
      <selection activeCell="J4" sqref="J4"/>
    </sheetView>
  </sheetViews>
  <sheetFormatPr defaultRowHeight="18.75" x14ac:dyDescent="0.3"/>
  <cols>
    <col min="1" max="1" width="3.69921875" customWidth="1"/>
    <col min="8" max="8" width="11.69921875" bestFit="1" customWidth="1"/>
  </cols>
  <sheetData>
    <row r="2" spans="2:16" x14ac:dyDescent="0.3">
      <c r="B2" s="1" t="s">
        <v>0</v>
      </c>
      <c r="C2" s="2">
        <v>100</v>
      </c>
    </row>
    <row r="3" spans="2:16" x14ac:dyDescent="0.3">
      <c r="B3" s="1" t="s">
        <v>1</v>
      </c>
      <c r="C3" s="2">
        <v>0.2</v>
      </c>
    </row>
    <row r="4" spans="2:16" x14ac:dyDescent="0.3">
      <c r="B4" s="1" t="s">
        <v>2</v>
      </c>
      <c r="C4" s="2">
        <v>100</v>
      </c>
      <c r="I4" s="1" t="s">
        <v>14</v>
      </c>
      <c r="J4" s="2">
        <f>1/250</f>
        <v>4.0000000000000001E-3</v>
      </c>
    </row>
    <row r="5" spans="2:16" x14ac:dyDescent="0.3">
      <c r="B5" s="1" t="s">
        <v>3</v>
      </c>
      <c r="C5" s="2">
        <v>0.25</v>
      </c>
      <c r="E5" s="1" t="s">
        <v>9</v>
      </c>
      <c r="F5" s="6">
        <f>C6</f>
        <v>3.987761167674492</v>
      </c>
      <c r="I5" s="1" t="s">
        <v>16</v>
      </c>
      <c r="J5" cm="1">
        <f t="array" aca="1" ref="J5" ca="1">_xlfn.TAKE(A_t,-1)</f>
        <v>3.5654220162558659</v>
      </c>
    </row>
    <row r="6" spans="2:16" x14ac:dyDescent="0.3">
      <c r="B6" s="1" t="s">
        <v>4</v>
      </c>
      <c r="C6" s="4" cm="1">
        <f t="array" ref="C6">_xll.BLACK.PUT.VALUE(f, sigma*SQRT(t), k)</f>
        <v>3.987761167674492</v>
      </c>
      <c r="E6" s="1" t="s">
        <v>16</v>
      </c>
      <c r="F6" s="5">
        <f ca="1">H21</f>
        <v>7.5489189199517739</v>
      </c>
      <c r="I6" s="1" t="s">
        <v>13</v>
      </c>
      <c r="J6" cm="1">
        <f t="array" aca="1" ref="J6" ca="1">MAX(k - _xlfn.TAKE(S_t, -1), 0)</f>
        <v>3.5815965961693621</v>
      </c>
    </row>
    <row r="7" spans="2:16" x14ac:dyDescent="0.3">
      <c r="B7" s="1" t="s">
        <v>13</v>
      </c>
      <c r="C7" s="5">
        <f ca="1">MAX(k - D21, 0)</f>
        <v>5.8494909614180131</v>
      </c>
      <c r="E7" s="1" t="s">
        <v>24</v>
      </c>
      <c r="F7" s="5">
        <f ca="1">C7-F6</f>
        <v>-1.6994279585337608</v>
      </c>
      <c r="I7" s="7" t="s">
        <v>24</v>
      </c>
      <c r="J7">
        <f ca="1">J5-J6</f>
        <v>-1.6174579913496245E-2</v>
      </c>
    </row>
    <row r="8" spans="2:16" x14ac:dyDescent="0.3">
      <c r="B8" s="1" t="s">
        <v>15</v>
      </c>
      <c r="C8" s="4" cm="1">
        <f t="array" aca="1" ref="C8" ca="1">_xll.MONTE.MEAN(C7)</f>
        <v>1.7934331411931432</v>
      </c>
      <c r="E8" s="1" t="s">
        <v>17</v>
      </c>
      <c r="F8" s="4">
        <f t="array" aca="1" ref="F8:G8" ca="1">_xll.MONTE.STDEV(F7)</f>
        <v>-2.3853760448894601</v>
      </c>
      <c r="G8" s="4">
        <f ca="1"/>
        <v>0.66149664274624853</v>
      </c>
      <c r="J8">
        <f t="array" aca="1" ref="J8:K8" ca="1">_xll.MONTE.STDEV(J7)</f>
        <v>2.2719366157432513E-2</v>
      </c>
      <c r="K8">
        <f ca="1"/>
        <v>0.44006885711873439</v>
      </c>
    </row>
    <row r="10" spans="2:16" x14ac:dyDescent="0.3">
      <c r="B10" s="3" t="s">
        <v>5</v>
      </c>
      <c r="C10" s="3" t="s">
        <v>6</v>
      </c>
      <c r="D10" s="3" t="s">
        <v>12</v>
      </c>
      <c r="E10" s="3" t="s">
        <v>7</v>
      </c>
      <c r="F10" s="3" t="s">
        <v>8</v>
      </c>
      <c r="G10" s="3" t="s">
        <v>10</v>
      </c>
      <c r="H10" s="3" t="s">
        <v>11</v>
      </c>
      <c r="J10" s="3" t="s">
        <v>5</v>
      </c>
      <c r="K10" s="3" t="s">
        <v>6</v>
      </c>
      <c r="L10" s="3" t="s">
        <v>12</v>
      </c>
      <c r="M10" s="3" t="s">
        <v>7</v>
      </c>
      <c r="N10" s="3" t="s">
        <v>8</v>
      </c>
      <c r="O10" s="3" t="s">
        <v>10</v>
      </c>
      <c r="P10" s="3" t="s">
        <v>11</v>
      </c>
    </row>
    <row r="11" spans="2:16" x14ac:dyDescent="0.3">
      <c r="B11">
        <v>0</v>
      </c>
      <c r="C11" cm="1">
        <f t="array" aca="1" ref="C11:C73" ca="1">_xlfn.ANCHORARRAY(K11)</f>
        <v>0</v>
      </c>
      <c r="D11">
        <f t="shared" ref="D11:D21" ca="1" si="0">f*EXP(sigma*C11 - sigma^2*B11/2)</f>
        <v>100</v>
      </c>
      <c r="E11">
        <f ca="1">V_0 - F11*D11</f>
        <v>51.993880583837246</v>
      </c>
      <c r="F11" s="2" cm="1">
        <f t="array" aca="1" ref="F11" ca="1">_xll.BLACK.PUT.DELTA(D11, sigma*SQRT(t - B11), k)</f>
        <v>-0.48006119416162751</v>
      </c>
      <c r="G11">
        <f ca="1">E11+F11*D11</f>
        <v>3.987761167674492</v>
      </c>
      <c r="H11">
        <f ca="1">-E11-F11*D11</f>
        <v>-3.987761167674492</v>
      </c>
      <c r="J11" cm="1">
        <f t="array" ref="J11:J73">_xll.ARRAY.SEQUENCE(0, t, dt)</f>
        <v>0</v>
      </c>
      <c r="K11" cm="1">
        <f t="array" aca="1" ref="K11:K73" ca="1">_xll.RANDOM.BROWNIAN(time)</f>
        <v>0</v>
      </c>
      <c r="L11" cm="1">
        <f t="array" aca="1" ref="L11:L73" ca="1">f*EXP(sigma*B_t - sigma^2*(time)/2)</f>
        <v>100</v>
      </c>
      <c r="M11" cm="1">
        <f t="array" aca="1" ref="M11:M73" ca="1">_xlfn.VSTACK(_xlfn.DROP(SUMSCAN(V_0,-NABLA(N_t)*S_t),-1),0)</f>
        <v>51.993880583837246</v>
      </c>
      <c r="N11" cm="1">
        <f t="array" aca="1" ref="N11:N73" ca="1">_xlfn.VSTACK(_xlfn.DROP(_xlfn.MAP(S_t,time,_xlfn.LAMBDA(_xlpm.s_,_xlpm.t_, _xll.BLACK.PUT.DELTA(_xlpm.s_, sigma*SQRT(t - _xlpm.t_), k))),-1),0)</f>
        <v>-0.48006119416162751</v>
      </c>
      <c r="O11" cm="1">
        <f t="array" aca="1" ref="O11:O73" ca="1">M_t + N_t*S_t</f>
        <v>3.987761167674492</v>
      </c>
      <c r="P11" cm="1">
        <f t="array" aca="1" ref="P11:P73" ca="1">_xlfn.VSTACK(-O11, _xlfn.DROP(-NABLA(M_t)-NABLA(N_t)*S_t,1))</f>
        <v>-3.987761167674492</v>
      </c>
    </row>
    <row r="12" spans="2:16" x14ac:dyDescent="0.3">
      <c r="B12">
        <v>2.5000000000000001E-2</v>
      </c>
      <c r="C12">
        <f ca="1"/>
        <v>-5.7462331473872717E-2</v>
      </c>
      <c r="D12">
        <f t="shared" ca="1" si="0"/>
        <v>98.807915673099671</v>
      </c>
      <c r="E12">
        <f ca="1">E11 - (F12-F11)*D12</f>
        <v>57.073947058239099</v>
      </c>
      <c r="F12" s="2" cm="1">
        <f t="array" aca="1" ref="F12" ca="1">_xll.BLACK.PUT.DELTA(D12, sigma*SQRT(t - B12), k)</f>
        <v>-0.53147475186897719</v>
      </c>
      <c r="G12">
        <f t="shared" ref="G12:G21" ca="1" si="1">E12+F12*D12</f>
        <v>4.5600345931876305</v>
      </c>
      <c r="H12">
        <f ca="1">-(E12-E11) - (F12-F11)*D12</f>
        <v>0</v>
      </c>
      <c r="J12">
        <v>4.0000000000000001E-3</v>
      </c>
      <c r="K12">
        <f ca="1"/>
        <v>-5.7462331473872717E-2</v>
      </c>
      <c r="L12">
        <f ca="1"/>
        <v>98.849423713760757</v>
      </c>
      <c r="M12">
        <f ca="1"/>
        <v>56.607495922537289</v>
      </c>
      <c r="N12">
        <f ca="1"/>
        <v>-0.52673435790266998</v>
      </c>
      <c r="O12">
        <f ca="1"/>
        <v>4.5401081936205543</v>
      </c>
      <c r="P12">
        <f ca="1"/>
        <v>-1.7763568394002505E-15</v>
      </c>
    </row>
    <row r="13" spans="2:16" x14ac:dyDescent="0.3">
      <c r="B13">
        <v>0.05</v>
      </c>
      <c r="C13">
        <f ca="1"/>
        <v>-0.12224089994283519</v>
      </c>
      <c r="D13">
        <f t="shared" ca="1" si="0"/>
        <v>97.487289558143871</v>
      </c>
      <c r="E13">
        <f t="shared" ref="E13:E20" ca="1" si="2">E12 - (F13-F12)*D13</f>
        <v>63.243117924719868</v>
      </c>
      <c r="F13" s="2" cm="1">
        <f t="array" aca="1" ref="F13" ca="1">_xll.BLACK.PUT.DELTA(D13, sigma*SQRT(t - B13), k)</f>
        <v>-0.59475654885443263</v>
      </c>
      <c r="G13">
        <f t="shared" ca="1" si="1"/>
        <v>5.2619140299454514</v>
      </c>
      <c r="H13">
        <f t="shared" ref="H13:H21" ca="1" si="3">-(E13-E12) - (F13-F12)*D13</f>
        <v>0</v>
      </c>
      <c r="J13">
        <v>8.0000000000000002E-3</v>
      </c>
      <c r="K13">
        <f ca="1"/>
        <v>-0.12224089994283519</v>
      </c>
      <c r="L13">
        <f ca="1"/>
        <v>97.569213284520671</v>
      </c>
      <c r="M13">
        <f ca="1"/>
        <v>61.767554383802803</v>
      </c>
      <c r="N13">
        <f ca="1"/>
        <v>-0.57962049162825735</v>
      </c>
      <c r="O13">
        <f ca="1"/>
        <v>5.2144390120466326</v>
      </c>
      <c r="P13">
        <f ca="1"/>
        <v>1.7763568394002505E-15</v>
      </c>
    </row>
    <row r="14" spans="2:16" x14ac:dyDescent="0.3">
      <c r="B14">
        <v>7.4999999999999997E-2</v>
      </c>
      <c r="C14">
        <f ca="1"/>
        <v>-0.11850960960750312</v>
      </c>
      <c r="D14">
        <f t="shared" ca="1" si="0"/>
        <v>97.51129954583925</v>
      </c>
      <c r="E14">
        <f t="shared" ca="1" si="2"/>
        <v>63.981799678275664</v>
      </c>
      <c r="F14" s="2" cm="1">
        <f t="array" aca="1" ref="F14" ca="1">_xll.BLACK.PUT.DELTA(D14, sigma*SQRT(t - B14), k)</f>
        <v>-0.60233189404002874</v>
      </c>
      <c r="G14">
        <f t="shared" ca="1" si="1"/>
        <v>5.2476339325257157</v>
      </c>
      <c r="H14">
        <f t="shared" ca="1" si="3"/>
        <v>-2.2204460492503131E-15</v>
      </c>
      <c r="J14">
        <v>1.2E-2</v>
      </c>
      <c r="K14">
        <f ca="1"/>
        <v>-0.11850960960750312</v>
      </c>
      <c r="L14">
        <f ca="1"/>
        <v>97.634241220256698</v>
      </c>
      <c r="M14">
        <f ca="1"/>
        <v>61.602305982816929</v>
      </c>
      <c r="N14">
        <f ca="1"/>
        <v>-0.57792796655794842</v>
      </c>
      <c r="O14">
        <f ca="1"/>
        <v>5.1767474879657485</v>
      </c>
      <c r="P14">
        <f ca="1"/>
        <v>3.3306690738754696E-16</v>
      </c>
    </row>
    <row r="15" spans="2:16" x14ac:dyDescent="0.3">
      <c r="B15">
        <v>0.1</v>
      </c>
      <c r="C15">
        <f ca="1"/>
        <v>-0.16256774121376957</v>
      </c>
      <c r="D15">
        <f t="shared" ca="1" si="0"/>
        <v>96.607525097580847</v>
      </c>
      <c r="E15">
        <f t="shared" ca="1" si="2"/>
        <v>69.35362986733702</v>
      </c>
      <c r="F15" s="2" cm="1">
        <f t="array" aca="1" ref="F15" ca="1">_xll.BLACK.PUT.DELTA(D15, sigma*SQRT(t - B15), k)</f>
        <v>-0.65793657062847677</v>
      </c>
      <c r="G15">
        <f t="shared" ca="1" si="1"/>
        <v>5.7920061077301739</v>
      </c>
      <c r="H15">
        <f t="shared" ca="1" si="3"/>
        <v>0</v>
      </c>
      <c r="J15">
        <v>1.6E-2</v>
      </c>
      <c r="K15">
        <f ca="1"/>
        <v>-0.16256774121376957</v>
      </c>
      <c r="L15">
        <f ca="1"/>
        <v>96.769962148662501</v>
      </c>
      <c r="M15">
        <f ca="1"/>
        <v>65.138952331464935</v>
      </c>
      <c r="N15">
        <f ca="1"/>
        <v>-0.61447491015615763</v>
      </c>
      <c r="O15">
        <f ca="1"/>
        <v>5.6762385343507731</v>
      </c>
      <c r="P15">
        <f ca="1"/>
        <v>2.2204460492503131E-15</v>
      </c>
    </row>
    <row r="16" spans="2:16" x14ac:dyDescent="0.3">
      <c r="B16">
        <v>0.125</v>
      </c>
      <c r="C16">
        <f ca="1"/>
        <v>-0.19998637967441818</v>
      </c>
      <c r="D16">
        <f t="shared" ca="1" si="0"/>
        <v>95.839307624253777</v>
      </c>
      <c r="E16">
        <f t="shared" ca="1" si="2"/>
        <v>74.744256465652242</v>
      </c>
      <c r="F16" s="2" cm="1">
        <f t="array" aca="1" ref="F16" ca="1">_xll.BLACK.PUT.DELTA(D16, sigma*SQRT(t - B16), k)</f>
        <v>-0.71418308087508287</v>
      </c>
      <c r="G16">
        <f t="shared" ca="1" si="1"/>
        <v>6.2974444776278631</v>
      </c>
      <c r="H16">
        <f t="shared" ca="1" si="3"/>
        <v>0</v>
      </c>
      <c r="J16">
        <v>0.02</v>
      </c>
      <c r="K16">
        <f ca="1"/>
        <v>-0.19998637967441818</v>
      </c>
      <c r="L16">
        <f ca="1"/>
        <v>96.040781643943689</v>
      </c>
      <c r="M16">
        <f ca="1"/>
        <v>68.119088773416038</v>
      </c>
      <c r="N16">
        <f ca="1"/>
        <v>-0.64550481631622503</v>
      </c>
      <c r="O16">
        <f ca="1"/>
        <v>6.124301659475492</v>
      </c>
      <c r="P16">
        <f ca="1"/>
        <v>-6.6613381477509392E-15</v>
      </c>
    </row>
    <row r="17" spans="2:19" x14ac:dyDescent="0.3">
      <c r="B17">
        <v>0.15</v>
      </c>
      <c r="C17">
        <f ca="1"/>
        <v>-0.14921501863568948</v>
      </c>
      <c r="D17">
        <f t="shared" ca="1" si="0"/>
        <v>96.76904714612246</v>
      </c>
      <c r="E17">
        <f t="shared" ca="1" si="2"/>
        <v>72.124270100165987</v>
      </c>
      <c r="F17" s="2" cm="1">
        <f t="array" aca="1" ref="F17" ca="1">_xll.BLACK.PUT.DELTA(D17, sigma*SQRT(t - B17), k)</f>
        <v>-0.6871084486165876</v>
      </c>
      <c r="G17">
        <f t="shared" ca="1" si="1"/>
        <v>5.6334402414883584</v>
      </c>
      <c r="H17">
        <f t="shared" ca="1" si="3"/>
        <v>0</v>
      </c>
      <c r="J17">
        <v>2.4E-2</v>
      </c>
      <c r="K17">
        <f ca="1"/>
        <v>-0.14921501863568948</v>
      </c>
      <c r="L17">
        <f ca="1"/>
        <v>97.01321266427118</v>
      </c>
      <c r="M17">
        <f ca="1"/>
        <v>64.379012640638024</v>
      </c>
      <c r="N17">
        <f ca="1"/>
        <v>-0.60695258172812716</v>
      </c>
      <c r="O17">
        <f ca="1"/>
        <v>5.4965927523187901</v>
      </c>
      <c r="P17">
        <f ca="1"/>
        <v>5.3290705182007514E-15</v>
      </c>
    </row>
    <row r="18" spans="2:19" x14ac:dyDescent="0.3">
      <c r="B18">
        <v>0.17499999999999999</v>
      </c>
      <c r="C18">
        <f ca="1"/>
        <v>-0.14952733481861297</v>
      </c>
      <c r="D18">
        <f t="shared" ca="1" si="0"/>
        <v>96.714633418958542</v>
      </c>
      <c r="E18">
        <f t="shared" ca="1" si="2"/>
        <v>75.29461842707687</v>
      </c>
      <c r="F18" s="2" cm="1">
        <f t="array" aca="1" ref="F18" ca="1">_xll.BLACK.PUT.DELTA(D18, sigma*SQRT(t - B18), k)</f>
        <v>-0.71988888953680741</v>
      </c>
      <c r="G18">
        <f t="shared" ca="1" si="1"/>
        <v>5.6708283731434079</v>
      </c>
      <c r="H18">
        <f t="shared" ca="1" si="3"/>
        <v>3.9968028886505635E-15</v>
      </c>
      <c r="J18">
        <v>2.8000000000000001E-2</v>
      </c>
      <c r="K18">
        <f ca="1"/>
        <v>-0.14952733481861297</v>
      </c>
      <c r="L18">
        <f ca="1"/>
        <v>96.999392832435916</v>
      </c>
      <c r="M18">
        <f ca="1"/>
        <v>64.557730727416327</v>
      </c>
      <c r="N18">
        <f ca="1"/>
        <v>-0.60879504776383764</v>
      </c>
      <c r="O18">
        <f ca="1"/>
        <v>5.5049807349302569</v>
      </c>
      <c r="P18">
        <f ca="1"/>
        <v>-2.1094237467877974E-15</v>
      </c>
    </row>
    <row r="19" spans="2:19" x14ac:dyDescent="0.3">
      <c r="B19">
        <v>0.2</v>
      </c>
      <c r="C19">
        <f ca="1"/>
        <v>-0.27749287968243952</v>
      </c>
      <c r="D19">
        <f t="shared" ca="1" si="0"/>
        <v>94.223687539542865</v>
      </c>
      <c r="E19">
        <f t="shared" ca="1" si="2"/>
        <v>92.696411983071215</v>
      </c>
      <c r="F19" s="2" cm="1">
        <f t="array" aca="1" ref="F19" ca="1">_xll.BLACK.PUT.DELTA(D19, sigma*SQRT(t - B19), k)</f>
        <v>-0.90457486405559639</v>
      </c>
      <c r="G19">
        <f t="shared" ca="1" si="1"/>
        <v>7.4640326361722344</v>
      </c>
      <c r="H19">
        <f t="shared" ca="1" si="3"/>
        <v>0</v>
      </c>
      <c r="J19">
        <v>3.2000000000000001E-2</v>
      </c>
      <c r="K19">
        <f ca="1"/>
        <v>-0.27749287968243952</v>
      </c>
      <c r="L19">
        <f ca="1"/>
        <v>94.540811599746604</v>
      </c>
      <c r="M19">
        <f ca="1"/>
        <v>74.161410108878982</v>
      </c>
      <c r="N19">
        <f ca="1"/>
        <v>-0.71037741435194501</v>
      </c>
      <c r="O19">
        <f ca="1"/>
        <v>7.0017528139166245</v>
      </c>
      <c r="P19">
        <f ca="1"/>
        <v>-1.7763568394002505E-15</v>
      </c>
      <c r="S19" cm="1">
        <f t="array" aca="1" ref="S19" ca="1">_xll.BLACK.PUT.DELTA(L19,sigma*SQRT($J$21-J19),k)</f>
        <v>-0.99912387607123909</v>
      </c>
    </row>
    <row r="20" spans="2:19" x14ac:dyDescent="0.3">
      <c r="B20">
        <v>0.22500000000000001</v>
      </c>
      <c r="C20">
        <f ca="1"/>
        <v>-0.26181651726855243</v>
      </c>
      <c r="D20">
        <f t="shared" ca="1" si="0"/>
        <v>94.472320093917034</v>
      </c>
      <c r="E20">
        <f t="shared" ca="1" si="2"/>
        <v>98.183383453162534</v>
      </c>
      <c r="F20" s="2" cm="1">
        <f t="array" aca="1" ref="F20" ca="1">_xll.BLACK.PUT.DELTA(D20, sigma*SQRT(t - B20), k)</f>
        <v>-0.96265506643272225</v>
      </c>
      <c r="G20">
        <f t="shared" ca="1" si="1"/>
        <v>7.2391258770994256</v>
      </c>
      <c r="H20">
        <f t="shared" ca="1" si="3"/>
        <v>0</v>
      </c>
      <c r="J20">
        <v>3.6000000000000004E-2</v>
      </c>
      <c r="K20">
        <f ca="1"/>
        <v>-0.26181651726855243</v>
      </c>
      <c r="L20">
        <f ca="1"/>
        <v>94.830101244236218</v>
      </c>
      <c r="M20">
        <f ca="1"/>
        <v>73.279026256302956</v>
      </c>
      <c r="N20">
        <f ca="1"/>
        <v>-0.70107252232927975</v>
      </c>
      <c r="O20">
        <f ca="1"/>
        <v>6.7962479842653067</v>
      </c>
      <c r="P20">
        <f ca="1"/>
        <v>-6.6613381477509392E-15</v>
      </c>
    </row>
    <row r="21" spans="2:19" x14ac:dyDescent="0.3">
      <c r="B21">
        <v>0.25</v>
      </c>
      <c r="C21">
        <f ca="1"/>
        <v>-0.27637762111578673</v>
      </c>
      <c r="D21">
        <f t="shared" ca="1" si="0"/>
        <v>94.150509038581987</v>
      </c>
      <c r="E21">
        <v>0</v>
      </c>
      <c r="F21">
        <v>0</v>
      </c>
      <c r="G21">
        <f t="shared" ca="1" si="1"/>
        <v>0</v>
      </c>
      <c r="H21">
        <f t="shared" ca="1" si="3"/>
        <v>7.5489189199517739</v>
      </c>
      <c r="J21">
        <v>0.04</v>
      </c>
      <c r="K21">
        <f ca="1"/>
        <v>-0.27637762111578673</v>
      </c>
      <c r="L21">
        <f ca="1"/>
        <v>94.546772747825969</v>
      </c>
      <c r="M21">
        <f ca="1"/>
        <v>74.530204657433373</v>
      </c>
      <c r="N21">
        <f ca="1"/>
        <v>-0.71430595552606946</v>
      </c>
      <c r="O21">
        <f ca="1"/>
        <v>6.994881807891403</v>
      </c>
      <c r="P21">
        <f ca="1"/>
        <v>-4.2188474935755949E-15</v>
      </c>
    </row>
    <row r="22" spans="2:19" x14ac:dyDescent="0.3">
      <c r="C22">
        <f ca="1"/>
        <v>-0.24585392729097813</v>
      </c>
      <c r="J22">
        <v>4.3999999999999997E-2</v>
      </c>
      <c r="K22">
        <f ca="1"/>
        <v>-0.24585392729097813</v>
      </c>
      <c r="L22">
        <f ca="1"/>
        <v>95.118111710520864</v>
      </c>
      <c r="M22">
        <f ca="1"/>
        <v>72.55760033286488</v>
      </c>
      <c r="N22">
        <f ca="1"/>
        <v>-0.6935674832299431</v>
      </c>
      <c r="O22">
        <f ca="1"/>
        <v>6.5867709842143398</v>
      </c>
      <c r="P22">
        <f ca="1"/>
        <v>4.8849813083506888E-15</v>
      </c>
    </row>
    <row r="23" spans="2:19" x14ac:dyDescent="0.3">
      <c r="C23">
        <f ca="1"/>
        <v>-0.23376943882314177</v>
      </c>
      <c r="J23">
        <v>4.8000000000000001E-2</v>
      </c>
      <c r="K23">
        <f ca="1"/>
        <v>-0.23376943882314177</v>
      </c>
      <c r="L23">
        <f ca="1"/>
        <v>95.340652933152114</v>
      </c>
      <c r="M23">
        <f ca="1"/>
        <v>71.880805221464414</v>
      </c>
      <c r="N23">
        <f ca="1"/>
        <v>-0.68646877884121815</v>
      </c>
      <c r="O23">
        <f ca="1"/>
        <v>6.432423628519075</v>
      </c>
      <c r="P23">
        <f ca="1"/>
        <v>-3.4416913763379853E-15</v>
      </c>
    </row>
    <row r="24" spans="2:19" x14ac:dyDescent="0.3">
      <c r="C24">
        <f ca="1"/>
        <v>-9.3589527338048817E-2</v>
      </c>
      <c r="J24">
        <v>5.2000000000000005E-2</v>
      </c>
      <c r="K24">
        <f ca="1"/>
        <v>-9.3589527338048817E-2</v>
      </c>
      <c r="L24">
        <f ca="1"/>
        <v>98.043600277314297</v>
      </c>
      <c r="M24">
        <f ca="1"/>
        <v>60.505745363163108</v>
      </c>
      <c r="N24">
        <f ca="1"/>
        <v>-0.57044835704798347</v>
      </c>
      <c r="O24">
        <f ca="1"/>
        <v>4.5769346658999481</v>
      </c>
      <c r="P24">
        <f ca="1"/>
        <v>0</v>
      </c>
    </row>
    <row r="25" spans="2:19" x14ac:dyDescent="0.3">
      <c r="C25">
        <f ca="1"/>
        <v>-0.22304670029667428</v>
      </c>
      <c r="J25">
        <v>5.6000000000000001E-2</v>
      </c>
      <c r="K25">
        <f ca="1"/>
        <v>-0.22304670029667428</v>
      </c>
      <c r="L25">
        <f ca="1"/>
        <v>95.530048877635082</v>
      </c>
      <c r="M25">
        <f ca="1"/>
        <v>71.222608117041943</v>
      </c>
      <c r="N25">
        <f ca="1"/>
        <v>-0.68263151700434566</v>
      </c>
      <c r="O25">
        <f ca="1"/>
        <v>6.0107859322026229</v>
      </c>
      <c r="P25">
        <f ca="1"/>
        <v>-1.7763568394002505E-15</v>
      </c>
    </row>
    <row r="26" spans="2:19" x14ac:dyDescent="0.3">
      <c r="C26">
        <f ca="1"/>
        <v>-0.25198960742786641</v>
      </c>
      <c r="J26">
        <v>0.06</v>
      </c>
      <c r="K26">
        <f ca="1"/>
        <v>-0.25198960742786641</v>
      </c>
      <c r="L26">
        <f ca="1"/>
        <v>94.97106483312956</v>
      </c>
      <c r="M26">
        <f ca="1"/>
        <v>73.655631197663539</v>
      </c>
      <c r="N26">
        <f ca="1"/>
        <v>-0.70825008919679799</v>
      </c>
      <c r="O26">
        <f ca="1"/>
        <v>6.3923660584846402</v>
      </c>
      <c r="P26">
        <f ca="1"/>
        <v>5.773159728050814E-15</v>
      </c>
    </row>
    <row r="27" spans="2:19" x14ac:dyDescent="0.3">
      <c r="C27">
        <f ca="1"/>
        <v>-0.27242852807132728</v>
      </c>
      <c r="J27">
        <v>6.4000000000000001E-2</v>
      </c>
      <c r="K27">
        <f ca="1"/>
        <v>-0.27242852807132728</v>
      </c>
      <c r="L27">
        <f ca="1"/>
        <v>94.57606963556006</v>
      </c>
      <c r="M27">
        <f ca="1"/>
        <v>75.417150623847405</v>
      </c>
      <c r="N27">
        <f ca="1"/>
        <v>-0.72687551350309143</v>
      </c>
      <c r="O27">
        <f ca="1"/>
        <v>6.6721214423955502</v>
      </c>
      <c r="P27">
        <f ca="1"/>
        <v>-5.773159728050814E-15</v>
      </c>
    </row>
    <row r="28" spans="2:19" x14ac:dyDescent="0.3">
      <c r="C28">
        <f ca="1"/>
        <v>-0.27905992563562132</v>
      </c>
      <c r="J28">
        <v>6.8000000000000005E-2</v>
      </c>
      <c r="K28">
        <f ca="1"/>
        <v>-0.27905992563562132</v>
      </c>
      <c r="L28">
        <f ca="1"/>
        <v>94.443162720464088</v>
      </c>
      <c r="M28">
        <f ca="1"/>
        <v>76.165843240114185</v>
      </c>
      <c r="N28">
        <f ca="1"/>
        <v>-0.73480295467194323</v>
      </c>
      <c r="O28">
        <f ca="1"/>
        <v>6.768728224554053</v>
      </c>
      <c r="P28">
        <f ca="1"/>
        <v>-3.3306690738754696E-15</v>
      </c>
    </row>
    <row r="29" spans="2:19" x14ac:dyDescent="0.3">
      <c r="C29">
        <f ca="1"/>
        <v>-0.30440723285882931</v>
      </c>
      <c r="J29">
        <v>7.2000000000000008E-2</v>
      </c>
      <c r="K29">
        <f ca="1"/>
        <v>-0.30440723285882931</v>
      </c>
      <c r="L29">
        <f ca="1"/>
        <v>93.958081321212774</v>
      </c>
      <c r="M29">
        <f ca="1"/>
        <v>78.242759485910156</v>
      </c>
      <c r="N29">
        <f ca="1"/>
        <v>-0.75690766580046931</v>
      </c>
      <c r="O29">
        <f ca="1"/>
        <v>7.125167469980326</v>
      </c>
      <c r="P29">
        <f ca="1"/>
        <v>-8.8817841970012523E-16</v>
      </c>
    </row>
    <row r="30" spans="2:19" x14ac:dyDescent="0.3">
      <c r="C30">
        <f ca="1"/>
        <v>-0.37659308032884942</v>
      </c>
      <c r="J30">
        <v>7.5999999999999998E-2</v>
      </c>
      <c r="K30">
        <f ca="1"/>
        <v>-0.37659308032884942</v>
      </c>
      <c r="L30">
        <f ca="1"/>
        <v>92.603928941167894</v>
      </c>
      <c r="M30">
        <f ca="1"/>
        <v>83.195050418128289</v>
      </c>
      <c r="N30">
        <f ca="1"/>
        <v>-0.81038586039590987</v>
      </c>
      <c r="O30">
        <f ca="1"/>
        <v>8.1501357870982503</v>
      </c>
      <c r="P30">
        <f ca="1"/>
        <v>-6.2172489379008766E-15</v>
      </c>
    </row>
    <row r="31" spans="2:19" x14ac:dyDescent="0.3">
      <c r="C31">
        <f ca="1"/>
        <v>-0.33325892155595871</v>
      </c>
      <c r="J31">
        <v>0.08</v>
      </c>
      <c r="K31">
        <f ca="1"/>
        <v>-0.33325892155595871</v>
      </c>
      <c r="L31">
        <f ca="1"/>
        <v>93.402527105879486</v>
      </c>
      <c r="M31">
        <f ca="1"/>
        <v>80.748862260840198</v>
      </c>
      <c r="N31">
        <f ca="1"/>
        <v>-0.78419611764392705</v>
      </c>
      <c r="O31">
        <f ca="1"/>
        <v>7.502963126277848</v>
      </c>
      <c r="P31">
        <f ca="1"/>
        <v>4.4408920985006262E-15</v>
      </c>
    </row>
    <row r="32" spans="2:19" x14ac:dyDescent="0.3">
      <c r="C32">
        <f ca="1"/>
        <v>-0.34603557452374034</v>
      </c>
      <c r="J32">
        <v>8.4000000000000005E-2</v>
      </c>
      <c r="K32">
        <f ca="1"/>
        <v>-0.34603557452374034</v>
      </c>
      <c r="L32">
        <f ca="1"/>
        <v>93.156704622706215</v>
      </c>
      <c r="M32">
        <f ca="1"/>
        <v>81.895058785218268</v>
      </c>
      <c r="N32">
        <f ca="1"/>
        <v>-0.79650007932892097</v>
      </c>
      <c r="O32">
        <f ca="1"/>
        <v>7.6957361632119046</v>
      </c>
      <c r="P32">
        <f ca="1"/>
        <v>3.9968028886505635E-15</v>
      </c>
    </row>
    <row r="33" spans="3:16" x14ac:dyDescent="0.3">
      <c r="C33">
        <f ca="1"/>
        <v>-0.29684982655775161</v>
      </c>
      <c r="J33">
        <v>8.7999999999999995E-2</v>
      </c>
      <c r="K33">
        <f ca="1"/>
        <v>-0.29684982655775161</v>
      </c>
      <c r="L33">
        <f ca="1"/>
        <v>94.070097333590851</v>
      </c>
      <c r="M33">
        <f ca="1"/>
        <v>78.83531436509962</v>
      </c>
      <c r="N33">
        <f ca="1"/>
        <v>-0.76397386210530949</v>
      </c>
      <c r="O33">
        <f ca="1"/>
        <v>6.9682187965338471</v>
      </c>
      <c r="P33">
        <f ca="1"/>
        <v>-3.9968028886505635E-15</v>
      </c>
    </row>
    <row r="34" spans="3:16" x14ac:dyDescent="0.3">
      <c r="C34">
        <f ca="1"/>
        <v>-0.30769326176445067</v>
      </c>
      <c r="J34">
        <v>9.1999999999999998E-2</v>
      </c>
      <c r="K34">
        <f ca="1"/>
        <v>-0.30769326176445067</v>
      </c>
      <c r="L34">
        <f ca="1"/>
        <v>93.858800783682781</v>
      </c>
      <c r="M34">
        <f ca="1"/>
        <v>79.928361747160125</v>
      </c>
      <c r="N34">
        <f ca="1"/>
        <v>-0.77561951891036141</v>
      </c>
      <c r="O34">
        <f ca="1"/>
        <v>7.12964383781663</v>
      </c>
      <c r="P34">
        <f ca="1"/>
        <v>3.3306690738754696E-15</v>
      </c>
    </row>
    <row r="35" spans="3:16" x14ac:dyDescent="0.3">
      <c r="C35">
        <f ca="1"/>
        <v>-0.37171050010367634</v>
      </c>
      <c r="J35">
        <v>9.6000000000000002E-2</v>
      </c>
      <c r="K35">
        <f ca="1"/>
        <v>-0.37171050010367634</v>
      </c>
      <c r="L35">
        <f ca="1"/>
        <v>92.657331984412224</v>
      </c>
      <c r="M35">
        <f ca="1"/>
        <v>84.45211046548701</v>
      </c>
      <c r="N35">
        <f ca="1"/>
        <v>-0.82444186919223572</v>
      </c>
      <c r="O35">
        <f ca="1"/>
        <v>8.0615264898926711</v>
      </c>
      <c r="P35">
        <f ca="1"/>
        <v>4.4408920985006262E-15</v>
      </c>
    </row>
    <row r="36" spans="3:16" x14ac:dyDescent="0.3">
      <c r="C36">
        <f ca="1"/>
        <v>-0.28726441255383278</v>
      </c>
      <c r="J36">
        <v>0.1</v>
      </c>
      <c r="K36">
        <f ca="1"/>
        <v>-0.28726441255383278</v>
      </c>
      <c r="L36">
        <f ca="1"/>
        <v>94.227993040976457</v>
      </c>
      <c r="M36">
        <f ca="1"/>
        <v>79.033738904921265</v>
      </c>
      <c r="N36">
        <f ca="1"/>
        <v>-0.76693908911912645</v>
      </c>
      <c r="O36">
        <f ca="1"/>
        <v>6.7666077525513941</v>
      </c>
      <c r="P36">
        <f ca="1"/>
        <v>5.3290705182007514E-15</v>
      </c>
    </row>
    <row r="37" spans="3:16" x14ac:dyDescent="0.3">
      <c r="C37">
        <f ca="1"/>
        <v>-0.35025956360869043</v>
      </c>
      <c r="J37">
        <v>0.10400000000000001</v>
      </c>
      <c r="K37">
        <f ca="1"/>
        <v>-0.35025956360869043</v>
      </c>
      <c r="L37">
        <f ca="1"/>
        <v>93.040815504379026</v>
      </c>
      <c r="M37">
        <f ca="1"/>
        <v>83.733052997070871</v>
      </c>
      <c r="N37">
        <f ca="1"/>
        <v>-0.81744718136524863</v>
      </c>
      <c r="O37">
        <f ca="1"/>
        <v>7.6771006110921149</v>
      </c>
      <c r="P37">
        <f ca="1"/>
        <v>4.4408920985006262E-15</v>
      </c>
    </row>
    <row r="38" spans="3:16" x14ac:dyDescent="0.3">
      <c r="C38">
        <f ca="1"/>
        <v>-0.38372640809910502</v>
      </c>
      <c r="J38">
        <v>0.108</v>
      </c>
      <c r="K38">
        <f ca="1"/>
        <v>-0.38372640809910502</v>
      </c>
      <c r="L38">
        <f ca="1"/>
        <v>92.4127452155127</v>
      </c>
      <c r="M38">
        <f ca="1"/>
        <v>86.148074525501897</v>
      </c>
      <c r="N38">
        <f ca="1"/>
        <v>-0.84358017333295865</v>
      </c>
      <c r="O38">
        <f ca="1"/>
        <v>8.1905148984251497</v>
      </c>
      <c r="P38">
        <f ca="1"/>
        <v>-4.4408920985006262E-16</v>
      </c>
    </row>
    <row r="39" spans="3:16" x14ac:dyDescent="0.3">
      <c r="C39">
        <f ca="1"/>
        <v>-0.34647470964705213</v>
      </c>
      <c r="J39">
        <v>0.112</v>
      </c>
      <c r="K39">
        <f ca="1"/>
        <v>-0.34647470964705213</v>
      </c>
      <c r="L39">
        <f ca="1"/>
        <v>93.09637473569866</v>
      </c>
      <c r="M39">
        <f ca="1"/>
        <v>84.203623678721954</v>
      </c>
      <c r="N39">
        <f ca="1"/>
        <v>-0.82269374405684292</v>
      </c>
      <c r="O39">
        <f ca="1"/>
        <v>7.6138185892911423</v>
      </c>
      <c r="P39">
        <f ca="1"/>
        <v>6.8833827526759706E-15</v>
      </c>
    </row>
    <row r="40" spans="3:16" x14ac:dyDescent="0.3">
      <c r="C40">
        <f ca="1"/>
        <v>-0.348919802950858</v>
      </c>
      <c r="J40">
        <v>0.11600000000000001</v>
      </c>
      <c r="K40">
        <f ca="1"/>
        <v>-0.348919802950858</v>
      </c>
      <c r="L40">
        <f ca="1"/>
        <v>93.043416229842791</v>
      </c>
      <c r="M40">
        <f ca="1"/>
        <v>84.743969327271202</v>
      </c>
      <c r="N40">
        <f ca="1"/>
        <v>-0.82850120116067982</v>
      </c>
      <c r="O40">
        <f ca="1"/>
        <v>7.657387220753364</v>
      </c>
      <c r="P40">
        <f ca="1"/>
        <v>5.5511151231257827E-15</v>
      </c>
    </row>
    <row r="41" spans="3:16" x14ac:dyDescent="0.3">
      <c r="C41">
        <f ca="1"/>
        <v>-0.33200941542744944</v>
      </c>
      <c r="J41">
        <v>0.12</v>
      </c>
      <c r="K41">
        <f ca="1"/>
        <v>-0.33200941542744944</v>
      </c>
      <c r="L41">
        <f ca="1"/>
        <v>93.351160619818032</v>
      </c>
      <c r="M41">
        <f ca="1"/>
        <v>84.016180025706419</v>
      </c>
      <c r="N41">
        <f ca="1"/>
        <v>-0.82070494778008418</v>
      </c>
      <c r="O41">
        <f ca="1"/>
        <v>7.4024206240084141</v>
      </c>
      <c r="P41">
        <f ca="1"/>
        <v>3.3306690738754696E-16</v>
      </c>
    </row>
    <row r="42" spans="3:16" x14ac:dyDescent="0.3">
      <c r="C42">
        <f ca="1"/>
        <v>-0.30759438424939078</v>
      </c>
      <c r="J42">
        <v>0.124</v>
      </c>
      <c r="K42">
        <f ca="1"/>
        <v>-0.30759438424939078</v>
      </c>
      <c r="L42">
        <f ca="1"/>
        <v>93.800605305175068</v>
      </c>
      <c r="M42">
        <f ca="1"/>
        <v>82.707287817773405</v>
      </c>
      <c r="N42">
        <f ca="1"/>
        <v>-0.806750963115757</v>
      </c>
      <c r="O42">
        <f ca="1"/>
        <v>7.0335591469824266</v>
      </c>
      <c r="P42">
        <f ca="1"/>
        <v>-6.4392935428259079E-15</v>
      </c>
    </row>
    <row r="43" spans="3:16" x14ac:dyDescent="0.3">
      <c r="C43">
        <f ca="1"/>
        <v>-0.22132718419161973</v>
      </c>
      <c r="J43">
        <v>0.128</v>
      </c>
      <c r="K43">
        <f ca="1"/>
        <v>-0.22132718419161973</v>
      </c>
      <c r="L43">
        <f ca="1"/>
        <v>95.42539606404732</v>
      </c>
      <c r="M43">
        <f ca="1"/>
        <v>76.090235501126173</v>
      </c>
      <c r="N43">
        <f ca="1"/>
        <v>-0.73740828716599183</v>
      </c>
      <c r="O43">
        <f ca="1"/>
        <v>5.7227576374006617</v>
      </c>
      <c r="P43">
        <f ca="1"/>
        <v>1.7763568394002505E-15</v>
      </c>
    </row>
    <row r="44" spans="3:16" x14ac:dyDescent="0.3">
      <c r="C44">
        <f ca="1"/>
        <v>-0.3312022368848313</v>
      </c>
      <c r="J44">
        <v>0.13200000000000001</v>
      </c>
      <c r="K44">
        <f ca="1"/>
        <v>-0.3312022368848313</v>
      </c>
      <c r="L44">
        <f ca="1"/>
        <v>93.343826840115824</v>
      </c>
      <c r="M44">
        <f ca="1"/>
        <v>85.063385713758493</v>
      </c>
      <c r="N44">
        <f ca="1"/>
        <v>-0.83353837435431755</v>
      </c>
      <c r="O44">
        <f ca="1"/>
        <v>7.2577240334374409</v>
      </c>
      <c r="P44">
        <f ca="1"/>
        <v>-7.1054273576010019E-15</v>
      </c>
    </row>
    <row r="45" spans="3:16" x14ac:dyDescent="0.3">
      <c r="C45">
        <f ca="1"/>
        <v>-0.46587678117013787</v>
      </c>
      <c r="J45">
        <v>0.13600000000000001</v>
      </c>
      <c r="K45">
        <f ca="1"/>
        <v>-0.46587678117013787</v>
      </c>
      <c r="L45">
        <f ca="1"/>
        <v>90.855908613875641</v>
      </c>
      <c r="M45">
        <f ca="1"/>
        <v>92.662355520248468</v>
      </c>
      <c r="N45">
        <f ca="1"/>
        <v>-0.91717597065842238</v>
      </c>
      <c r="O45">
        <f ca="1"/>
        <v>9.3314993472641561</v>
      </c>
      <c r="P45">
        <f ca="1"/>
        <v>-3.5527136788005009E-15</v>
      </c>
    </row>
    <row r="46" spans="3:16" x14ac:dyDescent="0.3">
      <c r="C46">
        <f ca="1"/>
        <v>-0.56694942095414791</v>
      </c>
      <c r="J46">
        <v>0.14000000000000001</v>
      </c>
      <c r="K46">
        <f ca="1"/>
        <v>-0.56694942095414791</v>
      </c>
      <c r="L46">
        <f ca="1"/>
        <v>89.030615218271691</v>
      </c>
      <c r="M46">
        <f ca="1"/>
        <v>96.220718167740301</v>
      </c>
      <c r="N46">
        <f ca="1"/>
        <v>-0.9571438248484444</v>
      </c>
      <c r="O46">
        <f ca="1"/>
        <v>11.00561458911362</v>
      </c>
      <c r="P46">
        <f ca="1"/>
        <v>5.3290705182007514E-15</v>
      </c>
    </row>
    <row r="47" spans="3:16" x14ac:dyDescent="0.3">
      <c r="C47">
        <f ca="1"/>
        <v>-0.51581383340586306</v>
      </c>
      <c r="J47">
        <v>0.14400000000000002</v>
      </c>
      <c r="K47">
        <f ca="1"/>
        <v>-0.51581383340586306</v>
      </c>
      <c r="L47">
        <f ca="1"/>
        <v>89.938618349126813</v>
      </c>
      <c r="M47">
        <f ca="1"/>
        <v>95.106349910169399</v>
      </c>
      <c r="N47">
        <f ca="1"/>
        <v>-0.94475350489439403</v>
      </c>
      <c r="O47">
        <f ca="1"/>
        <v>10.136524999472584</v>
      </c>
      <c r="P47">
        <f ca="1"/>
        <v>-5.1070259132757201E-15</v>
      </c>
    </row>
    <row r="48" spans="3:16" x14ac:dyDescent="0.3">
      <c r="C48">
        <f ca="1"/>
        <v>-0.48255722376310484</v>
      </c>
      <c r="J48">
        <v>0.14799999999999999</v>
      </c>
      <c r="K48">
        <f ca="1"/>
        <v>-0.48255722376310484</v>
      </c>
      <c r="L48">
        <f ca="1"/>
        <v>90.531580101606735</v>
      </c>
      <c r="M48">
        <f ca="1"/>
        <v>94.351351721434952</v>
      </c>
      <c r="N48">
        <f ca="1"/>
        <v>-0.93641389359094518</v>
      </c>
      <c r="O48">
        <f ca="1"/>
        <v>9.5763223055488567</v>
      </c>
      <c r="P48">
        <f ca="1"/>
        <v>3.1086244689504383E-15</v>
      </c>
    </row>
    <row r="49" spans="3:16" x14ac:dyDescent="0.3">
      <c r="C49">
        <f ca="1"/>
        <v>-0.56280848901304892</v>
      </c>
      <c r="J49">
        <v>0.152</v>
      </c>
      <c r="K49">
        <f ca="1"/>
        <v>-0.56280848901304892</v>
      </c>
      <c r="L49">
        <f ca="1"/>
        <v>89.082997217957328</v>
      </c>
      <c r="M49">
        <f ca="1"/>
        <v>96.919609883545235</v>
      </c>
      <c r="N49">
        <f ca="1"/>
        <v>-0.96524384141843667</v>
      </c>
      <c r="O49">
        <f ca="1"/>
        <v>10.932795443816204</v>
      </c>
      <c r="P49">
        <f ca="1"/>
        <v>-3.5527136788005009E-15</v>
      </c>
    </row>
    <row r="50" spans="3:16" x14ac:dyDescent="0.3">
      <c r="C50">
        <f ca="1"/>
        <v>-0.50911028775681999</v>
      </c>
      <c r="J50">
        <v>0.156</v>
      </c>
      <c r="K50">
        <f ca="1"/>
        <v>-0.50911028775681999</v>
      </c>
      <c r="L50">
        <f ca="1"/>
        <v>90.037669110504254</v>
      </c>
      <c r="M50">
        <f ca="1"/>
        <v>95.870768330182614</v>
      </c>
      <c r="N50">
        <f ca="1"/>
        <v>-0.95359492198588924</v>
      </c>
      <c r="O50">
        <f ca="1"/>
        <v>10.011304278959997</v>
      </c>
      <c r="P50">
        <f ca="1"/>
        <v>-6.8833827526759706E-15</v>
      </c>
    </row>
    <row r="51" spans="3:16" x14ac:dyDescent="0.3">
      <c r="C51">
        <f ca="1"/>
        <v>-0.52288430523305762</v>
      </c>
      <c r="J51">
        <v>0.16</v>
      </c>
      <c r="K51">
        <f ca="1"/>
        <v>-0.52288430523305762</v>
      </c>
      <c r="L51">
        <f ca="1"/>
        <v>89.782791446138162</v>
      </c>
      <c r="M51">
        <f ca="1"/>
        <v>96.564854013592154</v>
      </c>
      <c r="N51">
        <f ca="1"/>
        <v>-0.96132564267556542</v>
      </c>
      <c r="O51">
        <f ca="1"/>
        <v>10.25435432542713</v>
      </c>
      <c r="P51">
        <f ca="1"/>
        <v>1.3322676295501878E-15</v>
      </c>
    </row>
    <row r="52" spans="3:16" x14ac:dyDescent="0.3">
      <c r="C52">
        <f ca="1"/>
        <v>-0.5374511732809153</v>
      </c>
      <c r="J52">
        <v>0.16400000000000001</v>
      </c>
      <c r="K52">
        <f ca="1"/>
        <v>-0.5374511732809153</v>
      </c>
      <c r="L52">
        <f ca="1"/>
        <v>89.514439846303702</v>
      </c>
      <c r="M52">
        <f ca="1"/>
        <v>97.207694014433841</v>
      </c>
      <c r="N52">
        <f ca="1"/>
        <v>-0.96850705387520475</v>
      </c>
      <c r="O52">
        <f ca="1"/>
        <v>10.512327599601008</v>
      </c>
      <c r="P52">
        <f ca="1"/>
        <v>-5.5511151231257827E-16</v>
      </c>
    </row>
    <row r="53" spans="3:16" x14ac:dyDescent="0.3">
      <c r="C53">
        <f ca="1"/>
        <v>-0.63088134363429105</v>
      </c>
      <c r="J53">
        <v>0.16800000000000001</v>
      </c>
      <c r="K53">
        <f ca="1"/>
        <v>-0.63088134363429105</v>
      </c>
      <c r="L53">
        <f ca="1"/>
        <v>87.850272566303786</v>
      </c>
      <c r="M53">
        <f ca="1"/>
        <v>98.85259699381335</v>
      </c>
      <c r="N53">
        <f ca="1"/>
        <v>-0.9872309909937611</v>
      </c>
      <c r="O53">
        <f ca="1"/>
        <v>12.124085349109237</v>
      </c>
      <c r="P53">
        <f ca="1"/>
        <v>-6.6613381477509392E-16</v>
      </c>
    </row>
    <row r="54" spans="3:16" x14ac:dyDescent="0.3">
      <c r="C54">
        <f ca="1"/>
        <v>-0.57718042715429074</v>
      </c>
      <c r="J54">
        <v>0.17200000000000001</v>
      </c>
      <c r="K54">
        <f ca="1"/>
        <v>-0.57718042715429074</v>
      </c>
      <c r="L54">
        <f ca="1"/>
        <v>88.791781989940858</v>
      </c>
      <c r="M54">
        <f ca="1"/>
        <v>98.401317441876103</v>
      </c>
      <c r="N54">
        <f ca="1"/>
        <v>-0.98214854370164151</v>
      </c>
      <c r="O54">
        <f ca="1"/>
        <v>11.194598067782053</v>
      </c>
      <c r="P54">
        <f ca="1"/>
        <v>-9.9920072216264089E-16</v>
      </c>
    </row>
    <row r="55" spans="3:16" x14ac:dyDescent="0.3">
      <c r="C55">
        <f ca="1"/>
        <v>-0.58629812730898301</v>
      </c>
      <c r="J55">
        <v>0.17599999999999999</v>
      </c>
      <c r="K55">
        <f ca="1"/>
        <v>-0.58629812730898301</v>
      </c>
      <c r="L55">
        <f ca="1"/>
        <v>88.622924043422572</v>
      </c>
      <c r="M55">
        <f ca="1"/>
        <v>98.728292186428888</v>
      </c>
      <c r="N55">
        <f ca="1"/>
        <v>-0.9858380489631986</v>
      </c>
      <c r="O55">
        <f ca="1"/>
        <v>11.360441654047435</v>
      </c>
      <c r="P55">
        <f ca="1"/>
        <v>-3.4972025275692431E-15</v>
      </c>
    </row>
    <row r="56" spans="3:16" x14ac:dyDescent="0.3">
      <c r="C56">
        <f ca="1"/>
        <v>-0.59828999102452241</v>
      </c>
      <c r="J56">
        <v>0.18</v>
      </c>
      <c r="K56">
        <f ca="1"/>
        <v>-0.59828999102452241</v>
      </c>
      <c r="L56">
        <f ca="1"/>
        <v>88.403555355034086</v>
      </c>
      <c r="M56">
        <f ca="1"/>
        <v>99.039446853400875</v>
      </c>
      <c r="N56">
        <f ca="1"/>
        <v>-0.98935775657815106</v>
      </c>
      <c r="O56">
        <f ca="1"/>
        <v>11.576703653811961</v>
      </c>
      <c r="P56">
        <f ca="1"/>
        <v>-2.2759572004815709E-15</v>
      </c>
    </row>
    <row r="57" spans="3:16" x14ac:dyDescent="0.3">
      <c r="C57">
        <f ca="1"/>
        <v>-0.5288186887017432</v>
      </c>
      <c r="J57">
        <v>0.184</v>
      </c>
      <c r="K57">
        <f ca="1"/>
        <v>-0.5288186887017432</v>
      </c>
      <c r="L57">
        <f ca="1"/>
        <v>89.633259264055226</v>
      </c>
      <c r="M57">
        <f ca="1"/>
        <v>98.40919190417145</v>
      </c>
      <c r="N57">
        <f ca="1"/>
        <v>-0.98232627122991978</v>
      </c>
      <c r="O57">
        <f ca="1"/>
        <v>10.360086553127417</v>
      </c>
      <c r="P57">
        <f ca="1"/>
        <v>4.6629367034256575E-15</v>
      </c>
    </row>
    <row r="58" spans="3:16" x14ac:dyDescent="0.3">
      <c r="C58">
        <f ca="1"/>
        <v>-0.51227315439683441</v>
      </c>
      <c r="J58">
        <v>0.188</v>
      </c>
      <c r="K58">
        <f ca="1"/>
        <v>-0.51227315439683441</v>
      </c>
      <c r="L58">
        <f ca="1"/>
        <v>89.923162448793548</v>
      </c>
      <c r="M58">
        <f ca="1"/>
        <v>98.423192559854797</v>
      </c>
      <c r="N58">
        <f ca="1"/>
        <v>-0.98248196699619483</v>
      </c>
      <c r="O58">
        <f ca="1"/>
        <v>10.075307038645747</v>
      </c>
      <c r="P58">
        <f ca="1"/>
        <v>-5.8304056027580486E-15</v>
      </c>
    </row>
    <row r="59" spans="3:16" x14ac:dyDescent="0.3">
      <c r="C59">
        <f ca="1"/>
        <v>-0.49336676488424697</v>
      </c>
      <c r="J59">
        <v>0.192</v>
      </c>
      <c r="K59">
        <f ca="1"/>
        <v>-0.49336676488424697</v>
      </c>
      <c r="L59">
        <f ca="1"/>
        <v>90.256609772825257</v>
      </c>
      <c r="M59">
        <f ca="1"/>
        <v>98.408664219523615</v>
      </c>
      <c r="N59">
        <f ca="1"/>
        <v>-0.98232099994494237</v>
      </c>
      <c r="O59">
        <f ca="1"/>
        <v>9.7477010558414463</v>
      </c>
      <c r="P59">
        <f ca="1"/>
        <v>6.7047062346503594E-15</v>
      </c>
    </row>
    <row r="60" spans="3:16" x14ac:dyDescent="0.3">
      <c r="C60">
        <f ca="1"/>
        <v>-0.41816690737873102</v>
      </c>
      <c r="J60">
        <v>0.19600000000000001</v>
      </c>
      <c r="K60">
        <f ca="1"/>
        <v>-0.41816690737873102</v>
      </c>
      <c r="L60">
        <f ca="1"/>
        <v>91.616996384079954</v>
      </c>
      <c r="M60">
        <f ca="1"/>
        <v>97.151626765397168</v>
      </c>
      <c r="N60">
        <f ca="1"/>
        <v>-0.96860042948597813</v>
      </c>
      <c r="O60">
        <f ca="1"/>
        <v>8.411364719562016</v>
      </c>
      <c r="P60">
        <f ca="1"/>
        <v>5.773159728050814E-15</v>
      </c>
    </row>
    <row r="61" spans="3:16" x14ac:dyDescent="0.3">
      <c r="C61">
        <f ca="1"/>
        <v>-0.2994315317014945</v>
      </c>
      <c r="J61">
        <v>0.2</v>
      </c>
      <c r="K61">
        <f ca="1"/>
        <v>-0.2994315317014945</v>
      </c>
      <c r="L61">
        <f ca="1"/>
        <v>93.811165081461652</v>
      </c>
      <c r="M61">
        <f ca="1"/>
        <v>92.607818502809138</v>
      </c>
      <c r="N61">
        <f ca="1"/>
        <v>-0.9201647421278436</v>
      </c>
      <c r="O61">
        <f ca="1"/>
        <v>6.2860919769134114</v>
      </c>
      <c r="P61">
        <f ca="1"/>
        <v>6.2172489379008766E-15</v>
      </c>
    </row>
    <row r="62" spans="3:16" x14ac:dyDescent="0.3">
      <c r="C62">
        <f ca="1"/>
        <v>-0.2858717020618361</v>
      </c>
      <c r="J62">
        <v>0.20400000000000001</v>
      </c>
      <c r="K62">
        <f ca="1"/>
        <v>-0.2858717020618361</v>
      </c>
      <c r="L62">
        <f ca="1"/>
        <v>94.058398083313932</v>
      </c>
      <c r="M62">
        <f ca="1"/>
        <v>92.612996949345472</v>
      </c>
      <c r="N62">
        <f ca="1"/>
        <v>-0.92021979778094698</v>
      </c>
      <c r="O62">
        <f ca="1"/>
        <v>6.0585968855185115</v>
      </c>
      <c r="P62">
        <f ca="1"/>
        <v>7.0256300777060687E-17</v>
      </c>
    </row>
    <row r="63" spans="3:16" x14ac:dyDescent="0.3">
      <c r="C63">
        <f ca="1"/>
        <v>-0.22294642482220459</v>
      </c>
      <c r="J63">
        <v>0.20800000000000002</v>
      </c>
      <c r="K63">
        <f ca="1"/>
        <v>-0.22294642482220459</v>
      </c>
      <c r="L63">
        <f ca="1"/>
        <v>95.24198857529116</v>
      </c>
      <c r="M63">
        <f ca="1"/>
        <v>88.665365576165584</v>
      </c>
      <c r="N63">
        <f ca="1"/>
        <v>-0.87877136277626211</v>
      </c>
      <c r="O63">
        <f ca="1"/>
        <v>4.9694334823357877</v>
      </c>
      <c r="P63">
        <f ca="1"/>
        <v>-6.2172489379008766E-15</v>
      </c>
    </row>
    <row r="64" spans="3:16" x14ac:dyDescent="0.3">
      <c r="C64">
        <f ca="1"/>
        <v>-0.22783116813625501</v>
      </c>
      <c r="J64">
        <v>0.21199999999999999</v>
      </c>
      <c r="K64">
        <f ca="1"/>
        <v>-0.22783116813625501</v>
      </c>
      <c r="L64">
        <f ca="1"/>
        <v>95.14137586342531</v>
      </c>
      <c r="M64">
        <f ca="1"/>
        <v>90.286046548072875</v>
      </c>
      <c r="N64">
        <f ca="1"/>
        <v>-0.89580581237507562</v>
      </c>
      <c r="O64">
        <f ca="1"/>
        <v>5.0578490522547526</v>
      </c>
      <c r="P64">
        <f ca="1"/>
        <v>-4.4408920985006262E-16</v>
      </c>
    </row>
    <row r="65" spans="3:16" x14ac:dyDescent="0.3">
      <c r="C65">
        <f ca="1"/>
        <v>-0.1600746841068077</v>
      </c>
      <c r="J65">
        <v>0.216</v>
      </c>
      <c r="K65">
        <f ca="1"/>
        <v>-0.1600746841068077</v>
      </c>
      <c r="L65">
        <f ca="1"/>
        <v>96.431725403138998</v>
      </c>
      <c r="M65">
        <f ca="1"/>
        <v>84.247465921905771</v>
      </c>
      <c r="N65">
        <f ca="1"/>
        <v>-0.83318554294691349</v>
      </c>
      <c r="O65">
        <f ca="1"/>
        <v>3.9019464345837349</v>
      </c>
      <c r="P65">
        <f ca="1"/>
        <v>-6.2172489379008766E-15</v>
      </c>
    </row>
    <row r="66" spans="3:16" x14ac:dyDescent="0.3">
      <c r="C66">
        <f ca="1"/>
        <v>-0.11503561330813133</v>
      </c>
      <c r="J66">
        <v>0.22</v>
      </c>
      <c r="K66">
        <f ca="1"/>
        <v>-0.11503561330813133</v>
      </c>
      <c r="L66">
        <f ca="1"/>
        <v>97.296504476077644</v>
      </c>
      <c r="M66">
        <f ca="1"/>
        <v>79.120541210621226</v>
      </c>
      <c r="N66">
        <f ca="1"/>
        <v>-0.78049172070846806</v>
      </c>
      <c r="O66">
        <f ca="1"/>
        <v>3.1814250131682229</v>
      </c>
      <c r="P66">
        <f ca="1"/>
        <v>-8.8817841970012523E-16</v>
      </c>
    </row>
    <row r="67" spans="3:16" x14ac:dyDescent="0.3">
      <c r="C67">
        <f ca="1"/>
        <v>-7.1797346478312679E-2</v>
      </c>
      <c r="J67">
        <v>0.224</v>
      </c>
      <c r="K67">
        <f ca="1"/>
        <v>-7.1797346478312679E-2</v>
      </c>
      <c r="L67">
        <f ca="1"/>
        <v>98.133688430013336</v>
      </c>
      <c r="M67">
        <f ca="1"/>
        <v>72.693967894557503</v>
      </c>
      <c r="N67">
        <f ca="1"/>
        <v>-0.71500377850555163</v>
      </c>
      <c r="O67">
        <f ca="1"/>
        <v>2.5280098684114307</v>
      </c>
      <c r="P67">
        <f ca="1"/>
        <v>1.7763568394002505E-15</v>
      </c>
    </row>
    <row r="68" spans="3:16" x14ac:dyDescent="0.3">
      <c r="C68">
        <f ca="1"/>
        <v>-5.3812977654086082E-2</v>
      </c>
      <c r="J68">
        <v>0.22800000000000001</v>
      </c>
      <c r="K68">
        <f ca="1"/>
        <v>-5.3812977654086082E-2</v>
      </c>
      <c r="L68">
        <f ca="1"/>
        <v>98.479419814773422</v>
      </c>
      <c r="M68">
        <f ca="1"/>
        <v>70.43427813402802</v>
      </c>
      <c r="N68">
        <f ca="1"/>
        <v>-0.69205797150567638</v>
      </c>
      <c r="O68">
        <f ca="1"/>
        <v>2.2808106219600148</v>
      </c>
      <c r="P68">
        <f ca="1"/>
        <v>1.3322676295501878E-15</v>
      </c>
    </row>
    <row r="69" spans="3:16" x14ac:dyDescent="0.3">
      <c r="C69">
        <f ca="1"/>
        <v>-0.12187154581589391</v>
      </c>
      <c r="J69">
        <v>0.23200000000000001</v>
      </c>
      <c r="K69">
        <f ca="1"/>
        <v>-0.12187154581589391</v>
      </c>
      <c r="L69">
        <f ca="1"/>
        <v>97.140256440934962</v>
      </c>
      <c r="M69">
        <f ca="1"/>
        <v>86.47751549586215</v>
      </c>
      <c r="N69">
        <f ca="1"/>
        <v>-0.85721336587700003</v>
      </c>
      <c r="O69">
        <f ca="1"/>
        <v>3.2075893099733577</v>
      </c>
      <c r="P69">
        <f ca="1"/>
        <v>-3.5527136788005009E-15</v>
      </c>
    </row>
    <row r="70" spans="3:16" x14ac:dyDescent="0.3">
      <c r="C70">
        <f ca="1"/>
        <v>-0.20015832132054789</v>
      </c>
      <c r="J70">
        <v>0.23600000000000002</v>
      </c>
      <c r="K70">
        <f ca="1"/>
        <v>-0.20015832132054789</v>
      </c>
      <c r="L70">
        <f ca="1"/>
        <v>95.62349196521879</v>
      </c>
      <c r="M70">
        <f ca="1"/>
        <v>97.252645173955599</v>
      </c>
      <c r="N70">
        <f ca="1"/>
        <v>-0.96989623759238031</v>
      </c>
      <c r="O70">
        <f ca="1"/>
        <v>4.5077800914446868</v>
      </c>
      <c r="P70">
        <f ca="1"/>
        <v>-3.5527136788005009E-15</v>
      </c>
    </row>
    <row r="71" spans="3:16" x14ac:dyDescent="0.3">
      <c r="C71">
        <f ca="1"/>
        <v>-0.10822702433889336</v>
      </c>
      <c r="J71">
        <v>0.24</v>
      </c>
      <c r="K71">
        <f ca="1"/>
        <v>-0.10822702433889336</v>
      </c>
      <c r="L71">
        <f ca="1"/>
        <v>97.390121264961778</v>
      </c>
      <c r="M71">
        <f ca="1"/>
        <v>90.96019913763331</v>
      </c>
      <c r="N71">
        <f ca="1"/>
        <v>-0.90528551573895</v>
      </c>
      <c r="O71">
        <f ca="1"/>
        <v>2.7943329804035102</v>
      </c>
      <c r="P71">
        <f ca="1"/>
        <v>-4.4408920985006262E-15</v>
      </c>
    </row>
    <row r="72" spans="3:16" x14ac:dyDescent="0.3">
      <c r="C72">
        <f ca="1"/>
        <v>-0.21834586888049662</v>
      </c>
      <c r="J72">
        <v>0.24399999999999999</v>
      </c>
      <c r="K72">
        <f ca="1"/>
        <v>-0.21834586888049662</v>
      </c>
      <c r="L72">
        <f ca="1"/>
        <v>95.261049469890509</v>
      </c>
      <c r="M72">
        <f ca="1"/>
        <v>99.898424027326939</v>
      </c>
      <c r="N72">
        <f ca="1"/>
        <v>-0.9991142625293028</v>
      </c>
      <c r="O72">
        <f ca="1"/>
        <v>4.7217508384498501</v>
      </c>
      <c r="P72">
        <f ca="1"/>
        <v>0</v>
      </c>
    </row>
    <row r="73" spans="3:16" x14ac:dyDescent="0.3">
      <c r="C73">
        <f ca="1"/>
        <v>-0.15756547956605738</v>
      </c>
      <c r="J73">
        <v>0.248</v>
      </c>
      <c r="K73">
        <f ca="1"/>
        <v>-0.15756547956605738</v>
      </c>
      <c r="L73">
        <f ca="1"/>
        <v>96.418403403830638</v>
      </c>
      <c r="M73">
        <f ca="1"/>
        <v>0</v>
      </c>
      <c r="N73">
        <f ca="1"/>
        <v>0</v>
      </c>
      <c r="O73">
        <f ca="1"/>
        <v>0</v>
      </c>
      <c r="P73">
        <f ca="1"/>
        <v>3.5654220162558659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put</vt:lpstr>
      <vt:lpstr>hedge</vt:lpstr>
      <vt:lpstr>dt</vt:lpstr>
      <vt:lpstr>put!f</vt:lpstr>
      <vt:lpstr>f</vt:lpstr>
      <vt:lpstr>incr</vt:lpstr>
      <vt:lpstr>put!k</vt:lpstr>
      <vt:lpstr>k</vt:lpstr>
      <vt:lpstr>s</vt:lpstr>
      <vt:lpstr>sigma</vt:lpstr>
      <vt:lpstr>start</vt:lpstr>
      <vt:lpstr>stop</vt:lpstr>
      <vt:lpstr>t</vt:lpstr>
      <vt:lpstr>V_0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2023-03-03T03:18:04Z</dcterms:created>
  <dcterms:modified xsi:type="dcterms:W3CDTF">2023-03-09T00:43:04Z</dcterms:modified>
</cp:coreProperties>
</file>