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Spring2023\xls\"/>
    </mc:Choice>
  </mc:AlternateContent>
  <xr:revisionPtr revIDLastSave="0" documentId="13_ncr:1_{1BB98373-500B-4638-807D-98EAEF30F0AB}" xr6:coauthVersionLast="47" xr6:coauthVersionMax="47" xr10:uidLastSave="{00000000-0000-0000-0000-000000000000}"/>
  <bookViews>
    <workbookView xWindow="-120" yWindow="-120" windowWidth="29040" windowHeight="15720" activeTab="1" xr2:uid="{B180D58D-C4F9-40E2-AED8-646FAEC4081C}"/>
  </bookViews>
  <sheets>
    <sheet name="put" sheetId="2" r:id="rId1"/>
    <sheet name="hedge" sheetId="1" r:id="rId2"/>
  </sheets>
  <definedNames>
    <definedName name="A_t">_xlfn.ANCHORARRAY(hedge!$P$11)</definedName>
    <definedName name="B_t">_xlfn.ANCHORARRAY(hedge!$K$11)</definedName>
    <definedName name="dt">hedge!$J$4</definedName>
    <definedName name="f" localSheetId="0">put!$C$2</definedName>
    <definedName name="f">hedge!$C$2</definedName>
    <definedName name="forward">_xlfn.ANCHORARRAY(put!$B$10)</definedName>
    <definedName name="hedge">hedge!$F$6</definedName>
    <definedName name="incr">put!$C$7</definedName>
    <definedName name="k" localSheetId="0">put!$C$4</definedName>
    <definedName name="k">hedge!$C$4</definedName>
    <definedName name="M_t">_xlfn.ANCHORARRAY(hedge!$M$11)</definedName>
    <definedName name="N_t">_xlfn.ANCHORARRAY(hedge!$N$11)</definedName>
    <definedName name="NABLA" comment="Adjacent differences.">_xlfn.LAMBDA(_xlpm.a,_xlpm.a - _xlfn.VSTACK(0, _xlfn.DROP(_xlpm.a,-1)))</definedName>
    <definedName name="payoff">hedge!$C$7</definedName>
    <definedName name="s">put!$C$3</definedName>
    <definedName name="S_t">_xlfn.ANCHORARRAY(hedge!$L$11)</definedName>
    <definedName name="sigma">hedge!$C$3</definedName>
    <definedName name="start">put!$C$5</definedName>
    <definedName name="stop">put!$C$6</definedName>
    <definedName name="SUMSCAN" comment="Running sum.">_xlfn.LAMBDA(_xlpm.init,_xlpm.array, _xlfn.SCAN(_xlpm.init, _xlpm.array, _xlfn.LAMBDA(_xlpm.a,_xlpm.b, _xlpm.a + _xlpm.b)))</definedName>
    <definedName name="t">hedge!$C$5</definedName>
    <definedName name="time">_xlfn.ANCHORARRAY(hedge!$J$11)</definedName>
    <definedName name="V_0">hedge!$F$5</definedName>
    <definedName name="V_t">_xlfn.ANCHORARRAY(hedge!$O$11)</definedName>
    <definedName name="value">hedge!$C$6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C6" i="1" a="1"/>
  <c r="B10" i="2" a="1"/>
  <c r="J11" i="1" a="1"/>
  <c r="B10" i="2" l="1"/>
  <c r="J11" i="1"/>
  <c r="C6" i="1"/>
  <c r="C10" i="2" a="1"/>
  <c r="D10" i="2" a="1"/>
  <c r="K11" i="1" a="1"/>
  <c r="K11" i="1" l="1"/>
  <c r="D10" i="2"/>
  <c r="C10" i="2"/>
  <c r="E10" i="2" a="1"/>
  <c r="E10" i="2" s="1"/>
  <c r="L11" i="1" l="1" a="1"/>
  <c r="C11" i="1" a="1"/>
  <c r="C11" i="1" l="1"/>
  <c r="D11" i="1" s="1"/>
  <c r="D16" i="1"/>
  <c r="D15" i="1"/>
  <c r="D12" i="1"/>
  <c r="D20" i="1"/>
  <c r="D19" i="1"/>
  <c r="D13" i="1"/>
  <c r="D14" i="1"/>
  <c r="D21" i="1"/>
  <c r="C7" i="1" s="1"/>
  <c r="D18" i="1"/>
  <c r="D17" i="1"/>
  <c r="L11" i="1"/>
  <c r="J6" i="1" s="1" a="1"/>
  <c r="J6" i="1" s="1"/>
  <c r="F12" i="1" a="1"/>
  <c r="F13" i="1" a="1"/>
  <c r="F14" i="1" a="1"/>
  <c r="F15" i="1" a="1"/>
  <c r="F11" i="1" a="1"/>
  <c r="N11" i="1" a="1"/>
  <c r="F19" i="1" a="1"/>
  <c r="F16" i="1" a="1"/>
  <c r="F20" i="1" a="1"/>
  <c r="F18" i="1" a="1"/>
  <c r="F17" i="1" a="1"/>
  <c r="F11" i="1" l="1"/>
  <c r="E11" i="1" s="1"/>
  <c r="H11" i="1" s="1"/>
  <c r="F14" i="1"/>
  <c r="F13" i="1"/>
  <c r="F19" i="1"/>
  <c r="F12" i="1"/>
  <c r="F15" i="1"/>
  <c r="F20" i="1"/>
  <c r="F17" i="1"/>
  <c r="F18" i="1"/>
  <c r="F16" i="1"/>
  <c r="G21" i="1"/>
  <c r="N11" i="1"/>
  <c r="C8" i="1" a="1"/>
  <c r="E12" i="1" l="1"/>
  <c r="H12" i="1" s="1"/>
  <c r="G11" i="1"/>
  <c r="M11" i="1" a="1"/>
  <c r="M11" i="1" s="1"/>
  <c r="O11" i="1" s="1" a="1"/>
  <c r="O11" i="1" s="1"/>
  <c r="P11" i="1" s="1" a="1"/>
  <c r="P11" i="1" s="1"/>
  <c r="J5" i="1" s="1" a="1"/>
  <c r="J5" i="1" s="1"/>
  <c r="J7" i="1" s="1"/>
  <c r="C8" i="1"/>
  <c r="J8" i="1" a="1"/>
  <c r="J8" i="1" l="1"/>
  <c r="K8" i="1"/>
  <c r="G12" i="1"/>
  <c r="E13" i="1"/>
  <c r="H13" i="1" s="1"/>
  <c r="G13" i="1" l="1"/>
  <c r="E14" i="1"/>
  <c r="H14" i="1" s="1"/>
  <c r="E15" i="1" l="1"/>
  <c r="G14" i="1"/>
  <c r="H15" i="1" l="1"/>
  <c r="G15" i="1"/>
  <c r="E16" i="1"/>
  <c r="H16" i="1" l="1"/>
  <c r="G16" i="1"/>
  <c r="E17" i="1"/>
  <c r="H17" i="1" l="1"/>
  <c r="G17" i="1"/>
  <c r="E18" i="1"/>
  <c r="H18" i="1" l="1"/>
  <c r="E19" i="1"/>
  <c r="G18" i="1"/>
  <c r="H19" i="1" l="1"/>
  <c r="E20" i="1"/>
  <c r="G19" i="1"/>
  <c r="G20" i="1" l="1"/>
  <c r="H20" i="1"/>
  <c r="H21" i="1"/>
  <c r="F6" i="1" s="1"/>
  <c r="F7" i="1" s="1"/>
  <c r="F8" i="1" a="1"/>
  <c r="F8" i="1" l="1"/>
  <c r="G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<sst xmlns="http://schemas.openxmlformats.org/spreadsheetml/2006/main" count="40" uniqueCount="25">
  <si>
    <t>f</t>
  </si>
  <si>
    <t>sigma</t>
  </si>
  <si>
    <t>k</t>
  </si>
  <si>
    <t>t</t>
  </si>
  <si>
    <t>value</t>
  </si>
  <si>
    <t>time</t>
  </si>
  <si>
    <t>B_t</t>
  </si>
  <si>
    <t>M_t</t>
  </si>
  <si>
    <t>N_t</t>
  </si>
  <si>
    <t>V_0</t>
  </si>
  <si>
    <t>V_t</t>
  </si>
  <si>
    <t>A_t</t>
  </si>
  <si>
    <t>S_t</t>
  </si>
  <si>
    <t>payoff</t>
  </si>
  <si>
    <t>dt</t>
  </si>
  <si>
    <t>mean</t>
  </si>
  <si>
    <t>hedge</t>
  </si>
  <si>
    <t>stdev</t>
  </si>
  <si>
    <t>s</t>
  </si>
  <si>
    <t>forward</t>
  </si>
  <si>
    <t>delta</t>
  </si>
  <si>
    <t>start</t>
  </si>
  <si>
    <t>stop</t>
  </si>
  <si>
    <t>incr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</si>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</sst>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"/>
  </numFmts>
  <fonts count="3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  <xf numFmtId="164" fontId="2" fillId="3" borderId="2" xfId="2" applyNumberFormat="1"/>
    <xf numFmtId="164" fontId="0" fillId="0" borderId="0" xfId="0" applyNumberFormat="1"/>
    <xf numFmtId="164" fontId="1" fillId="2" borderId="1" xfId="1" applyNumberFormat="1"/>
    <xf numFmtId="166" fontId="0" fillId="0" borderId="0" xfId="0" applyNumberFormat="1"/>
    <xf numFmtId="2" fontId="0" fillId="0" borderId="0" xfId="0" applyNumberFormat="1"/>
    <xf numFmtId="166" fontId="1" fillId="2" borderId="1" xfId="1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 value vs 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put!$C$9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put!$B$10:$B$50</c:f>
              <c:numCache>
                <c:formatCode>General</c:formatCode>
                <c:ptCount val="41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</c:numCache>
            </c:numRef>
          </c:xVal>
          <c:yVal>
            <c:numRef>
              <c:f>put!$C$10:$C$50</c:f>
              <c:numCache>
                <c:formatCode>General</c:formatCode>
                <c:ptCount val="41"/>
                <c:pt idx="0">
                  <c:v>10.712380896073668</c:v>
                </c:pt>
                <c:pt idx="1">
                  <c:v>10.294677506113544</c:v>
                </c:pt>
                <c:pt idx="2">
                  <c:v>9.8840036464770265</c:v>
                </c:pt>
                <c:pt idx="3">
                  <c:v>9.4806843048876601</c:v>
                </c:pt>
                <c:pt idx="4">
                  <c:v>9.08503447796231</c:v>
                </c:pt>
                <c:pt idx="5">
                  <c:v>8.6973570641119409</c:v>
                </c:pt>
                <c:pt idx="6">
                  <c:v>8.3179408286409853</c:v>
                </c:pt>
                <c:pt idx="7">
                  <c:v>7.9470584651267728</c:v>
                </c:pt>
                <c:pt idx="8">
                  <c:v>7.5849647756893717</c:v>
                </c:pt>
                <c:pt idx="9">
                  <c:v>7.2318949909191304</c:v>
                </c:pt>
                <c:pt idx="10">
                  <c:v>6.888063248060746</c:v>
                </c:pt>
                <c:pt idx="11">
                  <c:v>6.5536612436099873</c:v>
                </c:pt>
                <c:pt idx="12">
                  <c:v>6.2288570738163145</c:v>
                </c:pt>
                <c:pt idx="13">
                  <c:v>5.9137942737611979</c:v>
                </c:pt>
                <c:pt idx="14">
                  <c:v>5.6085910627585776</c:v>
                </c:pt>
                <c:pt idx="15">
                  <c:v>5.3133398008569586</c:v>
                </c:pt>
                <c:pt idx="16">
                  <c:v>5.0281066582734866</c:v>
                </c:pt>
                <c:pt idx="17">
                  <c:v>4.7529314967108292</c:v>
                </c:pt>
                <c:pt idx="18">
                  <c:v>4.4878279587501808</c:v>
                </c:pt>
                <c:pt idx="19">
                  <c:v>4.2327837589224231</c:v>
                </c:pt>
                <c:pt idx="20">
                  <c:v>3.987761167674492</c:v>
                </c:pt>
                <c:pt idx="21">
                  <c:v>3.7526976773019953</c:v>
                </c:pt>
                <c:pt idx="22">
                  <c:v>3.5275068370385441</c:v>
                </c:pt>
                <c:pt idx="23">
                  <c:v>3.312079242895976</c:v>
                </c:pt>
                <c:pt idx="24">
                  <c:v>3.1062836665495652</c:v>
                </c:pt>
                <c:pt idx="25">
                  <c:v>2.9099683065654887</c:v>
                </c:pt>
                <c:pt idx="26">
                  <c:v>2.7229621445706016</c:v>
                </c:pt>
                <c:pt idx="27">
                  <c:v>2.5450763885632526</c:v>
                </c:pt>
                <c:pt idx="28">
                  <c:v>2.3761059854440703</c:v>
                </c:pt>
                <c:pt idx="29">
                  <c:v>2.2158311849914725</c:v>
                </c:pt>
                <c:pt idx="30">
                  <c:v>2.0640191378988462</c:v>
                </c:pt>
                <c:pt idx="31">
                  <c:v>1.9204255111019037</c:v>
                </c:pt>
                <c:pt idx="32">
                  <c:v>1.7847961044341965</c:v>
                </c:pt>
                <c:pt idx="33">
                  <c:v>1.6568684536239964</c:v>
                </c:pt>
                <c:pt idx="34">
                  <c:v>1.5363734057617506</c:v>
                </c:pt>
                <c:pt idx="35">
                  <c:v>1.4230366545934707</c:v>
                </c:pt>
                <c:pt idx="36">
                  <c:v>1.3165802243033653</c:v>
                </c:pt>
                <c:pt idx="37">
                  <c:v>1.2167238918134409</c:v>
                </c:pt>
                <c:pt idx="38">
                  <c:v>1.1231865390193008</c:v>
                </c:pt>
                <c:pt idx="39">
                  <c:v>1.0356874277797097</c:v>
                </c:pt>
                <c:pt idx="40">
                  <c:v>0.95394739185721988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F-44C5-8635-D041793B5A63}"/>
            </c:ext>
          </c:extLst>
        </c:ser>
        <c:ser>
          <c:idx val="1"/>
          <c:order val="1"/>
          <c:tx>
            <c:strRef>
              <c:f>put!$D$9</c:f>
              <c:strCache>
                <c:ptCount val="1"/>
                <c:pt idx="0">
                  <c:v>delta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put!$B$10:$B$50</c:f>
              <c:numCache>
                <c:formatCode>General</c:formatCode>
                <c:ptCount val="41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</c:numCache>
            </c:numRef>
          </c:xVal>
          <c:yVal>
            <c:numRef>
              <c:f>put!$D$10:$D$50</c:f>
              <c:numCache>
                <c:formatCode>General</c:formatCode>
                <c:ptCount val="41"/>
                <c:pt idx="0">
                  <c:v>-0.84221551595581456</c:v>
                </c:pt>
                <c:pt idx="1">
                  <c:v>-0.82848702968721688</c:v>
                </c:pt>
                <c:pt idx="2">
                  <c:v>-0.81410000768947355</c:v>
                </c:pt>
                <c:pt idx="3">
                  <c:v>-0.79907228943900976</c:v>
                </c:pt>
                <c:pt idx="4">
                  <c:v>-0.78342598418040599</c:v>
                </c:pt>
                <c:pt idx="5">
                  <c:v>-0.76718735139091088</c:v>
                </c:pt>
                <c:pt idx="6">
                  <c:v>-0.75038663187697674</c:v>
                </c:pt>
                <c:pt idx="7">
                  <c:v>-0.73305783204864272</c:v>
                </c:pt>
                <c:pt idx="8">
                  <c:v>-0.71523846469983687</c:v>
                </c:pt>
                <c:pt idx="9">
                  <c:v>-0.69696925032178747</c:v>
                </c:pt>
                <c:pt idx="10">
                  <c:v>-0.67829378357907921</c:v>
                </c:pt>
                <c:pt idx="11">
                  <c:v>-0.65925817007310705</c:v>
                </c:pt>
                <c:pt idx="12">
                  <c:v>-0.63991063889834621</c:v>
                </c:pt>
                <c:pt idx="13">
                  <c:v>-0.62030113675887699</c:v>
                </c:pt>
                <c:pt idx="14">
                  <c:v>-0.60048090955500588</c:v>
                </c:pt>
                <c:pt idx="15">
                  <c:v>-0.58050207737457071</c:v>
                </c:pt>
                <c:pt idx="16">
                  <c:v>-0.56041720873549106</c:v>
                </c:pt>
                <c:pt idx="17">
                  <c:v>-0.54027889973246879</c:v>
                </c:pt>
                <c:pt idx="18">
                  <c:v>-0.52013936345096734</c:v>
                </c:pt>
                <c:pt idx="19">
                  <c:v>-0.50005003463671993</c:v>
                </c:pt>
                <c:pt idx="20">
                  <c:v>-0.48006119416162751</c:v>
                </c:pt>
                <c:pt idx="21">
                  <c:v>-0.46022161732021483</c:v>
                </c:pt>
                <c:pt idx="22">
                  <c:v>-0.44057824943889751</c:v>
                </c:pt>
                <c:pt idx="23">
                  <c:v>-0.4211759116969615</c:v>
                </c:pt>
                <c:pt idx="24">
                  <c:v>-0.40205703945726845</c:v>
                </c:pt>
                <c:pt idx="25">
                  <c:v>-0.38326145479934082</c:v>
                </c:pt>
                <c:pt idx="26">
                  <c:v>-0.36482617434996428</c:v>
                </c:pt>
                <c:pt idx="27">
                  <c:v>-0.34678525292799622</c:v>
                </c:pt>
                <c:pt idx="28">
                  <c:v>-0.32916966297055916</c:v>
                </c:pt>
                <c:pt idx="29">
                  <c:v>-0.3120072091957603</c:v>
                </c:pt>
                <c:pt idx="30">
                  <c:v>-0.29532247748951701</c:v>
                </c:pt>
                <c:pt idx="31">
                  <c:v>-0.2791368165864207</c:v>
                </c:pt>
                <c:pt idx="32">
                  <c:v>-0.26346835075082736</c:v>
                </c:pt>
                <c:pt idx="33">
                  <c:v>-0.24833202135697074</c:v>
                </c:pt>
                <c:pt idx="34">
                  <c:v>-0.23373965501690736</c:v>
                </c:pt>
                <c:pt idx="35">
                  <c:v>-0.21970005571234341</c:v>
                </c:pt>
                <c:pt idx="36">
                  <c:v>-0.20621911824945555</c:v>
                </c:pt>
                <c:pt idx="37">
                  <c:v>-0.19329996027231139</c:v>
                </c:pt>
                <c:pt idx="38">
                  <c:v>-0.18094307003719762</c:v>
                </c:pt>
                <c:pt idx="39">
                  <c:v>-0.16914646716308984</c:v>
                </c:pt>
                <c:pt idx="40">
                  <c:v>-0.15790587362820607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3F-44C5-8635-D041793B5A63}"/>
            </c:ext>
          </c:extLst>
        </c:ser>
        <c:ser>
          <c:idx val="2"/>
          <c:order val="2"/>
          <c:tx>
            <c:strRef>
              <c:f>put!$E$9</c:f>
              <c:strCache>
                <c:ptCount val="1"/>
                <c:pt idx="0">
                  <c:v>payoff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put!$B$10:$B$50</c:f>
              <c:numCache>
                <c:formatCode>General</c:formatCode>
                <c:ptCount val="41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</c:numCache>
            </c:numRef>
          </c:xVal>
          <c:yVal>
            <c:numRef>
              <c:f>put!$E$10:$E$50</c:f>
              <c:numCache>
                <c:formatCode>General</c:formatCode>
                <c:ptCount val="41"/>
                <c:pt idx="0">
                  <c:v>10</c:v>
                </c:pt>
                <c:pt idx="1">
                  <c:v>9.5</c:v>
                </c:pt>
                <c:pt idx="2">
                  <c:v>9</c:v>
                </c:pt>
                <c:pt idx="3">
                  <c:v>8.5</c:v>
                </c:pt>
                <c:pt idx="4">
                  <c:v>8</c:v>
                </c:pt>
                <c:pt idx="5">
                  <c:v>7.5</c:v>
                </c:pt>
                <c:pt idx="6">
                  <c:v>7</c:v>
                </c:pt>
                <c:pt idx="7">
                  <c:v>6.5</c:v>
                </c:pt>
                <c:pt idx="8">
                  <c:v>6</c:v>
                </c:pt>
                <c:pt idx="9">
                  <c:v>5.5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1.5</c:v>
                </c:pt>
                <c:pt idx="18">
                  <c:v>1</c:v>
                </c:pt>
                <c:pt idx="19">
                  <c:v>0.5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3F-44C5-8635-D041793B5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586000"/>
        <c:axId val="1683588912"/>
      </c:scatterChart>
      <c:valAx>
        <c:axId val="1683586000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88912"/>
        <c:crosses val="autoZero"/>
        <c:crossBetween val="midCat"/>
      </c:valAx>
      <c:valAx>
        <c:axId val="16835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8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238124</xdr:rowOff>
    </xdr:from>
    <xdr:to>
      <xdr:col>12</xdr:col>
      <xdr:colOff>0</xdr:colOff>
      <xdr:row>15</xdr:row>
      <xdr:rowOff>238124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092AB5-5BD6-B8DD-7C3C-94F6B9AB5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3937-5CB5-4886-A4D4-DEA42E04738B}">
  <dimension ref="B2:E50"/>
  <sheetViews>
    <sheetView workbookViewId="0">
      <selection activeCell="E10" sqref="E10"/>
    </sheetView>
  </sheetViews>
  <sheetFormatPr defaultRowHeight="18.75" x14ac:dyDescent="0.3"/>
  <cols>
    <col min="1" max="1" width="3.69921875" customWidth="1"/>
  </cols>
  <sheetData>
    <row r="2" spans="2:5" x14ac:dyDescent="0.3">
      <c r="B2" s="1" t="s">
        <v>0</v>
      </c>
      <c r="C2">
        <v>100</v>
      </c>
    </row>
    <row r="3" spans="2:5" x14ac:dyDescent="0.3">
      <c r="B3" s="1" t="s">
        <v>18</v>
      </c>
      <c r="C3">
        <v>0.1</v>
      </c>
    </row>
    <row r="4" spans="2:5" x14ac:dyDescent="0.3">
      <c r="B4" s="1" t="s">
        <v>2</v>
      </c>
      <c r="C4">
        <v>100</v>
      </c>
    </row>
    <row r="5" spans="2:5" x14ac:dyDescent="0.3">
      <c r="B5" s="1" t="s">
        <v>21</v>
      </c>
      <c r="C5">
        <v>90</v>
      </c>
    </row>
    <row r="6" spans="2:5" x14ac:dyDescent="0.3">
      <c r="B6" s="1" t="s">
        <v>22</v>
      </c>
      <c r="C6">
        <v>110</v>
      </c>
    </row>
    <row r="7" spans="2:5" x14ac:dyDescent="0.3">
      <c r="B7" s="1" t="s">
        <v>23</v>
      </c>
      <c r="C7">
        <v>0.5</v>
      </c>
    </row>
    <row r="9" spans="2:5" x14ac:dyDescent="0.3">
      <c r="B9" s="3" t="s">
        <v>19</v>
      </c>
      <c r="C9" s="3" t="s">
        <v>4</v>
      </c>
      <c r="D9" s="3" t="s">
        <v>20</v>
      </c>
      <c r="E9" s="3" t="s">
        <v>13</v>
      </c>
    </row>
    <row r="10" spans="2:5" x14ac:dyDescent="0.3">
      <c r="B10" cm="1">
        <f t="array" ref="B10:B50">_xll.ARRAY.SEQUENCE(start,stop,incr)</f>
        <v>90</v>
      </c>
      <c r="C10" cm="1">
        <f t="array" ref="C10:C50">_xlfn.MAP(forward,_xlfn.LAMBDA(_xlpm.f_,_xll.BLACK.PUT.VALUE(_xlpm.f_,s,k)))</f>
        <v>10.712380896073668</v>
      </c>
      <c r="D10" cm="1">
        <f t="array" ref="D10:D50">_xlfn.MAP(forward,_xlfn.LAMBDA(_xlpm.f_,_xll.BLACK.PUT.DELTA(_xlpm.f_,s,k)))</f>
        <v>-0.84221551595581456</v>
      </c>
      <c r="E10" cm="1">
        <f t="array" ref="E10:E50">_xlfn.MAP(forward, _xlfn.LAMBDA(_xlpm.f_, MAX(k - _xlpm.f_,0)))</f>
        <v>10</v>
      </c>
    </row>
    <row r="11" spans="2:5" x14ac:dyDescent="0.3">
      <c r="B11">
        <v>90.5</v>
      </c>
      <c r="C11">
        <v>10.294677506113544</v>
      </c>
      <c r="D11">
        <v>-0.82848702968721688</v>
      </c>
      <c r="E11">
        <v>9.5</v>
      </c>
    </row>
    <row r="12" spans="2:5" x14ac:dyDescent="0.3">
      <c r="B12">
        <v>91</v>
      </c>
      <c r="C12">
        <v>9.8840036464770265</v>
      </c>
      <c r="D12">
        <v>-0.81410000768947355</v>
      </c>
      <c r="E12">
        <v>9</v>
      </c>
    </row>
    <row r="13" spans="2:5" x14ac:dyDescent="0.3">
      <c r="B13">
        <v>91.5</v>
      </c>
      <c r="C13">
        <v>9.4806843048876601</v>
      </c>
      <c r="D13">
        <v>-0.79907228943900976</v>
      </c>
      <c r="E13">
        <v>8.5</v>
      </c>
    </row>
    <row r="14" spans="2:5" x14ac:dyDescent="0.3">
      <c r="B14">
        <v>92</v>
      </c>
      <c r="C14">
        <v>9.08503447796231</v>
      </c>
      <c r="D14">
        <v>-0.78342598418040599</v>
      </c>
      <c r="E14">
        <v>8</v>
      </c>
    </row>
    <row r="15" spans="2:5" x14ac:dyDescent="0.3">
      <c r="B15">
        <v>92.5</v>
      </c>
      <c r="C15">
        <v>8.6973570641119409</v>
      </c>
      <c r="D15">
        <v>-0.76718735139091088</v>
      </c>
      <c r="E15">
        <v>7.5</v>
      </c>
    </row>
    <row r="16" spans="2:5" x14ac:dyDescent="0.3">
      <c r="B16">
        <v>93</v>
      </c>
      <c r="C16">
        <v>8.3179408286409853</v>
      </c>
      <c r="D16">
        <v>-0.75038663187697674</v>
      </c>
      <c r="E16">
        <v>7</v>
      </c>
    </row>
    <row r="17" spans="2:5" x14ac:dyDescent="0.3">
      <c r="B17">
        <v>93.5</v>
      </c>
      <c r="C17">
        <v>7.9470584651267728</v>
      </c>
      <c r="D17">
        <v>-0.73305783204864272</v>
      </c>
      <c r="E17">
        <v>6.5</v>
      </c>
    </row>
    <row r="18" spans="2:5" x14ac:dyDescent="0.3">
      <c r="B18">
        <v>94</v>
      </c>
      <c r="C18">
        <v>7.5849647756893717</v>
      </c>
      <c r="D18">
        <v>-0.71523846469983687</v>
      </c>
      <c r="E18">
        <v>6</v>
      </c>
    </row>
    <row r="19" spans="2:5" x14ac:dyDescent="0.3">
      <c r="B19">
        <v>94.5</v>
      </c>
      <c r="C19">
        <v>7.2318949909191304</v>
      </c>
      <c r="D19">
        <v>-0.69696925032178747</v>
      </c>
      <c r="E19">
        <v>5.5</v>
      </c>
    </row>
    <row r="20" spans="2:5" x14ac:dyDescent="0.3">
      <c r="B20">
        <v>95</v>
      </c>
      <c r="C20">
        <v>6.888063248060746</v>
      </c>
      <c r="D20">
        <v>-0.67829378357907921</v>
      </c>
      <c r="E20">
        <v>5</v>
      </c>
    </row>
    <row r="21" spans="2:5" x14ac:dyDescent="0.3">
      <c r="B21">
        <v>95.5</v>
      </c>
      <c r="C21">
        <v>6.5536612436099873</v>
      </c>
      <c r="D21">
        <v>-0.65925817007310705</v>
      </c>
      <c r="E21">
        <v>4.5</v>
      </c>
    </row>
    <row r="22" spans="2:5" x14ac:dyDescent="0.3">
      <c r="B22">
        <v>96</v>
      </c>
      <c r="C22">
        <v>6.2288570738163145</v>
      </c>
      <c r="D22">
        <v>-0.63991063889834621</v>
      </c>
      <c r="E22">
        <v>4</v>
      </c>
    </row>
    <row r="23" spans="2:5" x14ac:dyDescent="0.3">
      <c r="B23">
        <v>96.5</v>
      </c>
      <c r="C23">
        <v>5.9137942737611979</v>
      </c>
      <c r="D23">
        <v>-0.62030113675887699</v>
      </c>
      <c r="E23">
        <v>3.5</v>
      </c>
    </row>
    <row r="24" spans="2:5" x14ac:dyDescent="0.3">
      <c r="B24">
        <v>97</v>
      </c>
      <c r="C24">
        <v>5.6085910627585776</v>
      </c>
      <c r="D24">
        <v>-0.60048090955500588</v>
      </c>
      <c r="E24">
        <v>3</v>
      </c>
    </row>
    <row r="25" spans="2:5" x14ac:dyDescent="0.3">
      <c r="B25">
        <v>97.5</v>
      </c>
      <c r="C25">
        <v>5.3133398008569586</v>
      </c>
      <c r="D25">
        <v>-0.58050207737457071</v>
      </c>
      <c r="E25">
        <v>2.5</v>
      </c>
    </row>
    <row r="26" spans="2:5" x14ac:dyDescent="0.3">
      <c r="B26">
        <v>98</v>
      </c>
      <c r="C26">
        <v>5.0281066582734866</v>
      </c>
      <c r="D26">
        <v>-0.56041720873549106</v>
      </c>
      <c r="E26">
        <v>2</v>
      </c>
    </row>
    <row r="27" spans="2:5" x14ac:dyDescent="0.3">
      <c r="B27">
        <v>98.5</v>
      </c>
      <c r="C27">
        <v>4.7529314967108292</v>
      </c>
      <c r="D27">
        <v>-0.54027889973246879</v>
      </c>
      <c r="E27">
        <v>1.5</v>
      </c>
    </row>
    <row r="28" spans="2:5" x14ac:dyDescent="0.3">
      <c r="B28">
        <v>99</v>
      </c>
      <c r="C28">
        <v>4.4878279587501808</v>
      </c>
      <c r="D28">
        <v>-0.52013936345096734</v>
      </c>
      <c r="E28">
        <v>1</v>
      </c>
    </row>
    <row r="29" spans="2:5" x14ac:dyDescent="0.3">
      <c r="B29">
        <v>99.5</v>
      </c>
      <c r="C29">
        <v>4.2327837589224231</v>
      </c>
      <c r="D29">
        <v>-0.50005003463671993</v>
      </c>
      <c r="E29">
        <v>0.5</v>
      </c>
    </row>
    <row r="30" spans="2:5" x14ac:dyDescent="0.3">
      <c r="B30">
        <v>100</v>
      </c>
      <c r="C30">
        <v>3.987761167674492</v>
      </c>
      <c r="D30">
        <v>-0.48006119416162751</v>
      </c>
      <c r="E30">
        <v>0</v>
      </c>
    </row>
    <row r="31" spans="2:5" x14ac:dyDescent="0.3">
      <c r="B31">
        <v>100.5</v>
      </c>
      <c r="C31">
        <v>3.7526976773019953</v>
      </c>
      <c r="D31">
        <v>-0.46022161732021483</v>
      </c>
      <c r="E31">
        <v>0</v>
      </c>
    </row>
    <row r="32" spans="2:5" x14ac:dyDescent="0.3">
      <c r="B32">
        <v>101</v>
      </c>
      <c r="C32">
        <v>3.5275068370385441</v>
      </c>
      <c r="D32">
        <v>-0.44057824943889751</v>
      </c>
      <c r="E32">
        <v>0</v>
      </c>
    </row>
    <row r="33" spans="2:5" x14ac:dyDescent="0.3">
      <c r="B33">
        <v>101.5</v>
      </c>
      <c r="C33">
        <v>3.312079242895976</v>
      </c>
      <c r="D33">
        <v>-0.4211759116969615</v>
      </c>
      <c r="E33">
        <v>0</v>
      </c>
    </row>
    <row r="34" spans="2:5" x14ac:dyDescent="0.3">
      <c r="B34">
        <v>102</v>
      </c>
      <c r="C34">
        <v>3.1062836665495652</v>
      </c>
      <c r="D34">
        <v>-0.40205703945726845</v>
      </c>
      <c r="E34">
        <v>0</v>
      </c>
    </row>
    <row r="35" spans="2:5" x14ac:dyDescent="0.3">
      <c r="B35">
        <v>102.5</v>
      </c>
      <c r="C35">
        <v>2.9099683065654887</v>
      </c>
      <c r="D35">
        <v>-0.38326145479934082</v>
      </c>
      <c r="E35">
        <v>0</v>
      </c>
    </row>
    <row r="36" spans="2:5" x14ac:dyDescent="0.3">
      <c r="B36">
        <v>103</v>
      </c>
      <c r="C36">
        <v>2.7229621445706016</v>
      </c>
      <c r="D36">
        <v>-0.36482617434996428</v>
      </c>
      <c r="E36">
        <v>0</v>
      </c>
    </row>
    <row r="37" spans="2:5" x14ac:dyDescent="0.3">
      <c r="B37">
        <v>103.5</v>
      </c>
      <c r="C37">
        <v>2.5450763885632526</v>
      </c>
      <c r="D37">
        <v>-0.34678525292799622</v>
      </c>
      <c r="E37">
        <v>0</v>
      </c>
    </row>
    <row r="38" spans="2:5" x14ac:dyDescent="0.3">
      <c r="B38">
        <v>104</v>
      </c>
      <c r="C38">
        <v>2.3761059854440703</v>
      </c>
      <c r="D38">
        <v>-0.32916966297055916</v>
      </c>
      <c r="E38">
        <v>0</v>
      </c>
    </row>
    <row r="39" spans="2:5" x14ac:dyDescent="0.3">
      <c r="B39">
        <v>104.5</v>
      </c>
      <c r="C39">
        <v>2.2158311849914725</v>
      </c>
      <c r="D39">
        <v>-0.3120072091957603</v>
      </c>
      <c r="E39">
        <v>0</v>
      </c>
    </row>
    <row r="40" spans="2:5" x14ac:dyDescent="0.3">
      <c r="B40">
        <v>105</v>
      </c>
      <c r="C40">
        <v>2.0640191378988462</v>
      </c>
      <c r="D40">
        <v>-0.29532247748951701</v>
      </c>
      <c r="E40">
        <v>0</v>
      </c>
    </row>
    <row r="41" spans="2:5" x14ac:dyDescent="0.3">
      <c r="B41">
        <v>105.5</v>
      </c>
      <c r="C41">
        <v>1.9204255111019037</v>
      </c>
      <c r="D41">
        <v>-0.2791368165864207</v>
      </c>
      <c r="E41">
        <v>0</v>
      </c>
    </row>
    <row r="42" spans="2:5" x14ac:dyDescent="0.3">
      <c r="B42">
        <v>106</v>
      </c>
      <c r="C42">
        <v>1.7847961044341965</v>
      </c>
      <c r="D42">
        <v>-0.26346835075082736</v>
      </c>
      <c r="E42">
        <v>0</v>
      </c>
    </row>
    <row r="43" spans="2:5" x14ac:dyDescent="0.3">
      <c r="B43">
        <v>106.5</v>
      </c>
      <c r="C43">
        <v>1.6568684536239964</v>
      </c>
      <c r="D43">
        <v>-0.24833202135697074</v>
      </c>
      <c r="E43">
        <v>0</v>
      </c>
    </row>
    <row r="44" spans="2:5" x14ac:dyDescent="0.3">
      <c r="B44">
        <v>107</v>
      </c>
      <c r="C44">
        <v>1.5363734057617506</v>
      </c>
      <c r="D44">
        <v>-0.23373965501690736</v>
      </c>
      <c r="E44">
        <v>0</v>
      </c>
    </row>
    <row r="45" spans="2:5" x14ac:dyDescent="0.3">
      <c r="B45">
        <v>107.5</v>
      </c>
      <c r="C45">
        <v>1.4230366545934707</v>
      </c>
      <c r="D45">
        <v>-0.21970005571234341</v>
      </c>
      <c r="E45">
        <v>0</v>
      </c>
    </row>
    <row r="46" spans="2:5" x14ac:dyDescent="0.3">
      <c r="B46">
        <v>108</v>
      </c>
      <c r="C46">
        <v>1.3165802243033653</v>
      </c>
      <c r="D46">
        <v>-0.20621911824945555</v>
      </c>
      <c r="E46">
        <v>0</v>
      </c>
    </row>
    <row r="47" spans="2:5" x14ac:dyDescent="0.3">
      <c r="B47">
        <v>108.5</v>
      </c>
      <c r="C47">
        <v>1.2167238918134409</v>
      </c>
      <c r="D47">
        <v>-0.19329996027231139</v>
      </c>
      <c r="E47">
        <v>0</v>
      </c>
    </row>
    <row r="48" spans="2:5" x14ac:dyDescent="0.3">
      <c r="B48">
        <v>109</v>
      </c>
      <c r="C48">
        <v>1.1231865390193008</v>
      </c>
      <c r="D48">
        <v>-0.18094307003719762</v>
      </c>
      <c r="E48">
        <v>0</v>
      </c>
    </row>
    <row r="49" spans="2:5" x14ac:dyDescent="0.3">
      <c r="B49">
        <v>109.5</v>
      </c>
      <c r="C49">
        <v>1.0356874277797097</v>
      </c>
      <c r="D49">
        <v>-0.16914646716308984</v>
      </c>
      <c r="E49">
        <v>0</v>
      </c>
    </row>
    <row r="50" spans="2:5" x14ac:dyDescent="0.3">
      <c r="B50">
        <v>110</v>
      </c>
      <c r="C50">
        <v>0.95394739185721988</v>
      </c>
      <c r="D50">
        <v>-0.15790587362820607</v>
      </c>
      <c r="E5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909C-82BF-46E9-986B-4B9C7D61A01A}">
  <dimension ref="B2:P283"/>
  <sheetViews>
    <sheetView tabSelected="1" zoomScale="110" zoomScaleNormal="110" workbookViewId="0">
      <selection activeCell="J4" sqref="J4"/>
    </sheetView>
  </sheetViews>
  <sheetFormatPr defaultRowHeight="18.75" x14ac:dyDescent="0.3"/>
  <cols>
    <col min="1" max="1" width="3.69921875" customWidth="1"/>
    <col min="3" max="3" width="8.8984375" bestFit="1" customWidth="1"/>
    <col min="4" max="4" width="9.3984375" bestFit="1" customWidth="1"/>
    <col min="5" max="7" width="8.8984375" bestFit="1" customWidth="1"/>
    <col min="8" max="8" width="11.69921875" bestFit="1" customWidth="1"/>
    <col min="11" max="11" width="8.8984375" bestFit="1" customWidth="1"/>
    <col min="12" max="12" width="9.3984375" bestFit="1" customWidth="1"/>
    <col min="13" max="16" width="8.8984375" bestFit="1" customWidth="1"/>
  </cols>
  <sheetData>
    <row r="2" spans="2:16" x14ac:dyDescent="0.3">
      <c r="B2" s="1" t="s">
        <v>0</v>
      </c>
      <c r="C2" s="2">
        <v>100</v>
      </c>
    </row>
    <row r="3" spans="2:16" x14ac:dyDescent="0.3">
      <c r="B3" s="1" t="s">
        <v>1</v>
      </c>
      <c r="C3" s="2">
        <v>0.2</v>
      </c>
    </row>
    <row r="4" spans="2:16" x14ac:dyDescent="0.3">
      <c r="B4" s="1" t="s">
        <v>2</v>
      </c>
      <c r="C4" s="2">
        <v>100</v>
      </c>
      <c r="I4" s="1" t="s">
        <v>14</v>
      </c>
      <c r="J4">
        <v>2.5000000000000001E-2</v>
      </c>
    </row>
    <row r="5" spans="2:16" x14ac:dyDescent="0.3">
      <c r="B5" s="1" t="s">
        <v>3</v>
      </c>
      <c r="C5" s="2">
        <v>0.25</v>
      </c>
      <c r="E5" s="1" t="s">
        <v>9</v>
      </c>
      <c r="F5" s="6">
        <f>value</f>
        <v>3.987761167674492</v>
      </c>
      <c r="I5" s="1" t="s">
        <v>16</v>
      </c>
      <c r="J5" s="5" cm="1">
        <f t="array" aca="1" ref="J5" ca="1">_xlfn.TAKE(A_t,-1)</f>
        <v>4.0488919563609613</v>
      </c>
    </row>
    <row r="6" spans="2:16" x14ac:dyDescent="0.3">
      <c r="B6" s="1" t="s">
        <v>4</v>
      </c>
      <c r="C6" s="4" cm="1">
        <f t="array" ref="C6">_xll.BLACK.PUT.VALUE(f, sigma*SQRT(t), k)</f>
        <v>3.987761167674492</v>
      </c>
      <c r="E6" s="1" t="s">
        <v>16</v>
      </c>
      <c r="F6" s="5">
        <f ca="1">H21</f>
        <v>4.0488919563609613</v>
      </c>
      <c r="I6" s="1" t="s">
        <v>13</v>
      </c>
      <c r="J6" s="5" cm="1">
        <f t="array" aca="1" ref="J6" ca="1">MAX(k - _xlfn.TAKE(S_t, -1), 0)</f>
        <v>2.4462972983764075</v>
      </c>
    </row>
    <row r="7" spans="2:16" x14ac:dyDescent="0.3">
      <c r="B7" s="1" t="s">
        <v>13</v>
      </c>
      <c r="C7" s="5">
        <f ca="1">MAX(k - D21, 0)</f>
        <v>2.4462972983764075</v>
      </c>
      <c r="E7" s="1" t="s">
        <v>24</v>
      </c>
      <c r="F7" s="5">
        <f ca="1">hedge-payoff</f>
        <v>1.6025946579845538</v>
      </c>
      <c r="I7" s="1" t="s">
        <v>24</v>
      </c>
      <c r="J7" s="7">
        <f ca="1">J5-J6</f>
        <v>1.6025946579845538</v>
      </c>
    </row>
    <row r="8" spans="2:16" x14ac:dyDescent="0.3">
      <c r="B8" s="1" t="s">
        <v>15</v>
      </c>
      <c r="C8" s="4" cm="1">
        <f t="array" aca="1" ref="C8" ca="1">_xll.MONTE.MEAN(C7)</f>
        <v>1.7808618621213637</v>
      </c>
      <c r="E8" s="1" t="s">
        <v>17</v>
      </c>
      <c r="F8" s="4">
        <f t="array" aca="1" ref="F8:G8" ca="1">_xll.MONTE.STDEV(F7)</f>
        <v>2.3879547677788802</v>
      </c>
      <c r="G8" s="4">
        <f ca="1"/>
        <v>0.65763274917271219</v>
      </c>
      <c r="I8" s="1" t="s">
        <v>17</v>
      </c>
      <c r="J8" s="4">
        <f t="array" aca="1" ref="J8:K8" ca="1">_xll.MONTE.STDEV(J7)</f>
        <v>1.4811494932623629E-2</v>
      </c>
      <c r="K8" s="4">
        <f ca="1"/>
        <v>0.43426191193923741</v>
      </c>
    </row>
    <row r="10" spans="2:16" x14ac:dyDescent="0.3">
      <c r="B10" s="3" t="s">
        <v>5</v>
      </c>
      <c r="C10" s="3" t="s">
        <v>6</v>
      </c>
      <c r="D10" s="3" t="s">
        <v>12</v>
      </c>
      <c r="E10" s="3" t="s">
        <v>7</v>
      </c>
      <c r="F10" s="3" t="s">
        <v>8</v>
      </c>
      <c r="G10" s="3" t="s">
        <v>10</v>
      </c>
      <c r="H10" s="3" t="s">
        <v>11</v>
      </c>
      <c r="J10" s="3" t="s">
        <v>5</v>
      </c>
      <c r="K10" s="3" t="s">
        <v>6</v>
      </c>
      <c r="L10" s="3" t="s">
        <v>12</v>
      </c>
      <c r="M10" s="3" t="s">
        <v>7</v>
      </c>
      <c r="N10" s="3" t="s">
        <v>8</v>
      </c>
      <c r="O10" s="3" t="s">
        <v>10</v>
      </c>
      <c r="P10" s="3" t="s">
        <v>11</v>
      </c>
    </row>
    <row r="11" spans="2:16" x14ac:dyDescent="0.3">
      <c r="B11">
        <v>0</v>
      </c>
      <c r="C11" cm="1">
        <f t="array" aca="1" ref="C11:C21" ca="1">_xlfn.ANCHORARRAY(K11)</f>
        <v>0</v>
      </c>
      <c r="D11">
        <f t="shared" ref="D11:D21" ca="1" si="0">f*EXP(sigma*C11 - sigma^2*B11/2)</f>
        <v>100</v>
      </c>
      <c r="E11" s="8">
        <f ca="1">V_0 - F11*D11</f>
        <v>51.993880583837246</v>
      </c>
      <c r="F11" s="9" cm="1">
        <f t="array" aca="1" ref="F11" ca="1">_xll.BLACK.PUT.DELTA(D11, sigma*SQRT(t - B11), k)</f>
        <v>-0.48006119416162751</v>
      </c>
      <c r="G11" s="8">
        <f ca="1">E11+F11*D11</f>
        <v>3.987761167674492</v>
      </c>
      <c r="H11" s="8">
        <f ca="1">-E11-F11*D11</f>
        <v>-3.987761167674492</v>
      </c>
      <c r="J11" cm="1">
        <f t="array" ref="J11:J21">_xll.ARRAY.SEQUENCE(0, t, dt)</f>
        <v>0</v>
      </c>
      <c r="K11" cm="1">
        <f t="array" aca="1" ref="K11:K21" ca="1">_xll.RANDOM.BROWNIAN(time)</f>
        <v>0</v>
      </c>
      <c r="L11" cm="1">
        <f t="array" aca="1" ref="L11:L21" ca="1">f*EXP(sigma*B_t - sigma^2*(time)/2)</f>
        <v>100</v>
      </c>
      <c r="M11" s="8" cm="1">
        <f t="array" aca="1" ref="M11:M21" ca="1">_xlfn.VSTACK(_xlfn.DROP(SUMSCAN(V_0,-NABLA(N_t)*S_t),-1),0)</f>
        <v>51.993880583837246</v>
      </c>
      <c r="N11" s="5" cm="1">
        <f t="array" aca="1" ref="N11:N21" ca="1">_xlfn.VSTACK(_xlfn.DROP(_xlfn.MAP(S_t,time,_xlfn.LAMBDA(_xlpm.s_,_xlpm.t_, _xll.BLACK.PUT.DELTA(_xlpm.s_, sigma*SQRT(t - _xlpm.t_), k))),-1),0)</f>
        <v>-0.48006119416162751</v>
      </c>
      <c r="O11" s="8" cm="1">
        <f t="array" aca="1" ref="O11:O21" ca="1">M_t + N_t*S_t</f>
        <v>3.987761167674492</v>
      </c>
      <c r="P11" s="8" cm="1">
        <f t="array" aca="1" ref="P11:P21" ca="1">_xlfn.VSTACK(-O11, _xlfn.DROP(-NABLA(M_t)-NABLA(N_t)*S_t,1))</f>
        <v>-3.987761167674492</v>
      </c>
    </row>
    <row r="12" spans="2:16" x14ac:dyDescent="0.3">
      <c r="B12">
        <v>2.5000000000000001E-2</v>
      </c>
      <c r="C12" s="5">
        <f ca="1"/>
        <v>-6.5647893070099161E-2</v>
      </c>
      <c r="D12" s="8">
        <f t="shared" ca="1" si="0"/>
        <v>98.646288354248313</v>
      </c>
      <c r="E12" s="8">
        <f ca="1">E11 - (F12-F11)*D12</f>
        <v>57.742150197741154</v>
      </c>
      <c r="F12" s="9" cm="1">
        <f t="array" aca="1" ref="F12" ca="1">_xll.BLACK.PUT.DELTA(D12, sigma*SQRT(t - B12), k)</f>
        <v>-0.53833271871469857</v>
      </c>
      <c r="G12" s="8">
        <f t="shared" ref="G12:G21" ca="1" si="1">E12+F12*D12</f>
        <v>4.6376255968845541</v>
      </c>
      <c r="H12">
        <f ca="1">-(E12-E11) - (F12-F11)*D12</f>
        <v>0</v>
      </c>
      <c r="J12">
        <v>2.5000000000000001E-2</v>
      </c>
      <c r="K12" s="8">
        <f ca="1"/>
        <v>-6.5647893070099161E-2</v>
      </c>
      <c r="L12" s="8">
        <f ca="1"/>
        <v>98.646288354248313</v>
      </c>
      <c r="M12" s="8">
        <f ca="1"/>
        <v>57.742150197741154</v>
      </c>
      <c r="N12" s="5">
        <f ca="1"/>
        <v>-0.53833271871469857</v>
      </c>
      <c r="O12" s="8">
        <f ca="1"/>
        <v>4.6376255968845541</v>
      </c>
      <c r="P12" s="8">
        <f ca="1"/>
        <v>0</v>
      </c>
    </row>
    <row r="13" spans="2:16" x14ac:dyDescent="0.3">
      <c r="B13">
        <v>0.05</v>
      </c>
      <c r="C13" s="5">
        <f ca="1"/>
        <v>-0.10359233628222561</v>
      </c>
      <c r="D13" s="8">
        <f t="shared" ca="1" si="0"/>
        <v>97.851568048007408</v>
      </c>
      <c r="E13" s="8">
        <f t="shared" ref="E13:E20" ca="1" si="2">E12 - (F13-F12)*D13</f>
        <v>61.674146831085551</v>
      </c>
      <c r="F13" s="9" cm="1">
        <f t="array" aca="1" ref="F13" ca="1">_xll.BLACK.PUT.DELTA(D13, sigma*SQRT(t - B13), k)</f>
        <v>-0.57851599540389076</v>
      </c>
      <c r="G13" s="8">
        <f t="shared" ca="1" si="1"/>
        <v>5.0654495399609942</v>
      </c>
      <c r="H13">
        <f t="shared" ref="H13:H21" ca="1" si="3">-(E13-E12) - (F13-F12)*D13</f>
        <v>0</v>
      </c>
      <c r="J13">
        <v>0.05</v>
      </c>
      <c r="K13" s="8">
        <f ca="1"/>
        <v>-0.10359233628222561</v>
      </c>
      <c r="L13" s="8">
        <f ca="1"/>
        <v>97.851568048007408</v>
      </c>
      <c r="M13" s="8">
        <f ca="1"/>
        <v>61.674146831085551</v>
      </c>
      <c r="N13" s="5">
        <f ca="1"/>
        <v>-0.57851599540389076</v>
      </c>
      <c r="O13" s="8">
        <f ca="1"/>
        <v>5.0654495399609942</v>
      </c>
      <c r="P13" s="8">
        <f ca="1"/>
        <v>2.6645352591003757E-15</v>
      </c>
    </row>
    <row r="14" spans="2:16" x14ac:dyDescent="0.3">
      <c r="B14">
        <v>7.4999999999999997E-2</v>
      </c>
      <c r="C14" s="5">
        <f ca="1"/>
        <v>9.0524139975948631E-2</v>
      </c>
      <c r="D14" s="8">
        <f t="shared" ca="1" si="0"/>
        <v>101.67434543777449</v>
      </c>
      <c r="E14" s="8">
        <f t="shared" ca="1" si="2"/>
        <v>44.037041075487416</v>
      </c>
      <c r="F14" s="9" cm="1">
        <f t="array" aca="1" ref="F14" ca="1">_xll.BLACK.PUT.DELTA(D14, sigma*SQRT(t - B14), k)</f>
        <v>-0.40504936840315747</v>
      </c>
      <c r="G14" s="8">
        <f t="shared" ca="1" si="1"/>
        <v>2.8539116731123997</v>
      </c>
      <c r="H14">
        <f t="shared" ca="1" si="3"/>
        <v>0</v>
      </c>
      <c r="J14">
        <v>7.5000000000000011E-2</v>
      </c>
      <c r="K14" s="8">
        <f ca="1"/>
        <v>9.0524139975948631E-2</v>
      </c>
      <c r="L14" s="8">
        <f ca="1"/>
        <v>101.67434543777449</v>
      </c>
      <c r="M14" s="8">
        <f ca="1"/>
        <v>44.037041075487416</v>
      </c>
      <c r="N14" s="5">
        <f ca="1"/>
        <v>-0.40504936840315747</v>
      </c>
      <c r="O14" s="8">
        <f ca="1"/>
        <v>2.8539116731123997</v>
      </c>
      <c r="P14" s="8">
        <f ca="1"/>
        <v>0</v>
      </c>
    </row>
    <row r="15" spans="2:16" x14ac:dyDescent="0.3">
      <c r="B15">
        <v>0.1</v>
      </c>
      <c r="C15" s="5">
        <f ca="1"/>
        <v>-1.6531827101697677E-2</v>
      </c>
      <c r="D15" s="8">
        <f t="shared" ca="1" si="0"/>
        <v>99.470768846730479</v>
      </c>
      <c r="E15" s="8">
        <f t="shared" ca="1" si="2"/>
        <v>54.663244969496084</v>
      </c>
      <c r="F15" s="9" cm="1">
        <f t="array" aca="1" ref="F15" ca="1">_xll.BLACK.PUT.DELTA(D15, sigma*SQRT(t - B15), k)</f>
        <v>-0.51187677123928166</v>
      </c>
      <c r="G15" s="8">
        <f t="shared" ca="1" si="1"/>
        <v>3.7464689795427617</v>
      </c>
      <c r="H15">
        <f t="shared" ca="1" si="3"/>
        <v>0</v>
      </c>
      <c r="J15">
        <v>0.1</v>
      </c>
      <c r="K15" s="8">
        <f ca="1"/>
        <v>-1.6531827101697677E-2</v>
      </c>
      <c r="L15" s="8">
        <f ca="1"/>
        <v>99.470768846730479</v>
      </c>
      <c r="M15" s="8">
        <f ca="1"/>
        <v>54.663244969496084</v>
      </c>
      <c r="N15" s="5">
        <f ca="1"/>
        <v>-0.51187677123928166</v>
      </c>
      <c r="O15" s="8">
        <f ca="1"/>
        <v>3.7464689795427617</v>
      </c>
      <c r="P15" s="8">
        <f ca="1"/>
        <v>0</v>
      </c>
    </row>
    <row r="16" spans="2:16" x14ac:dyDescent="0.3">
      <c r="B16">
        <v>0.125</v>
      </c>
      <c r="C16" s="5">
        <f ca="1"/>
        <v>-6.186123864335176E-2</v>
      </c>
      <c r="D16" s="8">
        <f t="shared" ca="1" si="0"/>
        <v>98.523779793003328</v>
      </c>
      <c r="E16" s="8">
        <f t="shared" ca="1" si="2"/>
        <v>60.335419333305701</v>
      </c>
      <c r="F16" s="9" cm="1">
        <f t="array" aca="1" ref="F16" ca="1">_xll.BLACK.PUT.DELTA(D16, sigma*SQRT(t - B16), k)</f>
        <v>-0.56944839887807863</v>
      </c>
      <c r="G16" s="8">
        <f t="shared" ca="1" si="1"/>
        <v>4.2312106787635599</v>
      </c>
      <c r="H16">
        <f t="shared" ca="1" si="3"/>
        <v>0</v>
      </c>
      <c r="J16">
        <v>0.125</v>
      </c>
      <c r="K16" s="8">
        <f ca="1"/>
        <v>-6.186123864335176E-2</v>
      </c>
      <c r="L16" s="8">
        <f ca="1"/>
        <v>98.523779793003328</v>
      </c>
      <c r="M16" s="8">
        <f ca="1"/>
        <v>60.335419333305701</v>
      </c>
      <c r="N16" s="5">
        <f ca="1"/>
        <v>-0.56944839887807863</v>
      </c>
      <c r="O16" s="8">
        <f ca="1"/>
        <v>4.2312106787635599</v>
      </c>
      <c r="P16" s="8">
        <f ca="1"/>
        <v>0</v>
      </c>
    </row>
    <row r="17" spans="2:16" x14ac:dyDescent="0.3">
      <c r="B17">
        <v>0.15</v>
      </c>
      <c r="C17" s="5">
        <f ca="1"/>
        <v>-0.10971668107347299</v>
      </c>
      <c r="D17" s="8">
        <f t="shared" ca="1" si="0"/>
        <v>97.53651783455787</v>
      </c>
      <c r="E17" s="8">
        <f t="shared" ca="1" si="2"/>
        <v>67.373825557110933</v>
      </c>
      <c r="F17" s="9" cm="1">
        <f t="array" aca="1" ref="F17" ca="1">_xll.BLACK.PUT.DELTA(D17, sigma*SQRT(t - B17), k)</f>
        <v>-0.6416101530606898</v>
      </c>
      <c r="G17" s="8">
        <f t="shared" ca="1" si="1"/>
        <v>4.7934054202735581</v>
      </c>
      <c r="H17">
        <f t="shared" ca="1" si="3"/>
        <v>0</v>
      </c>
      <c r="J17">
        <v>0.15000000000000002</v>
      </c>
      <c r="K17" s="8">
        <f ca="1"/>
        <v>-0.10971668107347299</v>
      </c>
      <c r="L17" s="8">
        <f ca="1"/>
        <v>97.53651783455787</v>
      </c>
      <c r="M17" s="8">
        <f ca="1"/>
        <v>67.373825557110948</v>
      </c>
      <c r="N17" s="5">
        <f ca="1"/>
        <v>-0.64161015306068991</v>
      </c>
      <c r="O17" s="8">
        <f ca="1"/>
        <v>4.7934054202735581</v>
      </c>
      <c r="P17" s="8">
        <f ca="1"/>
        <v>0</v>
      </c>
    </row>
    <row r="18" spans="2:16" x14ac:dyDescent="0.3">
      <c r="B18">
        <v>0.17499999999999999</v>
      </c>
      <c r="C18" s="5">
        <f ca="1"/>
        <v>2.9221330340527762E-2</v>
      </c>
      <c r="D18" s="8">
        <f t="shared" ca="1" si="0"/>
        <v>100.23470160082486</v>
      </c>
      <c r="E18" s="8">
        <f t="shared" ca="1" si="2"/>
        <v>50.375273742474207</v>
      </c>
      <c r="F18" s="9" cm="1">
        <f t="array" aca="1" ref="F18" ca="1">_xll.BLACK.PUT.DELTA(D18, sigma*SQRT(t - B18), k)</f>
        <v>-0.47202265947656319</v>
      </c>
      <c r="G18" s="8">
        <f t="shared" ca="1" si="1"/>
        <v>3.0622233210131284</v>
      </c>
      <c r="H18">
        <f t="shared" ca="1" si="3"/>
        <v>0</v>
      </c>
      <c r="J18">
        <v>0.17500000000000002</v>
      </c>
      <c r="K18" s="8">
        <f ca="1"/>
        <v>2.9221330340527762E-2</v>
      </c>
      <c r="L18" s="8">
        <f ca="1"/>
        <v>100.23470160082486</v>
      </c>
      <c r="M18" s="8">
        <f ca="1"/>
        <v>50.375273742474207</v>
      </c>
      <c r="N18" s="5">
        <f ca="1"/>
        <v>-0.47202265947656319</v>
      </c>
      <c r="O18" s="8">
        <f ca="1"/>
        <v>3.0622233210131284</v>
      </c>
      <c r="P18" s="8">
        <f ca="1"/>
        <v>-3.5527136788005009E-15</v>
      </c>
    </row>
    <row r="19" spans="2:16" x14ac:dyDescent="0.3">
      <c r="B19">
        <v>0.2</v>
      </c>
      <c r="C19" s="5">
        <f ca="1"/>
        <v>-0.14153484438954134</v>
      </c>
      <c r="D19" s="8">
        <f t="shared" ca="1" si="0"/>
        <v>96.820932632691651</v>
      </c>
      <c r="E19" s="8">
        <f t="shared" ca="1" si="2"/>
        <v>78.068749438934503</v>
      </c>
      <c r="F19" s="9" cm="1">
        <f t="array" aca="1" ref="F19" ca="1">_xll.BLACK.PUT.DELTA(D19, sigma*SQRT(t - B19), k)</f>
        <v>-0.75805043201951827</v>
      </c>
      <c r="G19" s="8">
        <f t="shared" ca="1" si="1"/>
        <v>4.673599628189919</v>
      </c>
      <c r="H19">
        <f t="shared" ca="1" si="3"/>
        <v>0</v>
      </c>
      <c r="J19">
        <v>0.2</v>
      </c>
      <c r="K19" s="8">
        <f ca="1"/>
        <v>-0.14153484438954134</v>
      </c>
      <c r="L19" s="8">
        <f ca="1"/>
        <v>96.820932632691651</v>
      </c>
      <c r="M19" s="8">
        <f ca="1"/>
        <v>78.068749438934503</v>
      </c>
      <c r="N19" s="5">
        <f ca="1"/>
        <v>-0.75805043201951827</v>
      </c>
      <c r="O19" s="8">
        <f ca="1"/>
        <v>4.673599628189919</v>
      </c>
      <c r="P19" s="8">
        <f ca="1"/>
        <v>7.1054273576010019E-15</v>
      </c>
    </row>
    <row r="20" spans="2:16" x14ac:dyDescent="0.3">
      <c r="B20">
        <v>0.22500000000000001</v>
      </c>
      <c r="C20" s="5">
        <f ca="1"/>
        <v>-5.4860050146336062E-2</v>
      </c>
      <c r="D20" s="8">
        <f t="shared" ca="1" si="0"/>
        <v>98.464706660860784</v>
      </c>
      <c r="E20" s="8">
        <f t="shared" ca="1" si="2"/>
        <v>70.58600418715308</v>
      </c>
      <c r="F20" s="9" cm="1">
        <f t="array" aca="1" ref="F20" ca="1">_xll.BLACK.PUT.DELTA(D20, sigma*SQRT(t - B20), k)</f>
        <v>-0.68205624582289426</v>
      </c>
      <c r="G20" s="8">
        <f t="shared" ca="1" si="1"/>
        <v>3.4275360159938373</v>
      </c>
      <c r="H20">
        <f t="shared" ca="1" si="3"/>
        <v>0</v>
      </c>
      <c r="J20">
        <v>0.22500000000000001</v>
      </c>
      <c r="K20" s="8">
        <f ca="1"/>
        <v>-5.4860050146336062E-2</v>
      </c>
      <c r="L20" s="8">
        <f ca="1"/>
        <v>98.464706660860784</v>
      </c>
      <c r="M20" s="8">
        <f ca="1"/>
        <v>70.58600418715308</v>
      </c>
      <c r="N20" s="5">
        <f ca="1"/>
        <v>-0.68205624582289426</v>
      </c>
      <c r="O20" s="8">
        <f ca="1"/>
        <v>3.4275360159938373</v>
      </c>
      <c r="P20" s="8">
        <f ca="1"/>
        <v>4.4408920985006262E-15</v>
      </c>
    </row>
    <row r="21" spans="2:16" x14ac:dyDescent="0.3">
      <c r="B21">
        <v>0.25</v>
      </c>
      <c r="C21" s="5">
        <f ca="1"/>
        <v>-9.8835813387592036E-2</v>
      </c>
      <c r="D21" s="8">
        <f t="shared" ca="1" si="0"/>
        <v>97.553702701623592</v>
      </c>
      <c r="E21">
        <v>0</v>
      </c>
      <c r="F21">
        <v>0</v>
      </c>
      <c r="G21">
        <f t="shared" ca="1" si="1"/>
        <v>0</v>
      </c>
      <c r="H21" s="8">
        <f t="shared" ca="1" si="3"/>
        <v>4.0488919563609613</v>
      </c>
      <c r="J21">
        <v>0.25</v>
      </c>
      <c r="K21" s="8">
        <f ca="1"/>
        <v>-9.8835813387592036E-2</v>
      </c>
      <c r="L21" s="8">
        <f ca="1"/>
        <v>97.553702701623592</v>
      </c>
      <c r="M21" s="8">
        <f ca="1"/>
        <v>0</v>
      </c>
      <c r="N21" s="5">
        <f ca="1"/>
        <v>0</v>
      </c>
      <c r="O21" s="8">
        <f ca="1"/>
        <v>0</v>
      </c>
      <c r="P21" s="8">
        <f ca="1"/>
        <v>4.0488919563609613</v>
      </c>
    </row>
    <row r="22" spans="2:16" x14ac:dyDescent="0.3">
      <c r="K22" s="8"/>
      <c r="L22" s="8"/>
      <c r="M22" s="8"/>
      <c r="N22" s="5"/>
      <c r="O22" s="8"/>
      <c r="P22" s="8"/>
    </row>
    <row r="23" spans="2:16" x14ac:dyDescent="0.3">
      <c r="K23" s="8"/>
      <c r="L23" s="8"/>
      <c r="M23" s="8"/>
      <c r="N23" s="5"/>
      <c r="O23" s="8"/>
      <c r="P23" s="8"/>
    </row>
    <row r="24" spans="2:16" x14ac:dyDescent="0.3">
      <c r="K24" s="8"/>
      <c r="L24" s="8"/>
      <c r="M24" s="8"/>
      <c r="N24" s="5"/>
      <c r="O24" s="8"/>
      <c r="P24" s="8"/>
    </row>
    <row r="25" spans="2:16" x14ac:dyDescent="0.3">
      <c r="K25" s="8"/>
      <c r="L25" s="8"/>
      <c r="M25" s="8"/>
      <c r="N25" s="5"/>
      <c r="O25" s="8"/>
      <c r="P25" s="8"/>
    </row>
    <row r="26" spans="2:16" x14ac:dyDescent="0.3">
      <c r="K26" s="8"/>
      <c r="L26" s="8"/>
      <c r="M26" s="8"/>
      <c r="N26" s="5"/>
      <c r="O26" s="8"/>
      <c r="P26" s="8"/>
    </row>
    <row r="27" spans="2:16" x14ac:dyDescent="0.3">
      <c r="K27" s="8"/>
      <c r="L27" s="8"/>
      <c r="M27" s="8"/>
      <c r="N27" s="5"/>
      <c r="O27" s="8"/>
      <c r="P27" s="8"/>
    </row>
    <row r="28" spans="2:16" x14ac:dyDescent="0.3">
      <c r="K28" s="8"/>
      <c r="L28" s="8"/>
      <c r="M28" s="8"/>
      <c r="N28" s="5"/>
      <c r="O28" s="8"/>
      <c r="P28" s="8"/>
    </row>
    <row r="29" spans="2:16" x14ac:dyDescent="0.3">
      <c r="K29" s="8"/>
      <c r="L29" s="8"/>
      <c r="M29" s="8"/>
      <c r="N29" s="5"/>
      <c r="O29" s="8"/>
      <c r="P29" s="8"/>
    </row>
    <row r="30" spans="2:16" x14ac:dyDescent="0.3">
      <c r="K30" s="8"/>
      <c r="L30" s="8"/>
      <c r="M30" s="8"/>
      <c r="N30" s="5"/>
      <c r="O30" s="8"/>
      <c r="P30" s="8"/>
    </row>
    <row r="31" spans="2:16" x14ac:dyDescent="0.3">
      <c r="K31" s="8"/>
      <c r="L31" s="8"/>
      <c r="M31" s="8"/>
      <c r="N31" s="5"/>
      <c r="O31" s="8"/>
      <c r="P31" s="8"/>
    </row>
    <row r="32" spans="2:16" x14ac:dyDescent="0.3">
      <c r="K32" s="8"/>
      <c r="L32" s="8"/>
      <c r="M32" s="8"/>
      <c r="N32" s="5"/>
      <c r="O32" s="8"/>
      <c r="P32" s="8"/>
    </row>
    <row r="33" spans="11:16" x14ac:dyDescent="0.3">
      <c r="K33" s="8"/>
      <c r="L33" s="8"/>
      <c r="M33" s="8"/>
      <c r="N33" s="5"/>
      <c r="O33" s="8"/>
      <c r="P33" s="8"/>
    </row>
    <row r="34" spans="11:16" x14ac:dyDescent="0.3">
      <c r="K34" s="8"/>
      <c r="L34" s="8"/>
      <c r="M34" s="8"/>
      <c r="N34" s="5"/>
      <c r="O34" s="8"/>
      <c r="P34" s="8"/>
    </row>
    <row r="35" spans="11:16" x14ac:dyDescent="0.3">
      <c r="K35" s="8"/>
      <c r="L35" s="8"/>
      <c r="M35" s="8"/>
      <c r="N35" s="5"/>
      <c r="O35" s="8"/>
      <c r="P35" s="8"/>
    </row>
    <row r="36" spans="11:16" x14ac:dyDescent="0.3">
      <c r="K36" s="8"/>
      <c r="L36" s="8"/>
      <c r="M36" s="8"/>
      <c r="N36" s="5"/>
      <c r="O36" s="8"/>
      <c r="P36" s="8"/>
    </row>
    <row r="37" spans="11:16" x14ac:dyDescent="0.3">
      <c r="K37" s="8"/>
      <c r="L37" s="8"/>
      <c r="M37" s="8"/>
      <c r="N37" s="5"/>
      <c r="O37" s="8"/>
      <c r="P37" s="8"/>
    </row>
    <row r="38" spans="11:16" x14ac:dyDescent="0.3">
      <c r="K38" s="8"/>
      <c r="L38" s="8"/>
      <c r="M38" s="8"/>
      <c r="N38" s="5"/>
      <c r="O38" s="8"/>
      <c r="P38" s="8"/>
    </row>
    <row r="39" spans="11:16" x14ac:dyDescent="0.3">
      <c r="K39" s="8"/>
      <c r="L39" s="8"/>
      <c r="M39" s="8"/>
      <c r="N39" s="5"/>
      <c r="O39" s="8"/>
      <c r="P39" s="8"/>
    </row>
    <row r="40" spans="11:16" x14ac:dyDescent="0.3">
      <c r="K40" s="8"/>
      <c r="L40" s="8"/>
      <c r="M40" s="8"/>
      <c r="N40" s="5"/>
      <c r="O40" s="8"/>
      <c r="P40" s="8"/>
    </row>
    <row r="41" spans="11:16" x14ac:dyDescent="0.3">
      <c r="K41" s="8"/>
      <c r="L41" s="8"/>
      <c r="M41" s="8"/>
      <c r="N41" s="5"/>
      <c r="O41" s="8"/>
      <c r="P41" s="8"/>
    </row>
    <row r="42" spans="11:16" x14ac:dyDescent="0.3">
      <c r="K42" s="8"/>
      <c r="L42" s="8"/>
      <c r="M42" s="8"/>
      <c r="N42" s="5"/>
      <c r="O42" s="8"/>
      <c r="P42" s="8"/>
    </row>
    <row r="43" spans="11:16" x14ac:dyDescent="0.3">
      <c r="K43" s="8"/>
      <c r="L43" s="8"/>
      <c r="M43" s="8"/>
      <c r="N43" s="5"/>
      <c r="O43" s="8"/>
      <c r="P43" s="8"/>
    </row>
    <row r="44" spans="11:16" x14ac:dyDescent="0.3">
      <c r="K44" s="8"/>
      <c r="L44" s="8"/>
      <c r="M44" s="8"/>
      <c r="N44" s="5"/>
      <c r="O44" s="8"/>
      <c r="P44" s="8"/>
    </row>
    <row r="45" spans="11:16" x14ac:dyDescent="0.3">
      <c r="K45" s="8"/>
      <c r="L45" s="8"/>
      <c r="M45" s="8"/>
      <c r="N45" s="5"/>
      <c r="O45" s="8"/>
      <c r="P45" s="8"/>
    </row>
    <row r="46" spans="11:16" x14ac:dyDescent="0.3">
      <c r="K46" s="8"/>
      <c r="L46" s="8"/>
      <c r="M46" s="8"/>
      <c r="N46" s="5"/>
      <c r="O46" s="8"/>
      <c r="P46" s="8"/>
    </row>
    <row r="47" spans="11:16" x14ac:dyDescent="0.3">
      <c r="K47" s="8"/>
      <c r="L47" s="8"/>
      <c r="M47" s="8"/>
      <c r="N47" s="5"/>
      <c r="O47" s="8"/>
      <c r="P47" s="8"/>
    </row>
    <row r="48" spans="11:16" x14ac:dyDescent="0.3">
      <c r="K48" s="8"/>
      <c r="L48" s="8"/>
      <c r="M48" s="8"/>
      <c r="N48" s="5"/>
      <c r="O48" s="8"/>
      <c r="P48" s="8"/>
    </row>
    <row r="49" spans="11:16" x14ac:dyDescent="0.3">
      <c r="K49" s="8"/>
      <c r="L49" s="8"/>
      <c r="M49" s="8"/>
      <c r="N49" s="5"/>
      <c r="O49" s="8"/>
      <c r="P49" s="8"/>
    </row>
    <row r="50" spans="11:16" x14ac:dyDescent="0.3">
      <c r="K50" s="8"/>
      <c r="L50" s="8"/>
      <c r="M50" s="8"/>
      <c r="N50" s="5"/>
      <c r="O50" s="8"/>
      <c r="P50" s="8"/>
    </row>
    <row r="51" spans="11:16" x14ac:dyDescent="0.3">
      <c r="K51" s="8"/>
      <c r="L51" s="8"/>
      <c r="M51" s="8"/>
      <c r="N51" s="5"/>
      <c r="O51" s="8"/>
      <c r="P51" s="8"/>
    </row>
    <row r="52" spans="11:16" x14ac:dyDescent="0.3">
      <c r="K52" s="8"/>
      <c r="L52" s="8"/>
      <c r="M52" s="8"/>
      <c r="N52" s="5"/>
      <c r="O52" s="8"/>
      <c r="P52" s="8"/>
    </row>
    <row r="53" spans="11:16" x14ac:dyDescent="0.3">
      <c r="K53" s="8"/>
      <c r="L53" s="8"/>
      <c r="M53" s="8"/>
      <c r="N53" s="5"/>
      <c r="O53" s="8"/>
      <c r="P53" s="8"/>
    </row>
    <row r="54" spans="11:16" x14ac:dyDescent="0.3">
      <c r="K54" s="8"/>
      <c r="L54" s="8"/>
      <c r="M54" s="8"/>
      <c r="N54" s="5"/>
      <c r="O54" s="8"/>
      <c r="P54" s="8"/>
    </row>
    <row r="55" spans="11:16" x14ac:dyDescent="0.3">
      <c r="K55" s="8"/>
      <c r="L55" s="8"/>
      <c r="M55" s="8"/>
      <c r="N55" s="5"/>
      <c r="O55" s="8"/>
      <c r="P55" s="8"/>
    </row>
    <row r="56" spans="11:16" x14ac:dyDescent="0.3">
      <c r="K56" s="8"/>
      <c r="L56" s="8"/>
      <c r="M56" s="8"/>
      <c r="N56" s="5"/>
      <c r="O56" s="8"/>
      <c r="P56" s="8"/>
    </row>
    <row r="57" spans="11:16" x14ac:dyDescent="0.3">
      <c r="K57" s="8"/>
      <c r="L57" s="8"/>
      <c r="M57" s="8"/>
      <c r="N57" s="5"/>
      <c r="O57" s="8"/>
      <c r="P57" s="8"/>
    </row>
    <row r="58" spans="11:16" x14ac:dyDescent="0.3">
      <c r="K58" s="8"/>
      <c r="L58" s="8"/>
      <c r="M58" s="8"/>
      <c r="N58" s="5"/>
      <c r="O58" s="8"/>
      <c r="P58" s="8"/>
    </row>
    <row r="59" spans="11:16" x14ac:dyDescent="0.3">
      <c r="K59" s="8"/>
      <c r="L59" s="8"/>
      <c r="M59" s="8"/>
      <c r="N59" s="5"/>
      <c r="O59" s="8"/>
      <c r="P59" s="8"/>
    </row>
    <row r="60" spans="11:16" x14ac:dyDescent="0.3">
      <c r="K60" s="8"/>
      <c r="L60" s="8"/>
      <c r="M60" s="8"/>
      <c r="N60" s="5"/>
      <c r="O60" s="8"/>
      <c r="P60" s="8"/>
    </row>
    <row r="61" spans="11:16" x14ac:dyDescent="0.3">
      <c r="K61" s="8"/>
      <c r="L61" s="8"/>
      <c r="M61" s="8"/>
      <c r="N61" s="5"/>
      <c r="O61" s="8"/>
      <c r="P61" s="8"/>
    </row>
    <row r="62" spans="11:16" x14ac:dyDescent="0.3">
      <c r="K62" s="8"/>
      <c r="L62" s="8"/>
      <c r="M62" s="8"/>
      <c r="N62" s="5"/>
      <c r="O62" s="8"/>
      <c r="P62" s="8"/>
    </row>
    <row r="63" spans="11:16" x14ac:dyDescent="0.3">
      <c r="K63" s="8"/>
      <c r="L63" s="8"/>
      <c r="M63" s="8"/>
      <c r="N63" s="5"/>
      <c r="O63" s="8"/>
      <c r="P63" s="8"/>
    </row>
    <row r="64" spans="11:16" x14ac:dyDescent="0.3">
      <c r="K64" s="8"/>
      <c r="L64" s="8"/>
      <c r="M64" s="8"/>
      <c r="N64" s="5"/>
      <c r="O64" s="8"/>
      <c r="P64" s="8"/>
    </row>
    <row r="65" spans="11:16" x14ac:dyDescent="0.3">
      <c r="K65" s="8"/>
      <c r="L65" s="8"/>
      <c r="M65" s="8"/>
      <c r="N65" s="5"/>
      <c r="O65" s="8"/>
      <c r="P65" s="8"/>
    </row>
    <row r="66" spans="11:16" x14ac:dyDescent="0.3">
      <c r="K66" s="8"/>
      <c r="L66" s="8"/>
      <c r="M66" s="8"/>
      <c r="N66" s="5"/>
      <c r="O66" s="8"/>
      <c r="P66" s="8"/>
    </row>
    <row r="67" spans="11:16" x14ac:dyDescent="0.3">
      <c r="K67" s="8"/>
      <c r="L67" s="8"/>
      <c r="M67" s="8"/>
      <c r="N67" s="5"/>
      <c r="O67" s="8"/>
      <c r="P67" s="8"/>
    </row>
    <row r="68" spans="11:16" x14ac:dyDescent="0.3">
      <c r="K68" s="8"/>
      <c r="L68" s="8"/>
      <c r="M68" s="8"/>
      <c r="N68" s="5"/>
      <c r="O68" s="8"/>
      <c r="P68" s="8"/>
    </row>
    <row r="69" spans="11:16" x14ac:dyDescent="0.3">
      <c r="K69" s="8"/>
      <c r="L69" s="8"/>
      <c r="M69" s="8"/>
      <c r="N69" s="5"/>
      <c r="O69" s="8"/>
      <c r="P69" s="8"/>
    </row>
    <row r="70" spans="11:16" x14ac:dyDescent="0.3">
      <c r="K70" s="8"/>
      <c r="L70" s="8"/>
      <c r="M70" s="8"/>
      <c r="N70" s="5"/>
      <c r="O70" s="8"/>
      <c r="P70" s="8"/>
    </row>
    <row r="71" spans="11:16" x14ac:dyDescent="0.3">
      <c r="K71" s="8"/>
      <c r="L71" s="8"/>
      <c r="M71" s="8"/>
      <c r="N71" s="5"/>
      <c r="O71" s="8"/>
      <c r="P71" s="8"/>
    </row>
    <row r="72" spans="11:16" x14ac:dyDescent="0.3">
      <c r="K72" s="8"/>
      <c r="L72" s="8"/>
      <c r="M72" s="8"/>
      <c r="N72" s="5"/>
      <c r="O72" s="8"/>
      <c r="P72" s="8"/>
    </row>
    <row r="73" spans="11:16" x14ac:dyDescent="0.3">
      <c r="K73" s="8"/>
      <c r="L73" s="8"/>
      <c r="M73" s="8"/>
      <c r="N73" s="5"/>
      <c r="O73" s="8"/>
      <c r="P73" s="8"/>
    </row>
    <row r="74" spans="11:16" x14ac:dyDescent="0.3">
      <c r="K74" s="8"/>
      <c r="L74" s="8"/>
      <c r="M74" s="8"/>
      <c r="N74" s="5"/>
      <c r="O74" s="8"/>
      <c r="P74" s="8"/>
    </row>
    <row r="75" spans="11:16" x14ac:dyDescent="0.3">
      <c r="K75" s="8"/>
      <c r="L75" s="8"/>
      <c r="M75" s="8"/>
      <c r="N75" s="5"/>
      <c r="O75" s="8"/>
      <c r="P75" s="8"/>
    </row>
    <row r="76" spans="11:16" x14ac:dyDescent="0.3">
      <c r="K76" s="8"/>
      <c r="L76" s="8"/>
      <c r="M76" s="8"/>
      <c r="N76" s="5"/>
      <c r="O76" s="8"/>
      <c r="P76" s="8"/>
    </row>
    <row r="77" spans="11:16" x14ac:dyDescent="0.3">
      <c r="K77" s="8"/>
      <c r="L77" s="8"/>
      <c r="M77" s="8"/>
      <c r="N77" s="5"/>
      <c r="O77" s="8"/>
      <c r="P77" s="8"/>
    </row>
    <row r="78" spans="11:16" x14ac:dyDescent="0.3">
      <c r="K78" s="8"/>
      <c r="L78" s="8"/>
      <c r="M78" s="8"/>
      <c r="N78" s="5"/>
      <c r="O78" s="8"/>
      <c r="P78" s="8"/>
    </row>
    <row r="79" spans="11:16" x14ac:dyDescent="0.3">
      <c r="K79" s="8"/>
      <c r="L79" s="8"/>
      <c r="M79" s="8"/>
      <c r="N79" s="5"/>
      <c r="O79" s="8"/>
      <c r="P79" s="8"/>
    </row>
    <row r="80" spans="11:16" x14ac:dyDescent="0.3">
      <c r="K80" s="8"/>
      <c r="L80" s="8"/>
      <c r="M80" s="8"/>
      <c r="N80" s="5"/>
      <c r="O80" s="8"/>
      <c r="P80" s="8"/>
    </row>
    <row r="81" spans="11:16" x14ac:dyDescent="0.3">
      <c r="K81" s="8"/>
      <c r="L81" s="8"/>
      <c r="M81" s="8"/>
      <c r="N81" s="5"/>
      <c r="O81" s="8"/>
      <c r="P81" s="8"/>
    </row>
    <row r="82" spans="11:16" x14ac:dyDescent="0.3">
      <c r="K82" s="8"/>
      <c r="L82" s="8"/>
      <c r="M82" s="8"/>
      <c r="N82" s="5"/>
      <c r="O82" s="8"/>
      <c r="P82" s="8"/>
    </row>
    <row r="83" spans="11:16" x14ac:dyDescent="0.3">
      <c r="K83" s="8"/>
      <c r="L83" s="8"/>
      <c r="M83" s="8"/>
      <c r="N83" s="5"/>
      <c r="O83" s="8"/>
      <c r="P83" s="8"/>
    </row>
    <row r="84" spans="11:16" x14ac:dyDescent="0.3">
      <c r="K84" s="8"/>
      <c r="L84" s="8"/>
      <c r="M84" s="8"/>
      <c r="N84" s="5"/>
      <c r="O84" s="8"/>
      <c r="P84" s="8"/>
    </row>
    <row r="85" spans="11:16" x14ac:dyDescent="0.3">
      <c r="K85" s="8"/>
      <c r="L85" s="8"/>
      <c r="M85" s="8"/>
      <c r="N85" s="5"/>
      <c r="O85" s="8"/>
      <c r="P85" s="8"/>
    </row>
    <row r="86" spans="11:16" x14ac:dyDescent="0.3">
      <c r="K86" s="8"/>
      <c r="L86" s="8"/>
      <c r="M86" s="8"/>
      <c r="N86" s="5"/>
      <c r="O86" s="8"/>
      <c r="P86" s="8"/>
    </row>
    <row r="87" spans="11:16" x14ac:dyDescent="0.3">
      <c r="K87" s="8"/>
      <c r="L87" s="8"/>
      <c r="M87" s="8"/>
      <c r="N87" s="5"/>
      <c r="O87" s="8"/>
      <c r="P87" s="8"/>
    </row>
    <row r="88" spans="11:16" x14ac:dyDescent="0.3">
      <c r="K88" s="8"/>
      <c r="L88" s="8"/>
      <c r="M88" s="8"/>
      <c r="N88" s="5"/>
      <c r="O88" s="8"/>
      <c r="P88" s="8"/>
    </row>
    <row r="89" spans="11:16" x14ac:dyDescent="0.3">
      <c r="K89" s="8"/>
      <c r="L89" s="8"/>
      <c r="M89" s="8"/>
      <c r="N89" s="5"/>
      <c r="O89" s="8"/>
      <c r="P89" s="8"/>
    </row>
    <row r="90" spans="11:16" x14ac:dyDescent="0.3">
      <c r="K90" s="8"/>
      <c r="L90" s="8"/>
      <c r="M90" s="8"/>
      <c r="N90" s="5"/>
      <c r="O90" s="8"/>
      <c r="P90" s="8"/>
    </row>
    <row r="91" spans="11:16" x14ac:dyDescent="0.3">
      <c r="K91" s="8"/>
      <c r="L91" s="8"/>
      <c r="M91" s="8"/>
      <c r="N91" s="5"/>
      <c r="O91" s="8"/>
      <c r="P91" s="8"/>
    </row>
    <row r="92" spans="11:16" x14ac:dyDescent="0.3">
      <c r="K92" s="8"/>
      <c r="L92" s="8"/>
      <c r="M92" s="8"/>
      <c r="N92" s="5"/>
      <c r="O92" s="8"/>
      <c r="P92" s="8"/>
    </row>
    <row r="93" spans="11:16" x14ac:dyDescent="0.3">
      <c r="K93" s="8"/>
      <c r="L93" s="8"/>
      <c r="M93" s="8"/>
      <c r="N93" s="5"/>
      <c r="O93" s="8"/>
      <c r="P93" s="8"/>
    </row>
    <row r="94" spans="11:16" x14ac:dyDescent="0.3">
      <c r="K94" s="8"/>
      <c r="L94" s="8"/>
      <c r="M94" s="8"/>
      <c r="N94" s="5"/>
      <c r="O94" s="8"/>
      <c r="P94" s="8"/>
    </row>
    <row r="95" spans="11:16" x14ac:dyDescent="0.3">
      <c r="K95" s="8"/>
      <c r="L95" s="8"/>
      <c r="M95" s="8"/>
      <c r="N95" s="5"/>
      <c r="O95" s="8"/>
      <c r="P95" s="8"/>
    </row>
    <row r="96" spans="11:16" x14ac:dyDescent="0.3">
      <c r="K96" s="8"/>
      <c r="L96" s="8"/>
      <c r="M96" s="8"/>
      <c r="N96" s="5"/>
      <c r="O96" s="8"/>
      <c r="P96" s="8"/>
    </row>
    <row r="97" spans="11:16" x14ac:dyDescent="0.3">
      <c r="K97" s="8"/>
      <c r="L97" s="8"/>
      <c r="M97" s="8"/>
      <c r="N97" s="5"/>
      <c r="O97" s="8"/>
      <c r="P97" s="8"/>
    </row>
    <row r="98" spans="11:16" x14ac:dyDescent="0.3">
      <c r="K98" s="8"/>
      <c r="L98" s="8"/>
      <c r="M98" s="8"/>
      <c r="N98" s="5"/>
      <c r="O98" s="8"/>
      <c r="P98" s="8"/>
    </row>
    <row r="99" spans="11:16" x14ac:dyDescent="0.3">
      <c r="K99" s="8"/>
      <c r="L99" s="8"/>
      <c r="M99" s="8"/>
      <c r="N99" s="5"/>
      <c r="O99" s="8"/>
      <c r="P99" s="8"/>
    </row>
    <row r="100" spans="11:16" x14ac:dyDescent="0.3">
      <c r="K100" s="8"/>
      <c r="L100" s="8"/>
      <c r="M100" s="8"/>
      <c r="N100" s="5"/>
      <c r="O100" s="8"/>
      <c r="P100" s="8"/>
    </row>
    <row r="101" spans="11:16" x14ac:dyDescent="0.3">
      <c r="K101" s="8"/>
      <c r="L101" s="8"/>
      <c r="M101" s="8"/>
      <c r="N101" s="5"/>
      <c r="O101" s="8"/>
      <c r="P101" s="8"/>
    </row>
    <row r="102" spans="11:16" x14ac:dyDescent="0.3">
      <c r="K102" s="8"/>
      <c r="L102" s="8"/>
      <c r="M102" s="8"/>
      <c r="N102" s="5"/>
      <c r="O102" s="8"/>
      <c r="P102" s="8"/>
    </row>
    <row r="103" spans="11:16" x14ac:dyDescent="0.3">
      <c r="K103" s="8"/>
      <c r="L103" s="8"/>
      <c r="M103" s="8"/>
      <c r="N103" s="5"/>
      <c r="O103" s="8"/>
      <c r="P103" s="8"/>
    </row>
    <row r="104" spans="11:16" x14ac:dyDescent="0.3">
      <c r="K104" s="8"/>
      <c r="L104" s="8"/>
      <c r="M104" s="8"/>
      <c r="N104" s="5"/>
      <c r="O104" s="8"/>
      <c r="P104" s="8"/>
    </row>
    <row r="105" spans="11:16" x14ac:dyDescent="0.3">
      <c r="K105" s="8"/>
      <c r="L105" s="8"/>
      <c r="M105" s="8"/>
      <c r="N105" s="5"/>
      <c r="O105" s="8"/>
      <c r="P105" s="8"/>
    </row>
    <row r="106" spans="11:16" x14ac:dyDescent="0.3">
      <c r="K106" s="8"/>
      <c r="L106" s="8"/>
      <c r="M106" s="8"/>
      <c r="N106" s="5"/>
      <c r="O106" s="8"/>
      <c r="P106" s="8"/>
    </row>
    <row r="107" spans="11:16" x14ac:dyDescent="0.3">
      <c r="K107" s="8"/>
      <c r="L107" s="8"/>
      <c r="M107" s="8"/>
      <c r="N107" s="5"/>
      <c r="O107" s="8"/>
      <c r="P107" s="8"/>
    </row>
    <row r="108" spans="11:16" x14ac:dyDescent="0.3">
      <c r="K108" s="8"/>
      <c r="L108" s="8"/>
      <c r="M108" s="8"/>
      <c r="N108" s="5"/>
      <c r="O108" s="8"/>
      <c r="P108" s="8"/>
    </row>
    <row r="109" spans="11:16" x14ac:dyDescent="0.3">
      <c r="K109" s="8"/>
      <c r="L109" s="8"/>
      <c r="M109" s="8"/>
      <c r="N109" s="5"/>
      <c r="O109" s="8"/>
      <c r="P109" s="8"/>
    </row>
    <row r="110" spans="11:16" x14ac:dyDescent="0.3">
      <c r="K110" s="8"/>
      <c r="L110" s="8"/>
      <c r="M110" s="8"/>
      <c r="N110" s="5"/>
      <c r="O110" s="8"/>
      <c r="P110" s="8"/>
    </row>
    <row r="111" spans="11:16" x14ac:dyDescent="0.3">
      <c r="K111" s="8"/>
      <c r="L111" s="8"/>
      <c r="M111" s="8"/>
      <c r="N111" s="5"/>
      <c r="O111" s="8"/>
      <c r="P111" s="8"/>
    </row>
    <row r="112" spans="11:16" x14ac:dyDescent="0.3">
      <c r="K112" s="8"/>
      <c r="L112" s="8"/>
      <c r="M112" s="8"/>
      <c r="N112" s="5"/>
      <c r="O112" s="8"/>
      <c r="P112" s="8"/>
    </row>
    <row r="113" spans="11:16" x14ac:dyDescent="0.3">
      <c r="K113" s="8"/>
      <c r="L113" s="8"/>
      <c r="M113" s="8"/>
      <c r="N113" s="5"/>
      <c r="O113" s="8"/>
      <c r="P113" s="8"/>
    </row>
    <row r="114" spans="11:16" x14ac:dyDescent="0.3">
      <c r="K114" s="8"/>
      <c r="L114" s="8"/>
      <c r="M114" s="8"/>
      <c r="N114" s="5"/>
      <c r="O114" s="8"/>
      <c r="P114" s="8"/>
    </row>
    <row r="115" spans="11:16" x14ac:dyDescent="0.3">
      <c r="K115" s="8"/>
      <c r="L115" s="8"/>
      <c r="M115" s="8"/>
      <c r="N115" s="5"/>
      <c r="O115" s="8"/>
      <c r="P115" s="8"/>
    </row>
    <row r="116" spans="11:16" x14ac:dyDescent="0.3">
      <c r="K116" s="8"/>
      <c r="L116" s="8"/>
      <c r="M116" s="8"/>
      <c r="N116" s="5"/>
      <c r="O116" s="8"/>
      <c r="P116" s="8"/>
    </row>
    <row r="117" spans="11:16" x14ac:dyDescent="0.3">
      <c r="K117" s="8"/>
      <c r="L117" s="8"/>
      <c r="M117" s="8"/>
      <c r="N117" s="5"/>
      <c r="O117" s="8"/>
      <c r="P117" s="8"/>
    </row>
    <row r="118" spans="11:16" x14ac:dyDescent="0.3">
      <c r="K118" s="8"/>
      <c r="L118" s="8"/>
      <c r="M118" s="8"/>
      <c r="N118" s="5"/>
      <c r="O118" s="8"/>
      <c r="P118" s="8"/>
    </row>
    <row r="119" spans="11:16" x14ac:dyDescent="0.3">
      <c r="K119" s="8"/>
      <c r="L119" s="8"/>
      <c r="M119" s="8"/>
      <c r="N119" s="5"/>
      <c r="O119" s="8"/>
      <c r="P119" s="8"/>
    </row>
    <row r="120" spans="11:16" x14ac:dyDescent="0.3">
      <c r="K120" s="8"/>
      <c r="L120" s="8"/>
      <c r="M120" s="8"/>
      <c r="N120" s="5"/>
      <c r="O120" s="8"/>
      <c r="P120" s="8"/>
    </row>
    <row r="121" spans="11:16" x14ac:dyDescent="0.3">
      <c r="K121" s="8"/>
      <c r="L121" s="8"/>
      <c r="M121" s="8"/>
      <c r="N121" s="5"/>
      <c r="O121" s="8"/>
      <c r="P121" s="8"/>
    </row>
    <row r="122" spans="11:16" x14ac:dyDescent="0.3">
      <c r="K122" s="8"/>
      <c r="L122" s="8"/>
      <c r="M122" s="8"/>
      <c r="N122" s="5"/>
      <c r="O122" s="8"/>
      <c r="P122" s="8"/>
    </row>
    <row r="123" spans="11:16" x14ac:dyDescent="0.3">
      <c r="K123" s="8"/>
      <c r="L123" s="8"/>
      <c r="M123" s="8"/>
      <c r="N123" s="5"/>
      <c r="O123" s="8"/>
      <c r="P123" s="8"/>
    </row>
    <row r="124" spans="11:16" x14ac:dyDescent="0.3">
      <c r="K124" s="8"/>
      <c r="L124" s="8"/>
      <c r="M124" s="8"/>
      <c r="N124" s="5"/>
      <c r="O124" s="8"/>
      <c r="P124" s="8"/>
    </row>
    <row r="125" spans="11:16" x14ac:dyDescent="0.3">
      <c r="K125" s="8"/>
      <c r="L125" s="8"/>
      <c r="M125" s="8"/>
      <c r="N125" s="5"/>
      <c r="O125" s="8"/>
      <c r="P125" s="8"/>
    </row>
    <row r="126" spans="11:16" x14ac:dyDescent="0.3">
      <c r="K126" s="8"/>
      <c r="L126" s="8"/>
      <c r="M126" s="8"/>
      <c r="N126" s="5"/>
      <c r="O126" s="8"/>
      <c r="P126" s="8"/>
    </row>
    <row r="127" spans="11:16" x14ac:dyDescent="0.3">
      <c r="K127" s="8"/>
      <c r="L127" s="8"/>
      <c r="M127" s="8"/>
      <c r="N127" s="5"/>
      <c r="O127" s="8"/>
      <c r="P127" s="8"/>
    </row>
    <row r="128" spans="11:16" x14ac:dyDescent="0.3">
      <c r="K128" s="8"/>
      <c r="L128" s="8"/>
      <c r="M128" s="8"/>
      <c r="N128" s="5"/>
      <c r="O128" s="8"/>
      <c r="P128" s="8"/>
    </row>
    <row r="129" spans="11:16" x14ac:dyDescent="0.3">
      <c r="K129" s="8"/>
      <c r="L129" s="8"/>
      <c r="M129" s="8"/>
      <c r="N129" s="8"/>
      <c r="O129" s="8"/>
      <c r="P129" s="8"/>
    </row>
    <row r="130" spans="11:16" x14ac:dyDescent="0.3">
      <c r="K130" s="8"/>
      <c r="L130" s="8"/>
      <c r="M130" s="8"/>
      <c r="N130" s="8"/>
      <c r="O130" s="8"/>
      <c r="P130" s="8"/>
    </row>
    <row r="131" spans="11:16" x14ac:dyDescent="0.3">
      <c r="K131" s="8"/>
      <c r="L131" s="8"/>
      <c r="M131" s="8"/>
      <c r="N131" s="8"/>
      <c r="O131" s="8"/>
      <c r="P131" s="8"/>
    </row>
    <row r="132" spans="11:16" x14ac:dyDescent="0.3">
      <c r="K132" s="8"/>
      <c r="L132" s="8"/>
      <c r="M132" s="8"/>
      <c r="N132" s="8"/>
      <c r="O132" s="8"/>
      <c r="P132" s="8"/>
    </row>
    <row r="133" spans="11:16" x14ac:dyDescent="0.3">
      <c r="K133" s="8"/>
      <c r="L133" s="8"/>
      <c r="M133" s="8"/>
      <c r="N133" s="8"/>
      <c r="O133" s="8"/>
      <c r="P133" s="8"/>
    </row>
    <row r="134" spans="11:16" x14ac:dyDescent="0.3">
      <c r="K134" s="8"/>
      <c r="L134" s="8"/>
      <c r="M134" s="8"/>
      <c r="N134" s="8"/>
      <c r="O134" s="8"/>
      <c r="P134" s="8"/>
    </row>
    <row r="135" spans="11:16" x14ac:dyDescent="0.3">
      <c r="K135" s="8"/>
      <c r="L135" s="8"/>
      <c r="M135" s="8"/>
      <c r="N135" s="8"/>
      <c r="O135" s="8"/>
      <c r="P135" s="8"/>
    </row>
    <row r="136" spans="11:16" x14ac:dyDescent="0.3">
      <c r="K136" s="8"/>
      <c r="L136" s="8"/>
      <c r="M136" s="8"/>
      <c r="N136" s="8"/>
      <c r="O136" s="8"/>
      <c r="P136" s="8"/>
    </row>
    <row r="137" spans="11:16" x14ac:dyDescent="0.3">
      <c r="K137" s="8"/>
      <c r="L137" s="8"/>
      <c r="M137" s="8"/>
      <c r="N137" s="8"/>
      <c r="O137" s="8"/>
      <c r="P137" s="8"/>
    </row>
    <row r="138" spans="11:16" x14ac:dyDescent="0.3">
      <c r="K138" s="8"/>
      <c r="L138" s="8"/>
      <c r="M138" s="8"/>
      <c r="N138" s="8"/>
      <c r="O138" s="8"/>
      <c r="P138" s="8"/>
    </row>
    <row r="139" spans="11:16" x14ac:dyDescent="0.3">
      <c r="K139" s="8"/>
      <c r="L139" s="8"/>
      <c r="M139" s="8"/>
      <c r="N139" s="8"/>
      <c r="O139" s="8"/>
      <c r="P139" s="8"/>
    </row>
    <row r="140" spans="11:16" x14ac:dyDescent="0.3">
      <c r="K140" s="8"/>
      <c r="L140" s="8"/>
      <c r="M140" s="8"/>
      <c r="N140" s="8"/>
      <c r="O140" s="8"/>
      <c r="P140" s="8"/>
    </row>
    <row r="141" spans="11:16" x14ac:dyDescent="0.3">
      <c r="K141" s="8"/>
      <c r="L141" s="8"/>
      <c r="M141" s="8"/>
      <c r="N141" s="8"/>
      <c r="O141" s="8"/>
      <c r="P141" s="8"/>
    </row>
    <row r="142" spans="11:16" x14ac:dyDescent="0.3">
      <c r="K142" s="8"/>
      <c r="L142" s="8"/>
      <c r="M142" s="8"/>
      <c r="N142" s="8"/>
      <c r="O142" s="8"/>
      <c r="P142" s="8"/>
    </row>
    <row r="143" spans="11:16" x14ac:dyDescent="0.3">
      <c r="K143" s="8"/>
      <c r="L143" s="8"/>
      <c r="M143" s="8"/>
      <c r="N143" s="8"/>
      <c r="O143" s="8"/>
      <c r="P143" s="8"/>
    </row>
    <row r="144" spans="11:16" x14ac:dyDescent="0.3">
      <c r="K144" s="8"/>
      <c r="L144" s="8"/>
      <c r="M144" s="8"/>
      <c r="N144" s="8"/>
      <c r="O144" s="8"/>
      <c r="P144" s="8"/>
    </row>
    <row r="145" spans="11:16" x14ac:dyDescent="0.3">
      <c r="K145" s="8"/>
      <c r="L145" s="8"/>
      <c r="M145" s="8"/>
      <c r="N145" s="8"/>
      <c r="O145" s="8"/>
      <c r="P145" s="8"/>
    </row>
    <row r="146" spans="11:16" x14ac:dyDescent="0.3">
      <c r="K146" s="8"/>
      <c r="L146" s="8"/>
      <c r="M146" s="8"/>
      <c r="N146" s="8"/>
      <c r="O146" s="8"/>
      <c r="P146" s="8"/>
    </row>
    <row r="147" spans="11:16" x14ac:dyDescent="0.3">
      <c r="K147" s="8"/>
      <c r="L147" s="8"/>
      <c r="M147" s="8"/>
      <c r="N147" s="8"/>
      <c r="O147" s="8"/>
      <c r="P147" s="8"/>
    </row>
    <row r="148" spans="11:16" x14ac:dyDescent="0.3">
      <c r="K148" s="8"/>
      <c r="L148" s="8"/>
      <c r="M148" s="8"/>
      <c r="N148" s="8"/>
      <c r="O148" s="8"/>
      <c r="P148" s="8"/>
    </row>
    <row r="149" spans="11:16" x14ac:dyDescent="0.3">
      <c r="K149" s="8"/>
      <c r="L149" s="8"/>
      <c r="M149" s="8"/>
      <c r="N149" s="8"/>
      <c r="O149" s="8"/>
      <c r="P149" s="8"/>
    </row>
    <row r="150" spans="11:16" x14ac:dyDescent="0.3">
      <c r="K150" s="8"/>
      <c r="L150" s="8"/>
      <c r="M150" s="8"/>
      <c r="N150" s="8"/>
      <c r="O150" s="8"/>
      <c r="P150" s="8"/>
    </row>
    <row r="151" spans="11:16" x14ac:dyDescent="0.3">
      <c r="K151" s="8"/>
      <c r="L151" s="8"/>
      <c r="M151" s="8"/>
      <c r="N151" s="8"/>
      <c r="O151" s="8"/>
      <c r="P151" s="8"/>
    </row>
    <row r="152" spans="11:16" x14ac:dyDescent="0.3">
      <c r="K152" s="8"/>
      <c r="L152" s="8"/>
      <c r="M152" s="8"/>
      <c r="N152" s="8"/>
      <c r="O152" s="8"/>
      <c r="P152" s="8"/>
    </row>
    <row r="153" spans="11:16" x14ac:dyDescent="0.3">
      <c r="K153" s="8"/>
      <c r="L153" s="8"/>
      <c r="M153" s="8"/>
      <c r="N153" s="8"/>
      <c r="O153" s="8"/>
      <c r="P153" s="8"/>
    </row>
    <row r="154" spans="11:16" x14ac:dyDescent="0.3">
      <c r="K154" s="8"/>
      <c r="L154" s="8"/>
      <c r="M154" s="8"/>
      <c r="N154" s="8"/>
      <c r="O154" s="8"/>
      <c r="P154" s="8"/>
    </row>
    <row r="155" spans="11:16" x14ac:dyDescent="0.3">
      <c r="K155" s="8"/>
      <c r="L155" s="8"/>
      <c r="M155" s="8"/>
      <c r="N155" s="8"/>
      <c r="O155" s="8"/>
      <c r="P155" s="8"/>
    </row>
    <row r="156" spans="11:16" x14ac:dyDescent="0.3">
      <c r="K156" s="8"/>
      <c r="L156" s="8"/>
      <c r="M156" s="8"/>
      <c r="N156" s="8"/>
      <c r="O156" s="8"/>
      <c r="P156" s="8"/>
    </row>
    <row r="157" spans="11:16" x14ac:dyDescent="0.3">
      <c r="K157" s="8"/>
      <c r="L157" s="8"/>
      <c r="M157" s="8"/>
      <c r="N157" s="8"/>
      <c r="O157" s="8"/>
      <c r="P157" s="8"/>
    </row>
    <row r="158" spans="11:16" x14ac:dyDescent="0.3">
      <c r="K158" s="8"/>
      <c r="L158" s="8"/>
      <c r="M158" s="8"/>
      <c r="N158" s="8"/>
      <c r="O158" s="8"/>
      <c r="P158" s="8"/>
    </row>
    <row r="159" spans="11:16" x14ac:dyDescent="0.3">
      <c r="K159" s="8"/>
      <c r="L159" s="8"/>
      <c r="M159" s="8"/>
      <c r="N159" s="8"/>
      <c r="O159" s="8"/>
      <c r="P159" s="8"/>
    </row>
    <row r="160" spans="11:16" x14ac:dyDescent="0.3">
      <c r="K160" s="8"/>
      <c r="L160" s="8"/>
      <c r="M160" s="8"/>
      <c r="N160" s="8"/>
      <c r="O160" s="8"/>
      <c r="P160" s="8"/>
    </row>
    <row r="161" spans="11:16" x14ac:dyDescent="0.3">
      <c r="K161" s="8"/>
      <c r="L161" s="8"/>
      <c r="M161" s="8"/>
      <c r="N161" s="8"/>
      <c r="O161" s="8"/>
      <c r="P161" s="8"/>
    </row>
    <row r="162" spans="11:16" x14ac:dyDescent="0.3">
      <c r="K162" s="8"/>
      <c r="L162" s="8"/>
      <c r="M162" s="8"/>
      <c r="N162" s="8"/>
      <c r="O162" s="8"/>
      <c r="P162" s="8"/>
    </row>
    <row r="163" spans="11:16" x14ac:dyDescent="0.3">
      <c r="K163" s="8"/>
      <c r="L163" s="8"/>
      <c r="M163" s="8"/>
      <c r="N163" s="8"/>
      <c r="O163" s="8"/>
      <c r="P163" s="8"/>
    </row>
    <row r="164" spans="11:16" x14ac:dyDescent="0.3">
      <c r="K164" s="8"/>
      <c r="L164" s="8"/>
      <c r="M164" s="8"/>
      <c r="N164" s="8"/>
      <c r="O164" s="8"/>
      <c r="P164" s="8"/>
    </row>
    <row r="165" spans="11:16" x14ac:dyDescent="0.3">
      <c r="K165" s="8"/>
      <c r="L165" s="8"/>
      <c r="M165" s="8"/>
      <c r="N165" s="8"/>
      <c r="O165" s="8"/>
      <c r="P165" s="8"/>
    </row>
    <row r="166" spans="11:16" x14ac:dyDescent="0.3">
      <c r="K166" s="8"/>
      <c r="L166" s="8"/>
      <c r="M166" s="8"/>
      <c r="N166" s="8"/>
      <c r="O166" s="8"/>
      <c r="P166" s="8"/>
    </row>
    <row r="167" spans="11:16" x14ac:dyDescent="0.3">
      <c r="K167" s="8"/>
      <c r="L167" s="8"/>
      <c r="M167" s="8"/>
      <c r="N167" s="8"/>
      <c r="O167" s="8"/>
      <c r="P167" s="8"/>
    </row>
    <row r="168" spans="11:16" x14ac:dyDescent="0.3">
      <c r="K168" s="8"/>
      <c r="L168" s="8"/>
      <c r="M168" s="8"/>
      <c r="N168" s="8"/>
      <c r="O168" s="8"/>
      <c r="P168" s="8"/>
    </row>
    <row r="169" spans="11:16" x14ac:dyDescent="0.3">
      <c r="K169" s="8"/>
      <c r="L169" s="8"/>
      <c r="M169" s="8"/>
      <c r="N169" s="8"/>
      <c r="O169" s="8"/>
      <c r="P169" s="8"/>
    </row>
    <row r="170" spans="11:16" x14ac:dyDescent="0.3">
      <c r="K170" s="8"/>
      <c r="L170" s="8"/>
      <c r="M170" s="8"/>
      <c r="N170" s="8"/>
      <c r="O170" s="8"/>
      <c r="P170" s="8"/>
    </row>
    <row r="171" spans="11:16" x14ac:dyDescent="0.3">
      <c r="K171" s="8"/>
      <c r="L171" s="8"/>
      <c r="M171" s="8"/>
      <c r="N171" s="8"/>
      <c r="O171" s="8"/>
      <c r="P171" s="8"/>
    </row>
    <row r="172" spans="11:16" x14ac:dyDescent="0.3">
      <c r="K172" s="8"/>
      <c r="L172" s="8"/>
      <c r="M172" s="8"/>
      <c r="N172" s="8"/>
      <c r="O172" s="8"/>
      <c r="P172" s="8"/>
    </row>
    <row r="173" spans="11:16" x14ac:dyDescent="0.3">
      <c r="K173" s="8"/>
      <c r="L173" s="8"/>
      <c r="M173" s="8"/>
      <c r="N173" s="8"/>
      <c r="O173" s="8"/>
      <c r="P173" s="8"/>
    </row>
    <row r="174" spans="11:16" x14ac:dyDescent="0.3">
      <c r="K174" s="8"/>
      <c r="L174" s="8"/>
      <c r="M174" s="8"/>
      <c r="N174" s="8"/>
      <c r="O174" s="8"/>
      <c r="P174" s="8"/>
    </row>
    <row r="175" spans="11:16" x14ac:dyDescent="0.3">
      <c r="K175" s="8"/>
      <c r="L175" s="8"/>
      <c r="M175" s="8"/>
      <c r="N175" s="8"/>
      <c r="O175" s="8"/>
      <c r="P175" s="8"/>
    </row>
    <row r="176" spans="11:16" x14ac:dyDescent="0.3">
      <c r="K176" s="8"/>
      <c r="L176" s="8"/>
      <c r="M176" s="8"/>
      <c r="N176" s="8"/>
      <c r="O176" s="8"/>
      <c r="P176" s="8"/>
    </row>
    <row r="177" spans="11:16" x14ac:dyDescent="0.3">
      <c r="K177" s="8"/>
      <c r="L177" s="8"/>
      <c r="M177" s="8"/>
      <c r="N177" s="8"/>
      <c r="O177" s="8"/>
      <c r="P177" s="8"/>
    </row>
    <row r="178" spans="11:16" x14ac:dyDescent="0.3">
      <c r="K178" s="8"/>
      <c r="L178" s="8"/>
      <c r="M178" s="8"/>
      <c r="N178" s="8"/>
      <c r="O178" s="8"/>
      <c r="P178" s="8"/>
    </row>
    <row r="179" spans="11:16" x14ac:dyDescent="0.3">
      <c r="K179" s="8"/>
      <c r="L179" s="8"/>
      <c r="M179" s="8"/>
      <c r="N179" s="8"/>
      <c r="O179" s="8"/>
      <c r="P179" s="8"/>
    </row>
    <row r="180" spans="11:16" x14ac:dyDescent="0.3">
      <c r="K180" s="8"/>
      <c r="L180" s="8"/>
      <c r="M180" s="8"/>
      <c r="N180" s="8"/>
      <c r="O180" s="8"/>
      <c r="P180" s="8"/>
    </row>
    <row r="181" spans="11:16" x14ac:dyDescent="0.3">
      <c r="K181" s="8"/>
      <c r="L181" s="8"/>
      <c r="M181" s="8"/>
      <c r="N181" s="8"/>
      <c r="O181" s="8"/>
      <c r="P181" s="8"/>
    </row>
    <row r="182" spans="11:16" x14ac:dyDescent="0.3">
      <c r="K182" s="8"/>
      <c r="L182" s="8"/>
      <c r="M182" s="8"/>
      <c r="N182" s="8"/>
      <c r="O182" s="8"/>
      <c r="P182" s="8"/>
    </row>
    <row r="183" spans="11:16" x14ac:dyDescent="0.3">
      <c r="K183" s="8"/>
      <c r="L183" s="8"/>
      <c r="M183" s="8"/>
      <c r="N183" s="8"/>
      <c r="O183" s="8"/>
      <c r="P183" s="8"/>
    </row>
    <row r="184" spans="11:16" x14ac:dyDescent="0.3">
      <c r="K184" s="8"/>
      <c r="L184" s="8"/>
      <c r="M184" s="8"/>
      <c r="N184" s="8"/>
      <c r="O184" s="8"/>
      <c r="P184" s="8"/>
    </row>
    <row r="185" spans="11:16" x14ac:dyDescent="0.3">
      <c r="K185" s="8"/>
      <c r="L185" s="8"/>
      <c r="M185" s="8"/>
      <c r="N185" s="8"/>
      <c r="O185" s="8"/>
      <c r="P185" s="8"/>
    </row>
    <row r="186" spans="11:16" x14ac:dyDescent="0.3">
      <c r="K186" s="8"/>
      <c r="L186" s="8"/>
      <c r="M186" s="8"/>
      <c r="N186" s="8"/>
      <c r="O186" s="8"/>
      <c r="P186" s="8"/>
    </row>
    <row r="187" spans="11:16" x14ac:dyDescent="0.3">
      <c r="K187" s="8"/>
      <c r="L187" s="8"/>
      <c r="M187" s="8"/>
      <c r="N187" s="8"/>
      <c r="O187" s="8"/>
      <c r="P187" s="8"/>
    </row>
    <row r="188" spans="11:16" x14ac:dyDescent="0.3">
      <c r="K188" s="8"/>
      <c r="L188" s="8"/>
      <c r="M188" s="8"/>
      <c r="N188" s="8"/>
      <c r="O188" s="8"/>
      <c r="P188" s="8"/>
    </row>
    <row r="189" spans="11:16" x14ac:dyDescent="0.3">
      <c r="K189" s="8"/>
      <c r="L189" s="8"/>
      <c r="M189" s="8"/>
      <c r="N189" s="8"/>
      <c r="O189" s="8"/>
      <c r="P189" s="8"/>
    </row>
    <row r="190" spans="11:16" x14ac:dyDescent="0.3">
      <c r="K190" s="8"/>
      <c r="L190" s="8"/>
      <c r="M190" s="8"/>
      <c r="N190" s="8"/>
      <c r="O190" s="8"/>
      <c r="P190" s="8"/>
    </row>
    <row r="191" spans="11:16" x14ac:dyDescent="0.3">
      <c r="K191" s="8"/>
      <c r="L191" s="8"/>
      <c r="M191" s="8"/>
      <c r="N191" s="8"/>
      <c r="O191" s="8"/>
      <c r="P191" s="8"/>
    </row>
    <row r="192" spans="11:16" x14ac:dyDescent="0.3">
      <c r="K192" s="8"/>
      <c r="L192" s="8"/>
      <c r="M192" s="8"/>
      <c r="N192" s="8"/>
      <c r="O192" s="8"/>
      <c r="P192" s="8"/>
    </row>
    <row r="193" spans="11:16" x14ac:dyDescent="0.3">
      <c r="K193" s="8"/>
      <c r="L193" s="8"/>
      <c r="M193" s="8"/>
      <c r="N193" s="8"/>
      <c r="O193" s="8"/>
      <c r="P193" s="8"/>
    </row>
    <row r="194" spans="11:16" x14ac:dyDescent="0.3">
      <c r="K194" s="8"/>
      <c r="L194" s="8"/>
      <c r="M194" s="8"/>
      <c r="N194" s="8"/>
      <c r="O194" s="8"/>
      <c r="P194" s="8"/>
    </row>
    <row r="195" spans="11:16" x14ac:dyDescent="0.3">
      <c r="K195" s="8"/>
      <c r="L195" s="8"/>
      <c r="M195" s="8"/>
      <c r="N195" s="8"/>
      <c r="O195" s="8"/>
      <c r="P195" s="8"/>
    </row>
    <row r="196" spans="11:16" x14ac:dyDescent="0.3">
      <c r="K196" s="8"/>
      <c r="L196" s="8"/>
      <c r="M196" s="8"/>
      <c r="N196" s="8"/>
      <c r="O196" s="8"/>
      <c r="P196" s="8"/>
    </row>
    <row r="197" spans="11:16" x14ac:dyDescent="0.3">
      <c r="K197" s="8"/>
      <c r="L197" s="8"/>
      <c r="M197" s="8"/>
      <c r="N197" s="8"/>
      <c r="O197" s="8"/>
      <c r="P197" s="8"/>
    </row>
    <row r="198" spans="11:16" x14ac:dyDescent="0.3">
      <c r="K198" s="8"/>
      <c r="L198" s="8"/>
      <c r="M198" s="8"/>
      <c r="N198" s="8"/>
      <c r="O198" s="8"/>
      <c r="P198" s="8"/>
    </row>
    <row r="199" spans="11:16" x14ac:dyDescent="0.3">
      <c r="K199" s="8"/>
      <c r="L199" s="8"/>
      <c r="M199" s="8"/>
      <c r="N199" s="8"/>
      <c r="O199" s="8"/>
      <c r="P199" s="8"/>
    </row>
    <row r="200" spans="11:16" x14ac:dyDescent="0.3">
      <c r="K200" s="8"/>
      <c r="L200" s="8"/>
      <c r="M200" s="8"/>
      <c r="N200" s="8"/>
      <c r="O200" s="8"/>
      <c r="P200" s="8"/>
    </row>
    <row r="201" spans="11:16" x14ac:dyDescent="0.3">
      <c r="K201" s="8"/>
      <c r="L201" s="8"/>
      <c r="M201" s="8"/>
      <c r="N201" s="8"/>
      <c r="O201" s="8"/>
      <c r="P201" s="8"/>
    </row>
    <row r="202" spans="11:16" x14ac:dyDescent="0.3">
      <c r="K202" s="8"/>
      <c r="L202" s="8"/>
      <c r="M202" s="8"/>
      <c r="N202" s="8"/>
      <c r="O202" s="8"/>
      <c r="P202" s="8"/>
    </row>
    <row r="203" spans="11:16" x14ac:dyDescent="0.3">
      <c r="K203" s="8"/>
      <c r="L203" s="8"/>
      <c r="M203" s="8"/>
      <c r="N203" s="8"/>
      <c r="O203" s="8"/>
      <c r="P203" s="8"/>
    </row>
    <row r="204" spans="11:16" x14ac:dyDescent="0.3">
      <c r="K204" s="8"/>
      <c r="L204" s="8"/>
      <c r="M204" s="8"/>
      <c r="N204" s="8"/>
      <c r="O204" s="8"/>
      <c r="P204" s="8"/>
    </row>
    <row r="205" spans="11:16" x14ac:dyDescent="0.3">
      <c r="K205" s="8"/>
      <c r="L205" s="8"/>
      <c r="M205" s="8"/>
      <c r="N205" s="8"/>
      <c r="O205" s="8"/>
      <c r="P205" s="8"/>
    </row>
    <row r="206" spans="11:16" x14ac:dyDescent="0.3">
      <c r="K206" s="8"/>
      <c r="L206" s="8"/>
      <c r="M206" s="8"/>
      <c r="N206" s="8"/>
      <c r="O206" s="8"/>
      <c r="P206" s="8"/>
    </row>
    <row r="207" spans="11:16" x14ac:dyDescent="0.3">
      <c r="K207" s="8"/>
      <c r="L207" s="8"/>
      <c r="M207" s="8"/>
      <c r="N207" s="8"/>
      <c r="O207" s="8"/>
      <c r="P207" s="8"/>
    </row>
    <row r="208" spans="11:16" x14ac:dyDescent="0.3">
      <c r="K208" s="8"/>
      <c r="L208" s="8"/>
      <c r="M208" s="8"/>
      <c r="N208" s="8"/>
      <c r="O208" s="8"/>
      <c r="P208" s="8"/>
    </row>
    <row r="209" spans="11:16" x14ac:dyDescent="0.3">
      <c r="K209" s="8"/>
      <c r="L209" s="8"/>
      <c r="M209" s="8"/>
      <c r="N209" s="8"/>
      <c r="O209" s="8"/>
      <c r="P209" s="8"/>
    </row>
    <row r="210" spans="11:16" x14ac:dyDescent="0.3">
      <c r="K210" s="8"/>
      <c r="L210" s="8"/>
      <c r="M210" s="8"/>
      <c r="N210" s="8"/>
      <c r="O210" s="8"/>
      <c r="P210" s="8"/>
    </row>
    <row r="211" spans="11:16" x14ac:dyDescent="0.3">
      <c r="K211" s="8"/>
      <c r="L211" s="8"/>
      <c r="M211" s="8"/>
      <c r="N211" s="8"/>
      <c r="O211" s="8"/>
      <c r="P211" s="8"/>
    </row>
    <row r="212" spans="11:16" x14ac:dyDescent="0.3">
      <c r="K212" s="8"/>
      <c r="L212" s="8"/>
      <c r="M212" s="8"/>
      <c r="N212" s="8"/>
      <c r="O212" s="8"/>
      <c r="P212" s="8"/>
    </row>
    <row r="213" spans="11:16" x14ac:dyDescent="0.3">
      <c r="K213" s="8"/>
      <c r="L213" s="8"/>
      <c r="M213" s="8"/>
      <c r="N213" s="8"/>
      <c r="O213" s="8"/>
      <c r="P213" s="8"/>
    </row>
    <row r="214" spans="11:16" x14ac:dyDescent="0.3">
      <c r="K214" s="8"/>
      <c r="L214" s="8"/>
      <c r="M214" s="8"/>
      <c r="N214" s="8"/>
      <c r="O214" s="8"/>
      <c r="P214" s="8"/>
    </row>
    <row r="215" spans="11:16" x14ac:dyDescent="0.3">
      <c r="K215" s="8"/>
      <c r="L215" s="8"/>
      <c r="M215" s="8"/>
      <c r="N215" s="8"/>
      <c r="O215" s="8"/>
      <c r="P215" s="8"/>
    </row>
    <row r="216" spans="11:16" x14ac:dyDescent="0.3">
      <c r="K216" s="8"/>
      <c r="L216" s="8"/>
      <c r="M216" s="8"/>
      <c r="N216" s="8"/>
      <c r="O216" s="8"/>
      <c r="P216" s="8"/>
    </row>
    <row r="217" spans="11:16" x14ac:dyDescent="0.3">
      <c r="K217" s="8"/>
      <c r="L217" s="8"/>
      <c r="M217" s="8"/>
      <c r="N217" s="8"/>
      <c r="O217" s="8"/>
      <c r="P217" s="8"/>
    </row>
    <row r="218" spans="11:16" x14ac:dyDescent="0.3">
      <c r="K218" s="8"/>
      <c r="L218" s="8"/>
      <c r="M218" s="8"/>
      <c r="N218" s="8"/>
      <c r="O218" s="8"/>
      <c r="P218" s="8"/>
    </row>
    <row r="219" spans="11:16" x14ac:dyDescent="0.3">
      <c r="K219" s="8"/>
      <c r="L219" s="8"/>
      <c r="M219" s="8"/>
      <c r="N219" s="8"/>
      <c r="O219" s="8"/>
      <c r="P219" s="8"/>
    </row>
    <row r="220" spans="11:16" x14ac:dyDescent="0.3">
      <c r="K220" s="8"/>
      <c r="L220" s="8"/>
      <c r="M220" s="8"/>
      <c r="N220" s="8"/>
      <c r="O220" s="8"/>
      <c r="P220" s="8"/>
    </row>
    <row r="221" spans="11:16" x14ac:dyDescent="0.3">
      <c r="K221" s="8"/>
      <c r="L221" s="8"/>
      <c r="M221" s="8"/>
      <c r="N221" s="8"/>
      <c r="O221" s="8"/>
      <c r="P221" s="8"/>
    </row>
    <row r="222" spans="11:16" x14ac:dyDescent="0.3">
      <c r="K222" s="8"/>
      <c r="L222" s="8"/>
      <c r="M222" s="8"/>
      <c r="N222" s="8"/>
      <c r="O222" s="8"/>
      <c r="P222" s="8"/>
    </row>
    <row r="223" spans="11:16" x14ac:dyDescent="0.3">
      <c r="K223" s="8"/>
      <c r="L223" s="8"/>
      <c r="M223" s="8"/>
      <c r="N223" s="8"/>
      <c r="O223" s="8"/>
      <c r="P223" s="8"/>
    </row>
    <row r="224" spans="11:16" x14ac:dyDescent="0.3">
      <c r="K224" s="8"/>
      <c r="L224" s="8"/>
      <c r="M224" s="8"/>
      <c r="N224" s="8"/>
      <c r="O224" s="8"/>
      <c r="P224" s="8"/>
    </row>
    <row r="225" spans="11:16" x14ac:dyDescent="0.3">
      <c r="K225" s="8"/>
      <c r="L225" s="8"/>
      <c r="M225" s="8"/>
      <c r="N225" s="8"/>
      <c r="O225" s="8"/>
      <c r="P225" s="8"/>
    </row>
    <row r="226" spans="11:16" x14ac:dyDescent="0.3">
      <c r="K226" s="8"/>
      <c r="L226" s="8"/>
      <c r="M226" s="8"/>
      <c r="N226" s="8"/>
      <c r="O226" s="8"/>
      <c r="P226" s="8"/>
    </row>
    <row r="227" spans="11:16" x14ac:dyDescent="0.3">
      <c r="K227" s="8"/>
      <c r="L227" s="8"/>
      <c r="M227" s="8"/>
      <c r="N227" s="8"/>
      <c r="O227" s="8"/>
      <c r="P227" s="8"/>
    </row>
    <row r="228" spans="11:16" x14ac:dyDescent="0.3">
      <c r="K228" s="8"/>
      <c r="L228" s="8"/>
      <c r="M228" s="8"/>
      <c r="N228" s="8"/>
      <c r="O228" s="8"/>
      <c r="P228" s="8"/>
    </row>
    <row r="229" spans="11:16" x14ac:dyDescent="0.3">
      <c r="K229" s="8"/>
      <c r="L229" s="8"/>
      <c r="M229" s="8"/>
      <c r="N229" s="8"/>
      <c r="O229" s="8"/>
      <c r="P229" s="8"/>
    </row>
    <row r="230" spans="11:16" x14ac:dyDescent="0.3">
      <c r="K230" s="8"/>
      <c r="L230" s="8"/>
      <c r="M230" s="8"/>
      <c r="N230" s="8"/>
      <c r="O230" s="8"/>
      <c r="P230" s="8"/>
    </row>
    <row r="231" spans="11:16" x14ac:dyDescent="0.3">
      <c r="K231" s="8"/>
      <c r="L231" s="8"/>
      <c r="M231" s="8"/>
      <c r="N231" s="8"/>
      <c r="O231" s="8"/>
      <c r="P231" s="8"/>
    </row>
    <row r="232" spans="11:16" x14ac:dyDescent="0.3">
      <c r="K232" s="8"/>
      <c r="L232" s="8"/>
      <c r="M232" s="8"/>
      <c r="N232" s="8"/>
      <c r="O232" s="8"/>
      <c r="P232" s="8"/>
    </row>
    <row r="233" spans="11:16" x14ac:dyDescent="0.3">
      <c r="K233" s="8"/>
      <c r="L233" s="8"/>
      <c r="M233" s="8"/>
      <c r="N233" s="8"/>
      <c r="O233" s="8"/>
      <c r="P233" s="8"/>
    </row>
    <row r="234" spans="11:16" x14ac:dyDescent="0.3">
      <c r="K234" s="8"/>
      <c r="L234" s="8"/>
      <c r="M234" s="8"/>
      <c r="N234" s="8"/>
      <c r="O234" s="8"/>
      <c r="P234" s="8"/>
    </row>
    <row r="235" spans="11:16" x14ac:dyDescent="0.3">
      <c r="K235" s="8"/>
      <c r="L235" s="8"/>
      <c r="M235" s="8"/>
      <c r="N235" s="8"/>
      <c r="O235" s="8"/>
      <c r="P235" s="8"/>
    </row>
    <row r="236" spans="11:16" x14ac:dyDescent="0.3">
      <c r="K236" s="8"/>
      <c r="L236" s="8"/>
      <c r="M236" s="8"/>
      <c r="N236" s="8"/>
      <c r="O236" s="8"/>
      <c r="P236" s="8"/>
    </row>
    <row r="237" spans="11:16" x14ac:dyDescent="0.3">
      <c r="K237" s="8"/>
      <c r="L237" s="8"/>
      <c r="M237" s="8"/>
      <c r="N237" s="8"/>
      <c r="O237" s="8"/>
      <c r="P237" s="8"/>
    </row>
    <row r="238" spans="11:16" x14ac:dyDescent="0.3">
      <c r="K238" s="8"/>
      <c r="L238" s="8"/>
      <c r="M238" s="8"/>
      <c r="N238" s="8"/>
      <c r="O238" s="8"/>
      <c r="P238" s="8"/>
    </row>
    <row r="239" spans="11:16" x14ac:dyDescent="0.3">
      <c r="K239" s="8"/>
      <c r="L239" s="8"/>
      <c r="M239" s="8"/>
      <c r="N239" s="8"/>
      <c r="O239" s="8"/>
      <c r="P239" s="8"/>
    </row>
    <row r="240" spans="11:16" x14ac:dyDescent="0.3">
      <c r="K240" s="8"/>
      <c r="L240" s="8"/>
      <c r="M240" s="8"/>
      <c r="N240" s="8"/>
      <c r="O240" s="8"/>
      <c r="P240" s="8"/>
    </row>
    <row r="241" spans="11:16" x14ac:dyDescent="0.3">
      <c r="K241" s="8"/>
      <c r="L241" s="8"/>
      <c r="M241" s="8"/>
      <c r="N241" s="8"/>
      <c r="O241" s="8"/>
      <c r="P241" s="8"/>
    </row>
    <row r="242" spans="11:16" x14ac:dyDescent="0.3">
      <c r="K242" s="8"/>
      <c r="L242" s="8"/>
      <c r="M242" s="8"/>
      <c r="N242" s="8"/>
      <c r="O242" s="8"/>
      <c r="P242" s="8"/>
    </row>
    <row r="243" spans="11:16" x14ac:dyDescent="0.3">
      <c r="K243" s="8"/>
      <c r="L243" s="8"/>
      <c r="M243" s="8"/>
      <c r="N243" s="8"/>
      <c r="O243" s="8"/>
      <c r="P243" s="8"/>
    </row>
    <row r="244" spans="11:16" x14ac:dyDescent="0.3">
      <c r="K244" s="8"/>
      <c r="L244" s="8"/>
      <c r="M244" s="8"/>
      <c r="N244" s="8"/>
      <c r="O244" s="8"/>
      <c r="P244" s="8"/>
    </row>
    <row r="245" spans="11:16" x14ac:dyDescent="0.3">
      <c r="K245" s="8"/>
      <c r="L245" s="8"/>
      <c r="M245" s="8"/>
      <c r="N245" s="8"/>
      <c r="O245" s="8"/>
      <c r="P245" s="8"/>
    </row>
    <row r="246" spans="11:16" x14ac:dyDescent="0.3">
      <c r="K246" s="8"/>
      <c r="L246" s="8"/>
      <c r="M246" s="8"/>
      <c r="N246" s="8"/>
      <c r="O246" s="8"/>
      <c r="P246" s="8"/>
    </row>
    <row r="247" spans="11:16" x14ac:dyDescent="0.3">
      <c r="K247" s="8"/>
      <c r="L247" s="8"/>
      <c r="M247" s="8"/>
      <c r="N247" s="8"/>
      <c r="O247" s="8"/>
      <c r="P247" s="8"/>
    </row>
    <row r="248" spans="11:16" x14ac:dyDescent="0.3">
      <c r="K248" s="8"/>
      <c r="L248" s="8"/>
      <c r="M248" s="8"/>
      <c r="N248" s="8"/>
      <c r="O248" s="8"/>
      <c r="P248" s="8"/>
    </row>
    <row r="249" spans="11:16" x14ac:dyDescent="0.3">
      <c r="K249" s="8"/>
      <c r="L249" s="8"/>
      <c r="M249" s="8"/>
      <c r="N249" s="8"/>
      <c r="O249" s="8"/>
      <c r="P249" s="8"/>
    </row>
    <row r="250" spans="11:16" x14ac:dyDescent="0.3">
      <c r="K250" s="8"/>
      <c r="L250" s="8"/>
      <c r="M250" s="8"/>
      <c r="N250" s="8"/>
      <c r="O250" s="8"/>
      <c r="P250" s="8"/>
    </row>
    <row r="251" spans="11:16" x14ac:dyDescent="0.3">
      <c r="K251" s="8"/>
      <c r="L251" s="8"/>
      <c r="M251" s="8"/>
      <c r="N251" s="8"/>
      <c r="O251" s="8"/>
      <c r="P251" s="8"/>
    </row>
    <row r="252" spans="11:16" x14ac:dyDescent="0.3">
      <c r="K252" s="8"/>
      <c r="L252" s="8"/>
      <c r="M252" s="8"/>
      <c r="N252" s="8"/>
      <c r="O252" s="8"/>
      <c r="P252" s="8"/>
    </row>
    <row r="253" spans="11:16" x14ac:dyDescent="0.3">
      <c r="K253" s="8"/>
      <c r="L253" s="8"/>
      <c r="M253" s="8"/>
      <c r="N253" s="8"/>
      <c r="O253" s="8"/>
      <c r="P253" s="8"/>
    </row>
    <row r="254" spans="11:16" x14ac:dyDescent="0.3">
      <c r="K254" s="8"/>
      <c r="L254" s="8"/>
      <c r="M254" s="8"/>
      <c r="N254" s="8"/>
      <c r="O254" s="8"/>
      <c r="P254" s="8"/>
    </row>
    <row r="255" spans="11:16" x14ac:dyDescent="0.3">
      <c r="K255" s="8"/>
      <c r="L255" s="8"/>
      <c r="M255" s="8"/>
      <c r="N255" s="8"/>
      <c r="O255" s="8"/>
      <c r="P255" s="8"/>
    </row>
    <row r="256" spans="11:16" x14ac:dyDescent="0.3">
      <c r="K256" s="8"/>
      <c r="L256" s="8"/>
      <c r="M256" s="8"/>
      <c r="N256" s="8"/>
      <c r="O256" s="8"/>
      <c r="P256" s="8"/>
    </row>
    <row r="257" spans="11:16" x14ac:dyDescent="0.3">
      <c r="K257" s="8"/>
      <c r="L257" s="8"/>
      <c r="M257" s="8"/>
      <c r="N257" s="8"/>
      <c r="O257" s="8"/>
      <c r="P257" s="8"/>
    </row>
    <row r="258" spans="11:16" x14ac:dyDescent="0.3">
      <c r="K258" s="8"/>
      <c r="L258" s="8"/>
      <c r="M258" s="8"/>
      <c r="N258" s="8"/>
      <c r="O258" s="8"/>
      <c r="P258" s="8"/>
    </row>
    <row r="259" spans="11:16" x14ac:dyDescent="0.3">
      <c r="K259" s="8"/>
      <c r="L259" s="8"/>
      <c r="M259" s="8"/>
      <c r="N259" s="8"/>
      <c r="O259" s="8"/>
      <c r="P259" s="8"/>
    </row>
    <row r="260" spans="11:16" x14ac:dyDescent="0.3">
      <c r="K260" s="8"/>
      <c r="L260" s="8"/>
      <c r="M260" s="8"/>
      <c r="N260" s="8"/>
      <c r="O260" s="8"/>
      <c r="P260" s="8"/>
    </row>
    <row r="261" spans="11:16" x14ac:dyDescent="0.3">
      <c r="K261" s="8"/>
      <c r="L261" s="8"/>
      <c r="M261" s="8"/>
      <c r="N261" s="8"/>
      <c r="O261" s="8"/>
      <c r="P261" s="8"/>
    </row>
    <row r="262" spans="11:16" x14ac:dyDescent="0.3">
      <c r="K262" s="8"/>
      <c r="L262" s="8"/>
      <c r="M262" s="8"/>
      <c r="N262" s="8"/>
      <c r="O262" s="8"/>
      <c r="P262" s="8"/>
    </row>
    <row r="263" spans="11:16" x14ac:dyDescent="0.3">
      <c r="K263" s="8"/>
      <c r="L263" s="8"/>
      <c r="M263" s="8"/>
      <c r="N263" s="8"/>
      <c r="O263" s="8"/>
      <c r="P263" s="8"/>
    </row>
    <row r="264" spans="11:16" x14ac:dyDescent="0.3">
      <c r="K264" s="8"/>
      <c r="L264" s="8"/>
      <c r="M264" s="8"/>
      <c r="N264" s="8"/>
      <c r="O264" s="8"/>
      <c r="P264" s="8"/>
    </row>
    <row r="265" spans="11:16" x14ac:dyDescent="0.3">
      <c r="K265" s="8"/>
      <c r="L265" s="8"/>
      <c r="M265" s="8"/>
      <c r="N265" s="8"/>
      <c r="O265" s="8"/>
      <c r="P265" s="8"/>
    </row>
    <row r="266" spans="11:16" x14ac:dyDescent="0.3">
      <c r="K266" s="8"/>
      <c r="L266" s="8"/>
      <c r="M266" s="8"/>
      <c r="N266" s="8"/>
      <c r="O266" s="8"/>
      <c r="P266" s="8"/>
    </row>
    <row r="267" spans="11:16" x14ac:dyDescent="0.3">
      <c r="K267" s="8"/>
      <c r="L267" s="8"/>
      <c r="M267" s="8"/>
      <c r="N267" s="8"/>
      <c r="O267" s="8"/>
      <c r="P267" s="8"/>
    </row>
    <row r="268" spans="11:16" x14ac:dyDescent="0.3">
      <c r="K268" s="8"/>
      <c r="L268" s="8"/>
      <c r="M268" s="8"/>
      <c r="N268" s="8"/>
      <c r="O268" s="8"/>
      <c r="P268" s="8"/>
    </row>
    <row r="269" spans="11:16" x14ac:dyDescent="0.3">
      <c r="K269" s="8"/>
      <c r="L269" s="8"/>
      <c r="M269" s="8"/>
      <c r="N269" s="8"/>
      <c r="O269" s="8"/>
      <c r="P269" s="8"/>
    </row>
    <row r="270" spans="11:16" x14ac:dyDescent="0.3">
      <c r="K270" s="8"/>
      <c r="L270" s="8"/>
      <c r="M270" s="8"/>
      <c r="N270" s="8"/>
      <c r="O270" s="8"/>
      <c r="P270" s="8"/>
    </row>
    <row r="271" spans="11:16" x14ac:dyDescent="0.3">
      <c r="K271" s="8"/>
      <c r="L271" s="8"/>
      <c r="M271" s="8"/>
      <c r="N271" s="8"/>
      <c r="O271" s="8"/>
      <c r="P271" s="8"/>
    </row>
    <row r="272" spans="11:16" x14ac:dyDescent="0.3">
      <c r="K272" s="8"/>
      <c r="L272" s="8"/>
      <c r="M272" s="8"/>
      <c r="N272" s="8"/>
      <c r="O272" s="8"/>
      <c r="P272" s="8"/>
    </row>
    <row r="273" spans="11:16" x14ac:dyDescent="0.3">
      <c r="K273" s="8"/>
      <c r="L273" s="8"/>
      <c r="M273" s="8"/>
      <c r="N273" s="8"/>
      <c r="O273" s="8"/>
      <c r="P273" s="8"/>
    </row>
    <row r="274" spans="11:16" x14ac:dyDescent="0.3">
      <c r="K274" s="8"/>
      <c r="L274" s="8"/>
      <c r="M274" s="8"/>
      <c r="N274" s="8"/>
      <c r="O274" s="8"/>
      <c r="P274" s="8"/>
    </row>
    <row r="275" spans="11:16" x14ac:dyDescent="0.3">
      <c r="K275" s="8"/>
      <c r="L275" s="8"/>
      <c r="M275" s="8"/>
      <c r="N275" s="8"/>
      <c r="O275" s="8"/>
      <c r="P275" s="8"/>
    </row>
    <row r="276" spans="11:16" x14ac:dyDescent="0.3">
      <c r="K276" s="8"/>
      <c r="L276" s="8"/>
      <c r="M276" s="8"/>
      <c r="N276" s="8"/>
      <c r="O276" s="8"/>
      <c r="P276" s="8"/>
    </row>
    <row r="277" spans="11:16" x14ac:dyDescent="0.3">
      <c r="K277" s="8"/>
      <c r="L277" s="8"/>
      <c r="M277" s="8"/>
      <c r="N277" s="8"/>
      <c r="O277" s="8"/>
      <c r="P277" s="8"/>
    </row>
    <row r="278" spans="11:16" x14ac:dyDescent="0.3">
      <c r="K278" s="8"/>
      <c r="L278" s="8"/>
      <c r="M278" s="8"/>
      <c r="N278" s="8"/>
      <c r="O278" s="8"/>
      <c r="P278" s="8"/>
    </row>
    <row r="279" spans="11:16" x14ac:dyDescent="0.3">
      <c r="K279" s="8"/>
      <c r="L279" s="8"/>
      <c r="M279" s="8"/>
      <c r="N279" s="8"/>
      <c r="O279" s="8"/>
      <c r="P279" s="8"/>
    </row>
    <row r="280" spans="11:16" x14ac:dyDescent="0.3">
      <c r="K280" s="8"/>
      <c r="L280" s="8"/>
      <c r="M280" s="8"/>
      <c r="N280" s="8"/>
      <c r="O280" s="8"/>
      <c r="P280" s="8"/>
    </row>
    <row r="281" spans="11:16" x14ac:dyDescent="0.3">
      <c r="K281" s="8"/>
      <c r="L281" s="8"/>
      <c r="M281" s="8"/>
      <c r="N281" s="8"/>
      <c r="O281" s="8"/>
      <c r="P281" s="8"/>
    </row>
    <row r="282" spans="11:16" x14ac:dyDescent="0.3">
      <c r="K282" s="8"/>
      <c r="L282" s="8"/>
      <c r="M282" s="8"/>
      <c r="N282" s="8"/>
      <c r="O282" s="8"/>
      <c r="P282" s="8"/>
    </row>
    <row r="283" spans="11:16" x14ac:dyDescent="0.3">
      <c r="K283" s="8"/>
      <c r="L283" s="8"/>
      <c r="M283" s="8"/>
      <c r="N283" s="8"/>
      <c r="O283" s="8"/>
      <c r="P28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put</vt:lpstr>
      <vt:lpstr>hedge</vt:lpstr>
      <vt:lpstr>dt</vt:lpstr>
      <vt:lpstr>put!f</vt:lpstr>
      <vt:lpstr>f</vt:lpstr>
      <vt:lpstr>hedge</vt:lpstr>
      <vt:lpstr>incr</vt:lpstr>
      <vt:lpstr>put!k</vt:lpstr>
      <vt:lpstr>k</vt:lpstr>
      <vt:lpstr>payoff</vt:lpstr>
      <vt:lpstr>s</vt:lpstr>
      <vt:lpstr>sigma</vt:lpstr>
      <vt:lpstr>start</vt:lpstr>
      <vt:lpstr>stop</vt:lpstr>
      <vt:lpstr>t</vt:lpstr>
      <vt:lpstr>V_0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kal</cp:lastModifiedBy>
  <dcterms:created xsi:type="dcterms:W3CDTF">2023-03-03T03:18:04Z</dcterms:created>
  <dcterms:modified xsi:type="dcterms:W3CDTF">2023-04-24T20:06:06Z</dcterms:modified>
</cp:coreProperties>
</file>