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FRE6811\fsl\"/>
    </mc:Choice>
  </mc:AlternateContent>
  <xr:revisionPtr revIDLastSave="0" documentId="13_ncr:1_{CE240C56-8B45-49BF-9C5E-EBF5BD98B834}" xr6:coauthVersionLast="47" xr6:coauthVersionMax="47" xr10:uidLastSave="{00000000-0000-0000-0000-000000000000}"/>
  <bookViews>
    <workbookView xWindow="-98" yWindow="-98" windowWidth="22276" windowHeight="13636" xr2:uid="{8432CBD0-894E-4162-86A1-56D02CFE0F9E}"/>
  </bookViews>
  <sheets>
    <sheet name="Sheet1 (2)" sheetId="2" r:id="rId1"/>
    <sheet name="Sheet1" sheetId="1" r:id="rId2"/>
  </sheets>
  <definedNames>
    <definedName name="B_t">_xlfn.ANCHORARRAY('Sheet1 (2)'!$C$11)</definedName>
    <definedName name="c_">_xlfn.ANCHORARRAY('Sheet1 (2)'!$I$11)</definedName>
    <definedName name="DF_t">_xlfn.ANCHORARRAY('Sheet1 (2)'!$E$11)</definedName>
    <definedName name="error">'Sheet1 (2)'!$F$7</definedName>
    <definedName name="f">'Sheet1 (2)'!$C$4</definedName>
    <definedName name="F_t">_xlfn.ANCHORARRAY('Sheet1 (2)'!$D$11)</definedName>
    <definedName name="k">_xlfn.ANCHORARRAY('Sheet1 (2)'!$G$11)</definedName>
    <definedName name="p">_xlfn.ANCHORARRAY('Sheet1 (2)'!$H$11)</definedName>
    <definedName name="par_variance">'Sheet1 (2)'!$F$5</definedName>
    <definedName name="sigma">'Sheet1 (2)'!$C$5</definedName>
    <definedName name="step">'Sheet1 (2)'!$C$8</definedName>
    <definedName name="t">'Sheet1 (2)'!$C$6</definedName>
    <definedName name="time">_xlfn.ANCHORARRAY('Sheet1 (2)'!$B$11)</definedName>
    <definedName name="vswap_payoff">'Sheet1 (2)'!$F$4</definedName>
    <definedName name="vswap_pnl">'Sheet1 (2)'!$F$6</definedName>
    <definedName name="z">'Sheet1 (2)'!$C$7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2" l="1"/>
  <c r="C8" i="2"/>
  <c r="C7" i="2"/>
  <c r="G11" i="2" a="1"/>
  <c r="B11" i="2" a="1"/>
  <c r="B11" i="2" l="1"/>
  <c r="G11" i="2"/>
  <c r="H11" i="2" a="1"/>
  <c r="C11" i="2" a="1"/>
  <c r="H11" i="2" l="1"/>
  <c r="I11" i="2" s="1" a="1"/>
  <c r="I11" i="2" s="1"/>
  <c r="C11" i="2"/>
  <c r="D11" i="2" s="1" a="1"/>
  <c r="F5" i="2" a="1"/>
  <c r="D11" i="2" l="1"/>
  <c r="F5" i="2"/>
  <c r="G5" i="2" a="1"/>
  <c r="F6" i="2" a="1"/>
  <c r="G5" i="2" l="1"/>
  <c r="E11" i="2" a="1"/>
  <c r="E11" i="2" s="1"/>
  <c r="F4" i="2" s="1" a="1"/>
  <c r="F4" i="2" s="1"/>
  <c r="M11" i="2"/>
  <c r="F6" i="2"/>
  <c r="L11" i="2" l="1" a="1"/>
  <c r="L11" i="2" s="1"/>
  <c r="L9" i="2" s="1" a="1"/>
  <c r="L9" i="2" s="1"/>
  <c r="M9" i="2" s="1"/>
  <c r="F7" i="2"/>
  <c r="M5" i="2"/>
  <c r="H5" i="2" a="1"/>
  <c r="F8" i="2" l="1"/>
  <c r="H5" i="2"/>
  <c r="I5" i="2" s="1"/>
  <c r="L6" i="2" a="1"/>
  <c r="L6" i="2" s="1"/>
  <c r="M6" i="2" s="1"/>
  <c r="L7" i="2" a="1"/>
  <c r="L7" i="2" s="1"/>
  <c r="M7" i="2" s="1"/>
  <c r="L8" i="2" a="1"/>
  <c r="L8" i="2" s="1"/>
  <c r="M8" i="2" s="1"/>
  <c r="N11" i="2"/>
  <c r="G8" i="2" a="1"/>
  <c r="H8" i="2" l="1"/>
  <c r="G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I10" authorId="0" shapeId="0" xr:uid="{C5078A44-15AD-446E-A684-AB3A817EB09D}">
      <text>
        <r>
          <rPr>
            <b/>
            <sz val="9"/>
            <color indexed="81"/>
            <rFont val="Tahoma"/>
            <family val="2"/>
          </rPr>
          <t>Use put-call parity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<sst xmlns="http://schemas.openxmlformats.org/spreadsheetml/2006/main" count="18" uniqueCount="18">
  <si>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Variance Swap Hedging</t>
  </si>
  <si>
    <t>f</t>
  </si>
  <si>
    <t>vswap_payoff</t>
  </si>
  <si>
    <t>Hint: DF/F = drop(df,1)/drop(f,-1)</t>
  </si>
  <si>
    <t>sigma</t>
  </si>
  <si>
    <t>par_variance</t>
  </si>
  <si>
    <t>t</t>
  </si>
  <si>
    <t>vswap_pnl</t>
  </si>
  <si>
    <t>z</t>
  </si>
  <si>
    <t>error</t>
  </si>
  <si>
    <t>step</t>
  </si>
  <si>
    <t>time</t>
  </si>
  <si>
    <t>B_t</t>
  </si>
  <si>
    <t>F_t</t>
  </si>
  <si>
    <t>DF_t</t>
  </si>
  <si>
    <t>k</t>
  </si>
  <si>
    <t>p</t>
  </si>
  <si>
    <t>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</si>
</sst>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"/>
    <numFmt numFmtId="165" formatCode="0.000"/>
    <numFmt numFmtId="166" formatCode="0.00000"/>
    <numFmt numFmtId="167" formatCode="&quot;0x&quot;#"/>
    <numFmt numFmtId="168" formatCode="0.000000"/>
  </numFmts>
  <fonts count="6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4"/>
      <color theme="1"/>
      <name val="Aptos Narrow"/>
      <family val="2"/>
    </font>
    <font>
      <sz val="16"/>
      <color theme="1"/>
      <name val="Aptos Narrow"/>
      <family val="2"/>
    </font>
    <font>
      <b/>
      <sz val="9"/>
      <color indexed="81"/>
      <name val="Tahoma"/>
      <family val="2"/>
    </font>
    <font>
      <sz val="8"/>
      <color indexed="63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167" fontId="5" fillId="0" borderId="0">
      <alignment horizontal="center" vertical="center"/>
    </xf>
  </cellStyleXfs>
  <cellXfs count="12">
    <xf numFmtId="0" fontId="0" fillId="0" borderId="0" xfId="0"/>
    <xf numFmtId="0" fontId="3" fillId="0" borderId="0" xfId="2" applyFont="1"/>
    <xf numFmtId="0" fontId="2" fillId="0" borderId="0" xfId="2"/>
    <xf numFmtId="0" fontId="2" fillId="0" borderId="0" xfId="2" applyAlignment="1">
      <alignment horizontal="right"/>
    </xf>
    <xf numFmtId="164" fontId="2" fillId="0" borderId="0" xfId="2" applyNumberFormat="1"/>
    <xf numFmtId="0" fontId="2" fillId="0" borderId="0" xfId="2" applyAlignment="1">
      <alignment horizontal="center"/>
    </xf>
    <xf numFmtId="2" fontId="2" fillId="0" borderId="0" xfId="2" applyNumberFormat="1"/>
    <xf numFmtId="165" fontId="2" fillId="0" borderId="0" xfId="2" applyNumberFormat="1"/>
    <xf numFmtId="166" fontId="2" fillId="0" borderId="0" xfId="2" applyNumberFormat="1"/>
    <xf numFmtId="168" fontId="1" fillId="2" borderId="1" xfId="1" applyNumberFormat="1"/>
    <xf numFmtId="168" fontId="1" fillId="2" borderId="0" xfId="1" applyNumberFormat="1" applyBorder="1"/>
    <xf numFmtId="11" fontId="2" fillId="0" borderId="0" xfId="2" applyNumberFormat="1"/>
  </cellXfs>
  <cellStyles count="4">
    <cellStyle name="Handle" xfId="3" xr:uid="{B5420DB1-9C6F-41B3-8F2B-4B903EA30206}"/>
    <cellStyle name="Normal" xfId="0" builtinId="0"/>
    <cellStyle name="Normal 2" xfId="2" xr:uid="{A5D3E22E-24A9-45DA-80B2-0E2FC7591428}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FC6A-2081-490C-B0B5-303572573437}">
  <dimension ref="B2:O347"/>
  <sheetViews>
    <sheetView tabSelected="1" workbookViewId="0"/>
  </sheetViews>
  <sheetFormatPr defaultRowHeight="18" x14ac:dyDescent="0.55000000000000004"/>
  <cols>
    <col min="1" max="1" width="4.53125" style="2" customWidth="1"/>
    <col min="2" max="5" width="9.06640625" style="2"/>
    <col min="6" max="6" width="10.73046875" style="2" bestFit="1" customWidth="1"/>
    <col min="7" max="7" width="9.86328125" style="2" bestFit="1" customWidth="1"/>
    <col min="8" max="8" width="11.19921875" style="2" customWidth="1"/>
    <col min="9" max="9" width="10.3984375" style="2" bestFit="1" customWidth="1"/>
    <col min="10" max="11" width="9.06640625" style="2"/>
    <col min="12" max="12" width="15.59765625" style="2" bestFit="1" customWidth="1"/>
    <col min="13" max="13" width="14.86328125" style="2" bestFit="1" customWidth="1"/>
    <col min="14" max="16384" width="9.06640625" style="2"/>
  </cols>
  <sheetData>
    <row r="2" spans="2:15" ht="21" x14ac:dyDescent="0.65">
      <c r="B2" s="1" t="s">
        <v>0</v>
      </c>
    </row>
    <row r="4" spans="2:15" x14ac:dyDescent="0.55000000000000004">
      <c r="B4" s="3" t="s">
        <v>1</v>
      </c>
      <c r="C4" s="2">
        <v>101</v>
      </c>
      <c r="E4" s="3" t="s">
        <v>2</v>
      </c>
      <c r="F4" s="9" cm="1">
        <f t="array" aca="1" ref="F4" ca="1">SUMSQ(_xlfn.DROP(DF_t,1)/_xlfn.DROP(F_t,-1))/t</f>
        <v>1.0247985896739616E-2</v>
      </c>
      <c r="G4" s="2" t="s">
        <v>3</v>
      </c>
    </row>
    <row r="5" spans="2:15" x14ac:dyDescent="0.55000000000000004">
      <c r="B5" s="3" t="s">
        <v>4</v>
      </c>
      <c r="C5" s="2">
        <v>0.1</v>
      </c>
      <c r="E5" s="3" t="s">
        <v>5</v>
      </c>
      <c r="F5" s="9" cm="1">
        <f t="array" ref="F5">_xll.VSWAP.PAR_VARIANCE(t, f, z, k, p, c_)</f>
        <v>1.0065404565224484E-2</v>
      </c>
      <c r="G5" s="2" cm="1">
        <f t="array" aca="1" ref="G5" ca="1">_xll.VSWAP.STATIC_PAYOFF(f,z,_xlfn.TAKE(F_t,-1))/t</f>
        <v>2.0831859844912953E-4</v>
      </c>
      <c r="H5" s="2" cm="1">
        <f t="array" aca="1" ref="H5" ca="1">_xll.MONTE.MEAN(G5)</f>
        <v>9.9156719543480997E-3</v>
      </c>
      <c r="I5" s="8">
        <f ca="1">par_variance-H5</f>
        <v>1.4973261087638384E-4</v>
      </c>
      <c r="M5" s="2">
        <f ca="1">vswap_payoff</f>
        <v>1.0247985896739616E-2</v>
      </c>
    </row>
    <row r="6" spans="2:15" x14ac:dyDescent="0.55000000000000004">
      <c r="B6" s="3" t="s">
        <v>6</v>
      </c>
      <c r="C6" s="2">
        <v>0.25</v>
      </c>
      <c r="E6" s="3" t="s">
        <v>7</v>
      </c>
      <c r="F6" s="9" cm="1">
        <f t="array" aca="1" ref="F6" ca="1">_xll.VSWAP.PNL(time,F_t)</f>
        <v>1.0567409646137325E-5</v>
      </c>
      <c r="H6" s="4"/>
      <c r="L6" s="2" cm="1">
        <f t="array" aca="1" ref="L6" ca="1">SUM(_xlfn.ANCHORARRAY(L11)^2)</f>
        <v>2.561996474184904E-3</v>
      </c>
      <c r="M6" s="11">
        <f ca="1">L6/t</f>
        <v>1.0247985896739616E-2</v>
      </c>
      <c r="O6" s="2">
        <f>48/120</f>
        <v>0.4</v>
      </c>
    </row>
    <row r="7" spans="2:15" x14ac:dyDescent="0.55000000000000004">
      <c r="B7" s="3" t="s">
        <v>8</v>
      </c>
      <c r="C7" s="2">
        <f>f</f>
        <v>101</v>
      </c>
      <c r="E7" s="3" t="s">
        <v>9</v>
      </c>
      <c r="F7" s="9">
        <f ca="1">par_variance-vswap_payoff</f>
        <v>-1.8258133151513242E-4</v>
      </c>
      <c r="L7" s="2" cm="1">
        <f t="array" aca="1" ref="L7" ca="1">SUM(_xlfn.ANCHORARRAY(L11)^3)</f>
        <v>-3.9310763883630847E-6</v>
      </c>
      <c r="M7" s="11">
        <f ca="1">(-2*L7)/(3*t)</f>
        <v>1.0482870368968227E-5</v>
      </c>
    </row>
    <row r="8" spans="2:15" x14ac:dyDescent="0.55000000000000004">
      <c r="B8" s="3" t="s">
        <v>10</v>
      </c>
      <c r="C8" s="2">
        <f>1/250</f>
        <v>4.0000000000000001E-3</v>
      </c>
      <c r="F8" s="10">
        <f ca="1">vswap_pnl-error</f>
        <v>1.9314874116126976E-4</v>
      </c>
      <c r="G8" s="2">
        <f t="array" aca="1" ref="G8:H8" ca="1">_xll.MONTE.STDEV(F8)</f>
        <v>-1.4753230158052932E-4</v>
      </c>
      <c r="H8" s="2">
        <f ca="1"/>
        <v>1.7890400879793571E-3</v>
      </c>
      <c r="L8" s="2" cm="1">
        <f t="array" aca="1" ref="L8" ca="1">SUM(_xlfn.ANCHORARRAY(L11)^4)</f>
        <v>2.8125124686180332E-7</v>
      </c>
      <c r="M8" s="11">
        <f ca="1">L8/(2*t)</f>
        <v>5.6250249372360665E-7</v>
      </c>
    </row>
    <row r="9" spans="2:15" x14ac:dyDescent="0.55000000000000004">
      <c r="L9" s="2" cm="1">
        <f t="array" aca="1" ref="L9" ca="1">SUM(_xlfn.ANCHORARRAY(L11)^5)</f>
        <v>-8.7005886776163822E-10</v>
      </c>
      <c r="M9" s="11">
        <f ca="1">-2/(5*L9*t)</f>
        <v>1838956028.4768419</v>
      </c>
    </row>
    <row r="10" spans="2:15" x14ac:dyDescent="0.55000000000000004">
      <c r="B10" s="5" t="s">
        <v>11</v>
      </c>
      <c r="C10" s="5" t="s">
        <v>12</v>
      </c>
      <c r="D10" s="5" t="s">
        <v>13</v>
      </c>
      <c r="E10" s="5" t="s">
        <v>14</v>
      </c>
      <c r="G10" s="5" t="s">
        <v>15</v>
      </c>
      <c r="H10" s="5" t="s">
        <v>16</v>
      </c>
      <c r="I10" s="5" t="s">
        <v>17</v>
      </c>
    </row>
    <row r="11" spans="2:15" x14ac:dyDescent="0.55000000000000004">
      <c r="B11" s="2" cm="1">
        <f t="array" ref="B11:B73">_xll.ARRAY.SEQUENCE(0,t,step)</f>
        <v>0</v>
      </c>
      <c r="C11" s="2" cm="1">
        <f t="array" aca="1" ref="C11:C73" ca="1">_xll.BROWNIAN(time)</f>
        <v>0</v>
      </c>
      <c r="D11" s="2" cm="1">
        <f t="array" aca="1" ref="D11:D73" ca="1">f*EXP(sigma*B_t - sigma*sigma*time/2)</f>
        <v>101</v>
      </c>
      <c r="E11" s="7" cm="1">
        <f t="array" aca="1" ref="E11:E73" ca="1">_xlfn.VSTACK(0,_xlfn.DROP(F_t,1)-_xlfn.DROP(F_t,-1))</f>
        <v>0</v>
      </c>
      <c r="G11" s="2" cm="1">
        <f t="array" ref="G11:G51">_xll.ARRAY.SEQUENCE(80,120)</f>
        <v>80</v>
      </c>
      <c r="H11" s="8" cm="1">
        <f t="array" ref="H11:H51">_xlfn.MAP(k,_xlfn.LAMBDA(_xlpm.k,_xll.BLACK.PUT.VALUE(f,sigma*SQRT(t),_xlpm.k)))</f>
        <v>1.3952866732558356E-6</v>
      </c>
      <c r="I11" s="8" cm="1">
        <f t="array" ref="I11:I51">p + f - k</f>
        <v>21.000001395286674</v>
      </c>
      <c r="L11" s="2" cm="1">
        <f t="array" aca="1" ref="L11:L72" ca="1">_xlfn.DROP(DF_t,1)/_xlfn.DROP(F_t,-1)</f>
        <v>1.1551381956581373E-2</v>
      </c>
      <c r="M11" s="2">
        <f ca="1">(D12-D11)/D11</f>
        <v>1.1551381956581373E-2</v>
      </c>
      <c r="N11" s="2">
        <f ca="1">L11-M11</f>
        <v>0</v>
      </c>
    </row>
    <row r="12" spans="2:15" x14ac:dyDescent="0.55000000000000004">
      <c r="B12" s="2">
        <v>4.0000000000000001E-3</v>
      </c>
      <c r="C12" s="2">
        <f ca="1"/>
        <v>0.11505174117586833</v>
      </c>
      <c r="D12" s="6">
        <f ca="1"/>
        <v>102.16668957761472</v>
      </c>
      <c r="E12" s="7">
        <f ca="1"/>
        <v>1.1666895776147186</v>
      </c>
      <c r="F12" s="6"/>
      <c r="G12" s="2">
        <v>81</v>
      </c>
      <c r="H12" s="8">
        <v>4.7779744877241015E-6</v>
      </c>
      <c r="I12" s="2">
        <v>20.000004777974482</v>
      </c>
      <c r="L12" s="2">
        <f ca="1"/>
        <v>1.3875459846478784E-2</v>
      </c>
    </row>
    <row r="13" spans="2:15" x14ac:dyDescent="0.55000000000000004">
      <c r="B13" s="2">
        <v>8.0000000000000002E-3</v>
      </c>
      <c r="C13" s="2">
        <f ca="1"/>
        <v>0.25305251079280655</v>
      </c>
      <c r="D13" s="6">
        <f ca="1"/>
        <v>103.58429937649657</v>
      </c>
      <c r="E13" s="7">
        <f ca="1"/>
        <v>1.4176097988818555</v>
      </c>
      <c r="F13" s="6"/>
      <c r="G13" s="2">
        <v>82</v>
      </c>
      <c r="H13" s="8">
        <v>1.5235287175507928E-5</v>
      </c>
      <c r="I13" s="2">
        <v>19.000015235287179</v>
      </c>
      <c r="L13" s="2">
        <f ca="1"/>
        <v>1.8807851785075983E-3</v>
      </c>
    </row>
    <row r="14" spans="2:15" x14ac:dyDescent="0.55000000000000004">
      <c r="B14" s="2">
        <v>1.2E-2</v>
      </c>
      <c r="C14" s="2">
        <f ca="1"/>
        <v>0.27204269795887892</v>
      </c>
      <c r="D14" s="6">
        <f ca="1"/>
        <v>103.77911919148998</v>
      </c>
      <c r="E14" s="7">
        <f ca="1"/>
        <v>0.19481981499340861</v>
      </c>
      <c r="F14" s="6"/>
      <c r="G14" s="2">
        <v>83</v>
      </c>
      <c r="H14" s="8">
        <v>4.5361444467206802E-5</v>
      </c>
      <c r="I14" s="2">
        <v>18.000045361444464</v>
      </c>
      <c r="L14" s="2">
        <f ca="1"/>
        <v>-1.3084409778683295E-2</v>
      </c>
    </row>
    <row r="15" spans="2:15" x14ac:dyDescent="0.55000000000000004">
      <c r="B15" s="2">
        <v>1.6E-2</v>
      </c>
      <c r="C15" s="2">
        <f ca="1"/>
        <v>0.14053505031105756</v>
      </c>
      <c r="D15" s="6">
        <f ca="1"/>
        <v>102.42123066951771</v>
      </c>
      <c r="E15" s="7">
        <f ca="1"/>
        <v>-1.3578885219722707</v>
      </c>
      <c r="F15" s="6"/>
      <c r="G15" s="2">
        <v>84</v>
      </c>
      <c r="H15" s="8">
        <v>1.2644962793795234E-4</v>
      </c>
      <c r="I15" s="2">
        <v>17.000126449627942</v>
      </c>
      <c r="L15" s="2">
        <f ca="1"/>
        <v>4.2158416057959088E-3</v>
      </c>
    </row>
    <row r="16" spans="2:15" x14ac:dyDescent="0.55000000000000004">
      <c r="B16" s="2">
        <v>0.02</v>
      </c>
      <c r="C16" s="2">
        <f ca="1"/>
        <v>0.1828048487447318</v>
      </c>
      <c r="D16" s="6">
        <f ca="1"/>
        <v>102.85302235509108</v>
      </c>
      <c r="E16" s="7">
        <f ca="1"/>
        <v>0.43179168557337277</v>
      </c>
      <c r="F16" s="6"/>
      <c r="G16" s="2">
        <v>85</v>
      </c>
      <c r="H16" s="8">
        <v>3.3088205693077022E-4</v>
      </c>
      <c r="I16" s="2">
        <v>16.000330882056929</v>
      </c>
      <c r="L16" s="2">
        <f ca="1"/>
        <v>-2.5606013263550173E-3</v>
      </c>
    </row>
    <row r="17" spans="2:12" x14ac:dyDescent="0.55000000000000004">
      <c r="B17" s="2">
        <v>2.4E-2</v>
      </c>
      <c r="C17" s="2">
        <f ca="1"/>
        <v>0.15736599601425044</v>
      </c>
      <c r="D17" s="6">
        <f ca="1"/>
        <v>102.58965676962902</v>
      </c>
      <c r="E17" s="7">
        <f ca="1"/>
        <v>-0.26336558546206845</v>
      </c>
      <c r="F17" s="6"/>
      <c r="G17" s="2">
        <v>86</v>
      </c>
      <c r="H17" s="8">
        <v>8.1480415298684772E-4</v>
      </c>
      <c r="I17" s="2">
        <v>15.000814804152981</v>
      </c>
      <c r="L17" s="2">
        <f ca="1"/>
        <v>8.2344519180559891E-3</v>
      </c>
    </row>
    <row r="18" spans="2:12" x14ac:dyDescent="0.55000000000000004">
      <c r="B18" s="2">
        <v>2.8000000000000001E-2</v>
      </c>
      <c r="C18" s="2">
        <f ca="1"/>
        <v>0.23957333394012609</v>
      </c>
      <c r="D18" s="6">
        <f ca="1"/>
        <v>103.43442636558839</v>
      </c>
      <c r="E18" s="7">
        <f ca="1"/>
        <v>0.84476959595937728</v>
      </c>
      <c r="F18" s="6"/>
      <c r="G18" s="2">
        <v>87</v>
      </c>
      <c r="H18" s="8">
        <v>1.8929062416915832E-3</v>
      </c>
      <c r="I18" s="2">
        <v>14.001892906241693</v>
      </c>
      <c r="L18" s="2">
        <f ca="1"/>
        <v>1.9397322773824729E-4</v>
      </c>
    </row>
    <row r="19" spans="2:12" x14ac:dyDescent="0.55000000000000004">
      <c r="B19" s="2">
        <v>3.2000000000000001E-2</v>
      </c>
      <c r="C19" s="2">
        <f ca="1"/>
        <v>0.24171287811376893</v>
      </c>
      <c r="D19" s="6">
        <f ca="1"/>
        <v>103.45448987512978</v>
      </c>
      <c r="E19" s="7">
        <f ca="1"/>
        <v>2.0063509541387248E-2</v>
      </c>
      <c r="F19" s="6"/>
      <c r="G19" s="2">
        <v>88</v>
      </c>
      <c r="H19" s="8">
        <v>4.1586048103289808E-3</v>
      </c>
      <c r="I19" s="2">
        <v>13.004158604810328</v>
      </c>
      <c r="L19" s="2">
        <f ca="1"/>
        <v>5.1190041942634707E-3</v>
      </c>
    </row>
    <row r="20" spans="2:12" x14ac:dyDescent="0.55000000000000004">
      <c r="B20" s="2">
        <v>3.6000000000000004E-2</v>
      </c>
      <c r="C20" s="2">
        <f ca="1"/>
        <v>0.29297234445848086</v>
      </c>
      <c r="D20" s="6">
        <f ca="1"/>
        <v>103.98407384271596</v>
      </c>
      <c r="E20" s="7">
        <f ca="1"/>
        <v>0.5295839675861771</v>
      </c>
      <c r="F20" s="6"/>
      <c r="G20" s="2">
        <v>89</v>
      </c>
      <c r="H20" s="8">
        <v>8.6603246486431917E-3</v>
      </c>
      <c r="I20" s="2">
        <v>12.008660324648645</v>
      </c>
      <c r="L20" s="2">
        <f ca="1"/>
        <v>-2.312871003764024E-3</v>
      </c>
    </row>
    <row r="21" spans="2:12" x14ac:dyDescent="0.55000000000000004">
      <c r="B21" s="2">
        <v>0.04</v>
      </c>
      <c r="C21" s="2">
        <f ca="1"/>
        <v>0.27001684624640759</v>
      </c>
      <c r="D21" s="6">
        <f ca="1"/>
        <v>103.74357209347188</v>
      </c>
      <c r="E21" s="7">
        <f ca="1"/>
        <v>-0.24050174924407486</v>
      </c>
      <c r="G21" s="2">
        <v>90</v>
      </c>
      <c r="H21" s="8">
        <v>1.7135448715923651E-2</v>
      </c>
      <c r="I21" s="2">
        <v>11.017135448715919</v>
      </c>
      <c r="L21" s="2">
        <f ca="1"/>
        <v>4.9714146558725875E-3</v>
      </c>
    </row>
    <row r="22" spans="2:12" x14ac:dyDescent="0.55000000000000004">
      <c r="B22" s="2">
        <v>4.3999999999999997E-2</v>
      </c>
      <c r="C22" s="2">
        <f ca="1"/>
        <v>0.31980782602681362</v>
      </c>
      <c r="D22" s="6">
        <f ca="1"/>
        <v>104.25932440822994</v>
      </c>
      <c r="E22" s="7">
        <f ca="1"/>
        <v>0.51575231475806049</v>
      </c>
      <c r="G22" s="2">
        <v>91</v>
      </c>
      <c r="H22" s="8">
        <v>3.2286640822246637E-2</v>
      </c>
      <c r="I22" s="2">
        <v>10.03228664082225</v>
      </c>
      <c r="L22" s="2">
        <f ca="1"/>
        <v>-4.5678913684477806E-4</v>
      </c>
    </row>
    <row r="23" spans="2:12" x14ac:dyDescent="0.55000000000000004">
      <c r="B23" s="2">
        <v>4.8000000000000001E-2</v>
      </c>
      <c r="C23" s="2">
        <f ca="1"/>
        <v>0.31543889105897349</v>
      </c>
      <c r="D23" s="6">
        <f ca="1"/>
        <v>104.21169988142549</v>
      </c>
      <c r="E23" s="7">
        <f ca="1"/>
        <v>-4.7624526804455058E-2</v>
      </c>
      <c r="G23" s="2">
        <v>92</v>
      </c>
      <c r="H23" s="8">
        <v>5.8062385552407836E-2</v>
      </c>
      <c r="I23" s="2">
        <v>9.0580623855524038</v>
      </c>
      <c r="L23" s="2">
        <f ca="1"/>
        <v>2.0898861232780557E-3</v>
      </c>
    </row>
    <row r="24" spans="2:12" x14ac:dyDescent="0.55000000000000004">
      <c r="B24" s="2">
        <v>5.2000000000000005E-2</v>
      </c>
      <c r="C24" s="2">
        <f ca="1"/>
        <v>0.33651594455022399</v>
      </c>
      <c r="D24" s="6">
        <f ca="1"/>
        <v>104.4294904668909</v>
      </c>
      <c r="E24" s="7">
        <f ca="1"/>
        <v>0.21779058546540853</v>
      </c>
      <c r="G24" s="2">
        <v>93</v>
      </c>
      <c r="H24" s="8">
        <v>9.9880330493593128E-2</v>
      </c>
      <c r="I24" s="2">
        <v>8.0998803304935905</v>
      </c>
      <c r="L24" s="2">
        <f ca="1"/>
        <v>1.1329072058000059E-2</v>
      </c>
    </row>
    <row r="25" spans="2:12" x14ac:dyDescent="0.55000000000000004">
      <c r="B25" s="2">
        <v>5.6000000000000001E-2</v>
      </c>
      <c r="C25" s="2">
        <f ca="1"/>
        <v>0.44936973182293311</v>
      </c>
      <c r="D25" s="6">
        <f ca="1"/>
        <v>105.61257968937053</v>
      </c>
      <c r="E25" s="7">
        <f ca="1"/>
        <v>1.1830892224796372</v>
      </c>
      <c r="G25" s="2">
        <v>94</v>
      </c>
      <c r="H25" s="8">
        <v>0.16471715852224111</v>
      </c>
      <c r="I25" s="2">
        <v>7.1647171585222367</v>
      </c>
      <c r="L25" s="2">
        <f ca="1"/>
        <v>5.1422895276924613E-3</v>
      </c>
    </row>
    <row r="26" spans="2:12" x14ac:dyDescent="0.55000000000000004">
      <c r="B26" s="2">
        <v>0.06</v>
      </c>
      <c r="C26" s="2">
        <f ca="1"/>
        <v>0.50086086291195264</v>
      </c>
      <c r="D26" s="6">
        <f ca="1"/>
        <v>106.15567015189977</v>
      </c>
      <c r="E26" s="7">
        <f ca="1"/>
        <v>0.54309046252923565</v>
      </c>
      <c r="G26" s="2">
        <v>95</v>
      </c>
      <c r="H26" s="8">
        <v>0.26099153820695165</v>
      </c>
      <c r="I26" s="2">
        <v>6.2609915382069516</v>
      </c>
      <c r="L26" s="2">
        <f ca="1"/>
        <v>-4.2913155608368409E-3</v>
      </c>
    </row>
    <row r="27" spans="2:12" x14ac:dyDescent="0.55000000000000004">
      <c r="B27" s="2">
        <v>6.4000000000000001E-2</v>
      </c>
      <c r="C27" s="2">
        <f ca="1"/>
        <v>0.45805536608581277</v>
      </c>
      <c r="D27" s="6">
        <f ca="1"/>
        <v>105.70012267270586</v>
      </c>
      <c r="E27" s="7">
        <f ca="1"/>
        <v>-0.45554747919391048</v>
      </c>
      <c r="G27" s="2">
        <v>96</v>
      </c>
      <c r="H27" s="8">
        <v>0.39819284653149545</v>
      </c>
      <c r="I27" s="2">
        <v>5.3981928465315008</v>
      </c>
      <c r="L27" s="2">
        <f ca="1"/>
        <v>-4.2636528205142422E-3</v>
      </c>
    </row>
    <row r="28" spans="2:12" x14ac:dyDescent="0.55000000000000004">
      <c r="B28" s="2">
        <v>6.8000000000000005E-2</v>
      </c>
      <c r="C28" s="2">
        <f ca="1"/>
        <v>0.41552768501542009</v>
      </c>
      <c r="D28" s="6">
        <f ca="1"/>
        <v>105.24945404654368</v>
      </c>
      <c r="E28" s="7">
        <f ca="1"/>
        <v>-0.45066862616218373</v>
      </c>
      <c r="G28" s="2">
        <v>97</v>
      </c>
      <c r="H28" s="8">
        <v>0.58625613160651113</v>
      </c>
      <c r="I28" s="2">
        <v>4.5862561316065182</v>
      </c>
      <c r="L28" s="2">
        <f ca="1"/>
        <v>5.201467679282889E-3</v>
      </c>
    </row>
    <row r="29" spans="2:12" x14ac:dyDescent="0.55000000000000004">
      <c r="B29" s="2">
        <v>7.2000000000000008E-2</v>
      </c>
      <c r="C29" s="2">
        <f ca="1"/>
        <v>0.46760755274607385</v>
      </c>
      <c r="D29" s="6">
        <f ca="1"/>
        <v>105.79690568002894</v>
      </c>
      <c r="E29" s="7">
        <f ca="1"/>
        <v>0.5474516334852666</v>
      </c>
      <c r="G29" s="2">
        <v>98</v>
      </c>
      <c r="H29" s="8">
        <v>0.83474287606865616</v>
      </c>
      <c r="I29" s="2">
        <v>3.8347428760686597</v>
      </c>
      <c r="L29" s="2">
        <f ca="1"/>
        <v>-3.8493998859241577E-3</v>
      </c>
    </row>
    <row r="30" spans="2:12" x14ac:dyDescent="0.55000000000000004">
      <c r="B30" s="2">
        <v>7.5999999999999998E-2</v>
      </c>
      <c r="C30" s="2">
        <f ca="1"/>
        <v>0.42923927380565829</v>
      </c>
      <c r="D30" s="6">
        <f ca="1"/>
        <v>105.38965108337311</v>
      </c>
      <c r="E30" s="7">
        <f ca="1"/>
        <v>-0.4072545966558323</v>
      </c>
      <c r="G30" s="2">
        <v>99</v>
      </c>
      <c r="H30" s="8">
        <v>1.1519410251768605</v>
      </c>
      <c r="I30" s="2">
        <v>3.1519410251768534</v>
      </c>
      <c r="L30" s="2">
        <f ca="1"/>
        <v>-1.0578080072491726E-2</v>
      </c>
    </row>
    <row r="31" spans="2:12" x14ac:dyDescent="0.55000000000000004">
      <c r="B31" s="2">
        <v>0.08</v>
      </c>
      <c r="C31" s="2">
        <f ca="1"/>
        <v>0.32309501714673472</v>
      </c>
      <c r="D31" s="6">
        <f ca="1"/>
        <v>104.27483091540122</v>
      </c>
      <c r="E31" s="7">
        <f ca="1"/>
        <v>-1.1148201679718852</v>
      </c>
      <c r="G31" s="2">
        <v>100</v>
      </c>
      <c r="H31" s="8">
        <v>1.5440292982588275</v>
      </c>
      <c r="I31" s="2">
        <v>2.5440292982588346</v>
      </c>
      <c r="L31" s="2">
        <f ca="1"/>
        <v>-3.9362727811411216E-3</v>
      </c>
    </row>
    <row r="32" spans="2:12" x14ac:dyDescent="0.55000000000000004">
      <c r="B32" s="2">
        <v>8.4000000000000005E-2</v>
      </c>
      <c r="C32" s="2">
        <f ca="1"/>
        <v>0.28385461421764735</v>
      </c>
      <c r="D32" s="6">
        <f ca="1"/>
        <v>103.86437673671084</v>
      </c>
      <c r="E32" s="7">
        <f ca="1"/>
        <v>-0.41045417869038658</v>
      </c>
      <c r="G32" s="2">
        <v>101</v>
      </c>
      <c r="H32" s="8">
        <v>2.0144486754380893</v>
      </c>
      <c r="I32" s="2">
        <v>2.0144486754380893</v>
      </c>
      <c r="L32" s="2">
        <f ca="1"/>
        <v>4.0124322802225149E-4</v>
      </c>
    </row>
    <row r="33" spans="2:12" x14ac:dyDescent="0.55000000000000004">
      <c r="B33" s="2">
        <v>8.7999999999999995E-2</v>
      </c>
      <c r="C33" s="2">
        <f ca="1"/>
        <v>0.28806624173249384</v>
      </c>
      <c r="D33" s="6">
        <f ca="1"/>
        <v>103.9060516145092</v>
      </c>
      <c r="E33" s="7">
        <f ca="1"/>
        <v>4.1674877798357102E-2</v>
      </c>
      <c r="G33" s="2">
        <v>102</v>
      </c>
      <c r="H33" s="8">
        <v>2.5635871666109793</v>
      </c>
      <c r="I33" s="2">
        <v>1.5635871666109722</v>
      </c>
      <c r="L33" s="2">
        <f ca="1"/>
        <v>8.6008124243268681E-3</v>
      </c>
    </row>
    <row r="34" spans="2:12" x14ac:dyDescent="0.55000000000000004">
      <c r="B34" s="2">
        <v>9.1999999999999998E-2</v>
      </c>
      <c r="C34" s="2">
        <f ca="1"/>
        <v>0.37390660330465109</v>
      </c>
      <c r="D34" s="6">
        <f ca="1"/>
        <v>104.79972807419801</v>
      </c>
      <c r="E34" s="7">
        <f ca="1"/>
        <v>0.89367645968881959</v>
      </c>
      <c r="G34" s="2">
        <v>103</v>
      </c>
      <c r="H34" s="8">
        <v>3.1888224389414148</v>
      </c>
      <c r="I34" s="2">
        <v>1.1888224389414148</v>
      </c>
      <c r="L34" s="2">
        <f ca="1"/>
        <v>-5.2361270064732205E-3</v>
      </c>
    </row>
    <row r="35" spans="2:12" x14ac:dyDescent="0.55000000000000004">
      <c r="B35" s="2">
        <v>9.6000000000000002E-2</v>
      </c>
      <c r="C35" s="2">
        <f ca="1"/>
        <v>0.32160776769253874</v>
      </c>
      <c r="D35" s="6">
        <f ca="1"/>
        <v>104.25098338775766</v>
      </c>
      <c r="E35" s="7">
        <f ca="1"/>
        <v>-0.54874468644035801</v>
      </c>
      <c r="G35" s="2">
        <v>104</v>
      </c>
      <c r="H35" s="8">
        <v>3.88489775340949</v>
      </c>
      <c r="I35" s="2">
        <v>0.88489775340948995</v>
      </c>
      <c r="L35" s="2">
        <f ca="1"/>
        <v>-7.2142697853170594E-3</v>
      </c>
    </row>
    <row r="36" spans="2:12" x14ac:dyDescent="0.55000000000000004">
      <c r="B36" s="2">
        <v>0.1</v>
      </c>
      <c r="C36" s="2">
        <f ca="1"/>
        <v>0.24940358301335891</v>
      </c>
      <c r="D36" s="6">
        <f ca="1"/>
        <v>103.49888866821377</v>
      </c>
      <c r="E36" s="7">
        <f ca="1"/>
        <v>-0.75209471954389073</v>
      </c>
      <c r="G36" s="2">
        <v>105</v>
      </c>
      <c r="H36" s="8">
        <v>4.6445481922661287</v>
      </c>
      <c r="I36" s="2">
        <v>0.64454819226612869</v>
      </c>
      <c r="L36" s="2">
        <f ca="1"/>
        <v>4.8482344632149368E-3</v>
      </c>
    </row>
    <row r="37" spans="2:12" x14ac:dyDescent="0.55000000000000004">
      <c r="B37" s="2">
        <v>0.10400000000000001</v>
      </c>
      <c r="C37" s="2">
        <f ca="1"/>
        <v>0.29796877924780518</v>
      </c>
      <c r="D37" s="6">
        <f ca="1"/>
        <v>104.00067554715945</v>
      </c>
      <c r="E37" s="7">
        <f ca="1"/>
        <v>0.50178687894567986</v>
      </c>
      <c r="G37" s="2">
        <v>106</v>
      </c>
      <c r="H37" s="8">
        <v>5.4592597237627274</v>
      </c>
      <c r="I37" s="2">
        <v>0.45925972376272739</v>
      </c>
      <c r="L37" s="2">
        <f ca="1"/>
        <v>-3.700868732727354E-3</v>
      </c>
    </row>
    <row r="38" spans="2:12" x14ac:dyDescent="0.55000000000000004">
      <c r="B38" s="2">
        <v>0.108</v>
      </c>
      <c r="C38" s="2">
        <f ca="1"/>
        <v>0.26109144034098292</v>
      </c>
      <c r="D38" s="6">
        <f ca="1"/>
        <v>103.61578269884444</v>
      </c>
      <c r="E38" s="7">
        <f ca="1"/>
        <v>-0.3848928483150047</v>
      </c>
      <c r="G38" s="2">
        <v>107</v>
      </c>
      <c r="H38" s="8">
        <v>6.320038208356209</v>
      </c>
      <c r="I38" s="2">
        <v>0.320038208356209</v>
      </c>
      <c r="L38" s="2">
        <f ca="1"/>
        <v>-4.4115405306249722E-3</v>
      </c>
    </row>
    <row r="39" spans="2:12" x14ac:dyDescent="0.55000000000000004">
      <c r="B39" s="2">
        <v>0.112</v>
      </c>
      <c r="C39" s="2">
        <f ca="1"/>
        <v>0.21707843944844007</v>
      </c>
      <c r="D39" s="6">
        <f ca="1"/>
        <v>103.15867747385606</v>
      </c>
      <c r="E39" s="7">
        <f ca="1"/>
        <v>-0.45710522498838202</v>
      </c>
      <c r="G39" s="2">
        <v>108</v>
      </c>
      <c r="H39" s="8">
        <v>7.218085393470659</v>
      </c>
      <c r="I39" s="2">
        <v>0.21808539347065903</v>
      </c>
      <c r="L39" s="2">
        <f ca="1"/>
        <v>5.4340542296514912E-3</v>
      </c>
    </row>
    <row r="40" spans="2:12" x14ac:dyDescent="0.55000000000000004">
      <c r="B40" s="2">
        <v>0.11600000000000001</v>
      </c>
      <c r="C40" s="2">
        <f ca="1"/>
        <v>0.27147186972060716</v>
      </c>
      <c r="D40" s="6">
        <f ca="1"/>
        <v>103.71924732150812</v>
      </c>
      <c r="E40" s="7">
        <f ca="1"/>
        <v>0.56056984765206153</v>
      </c>
      <c r="G40" s="2">
        <v>109</v>
      </c>
      <c r="H40" s="8">
        <v>8.1453147729636299</v>
      </c>
      <c r="I40" s="2">
        <v>0.14531477296362993</v>
      </c>
      <c r="L40" s="2">
        <f ca="1"/>
        <v>-3.1980310749568984E-3</v>
      </c>
    </row>
    <row r="41" spans="2:12" x14ac:dyDescent="0.55000000000000004">
      <c r="B41" s="2">
        <v>0.12</v>
      </c>
      <c r="C41" s="2">
        <f ca="1"/>
        <v>0.23964031266991243</v>
      </c>
      <c r="D41" s="6">
        <f ca="1"/>
        <v>103.3875499455028</v>
      </c>
      <c r="E41" s="7">
        <f ca="1"/>
        <v>-0.33169737600532301</v>
      </c>
      <c r="G41" s="2">
        <v>110</v>
      </c>
      <c r="H41" s="8">
        <v>9.0946804909495995</v>
      </c>
      <c r="I41" s="2">
        <v>9.4680490949599516E-2</v>
      </c>
      <c r="L41" s="2">
        <f ca="1"/>
        <v>5.3221590209056244E-3</v>
      </c>
    </row>
    <row r="42" spans="2:12" x14ac:dyDescent="0.55000000000000004">
      <c r="B42" s="2">
        <v>0.124</v>
      </c>
      <c r="C42" s="2">
        <f ca="1"/>
        <v>0.29292077650563197</v>
      </c>
      <c r="D42" s="6">
        <f ca="1"/>
        <v>103.93779492709459</v>
      </c>
      <c r="E42" s="7">
        <f ca="1"/>
        <v>0.55024498159178847</v>
      </c>
      <c r="G42" s="2">
        <v>111</v>
      </c>
      <c r="H42" s="8">
        <v>10.060327540171201</v>
      </c>
      <c r="I42" s="2">
        <v>6.0327540171201122E-2</v>
      </c>
      <c r="L42" s="2">
        <f ca="1"/>
        <v>-1.1255746046726302E-2</v>
      </c>
    </row>
    <row r="43" spans="2:12" x14ac:dyDescent="0.55000000000000004">
      <c r="B43" s="2">
        <v>0.128</v>
      </c>
      <c r="C43" s="2">
        <f ca="1"/>
        <v>0.17992506308142903</v>
      </c>
      <c r="D43" s="6">
        <f ca="1"/>
        <v>102.76789750273849</v>
      </c>
      <c r="E43" s="7">
        <f ca="1"/>
        <v>-1.169897424356094</v>
      </c>
      <c r="G43" s="2">
        <v>112</v>
      </c>
      <c r="H43" s="8">
        <v>11.037595493331864</v>
      </c>
      <c r="I43" s="2">
        <v>3.759549333186385E-2</v>
      </c>
      <c r="L43" s="2">
        <f ca="1"/>
        <v>-3.2205918491610233E-3</v>
      </c>
    </row>
    <row r="44" spans="2:12" x14ac:dyDescent="0.55000000000000004">
      <c r="B44" s="2">
        <v>0.13200000000000001</v>
      </c>
      <c r="C44" s="2">
        <f ca="1"/>
        <v>0.14786717191200338</v>
      </c>
      <c r="D44" s="6">
        <f ca="1"/>
        <v>102.43692404968576</v>
      </c>
      <c r="E44" s="7">
        <f ca="1"/>
        <v>-0.33097345305273507</v>
      </c>
      <c r="G44" s="2">
        <v>113</v>
      </c>
      <c r="H44" s="8">
        <v>12.022919332817153</v>
      </c>
      <c r="I44" s="2">
        <v>2.2919332817153304E-2</v>
      </c>
      <c r="L44" s="2">
        <f ca="1"/>
        <v>4.5173454439184314E-3</v>
      </c>
    </row>
    <row r="45" spans="2:12" x14ac:dyDescent="0.55000000000000004">
      <c r="B45" s="2">
        <v>0.13600000000000001</v>
      </c>
      <c r="C45" s="2">
        <f ca="1"/>
        <v>0.19313890054059057</v>
      </c>
      <c r="D45" s="6">
        <f ca="1"/>
        <v>102.89966702183062</v>
      </c>
      <c r="E45" s="7">
        <f ca="1"/>
        <v>0.46274297214486637</v>
      </c>
      <c r="G45" s="2">
        <v>114</v>
      </c>
      <c r="H45" s="8">
        <v>13.013671376049274</v>
      </c>
      <c r="I45" s="2">
        <v>1.3671376049273931E-2</v>
      </c>
      <c r="L45" s="2">
        <f ca="1"/>
        <v>-1.0889606646648261E-3</v>
      </c>
    </row>
    <row r="46" spans="2:12" x14ac:dyDescent="0.55000000000000004">
      <c r="B46" s="2">
        <v>0.14000000000000001</v>
      </c>
      <c r="C46" s="2">
        <f ca="1"/>
        <v>0.18244336040935266</v>
      </c>
      <c r="D46" s="6">
        <f ca="1"/>
        <v>102.78761333203674</v>
      </c>
      <c r="E46" s="7">
        <f ca="1"/>
        <v>-0.11205368979388197</v>
      </c>
      <c r="G46" s="2">
        <v>115</v>
      </c>
      <c r="H46" s="8">
        <v>14.007981396831454</v>
      </c>
      <c r="I46" s="2">
        <v>7.9813968314539352E-3</v>
      </c>
      <c r="L46" s="2">
        <f ca="1"/>
        <v>-1.2516073480999472E-2</v>
      </c>
    </row>
    <row r="47" spans="2:12" x14ac:dyDescent="0.55000000000000004">
      <c r="B47" s="2">
        <v>0.14400000000000002</v>
      </c>
      <c r="C47" s="2">
        <f ca="1"/>
        <v>5.6692767588198995E-2</v>
      </c>
      <c r="D47" s="6">
        <f ca="1"/>
        <v>101.50111601063641</v>
      </c>
      <c r="E47" s="7">
        <f ca="1"/>
        <v>-1.2864973214003328</v>
      </c>
      <c r="G47" s="2">
        <v>116</v>
      </c>
      <c r="H47" s="8">
        <v>15.00456169380584</v>
      </c>
      <c r="I47" s="2">
        <v>4.5616938058401502E-3</v>
      </c>
      <c r="L47" s="2">
        <f ca="1"/>
        <v>-9.5610199546773394E-3</v>
      </c>
    </row>
    <row r="48" spans="2:12" x14ac:dyDescent="0.55000000000000004">
      <c r="B48" s="2">
        <v>0.14799999999999999</v>
      </c>
      <c r="C48" s="2">
        <f ca="1"/>
        <v>-3.9177431865066406E-2</v>
      </c>
      <c r="D48" s="6">
        <f ca="1"/>
        <v>100.53066181503669</v>
      </c>
      <c r="E48" s="7">
        <f ca="1"/>
        <v>-0.97045419559971435</v>
      </c>
      <c r="G48" s="2">
        <v>117</v>
      </c>
      <c r="H48" s="8">
        <v>16.002553216627192</v>
      </c>
      <c r="I48" s="2">
        <v>2.5532166271915457E-3</v>
      </c>
      <c r="L48" s="2">
        <f ca="1"/>
        <v>1.0467203558185015E-3</v>
      </c>
    </row>
    <row r="49" spans="2:12" x14ac:dyDescent="0.55000000000000004">
      <c r="B49" s="2">
        <v>0.152</v>
      </c>
      <c r="C49" s="2">
        <f ca="1"/>
        <v>-2.8515702604690985E-2</v>
      </c>
      <c r="D49" s="6">
        <f ca="1"/>
        <v>100.6358893051424</v>
      </c>
      <c r="E49" s="7">
        <f ca="1"/>
        <v>0.10522749010570465</v>
      </c>
      <c r="G49" s="2">
        <v>118</v>
      </c>
      <c r="H49" s="8">
        <v>17.001399925715091</v>
      </c>
      <c r="I49" s="2">
        <v>1.3999257150913991E-3</v>
      </c>
      <c r="L49" s="2">
        <f ca="1"/>
        <v>8.0520046293648879E-4</v>
      </c>
    </row>
    <row r="50" spans="2:12" x14ac:dyDescent="0.55000000000000004">
      <c r="B50" s="2">
        <v>0.156</v>
      </c>
      <c r="C50" s="2">
        <f ca="1"/>
        <v>-2.0266937975136928E-2</v>
      </c>
      <c r="D50" s="6">
        <f ca="1"/>
        <v>100.71692136979892</v>
      </c>
      <c r="E50" s="7">
        <f ca="1"/>
        <v>8.1032064656525904E-2</v>
      </c>
      <c r="G50" s="2">
        <v>119</v>
      </c>
      <c r="H50" s="8">
        <v>18.000752186784126</v>
      </c>
      <c r="I50" s="2">
        <v>7.5218678412625195E-4</v>
      </c>
      <c r="L50" s="2">
        <f ca="1"/>
        <v>1.2184078173071873E-3</v>
      </c>
    </row>
    <row r="51" spans="2:12" x14ac:dyDescent="0.55000000000000004">
      <c r="B51" s="2">
        <v>0.16</v>
      </c>
      <c r="C51" s="2">
        <f ca="1"/>
        <v>-7.8902763664561431E-3</v>
      </c>
      <c r="D51" s="6">
        <f ca="1"/>
        <v>100.839635654131</v>
      </c>
      <c r="E51" s="7">
        <f ca="1"/>
        <v>0.12271428433207632</v>
      </c>
      <c r="G51" s="2">
        <v>120</v>
      </c>
      <c r="H51" s="8">
        <v>19.000396188682643</v>
      </c>
      <c r="I51" s="2">
        <v>3.9618868264312823E-4</v>
      </c>
      <c r="L51" s="2">
        <f ca="1"/>
        <v>-1.1193312428032299E-3</v>
      </c>
    </row>
    <row r="52" spans="2:12" x14ac:dyDescent="0.55000000000000004">
      <c r="B52" s="2">
        <v>0.16400000000000001</v>
      </c>
      <c r="C52" s="2">
        <f ca="1"/>
        <v>-1.8889857985281124E-2</v>
      </c>
      <c r="D52" s="6">
        <f ca="1"/>
        <v>100.72676269943044</v>
      </c>
      <c r="E52" s="7">
        <f ca="1"/>
        <v>-0.11287295470056335</v>
      </c>
      <c r="H52" s="8"/>
      <c r="L52" s="2">
        <f ca="1"/>
        <v>-9.7027997209410549E-3</v>
      </c>
    </row>
    <row r="53" spans="2:12" x14ac:dyDescent="0.55000000000000004">
      <c r="B53" s="2">
        <v>0.16800000000000001</v>
      </c>
      <c r="C53" s="2">
        <f ca="1"/>
        <v>-0.11619164401644669</v>
      </c>
      <c r="D53" s="6">
        <f ca="1"/>
        <v>99.749431094419108</v>
      </c>
      <c r="E53" s="7">
        <f ca="1"/>
        <v>-0.97733160501132943</v>
      </c>
      <c r="H53" s="8"/>
      <c r="L53" s="2">
        <f ca="1"/>
        <v>-1.5314102376266018E-2</v>
      </c>
    </row>
    <row r="54" spans="2:12" x14ac:dyDescent="0.55000000000000004">
      <c r="B54" s="2">
        <v>0.17200000000000001</v>
      </c>
      <c r="C54" s="2">
        <f ca="1"/>
        <v>-0.27031738727720689</v>
      </c>
      <c r="D54" s="6">
        <f ca="1"/>
        <v>98.221858094664881</v>
      </c>
      <c r="E54" s="7">
        <f ca="1"/>
        <v>-1.5275729997542271</v>
      </c>
      <c r="H54" s="8"/>
      <c r="L54" s="2">
        <f ca="1"/>
        <v>-2.6292034887811342E-3</v>
      </c>
    </row>
    <row r="55" spans="2:12" x14ac:dyDescent="0.55000000000000004">
      <c r="B55" s="2">
        <v>0.17599999999999999</v>
      </c>
      <c r="C55" s="2">
        <f ca="1"/>
        <v>-0.29644404642274014</v>
      </c>
      <c r="D55" s="6">
        <f ca="1"/>
        <v>97.963612842687823</v>
      </c>
      <c r="E55" s="7">
        <f ca="1"/>
        <v>-0.25824525197705839</v>
      </c>
      <c r="H55" s="8"/>
      <c r="L55" s="2">
        <f ca="1"/>
        <v>4.7888231459068909E-3</v>
      </c>
    </row>
    <row r="56" spans="2:12" x14ac:dyDescent="0.55000000000000004">
      <c r="B56" s="2">
        <v>0.18</v>
      </c>
      <c r="C56" s="2">
        <f ca="1"/>
        <v>-0.24847011433821076</v>
      </c>
      <c r="D56" s="6">
        <f ca="1"/>
        <v>98.432743259325548</v>
      </c>
      <c r="E56" s="7">
        <f ca="1"/>
        <v>0.46913041663772503</v>
      </c>
      <c r="H56" s="8"/>
      <c r="L56" s="2">
        <f ca="1"/>
        <v>-3.2152065812200994E-3</v>
      </c>
    </row>
    <row r="57" spans="2:12" x14ac:dyDescent="0.55000000000000004">
      <c r="B57" s="2">
        <v>0.184</v>
      </c>
      <c r="C57" s="2">
        <f ca="1"/>
        <v>-0.28047397897629528</v>
      </c>
      <c r="D57" s="6">
        <f ca="1"/>
        <v>98.116261655390616</v>
      </c>
      <c r="E57" s="7">
        <f ca="1"/>
        <v>-0.31648160393493185</v>
      </c>
      <c r="H57" s="8"/>
      <c r="L57" s="2">
        <f ca="1"/>
        <v>1.7174693768504123E-3</v>
      </c>
    </row>
    <row r="58" spans="2:12" x14ac:dyDescent="0.55000000000000004">
      <c r="B58" s="2">
        <v>0.188</v>
      </c>
      <c r="C58" s="2">
        <f ca="1"/>
        <v>-0.26311401684807639</v>
      </c>
      <c r="D58" s="6">
        <f ca="1"/>
        <v>98.284773330154792</v>
      </c>
      <c r="E58" s="7">
        <f ca="1"/>
        <v>0.16851167476417572</v>
      </c>
      <c r="H58" s="8"/>
      <c r="L58" s="2">
        <f ca="1"/>
        <v>4.7422011438139379E-3</v>
      </c>
    </row>
    <row r="59" spans="2:12" x14ac:dyDescent="0.55000000000000004">
      <c r="B59" s="2">
        <v>0.192</v>
      </c>
      <c r="C59" s="2">
        <f ca="1"/>
        <v>-0.21560409354507665</v>
      </c>
      <c r="D59" s="6">
        <f ca="1"/>
        <v>98.750859494660546</v>
      </c>
      <c r="E59" s="7">
        <f ca="1"/>
        <v>0.46608616450575369</v>
      </c>
      <c r="H59" s="8"/>
      <c r="L59" s="2">
        <f ca="1"/>
        <v>4.7150870365700514E-3</v>
      </c>
    </row>
    <row r="60" spans="2:12" x14ac:dyDescent="0.55000000000000004">
      <c r="B60" s="2">
        <v>0.19600000000000001</v>
      </c>
      <c r="C60" s="2">
        <f ca="1"/>
        <v>-0.16836403521910212</v>
      </c>
      <c r="D60" s="6">
        <f ca="1"/>
        <v>99.21647839211397</v>
      </c>
      <c r="E60" s="7">
        <f ca="1"/>
        <v>0.46561889745342455</v>
      </c>
      <c r="H60" s="8"/>
      <c r="L60" s="2">
        <f ca="1"/>
        <v>-1.9480570855491064E-3</v>
      </c>
    </row>
    <row r="61" spans="2:12" x14ac:dyDescent="0.55000000000000004">
      <c r="B61" s="2">
        <v>0.2</v>
      </c>
      <c r="C61" s="2">
        <f ca="1"/>
        <v>-0.18766360538514043</v>
      </c>
      <c r="D61" s="6">
        <f ca="1"/>
        <v>99.023199028378983</v>
      </c>
      <c r="E61" s="7">
        <f ca="1"/>
        <v>-0.19327936373498744</v>
      </c>
      <c r="H61" s="8"/>
      <c r="L61" s="2">
        <f ca="1"/>
        <v>1.5673029107248107E-3</v>
      </c>
    </row>
    <row r="62" spans="2:12" x14ac:dyDescent="0.55000000000000004">
      <c r="B62" s="2">
        <v>0.20400000000000001</v>
      </c>
      <c r="C62" s="2">
        <f ca="1"/>
        <v>-0.17180284565175086</v>
      </c>
      <c r="D62" s="6">
        <f ca="1"/>
        <v>99.178398376445443</v>
      </c>
      <c r="E62" s="7">
        <f ca="1"/>
        <v>0.15519934806646063</v>
      </c>
      <c r="H62" s="8"/>
      <c r="L62" s="2">
        <f ca="1"/>
        <v>-2.3273563236991795E-3</v>
      </c>
    </row>
    <row r="63" spans="2:12" x14ac:dyDescent="0.55000000000000004">
      <c r="B63" s="2">
        <v>0.20800000000000002</v>
      </c>
      <c r="C63" s="2">
        <f ca="1"/>
        <v>-0.19490353392061174</v>
      </c>
      <c r="D63" s="6">
        <f ca="1"/>
        <v>98.947574903809667</v>
      </c>
      <c r="E63" s="7">
        <f ca="1"/>
        <v>-0.23082347263577674</v>
      </c>
      <c r="H63" s="8"/>
      <c r="L63" s="2">
        <f ca="1"/>
        <v>-5.4385592621045056E-3</v>
      </c>
    </row>
    <row r="64" spans="2:12" x14ac:dyDescent="0.55000000000000004">
      <c r="B64" s="2">
        <v>0.21199999999999999</v>
      </c>
      <c r="C64" s="2">
        <f ca="1"/>
        <v>-0.24923755457694796</v>
      </c>
      <c r="D64" s="6">
        <f ca="1"/>
        <v>98.409442653853773</v>
      </c>
      <c r="E64" s="7">
        <f ca="1"/>
        <v>-0.53813224995589337</v>
      </c>
      <c r="H64" s="8"/>
      <c r="L64" s="2">
        <f ca="1"/>
        <v>8.1704801056148458E-3</v>
      </c>
    </row>
    <row r="65" spans="2:12" x14ac:dyDescent="0.55000000000000004">
      <c r="B65" s="2">
        <v>0.216</v>
      </c>
      <c r="C65" s="2">
        <f ca="1"/>
        <v>-0.16766473019988218</v>
      </c>
      <c r="D65" s="6">
        <f ca="1"/>
        <v>99.213495047261731</v>
      </c>
      <c r="E65" s="7">
        <f ca="1"/>
        <v>0.80405239340795731</v>
      </c>
      <c r="H65" s="8"/>
      <c r="L65" s="2">
        <f ca="1"/>
        <v>1.1302861103695036E-2</v>
      </c>
    </row>
    <row r="66" spans="2:12" x14ac:dyDescent="0.55000000000000004">
      <c r="B66" s="2">
        <v>0.22</v>
      </c>
      <c r="C66" s="2">
        <f ca="1"/>
        <v>-5.507011963526949E-2</v>
      </c>
      <c r="D66" s="6">
        <f ca="1"/>
        <v>100.33489140139307</v>
      </c>
      <c r="E66" s="7">
        <f ca="1"/>
        <v>1.1213963541313348</v>
      </c>
      <c r="H66" s="8"/>
      <c r="L66" s="2">
        <f ca="1"/>
        <v>4.1654771147038409E-3</v>
      </c>
    </row>
    <row r="67" spans="2:12" x14ac:dyDescent="0.55000000000000004">
      <c r="B67" s="2">
        <v>0.224</v>
      </c>
      <c r="C67" s="2">
        <f ca="1"/>
        <v>-1.3301864316275135E-2</v>
      </c>
      <c r="D67" s="6">
        <f ca="1"/>
        <v>100.75283409533186</v>
      </c>
      <c r="E67" s="7">
        <f ca="1"/>
        <v>0.41794269393879802</v>
      </c>
      <c r="H67" s="8"/>
      <c r="L67" s="2">
        <f ca="1"/>
        <v>5.194795145633503E-3</v>
      </c>
    </row>
    <row r="68" spans="2:12" x14ac:dyDescent="0.55000000000000004">
      <c r="B68" s="2">
        <v>0.22800000000000001</v>
      </c>
      <c r="C68" s="2">
        <f ca="1"/>
        <v>3.8711623131320309E-2</v>
      </c>
      <c r="D68" s="6">
        <f ca="1"/>
        <v>101.27622442879911</v>
      </c>
      <c r="E68" s="7">
        <f ca="1"/>
        <v>0.52339033346724761</v>
      </c>
      <c r="H68" s="8"/>
      <c r="L68" s="2">
        <f ca="1"/>
        <v>-5.320942241875536E-4</v>
      </c>
    </row>
    <row r="69" spans="2:12" x14ac:dyDescent="0.55000000000000004">
      <c r="B69" s="2">
        <v>0.23200000000000001</v>
      </c>
      <c r="C69" s="2">
        <f ca="1"/>
        <v>3.3589264765765604E-2</v>
      </c>
      <c r="D69" s="6">
        <f ca="1"/>
        <v>101.22233593473302</v>
      </c>
      <c r="E69" s="7">
        <f ca="1"/>
        <v>-5.3888494066086423E-2</v>
      </c>
      <c r="H69" s="8"/>
      <c r="L69" s="2">
        <f ca="1"/>
        <v>2.9409658965362309E-3</v>
      </c>
    </row>
    <row r="70" spans="2:12" x14ac:dyDescent="0.55000000000000004">
      <c r="B70" s="2">
        <v>0.23600000000000002</v>
      </c>
      <c r="C70" s="2">
        <f ca="1"/>
        <v>6.3155761933314777E-2</v>
      </c>
      <c r="D70" s="6">
        <f ca="1"/>
        <v>101.52002737268481</v>
      </c>
      <c r="E70" s="7">
        <f ca="1"/>
        <v>0.29769143795178366</v>
      </c>
      <c r="H70" s="8"/>
      <c r="L70" s="2">
        <f ca="1"/>
        <v>-7.8301089986233426E-3</v>
      </c>
    </row>
    <row r="71" spans="2:12" x14ac:dyDescent="0.55000000000000004">
      <c r="B71" s="2">
        <v>0.24</v>
      </c>
      <c r="C71" s="2">
        <f ca="1"/>
        <v>-1.5253490773417797E-2</v>
      </c>
      <c r="D71" s="6">
        <f ca="1"/>
        <v>100.72511449281346</v>
      </c>
      <c r="E71" s="7">
        <f ca="1"/>
        <v>-0.7949128798713474</v>
      </c>
      <c r="H71" s="8"/>
      <c r="L71" s="2">
        <f ca="1"/>
        <v>4.1488606124614694E-3</v>
      </c>
    </row>
    <row r="72" spans="2:12" x14ac:dyDescent="0.55000000000000004">
      <c r="B72" s="2">
        <v>0.24399999999999999</v>
      </c>
      <c r="C72" s="2">
        <f ca="1"/>
        <v>2.6349287439423372E-2</v>
      </c>
      <c r="D72" s="6">
        <f ca="1"/>
        <v>101.14300895301837</v>
      </c>
      <c r="E72" s="7">
        <f ca="1"/>
        <v>0.41789446020490573</v>
      </c>
      <c r="H72" s="8"/>
      <c r="L72" s="2">
        <f ca="1"/>
        <v>-8.603022659566209E-3</v>
      </c>
    </row>
    <row r="73" spans="2:12" x14ac:dyDescent="0.55000000000000004">
      <c r="B73" s="2">
        <v>0.248</v>
      </c>
      <c r="C73" s="2">
        <f ca="1"/>
        <v>-5.985313536302804E-2</v>
      </c>
      <c r="D73" s="6">
        <f ca="1"/>
        <v>100.27287335513884</v>
      </c>
      <c r="E73" s="7">
        <f ca="1"/>
        <v>-0.87013559787952488</v>
      </c>
      <c r="H73" s="8"/>
    </row>
    <row r="74" spans="2:12" x14ac:dyDescent="0.55000000000000004">
      <c r="D74" s="6"/>
      <c r="H74" s="8"/>
    </row>
    <row r="75" spans="2:12" x14ac:dyDescent="0.55000000000000004">
      <c r="D75" s="6"/>
      <c r="E75" s="7"/>
      <c r="H75" s="8"/>
    </row>
    <row r="76" spans="2:12" x14ac:dyDescent="0.55000000000000004">
      <c r="D76" s="6"/>
      <c r="E76" s="7"/>
      <c r="H76" s="8"/>
    </row>
    <row r="77" spans="2:12" x14ac:dyDescent="0.55000000000000004">
      <c r="D77" s="6"/>
      <c r="E77" s="7"/>
      <c r="H77" s="8"/>
    </row>
    <row r="78" spans="2:12" x14ac:dyDescent="0.55000000000000004">
      <c r="D78" s="6"/>
      <c r="E78" s="7"/>
      <c r="H78" s="8"/>
    </row>
    <row r="79" spans="2:12" x14ac:dyDescent="0.55000000000000004">
      <c r="D79" s="6"/>
      <c r="E79" s="7"/>
      <c r="H79" s="8"/>
    </row>
    <row r="80" spans="2:12" x14ac:dyDescent="0.55000000000000004">
      <c r="D80" s="6"/>
      <c r="E80" s="7"/>
      <c r="H80" s="8"/>
    </row>
    <row r="81" spans="4:8" x14ac:dyDescent="0.55000000000000004">
      <c r="D81" s="6"/>
      <c r="E81" s="7"/>
      <c r="H81" s="8"/>
    </row>
    <row r="82" spans="4:8" x14ac:dyDescent="0.55000000000000004">
      <c r="D82" s="6"/>
      <c r="E82" s="7"/>
      <c r="H82" s="8"/>
    </row>
    <row r="83" spans="4:8" x14ac:dyDescent="0.55000000000000004">
      <c r="D83" s="6"/>
      <c r="E83" s="7"/>
      <c r="H83" s="8"/>
    </row>
    <row r="84" spans="4:8" x14ac:dyDescent="0.55000000000000004">
      <c r="D84" s="6"/>
      <c r="E84" s="7"/>
      <c r="H84" s="8"/>
    </row>
    <row r="85" spans="4:8" x14ac:dyDescent="0.55000000000000004">
      <c r="D85" s="6"/>
      <c r="E85" s="7"/>
      <c r="H85" s="8"/>
    </row>
    <row r="86" spans="4:8" x14ac:dyDescent="0.55000000000000004">
      <c r="D86" s="6"/>
      <c r="E86" s="7"/>
      <c r="H86" s="8"/>
    </row>
    <row r="87" spans="4:8" x14ac:dyDescent="0.55000000000000004">
      <c r="D87" s="6"/>
      <c r="E87" s="7"/>
      <c r="H87" s="8"/>
    </row>
    <row r="88" spans="4:8" x14ac:dyDescent="0.55000000000000004">
      <c r="D88" s="6"/>
      <c r="E88" s="7"/>
      <c r="H88" s="8"/>
    </row>
    <row r="89" spans="4:8" x14ac:dyDescent="0.55000000000000004">
      <c r="D89" s="6"/>
      <c r="E89" s="7"/>
      <c r="H89" s="8"/>
    </row>
    <row r="90" spans="4:8" x14ac:dyDescent="0.55000000000000004">
      <c r="D90" s="6"/>
      <c r="E90" s="7"/>
      <c r="H90" s="8"/>
    </row>
    <row r="91" spans="4:8" x14ac:dyDescent="0.55000000000000004">
      <c r="D91" s="6"/>
      <c r="E91" s="7"/>
      <c r="H91" s="8"/>
    </row>
    <row r="92" spans="4:8" x14ac:dyDescent="0.55000000000000004">
      <c r="D92" s="6"/>
      <c r="E92" s="7"/>
      <c r="H92" s="8"/>
    </row>
    <row r="93" spans="4:8" x14ac:dyDescent="0.55000000000000004">
      <c r="D93" s="6"/>
      <c r="E93" s="7"/>
      <c r="H93" s="8"/>
    </row>
    <row r="94" spans="4:8" x14ac:dyDescent="0.55000000000000004">
      <c r="D94" s="6"/>
      <c r="E94" s="7"/>
      <c r="H94" s="8"/>
    </row>
    <row r="95" spans="4:8" x14ac:dyDescent="0.55000000000000004">
      <c r="D95" s="6"/>
      <c r="E95" s="7"/>
      <c r="H95" s="8"/>
    </row>
    <row r="96" spans="4:8" x14ac:dyDescent="0.55000000000000004">
      <c r="D96" s="6"/>
      <c r="E96" s="7"/>
      <c r="H96" s="8"/>
    </row>
    <row r="97" spans="4:8" x14ac:dyDescent="0.55000000000000004">
      <c r="D97" s="6"/>
      <c r="E97" s="7"/>
      <c r="H97" s="8"/>
    </row>
    <row r="98" spans="4:8" x14ac:dyDescent="0.55000000000000004">
      <c r="D98" s="6"/>
      <c r="E98" s="7"/>
      <c r="H98" s="8"/>
    </row>
    <row r="99" spans="4:8" x14ac:dyDescent="0.55000000000000004">
      <c r="D99" s="6"/>
      <c r="E99" s="7"/>
      <c r="H99" s="8"/>
    </row>
    <row r="100" spans="4:8" x14ac:dyDescent="0.55000000000000004">
      <c r="D100" s="6"/>
      <c r="E100" s="7"/>
      <c r="H100" s="8"/>
    </row>
    <row r="101" spans="4:8" x14ac:dyDescent="0.55000000000000004">
      <c r="D101" s="6"/>
      <c r="E101" s="7"/>
      <c r="H101" s="8"/>
    </row>
    <row r="102" spans="4:8" x14ac:dyDescent="0.55000000000000004">
      <c r="D102" s="6"/>
      <c r="E102" s="7"/>
      <c r="H102" s="8"/>
    </row>
    <row r="103" spans="4:8" x14ac:dyDescent="0.55000000000000004">
      <c r="D103" s="6"/>
      <c r="E103" s="7"/>
      <c r="H103" s="8"/>
    </row>
    <row r="104" spans="4:8" x14ac:dyDescent="0.55000000000000004">
      <c r="D104" s="6"/>
      <c r="E104" s="7"/>
      <c r="H104" s="8"/>
    </row>
    <row r="105" spans="4:8" x14ac:dyDescent="0.55000000000000004">
      <c r="D105" s="6"/>
      <c r="E105" s="7"/>
      <c r="H105" s="8"/>
    </row>
    <row r="106" spans="4:8" x14ac:dyDescent="0.55000000000000004">
      <c r="D106" s="6"/>
      <c r="E106" s="7"/>
      <c r="H106" s="8"/>
    </row>
    <row r="107" spans="4:8" x14ac:dyDescent="0.55000000000000004">
      <c r="D107" s="6"/>
      <c r="E107" s="7"/>
      <c r="H107" s="8"/>
    </row>
    <row r="108" spans="4:8" x14ac:dyDescent="0.55000000000000004">
      <c r="D108" s="6"/>
      <c r="E108" s="7"/>
      <c r="H108" s="8"/>
    </row>
    <row r="109" spans="4:8" x14ac:dyDescent="0.55000000000000004">
      <c r="D109" s="6"/>
      <c r="E109" s="7"/>
      <c r="H109" s="8"/>
    </row>
    <row r="110" spans="4:8" x14ac:dyDescent="0.55000000000000004">
      <c r="D110" s="6"/>
      <c r="E110" s="7"/>
      <c r="H110" s="8"/>
    </row>
    <row r="111" spans="4:8" x14ac:dyDescent="0.55000000000000004">
      <c r="D111" s="6"/>
      <c r="E111" s="7"/>
      <c r="H111" s="8"/>
    </row>
    <row r="112" spans="4:8" x14ac:dyDescent="0.55000000000000004">
      <c r="D112" s="6"/>
      <c r="E112" s="7"/>
      <c r="H112" s="8"/>
    </row>
    <row r="113" spans="4:8" x14ac:dyDescent="0.55000000000000004">
      <c r="D113" s="6"/>
      <c r="E113" s="7"/>
      <c r="H113" s="8"/>
    </row>
    <row r="114" spans="4:8" x14ac:dyDescent="0.55000000000000004">
      <c r="D114" s="6"/>
      <c r="E114" s="7"/>
      <c r="H114" s="8"/>
    </row>
    <row r="115" spans="4:8" x14ac:dyDescent="0.55000000000000004">
      <c r="D115" s="6"/>
      <c r="E115" s="7"/>
      <c r="H115" s="8"/>
    </row>
    <row r="116" spans="4:8" x14ac:dyDescent="0.55000000000000004">
      <c r="D116" s="6"/>
      <c r="E116" s="7"/>
      <c r="H116" s="8"/>
    </row>
    <row r="117" spans="4:8" x14ac:dyDescent="0.55000000000000004">
      <c r="D117" s="6"/>
      <c r="E117" s="7"/>
      <c r="H117" s="8"/>
    </row>
    <row r="118" spans="4:8" x14ac:dyDescent="0.55000000000000004">
      <c r="D118" s="6"/>
      <c r="E118" s="7"/>
      <c r="H118" s="8"/>
    </row>
    <row r="119" spans="4:8" x14ac:dyDescent="0.55000000000000004">
      <c r="D119" s="6"/>
      <c r="E119" s="7"/>
      <c r="H119" s="8"/>
    </row>
    <row r="120" spans="4:8" x14ac:dyDescent="0.55000000000000004">
      <c r="D120" s="6"/>
      <c r="E120" s="7"/>
      <c r="H120" s="8"/>
    </row>
    <row r="121" spans="4:8" x14ac:dyDescent="0.55000000000000004">
      <c r="D121" s="6"/>
      <c r="E121" s="7"/>
      <c r="H121" s="8"/>
    </row>
    <row r="122" spans="4:8" x14ac:dyDescent="0.55000000000000004">
      <c r="D122" s="6"/>
      <c r="E122" s="7"/>
      <c r="H122" s="8"/>
    </row>
    <row r="123" spans="4:8" x14ac:dyDescent="0.55000000000000004">
      <c r="D123" s="6"/>
      <c r="E123" s="7"/>
      <c r="H123" s="8"/>
    </row>
    <row r="124" spans="4:8" x14ac:dyDescent="0.55000000000000004">
      <c r="D124" s="6"/>
      <c r="E124" s="7"/>
      <c r="H124" s="8"/>
    </row>
    <row r="125" spans="4:8" x14ac:dyDescent="0.55000000000000004">
      <c r="D125" s="6"/>
      <c r="E125" s="7"/>
      <c r="H125" s="8"/>
    </row>
    <row r="126" spans="4:8" x14ac:dyDescent="0.55000000000000004">
      <c r="D126" s="6"/>
      <c r="E126" s="7"/>
      <c r="H126" s="8"/>
    </row>
    <row r="127" spans="4:8" x14ac:dyDescent="0.55000000000000004">
      <c r="D127" s="6"/>
      <c r="E127" s="7"/>
      <c r="H127" s="8"/>
    </row>
    <row r="128" spans="4:8" x14ac:dyDescent="0.55000000000000004">
      <c r="D128" s="6"/>
      <c r="E128" s="7"/>
      <c r="H128" s="8"/>
    </row>
    <row r="129" spans="4:8" x14ac:dyDescent="0.55000000000000004">
      <c r="D129" s="6"/>
      <c r="E129" s="7"/>
      <c r="H129" s="8"/>
    </row>
    <row r="130" spans="4:8" x14ac:dyDescent="0.55000000000000004">
      <c r="D130" s="6"/>
      <c r="E130" s="7"/>
      <c r="H130" s="8"/>
    </row>
    <row r="131" spans="4:8" x14ac:dyDescent="0.55000000000000004">
      <c r="D131" s="6"/>
      <c r="E131" s="7"/>
      <c r="H131" s="8"/>
    </row>
    <row r="132" spans="4:8" x14ac:dyDescent="0.55000000000000004">
      <c r="D132" s="6"/>
      <c r="E132" s="7"/>
      <c r="H132" s="8"/>
    </row>
    <row r="133" spans="4:8" x14ac:dyDescent="0.55000000000000004">
      <c r="D133" s="6"/>
      <c r="H133" s="8"/>
    </row>
    <row r="134" spans="4:8" x14ac:dyDescent="0.55000000000000004">
      <c r="D134" s="6"/>
      <c r="H134" s="8"/>
    </row>
    <row r="135" spans="4:8" x14ac:dyDescent="0.55000000000000004">
      <c r="D135" s="6"/>
      <c r="H135" s="8"/>
    </row>
    <row r="136" spans="4:8" x14ac:dyDescent="0.55000000000000004">
      <c r="D136" s="6"/>
      <c r="H136" s="8"/>
    </row>
    <row r="137" spans="4:8" x14ac:dyDescent="0.55000000000000004">
      <c r="D137" s="6"/>
      <c r="H137" s="8"/>
    </row>
    <row r="138" spans="4:8" x14ac:dyDescent="0.55000000000000004">
      <c r="D138" s="6"/>
      <c r="H138" s="8"/>
    </row>
    <row r="139" spans="4:8" x14ac:dyDescent="0.55000000000000004">
      <c r="D139" s="6"/>
      <c r="H139" s="8"/>
    </row>
    <row r="140" spans="4:8" x14ac:dyDescent="0.55000000000000004">
      <c r="D140" s="6"/>
      <c r="H140" s="8"/>
    </row>
    <row r="141" spans="4:8" x14ac:dyDescent="0.55000000000000004">
      <c r="D141" s="6"/>
      <c r="H141" s="8"/>
    </row>
    <row r="142" spans="4:8" x14ac:dyDescent="0.55000000000000004">
      <c r="D142" s="6"/>
      <c r="H142" s="8"/>
    </row>
    <row r="143" spans="4:8" x14ac:dyDescent="0.55000000000000004">
      <c r="D143" s="6"/>
      <c r="H143" s="8"/>
    </row>
    <row r="144" spans="4:8" x14ac:dyDescent="0.55000000000000004">
      <c r="D144" s="6"/>
      <c r="H144" s="8"/>
    </row>
    <row r="145" spans="4:8" x14ac:dyDescent="0.55000000000000004">
      <c r="D145" s="6"/>
      <c r="H145" s="8"/>
    </row>
    <row r="146" spans="4:8" x14ac:dyDescent="0.55000000000000004">
      <c r="D146" s="6"/>
      <c r="H146" s="8"/>
    </row>
    <row r="147" spans="4:8" x14ac:dyDescent="0.55000000000000004">
      <c r="D147" s="6"/>
      <c r="H147" s="8"/>
    </row>
    <row r="148" spans="4:8" x14ac:dyDescent="0.55000000000000004">
      <c r="D148" s="6"/>
      <c r="H148" s="8"/>
    </row>
    <row r="149" spans="4:8" x14ac:dyDescent="0.55000000000000004">
      <c r="D149" s="6"/>
      <c r="H149" s="8"/>
    </row>
    <row r="150" spans="4:8" x14ac:dyDescent="0.55000000000000004">
      <c r="D150" s="6"/>
      <c r="H150" s="8"/>
    </row>
    <row r="151" spans="4:8" x14ac:dyDescent="0.55000000000000004">
      <c r="D151" s="6"/>
      <c r="H151" s="8"/>
    </row>
    <row r="152" spans="4:8" x14ac:dyDescent="0.55000000000000004">
      <c r="D152" s="6"/>
      <c r="H152" s="8"/>
    </row>
    <row r="153" spans="4:8" x14ac:dyDescent="0.55000000000000004">
      <c r="D153" s="6"/>
      <c r="H153" s="8"/>
    </row>
    <row r="154" spans="4:8" x14ac:dyDescent="0.55000000000000004">
      <c r="D154" s="6"/>
      <c r="H154" s="8"/>
    </row>
    <row r="155" spans="4:8" x14ac:dyDescent="0.55000000000000004">
      <c r="D155" s="6"/>
    </row>
    <row r="156" spans="4:8" x14ac:dyDescent="0.55000000000000004">
      <c r="D156" s="6"/>
    </row>
    <row r="157" spans="4:8" x14ac:dyDescent="0.55000000000000004">
      <c r="D157" s="6"/>
    </row>
    <row r="158" spans="4:8" x14ac:dyDescent="0.55000000000000004">
      <c r="D158" s="6"/>
    </row>
    <row r="159" spans="4:8" x14ac:dyDescent="0.55000000000000004">
      <c r="D159" s="6"/>
    </row>
    <row r="160" spans="4:8" x14ac:dyDescent="0.55000000000000004">
      <c r="D160" s="6"/>
    </row>
    <row r="161" spans="4:4" x14ac:dyDescent="0.55000000000000004">
      <c r="D161" s="6"/>
    </row>
    <row r="162" spans="4:4" x14ac:dyDescent="0.55000000000000004">
      <c r="D162" s="6"/>
    </row>
    <row r="163" spans="4:4" x14ac:dyDescent="0.55000000000000004">
      <c r="D163" s="6"/>
    </row>
    <row r="164" spans="4:4" x14ac:dyDescent="0.55000000000000004">
      <c r="D164" s="6"/>
    </row>
    <row r="165" spans="4:4" x14ac:dyDescent="0.55000000000000004">
      <c r="D165" s="6"/>
    </row>
    <row r="166" spans="4:4" x14ac:dyDescent="0.55000000000000004">
      <c r="D166" s="6"/>
    </row>
    <row r="167" spans="4:4" x14ac:dyDescent="0.55000000000000004">
      <c r="D167" s="6"/>
    </row>
    <row r="168" spans="4:4" x14ac:dyDescent="0.55000000000000004">
      <c r="D168" s="6"/>
    </row>
    <row r="169" spans="4:4" x14ac:dyDescent="0.55000000000000004">
      <c r="D169" s="6"/>
    </row>
    <row r="170" spans="4:4" x14ac:dyDescent="0.55000000000000004">
      <c r="D170" s="6"/>
    </row>
    <row r="171" spans="4:4" x14ac:dyDescent="0.55000000000000004">
      <c r="D171" s="6"/>
    </row>
    <row r="172" spans="4:4" x14ac:dyDescent="0.55000000000000004">
      <c r="D172" s="6"/>
    </row>
    <row r="173" spans="4:4" x14ac:dyDescent="0.55000000000000004">
      <c r="D173" s="6"/>
    </row>
    <row r="174" spans="4:4" x14ac:dyDescent="0.55000000000000004">
      <c r="D174" s="6"/>
    </row>
    <row r="175" spans="4:4" x14ac:dyDescent="0.55000000000000004">
      <c r="D175" s="6"/>
    </row>
    <row r="176" spans="4:4" x14ac:dyDescent="0.55000000000000004">
      <c r="D176" s="6"/>
    </row>
    <row r="177" spans="4:4" x14ac:dyDescent="0.55000000000000004">
      <c r="D177" s="6"/>
    </row>
    <row r="178" spans="4:4" x14ac:dyDescent="0.55000000000000004">
      <c r="D178" s="6"/>
    </row>
    <row r="179" spans="4:4" x14ac:dyDescent="0.55000000000000004">
      <c r="D179" s="6"/>
    </row>
    <row r="180" spans="4:4" x14ac:dyDescent="0.55000000000000004">
      <c r="D180" s="6"/>
    </row>
    <row r="181" spans="4:4" x14ac:dyDescent="0.55000000000000004">
      <c r="D181" s="6"/>
    </row>
    <row r="182" spans="4:4" x14ac:dyDescent="0.55000000000000004">
      <c r="D182" s="6"/>
    </row>
    <row r="183" spans="4:4" x14ac:dyDescent="0.55000000000000004">
      <c r="D183" s="6"/>
    </row>
    <row r="184" spans="4:4" x14ac:dyDescent="0.55000000000000004">
      <c r="D184" s="6"/>
    </row>
    <row r="185" spans="4:4" x14ac:dyDescent="0.55000000000000004">
      <c r="D185" s="6"/>
    </row>
    <row r="186" spans="4:4" x14ac:dyDescent="0.55000000000000004">
      <c r="D186" s="6"/>
    </row>
    <row r="187" spans="4:4" x14ac:dyDescent="0.55000000000000004">
      <c r="D187" s="6"/>
    </row>
    <row r="188" spans="4:4" x14ac:dyDescent="0.55000000000000004">
      <c r="D188" s="6"/>
    </row>
    <row r="189" spans="4:4" x14ac:dyDescent="0.55000000000000004">
      <c r="D189" s="6"/>
    </row>
    <row r="190" spans="4:4" x14ac:dyDescent="0.55000000000000004">
      <c r="D190" s="6"/>
    </row>
    <row r="191" spans="4:4" x14ac:dyDescent="0.55000000000000004">
      <c r="D191" s="6"/>
    </row>
    <row r="192" spans="4:4" x14ac:dyDescent="0.55000000000000004">
      <c r="D192" s="6"/>
    </row>
    <row r="193" spans="4:4" x14ac:dyDescent="0.55000000000000004">
      <c r="D193" s="6"/>
    </row>
    <row r="194" spans="4:4" x14ac:dyDescent="0.55000000000000004">
      <c r="D194" s="6"/>
    </row>
    <row r="195" spans="4:4" x14ac:dyDescent="0.55000000000000004">
      <c r="D195" s="6"/>
    </row>
    <row r="196" spans="4:4" x14ac:dyDescent="0.55000000000000004">
      <c r="D196" s="6"/>
    </row>
    <row r="197" spans="4:4" x14ac:dyDescent="0.55000000000000004">
      <c r="D197" s="6"/>
    </row>
    <row r="198" spans="4:4" x14ac:dyDescent="0.55000000000000004">
      <c r="D198" s="6"/>
    </row>
    <row r="199" spans="4:4" x14ac:dyDescent="0.55000000000000004">
      <c r="D199" s="6"/>
    </row>
    <row r="200" spans="4:4" x14ac:dyDescent="0.55000000000000004">
      <c r="D200" s="6"/>
    </row>
    <row r="201" spans="4:4" x14ac:dyDescent="0.55000000000000004">
      <c r="D201" s="6"/>
    </row>
    <row r="202" spans="4:4" x14ac:dyDescent="0.55000000000000004">
      <c r="D202" s="6"/>
    </row>
    <row r="203" spans="4:4" x14ac:dyDescent="0.55000000000000004">
      <c r="D203" s="6"/>
    </row>
    <row r="204" spans="4:4" x14ac:dyDescent="0.55000000000000004">
      <c r="D204" s="6"/>
    </row>
    <row r="205" spans="4:4" x14ac:dyDescent="0.55000000000000004">
      <c r="D205" s="6"/>
    </row>
    <row r="206" spans="4:4" x14ac:dyDescent="0.55000000000000004">
      <c r="D206" s="6"/>
    </row>
    <row r="207" spans="4:4" x14ac:dyDescent="0.55000000000000004">
      <c r="D207" s="6"/>
    </row>
    <row r="208" spans="4:4" x14ac:dyDescent="0.55000000000000004">
      <c r="D208" s="6"/>
    </row>
    <row r="209" spans="4:4" x14ac:dyDescent="0.55000000000000004">
      <c r="D209" s="6"/>
    </row>
    <row r="210" spans="4:4" x14ac:dyDescent="0.55000000000000004">
      <c r="D210" s="6"/>
    </row>
    <row r="211" spans="4:4" x14ac:dyDescent="0.55000000000000004">
      <c r="D211" s="6"/>
    </row>
    <row r="212" spans="4:4" x14ac:dyDescent="0.55000000000000004">
      <c r="D212" s="6"/>
    </row>
    <row r="213" spans="4:4" x14ac:dyDescent="0.55000000000000004">
      <c r="D213" s="6"/>
    </row>
    <row r="214" spans="4:4" x14ac:dyDescent="0.55000000000000004">
      <c r="D214" s="6"/>
    </row>
    <row r="215" spans="4:4" x14ac:dyDescent="0.55000000000000004">
      <c r="D215" s="6"/>
    </row>
    <row r="216" spans="4:4" x14ac:dyDescent="0.55000000000000004">
      <c r="D216" s="6"/>
    </row>
    <row r="217" spans="4:4" x14ac:dyDescent="0.55000000000000004">
      <c r="D217" s="6"/>
    </row>
    <row r="218" spans="4:4" x14ac:dyDescent="0.55000000000000004">
      <c r="D218" s="6"/>
    </row>
    <row r="219" spans="4:4" x14ac:dyDescent="0.55000000000000004">
      <c r="D219" s="6"/>
    </row>
    <row r="220" spans="4:4" x14ac:dyDescent="0.55000000000000004">
      <c r="D220" s="6"/>
    </row>
    <row r="221" spans="4:4" x14ac:dyDescent="0.55000000000000004">
      <c r="D221" s="6"/>
    </row>
    <row r="222" spans="4:4" x14ac:dyDescent="0.55000000000000004">
      <c r="D222" s="6"/>
    </row>
    <row r="223" spans="4:4" x14ac:dyDescent="0.55000000000000004">
      <c r="D223" s="6"/>
    </row>
    <row r="224" spans="4:4" x14ac:dyDescent="0.55000000000000004">
      <c r="D224" s="6"/>
    </row>
    <row r="225" spans="4:4" x14ac:dyDescent="0.55000000000000004">
      <c r="D225" s="6"/>
    </row>
    <row r="226" spans="4:4" x14ac:dyDescent="0.55000000000000004">
      <c r="D226" s="6"/>
    </row>
    <row r="227" spans="4:4" x14ac:dyDescent="0.55000000000000004">
      <c r="D227" s="6"/>
    </row>
    <row r="228" spans="4:4" x14ac:dyDescent="0.55000000000000004">
      <c r="D228" s="6"/>
    </row>
    <row r="229" spans="4:4" x14ac:dyDescent="0.55000000000000004">
      <c r="D229" s="6"/>
    </row>
    <row r="230" spans="4:4" x14ac:dyDescent="0.55000000000000004">
      <c r="D230" s="6"/>
    </row>
    <row r="231" spans="4:4" x14ac:dyDescent="0.55000000000000004">
      <c r="D231" s="6"/>
    </row>
    <row r="232" spans="4:4" x14ac:dyDescent="0.55000000000000004">
      <c r="D232" s="6"/>
    </row>
    <row r="233" spans="4:4" x14ac:dyDescent="0.55000000000000004">
      <c r="D233" s="6"/>
    </row>
    <row r="234" spans="4:4" x14ac:dyDescent="0.55000000000000004">
      <c r="D234" s="6"/>
    </row>
    <row r="235" spans="4:4" x14ac:dyDescent="0.55000000000000004">
      <c r="D235" s="6"/>
    </row>
    <row r="236" spans="4:4" x14ac:dyDescent="0.55000000000000004">
      <c r="D236" s="6"/>
    </row>
    <row r="237" spans="4:4" x14ac:dyDescent="0.55000000000000004">
      <c r="D237" s="6"/>
    </row>
    <row r="238" spans="4:4" x14ac:dyDescent="0.55000000000000004">
      <c r="D238" s="6"/>
    </row>
    <row r="239" spans="4:4" x14ac:dyDescent="0.55000000000000004">
      <c r="D239" s="6"/>
    </row>
    <row r="240" spans="4:4" x14ac:dyDescent="0.55000000000000004">
      <c r="D240" s="6"/>
    </row>
    <row r="241" spans="4:4" x14ac:dyDescent="0.55000000000000004">
      <c r="D241" s="6"/>
    </row>
    <row r="242" spans="4:4" x14ac:dyDescent="0.55000000000000004">
      <c r="D242" s="6"/>
    </row>
    <row r="243" spans="4:4" x14ac:dyDescent="0.55000000000000004">
      <c r="D243" s="6"/>
    </row>
    <row r="244" spans="4:4" x14ac:dyDescent="0.55000000000000004">
      <c r="D244" s="6"/>
    </row>
    <row r="245" spans="4:4" x14ac:dyDescent="0.55000000000000004">
      <c r="D245" s="6"/>
    </row>
    <row r="246" spans="4:4" x14ac:dyDescent="0.55000000000000004">
      <c r="D246" s="6"/>
    </row>
    <row r="247" spans="4:4" x14ac:dyDescent="0.55000000000000004">
      <c r="D247" s="6"/>
    </row>
    <row r="248" spans="4:4" x14ac:dyDescent="0.55000000000000004">
      <c r="D248" s="6"/>
    </row>
    <row r="249" spans="4:4" x14ac:dyDescent="0.55000000000000004">
      <c r="D249" s="6"/>
    </row>
    <row r="250" spans="4:4" x14ac:dyDescent="0.55000000000000004">
      <c r="D250" s="6"/>
    </row>
    <row r="251" spans="4:4" x14ac:dyDescent="0.55000000000000004">
      <c r="D251" s="6"/>
    </row>
    <row r="252" spans="4:4" x14ac:dyDescent="0.55000000000000004">
      <c r="D252" s="6"/>
    </row>
    <row r="253" spans="4:4" x14ac:dyDescent="0.55000000000000004">
      <c r="D253" s="6"/>
    </row>
    <row r="254" spans="4:4" x14ac:dyDescent="0.55000000000000004">
      <c r="D254" s="6"/>
    </row>
    <row r="255" spans="4:4" x14ac:dyDescent="0.55000000000000004">
      <c r="D255" s="6"/>
    </row>
    <row r="256" spans="4:4" x14ac:dyDescent="0.55000000000000004">
      <c r="D256" s="6"/>
    </row>
    <row r="257" spans="4:4" x14ac:dyDescent="0.55000000000000004">
      <c r="D257" s="6"/>
    </row>
    <row r="258" spans="4:4" x14ac:dyDescent="0.55000000000000004">
      <c r="D258" s="6"/>
    </row>
    <row r="259" spans="4:4" x14ac:dyDescent="0.55000000000000004">
      <c r="D259" s="6"/>
    </row>
    <row r="260" spans="4:4" x14ac:dyDescent="0.55000000000000004">
      <c r="D260" s="6"/>
    </row>
    <row r="261" spans="4:4" x14ac:dyDescent="0.55000000000000004">
      <c r="D261" s="6"/>
    </row>
    <row r="262" spans="4:4" x14ac:dyDescent="0.55000000000000004">
      <c r="D262" s="6"/>
    </row>
    <row r="263" spans="4:4" x14ac:dyDescent="0.55000000000000004">
      <c r="D263" s="6"/>
    </row>
    <row r="264" spans="4:4" x14ac:dyDescent="0.55000000000000004">
      <c r="D264" s="6"/>
    </row>
    <row r="265" spans="4:4" x14ac:dyDescent="0.55000000000000004">
      <c r="D265" s="6"/>
    </row>
    <row r="266" spans="4:4" x14ac:dyDescent="0.55000000000000004">
      <c r="D266" s="6"/>
    </row>
    <row r="267" spans="4:4" x14ac:dyDescent="0.55000000000000004">
      <c r="D267" s="6"/>
    </row>
    <row r="268" spans="4:4" x14ac:dyDescent="0.55000000000000004">
      <c r="D268" s="6"/>
    </row>
    <row r="269" spans="4:4" x14ac:dyDescent="0.55000000000000004">
      <c r="D269" s="6"/>
    </row>
    <row r="270" spans="4:4" x14ac:dyDescent="0.55000000000000004">
      <c r="D270" s="6"/>
    </row>
    <row r="271" spans="4:4" x14ac:dyDescent="0.55000000000000004">
      <c r="D271" s="6"/>
    </row>
    <row r="272" spans="4:4" x14ac:dyDescent="0.55000000000000004">
      <c r="D272" s="6"/>
    </row>
    <row r="273" spans="4:4" x14ac:dyDescent="0.55000000000000004">
      <c r="D273" s="6"/>
    </row>
    <row r="274" spans="4:4" x14ac:dyDescent="0.55000000000000004">
      <c r="D274" s="6"/>
    </row>
    <row r="275" spans="4:4" x14ac:dyDescent="0.55000000000000004">
      <c r="D275" s="6"/>
    </row>
    <row r="276" spans="4:4" x14ac:dyDescent="0.55000000000000004">
      <c r="D276" s="6"/>
    </row>
    <row r="277" spans="4:4" x14ac:dyDescent="0.55000000000000004">
      <c r="D277" s="6"/>
    </row>
    <row r="278" spans="4:4" x14ac:dyDescent="0.55000000000000004">
      <c r="D278" s="6"/>
    </row>
    <row r="279" spans="4:4" x14ac:dyDescent="0.55000000000000004">
      <c r="D279" s="6"/>
    </row>
    <row r="280" spans="4:4" x14ac:dyDescent="0.55000000000000004">
      <c r="D280" s="6"/>
    </row>
    <row r="281" spans="4:4" x14ac:dyDescent="0.55000000000000004">
      <c r="D281" s="6"/>
    </row>
    <row r="282" spans="4:4" x14ac:dyDescent="0.55000000000000004">
      <c r="D282" s="6"/>
    </row>
    <row r="283" spans="4:4" x14ac:dyDescent="0.55000000000000004">
      <c r="D283" s="6"/>
    </row>
    <row r="284" spans="4:4" x14ac:dyDescent="0.55000000000000004">
      <c r="D284" s="6"/>
    </row>
    <row r="285" spans="4:4" x14ac:dyDescent="0.55000000000000004">
      <c r="D285" s="6"/>
    </row>
    <row r="286" spans="4:4" x14ac:dyDescent="0.55000000000000004">
      <c r="D286" s="6"/>
    </row>
    <row r="287" spans="4:4" x14ac:dyDescent="0.55000000000000004">
      <c r="D287" s="6"/>
    </row>
    <row r="288" spans="4:4" x14ac:dyDescent="0.55000000000000004">
      <c r="D288" s="6"/>
    </row>
    <row r="289" spans="4:4" x14ac:dyDescent="0.55000000000000004">
      <c r="D289" s="6"/>
    </row>
    <row r="290" spans="4:4" x14ac:dyDescent="0.55000000000000004">
      <c r="D290" s="6"/>
    </row>
    <row r="291" spans="4:4" x14ac:dyDescent="0.55000000000000004">
      <c r="D291" s="6"/>
    </row>
    <row r="292" spans="4:4" x14ac:dyDescent="0.55000000000000004">
      <c r="D292" s="6"/>
    </row>
    <row r="293" spans="4:4" x14ac:dyDescent="0.55000000000000004">
      <c r="D293" s="6"/>
    </row>
    <row r="294" spans="4:4" x14ac:dyDescent="0.55000000000000004">
      <c r="D294" s="6"/>
    </row>
    <row r="295" spans="4:4" x14ac:dyDescent="0.55000000000000004">
      <c r="D295" s="6"/>
    </row>
    <row r="296" spans="4:4" x14ac:dyDescent="0.55000000000000004">
      <c r="D296" s="6"/>
    </row>
    <row r="297" spans="4:4" x14ac:dyDescent="0.55000000000000004">
      <c r="D297" s="6"/>
    </row>
    <row r="298" spans="4:4" x14ac:dyDescent="0.55000000000000004">
      <c r="D298" s="6"/>
    </row>
    <row r="299" spans="4:4" x14ac:dyDescent="0.55000000000000004">
      <c r="D299" s="6"/>
    </row>
    <row r="300" spans="4:4" x14ac:dyDescent="0.55000000000000004">
      <c r="D300" s="6"/>
    </row>
    <row r="301" spans="4:4" x14ac:dyDescent="0.55000000000000004">
      <c r="D301" s="6"/>
    </row>
    <row r="302" spans="4:4" x14ac:dyDescent="0.55000000000000004">
      <c r="D302" s="6"/>
    </row>
    <row r="303" spans="4:4" x14ac:dyDescent="0.55000000000000004">
      <c r="D303" s="6"/>
    </row>
    <row r="304" spans="4:4" x14ac:dyDescent="0.55000000000000004">
      <c r="D304" s="6"/>
    </row>
    <row r="305" spans="4:4" x14ac:dyDescent="0.55000000000000004">
      <c r="D305" s="6"/>
    </row>
    <row r="306" spans="4:4" x14ac:dyDescent="0.55000000000000004">
      <c r="D306" s="6"/>
    </row>
    <row r="307" spans="4:4" x14ac:dyDescent="0.55000000000000004">
      <c r="D307" s="6"/>
    </row>
    <row r="308" spans="4:4" x14ac:dyDescent="0.55000000000000004">
      <c r="D308" s="6"/>
    </row>
    <row r="309" spans="4:4" x14ac:dyDescent="0.55000000000000004">
      <c r="D309" s="6"/>
    </row>
    <row r="310" spans="4:4" x14ac:dyDescent="0.55000000000000004">
      <c r="D310" s="6"/>
    </row>
    <row r="311" spans="4:4" x14ac:dyDescent="0.55000000000000004">
      <c r="D311" s="6"/>
    </row>
    <row r="312" spans="4:4" x14ac:dyDescent="0.55000000000000004">
      <c r="D312" s="6"/>
    </row>
    <row r="313" spans="4:4" x14ac:dyDescent="0.55000000000000004">
      <c r="D313" s="6"/>
    </row>
    <row r="314" spans="4:4" x14ac:dyDescent="0.55000000000000004">
      <c r="D314" s="6"/>
    </row>
    <row r="315" spans="4:4" x14ac:dyDescent="0.55000000000000004">
      <c r="D315" s="6"/>
    </row>
    <row r="316" spans="4:4" x14ac:dyDescent="0.55000000000000004">
      <c r="D316" s="6"/>
    </row>
    <row r="317" spans="4:4" x14ac:dyDescent="0.55000000000000004">
      <c r="D317" s="6"/>
    </row>
    <row r="318" spans="4:4" x14ac:dyDescent="0.55000000000000004">
      <c r="D318" s="6"/>
    </row>
    <row r="319" spans="4:4" x14ac:dyDescent="0.55000000000000004">
      <c r="D319" s="6"/>
    </row>
    <row r="320" spans="4:4" x14ac:dyDescent="0.55000000000000004">
      <c r="D320" s="6"/>
    </row>
    <row r="321" spans="4:4" x14ac:dyDescent="0.55000000000000004">
      <c r="D321" s="6"/>
    </row>
    <row r="322" spans="4:4" x14ac:dyDescent="0.55000000000000004">
      <c r="D322" s="6"/>
    </row>
    <row r="323" spans="4:4" x14ac:dyDescent="0.55000000000000004">
      <c r="D323" s="6"/>
    </row>
    <row r="324" spans="4:4" x14ac:dyDescent="0.55000000000000004">
      <c r="D324" s="6"/>
    </row>
    <row r="325" spans="4:4" x14ac:dyDescent="0.55000000000000004">
      <c r="D325" s="6"/>
    </row>
    <row r="326" spans="4:4" x14ac:dyDescent="0.55000000000000004">
      <c r="D326" s="6"/>
    </row>
    <row r="327" spans="4:4" x14ac:dyDescent="0.55000000000000004">
      <c r="D327" s="6"/>
    </row>
    <row r="328" spans="4:4" x14ac:dyDescent="0.55000000000000004">
      <c r="D328" s="6"/>
    </row>
    <row r="329" spans="4:4" x14ac:dyDescent="0.55000000000000004">
      <c r="D329" s="6"/>
    </row>
    <row r="330" spans="4:4" x14ac:dyDescent="0.55000000000000004">
      <c r="D330" s="6"/>
    </row>
    <row r="331" spans="4:4" x14ac:dyDescent="0.55000000000000004">
      <c r="D331" s="6"/>
    </row>
    <row r="332" spans="4:4" x14ac:dyDescent="0.55000000000000004">
      <c r="D332" s="6"/>
    </row>
    <row r="333" spans="4:4" x14ac:dyDescent="0.55000000000000004">
      <c r="D333" s="6"/>
    </row>
    <row r="334" spans="4:4" x14ac:dyDescent="0.55000000000000004">
      <c r="D334" s="6"/>
    </row>
    <row r="335" spans="4:4" x14ac:dyDescent="0.55000000000000004">
      <c r="D335" s="6"/>
    </row>
    <row r="336" spans="4:4" x14ac:dyDescent="0.55000000000000004">
      <c r="D336" s="6"/>
    </row>
    <row r="337" spans="4:4" x14ac:dyDescent="0.55000000000000004">
      <c r="D337" s="6"/>
    </row>
    <row r="338" spans="4:4" x14ac:dyDescent="0.55000000000000004">
      <c r="D338" s="6"/>
    </row>
    <row r="339" spans="4:4" x14ac:dyDescent="0.55000000000000004">
      <c r="D339" s="6"/>
    </row>
    <row r="340" spans="4:4" x14ac:dyDescent="0.55000000000000004">
      <c r="D340" s="6"/>
    </row>
    <row r="341" spans="4:4" x14ac:dyDescent="0.55000000000000004">
      <c r="D341" s="6"/>
    </row>
    <row r="342" spans="4:4" x14ac:dyDescent="0.55000000000000004">
      <c r="D342" s="6"/>
    </row>
    <row r="343" spans="4:4" x14ac:dyDescent="0.55000000000000004">
      <c r="D343" s="6"/>
    </row>
    <row r="344" spans="4:4" x14ac:dyDescent="0.55000000000000004">
      <c r="D344" s="6"/>
    </row>
    <row r="345" spans="4:4" x14ac:dyDescent="0.55000000000000004">
      <c r="D345" s="6"/>
    </row>
    <row r="346" spans="4:4" x14ac:dyDescent="0.55000000000000004">
      <c r="D346" s="6"/>
    </row>
    <row r="347" spans="4:4" x14ac:dyDescent="0.55000000000000004">
      <c r="D347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CF7-E279-46B5-A280-46FB2DDA6CA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 (2)</vt:lpstr>
      <vt:lpstr>Sheet1</vt:lpstr>
      <vt:lpstr>error</vt:lpstr>
      <vt:lpstr>f</vt:lpstr>
      <vt:lpstr>par_variance</vt:lpstr>
      <vt:lpstr>sigma</vt:lpstr>
      <vt:lpstr>step</vt:lpstr>
      <vt:lpstr>t</vt:lpstr>
      <vt:lpstr>vswap_payoff</vt:lpstr>
      <vt:lpstr>vswap_pnl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2025-07-08T21:44:21Z</dcterms:created>
  <dcterms:modified xsi:type="dcterms:W3CDTF">2025-07-08T23:55:06Z</dcterms:modified>
</cp:coreProperties>
</file>