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S\"/>
    </mc:Choice>
  </mc:AlternateContent>
  <bookViews>
    <workbookView xWindow="0" yWindow="0" windowWidth="15345" windowHeight="3945"/>
  </bookViews>
  <sheets>
    <sheet name="SUMMARY" sheetId="6" r:id="rId1"/>
    <sheet name="ADE DOCLO" sheetId="8" r:id="rId2"/>
    <sheet name="ASPOT" sheetId="19" r:id="rId3"/>
    <sheet name="BLUES STRONG" sheetId="4" r:id="rId4"/>
    <sheet name="BROKEN BONES" sheetId="17" r:id="rId5"/>
    <sheet name="B-STORE" sheetId="20" r:id="rId6"/>
    <sheet name="BULLFROG" sheetId="16" r:id="rId7"/>
    <sheet name="BURETOS" sheetId="10" r:id="rId8"/>
    <sheet name="DEULEU" sheetId="3" r:id="rId9"/>
    <sheet name="DEXTER" sheetId="21" r:id="rId10"/>
    <sheet name="ERWIN" sheetId="14" r:id="rId11"/>
    <sheet name="GENTLEMEN 67" sheetId="7" r:id="rId12"/>
    <sheet name="OSAKA" sheetId="2" r:id="rId13"/>
    <sheet name="RONS" sheetId="13" r:id="rId14"/>
    <sheet name="UNCLE MARTIN" sheetId="12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1" l="1"/>
  <c r="K19" i="21"/>
  <c r="K26" i="21"/>
  <c r="K25" i="21"/>
  <c r="K24" i="21"/>
  <c r="K23" i="21"/>
  <c r="K22" i="21"/>
  <c r="K21" i="21"/>
  <c r="K18" i="21"/>
  <c r="K17" i="21"/>
  <c r="G13" i="6"/>
  <c r="K16" i="21"/>
  <c r="K15" i="21"/>
  <c r="K14" i="21"/>
  <c r="K13" i="21"/>
  <c r="K18" i="12" l="1"/>
  <c r="K14" i="14"/>
  <c r="K15" i="14"/>
  <c r="K16" i="14"/>
  <c r="K17" i="14"/>
  <c r="M34" i="16"/>
  <c r="K22" i="13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13" i="4"/>
  <c r="K31" i="4"/>
  <c r="K32" i="4"/>
  <c r="K13" i="4" l="1"/>
  <c r="A33" i="16" l="1"/>
  <c r="A34" i="16" s="1"/>
  <c r="A17" i="20"/>
  <c r="A18" i="20"/>
  <c r="A19" i="20" s="1"/>
  <c r="L13" i="17"/>
  <c r="K34" i="16" l="1"/>
  <c r="I34" i="16"/>
  <c r="I33" i="16"/>
  <c r="K33" i="16" s="1"/>
  <c r="G34" i="16"/>
  <c r="G33" i="16"/>
  <c r="M33" i="16"/>
  <c r="L34" i="16"/>
  <c r="L33" i="16"/>
  <c r="G22" i="13" l="1"/>
  <c r="L22" i="13"/>
  <c r="M22" i="13" s="1"/>
  <c r="I22" i="13"/>
  <c r="G23" i="13"/>
  <c r="L23" i="13"/>
  <c r="M23" i="13" s="1"/>
  <c r="I23" i="13"/>
  <c r="K23" i="13" s="1"/>
  <c r="I14" i="13"/>
  <c r="K14" i="13" s="1"/>
  <c r="L14" i="13"/>
  <c r="M14" i="13" s="1"/>
  <c r="I15" i="13"/>
  <c r="K15" i="13" s="1"/>
  <c r="L15" i="13"/>
  <c r="M15" i="13" s="1"/>
  <c r="G15" i="13"/>
  <c r="G14" i="13"/>
  <c r="G27" i="2"/>
  <c r="L27" i="2"/>
  <c r="M27" i="2" s="1"/>
  <c r="I27" i="2"/>
  <c r="K27" i="2" s="1"/>
  <c r="G26" i="2"/>
  <c r="L26" i="2"/>
  <c r="M26" i="2" s="1"/>
  <c r="I26" i="2"/>
  <c r="K26" i="2" s="1"/>
  <c r="G25" i="2"/>
  <c r="L25" i="2"/>
  <c r="M25" i="2" s="1"/>
  <c r="I25" i="2"/>
  <c r="K25" i="2" s="1"/>
  <c r="L16" i="7"/>
  <c r="G17" i="14"/>
  <c r="L17" i="14"/>
  <c r="M17" i="14" s="1"/>
  <c r="I17" i="14"/>
  <c r="G18" i="21"/>
  <c r="L18" i="21"/>
  <c r="M18" i="21" s="1"/>
  <c r="G17" i="21"/>
  <c r="L17" i="21"/>
  <c r="M17" i="21" s="1"/>
  <c r="I18" i="21"/>
  <c r="I17" i="21"/>
  <c r="H28" i="21"/>
  <c r="F28" i="21"/>
  <c r="L26" i="21"/>
  <c r="M26" i="21" s="1"/>
  <c r="I26" i="21"/>
  <c r="G26" i="21"/>
  <c r="L25" i="21"/>
  <c r="M25" i="21" s="1"/>
  <c r="I25" i="21"/>
  <c r="G25" i="21"/>
  <c r="L24" i="21"/>
  <c r="M24" i="21" s="1"/>
  <c r="I24" i="21"/>
  <c r="G24" i="21"/>
  <c r="L23" i="21"/>
  <c r="M23" i="21" s="1"/>
  <c r="I23" i="21"/>
  <c r="G23" i="21"/>
  <c r="L22" i="21"/>
  <c r="M22" i="21" s="1"/>
  <c r="I22" i="21"/>
  <c r="G22" i="21"/>
  <c r="L21" i="21"/>
  <c r="M21" i="21" s="1"/>
  <c r="I21" i="21"/>
  <c r="G21" i="21"/>
  <c r="L20" i="21"/>
  <c r="M20" i="21" s="1"/>
  <c r="I20" i="21"/>
  <c r="G20" i="21"/>
  <c r="L19" i="21"/>
  <c r="M19" i="21" s="1"/>
  <c r="I19" i="21"/>
  <c r="G19" i="21"/>
  <c r="L16" i="21"/>
  <c r="M16" i="21" s="1"/>
  <c r="I16" i="21"/>
  <c r="G16" i="21"/>
  <c r="L15" i="21"/>
  <c r="M15" i="21" s="1"/>
  <c r="I15" i="21"/>
  <c r="G15" i="21"/>
  <c r="L14" i="21"/>
  <c r="M14" i="21" s="1"/>
  <c r="I14" i="21"/>
  <c r="G14" i="21"/>
  <c r="L13" i="21"/>
  <c r="I13" i="21"/>
  <c r="G13" i="21"/>
  <c r="L18" i="3"/>
  <c r="L17" i="3"/>
  <c r="K17" i="3"/>
  <c r="L20" i="3"/>
  <c r="L19" i="3"/>
  <c r="I28" i="21" l="1"/>
  <c r="C21" i="6" s="1"/>
  <c r="L28" i="21"/>
  <c r="G28" i="21"/>
  <c r="K28" i="21"/>
  <c r="E21" i="6" s="1"/>
  <c r="G21" i="6" s="1"/>
  <c r="M13" i="21"/>
  <c r="M28" i="21" s="1"/>
  <c r="G17" i="20"/>
  <c r="I17" i="20"/>
  <c r="K17" i="20" s="1"/>
  <c r="L17" i="20"/>
  <c r="M17" i="20" s="1"/>
  <c r="G32" i="4"/>
  <c r="L32" i="4"/>
  <c r="M32" i="4" s="1"/>
  <c r="G31" i="4"/>
  <c r="L31" i="4"/>
  <c r="M31" i="4" s="1"/>
  <c r="G16" i="4"/>
  <c r="K16" i="4"/>
  <c r="L16" i="4"/>
  <c r="M16" i="4" s="1"/>
  <c r="G17" i="4"/>
  <c r="K17" i="4"/>
  <c r="L17" i="4"/>
  <c r="M17" i="4" s="1"/>
  <c r="A32" i="16" l="1"/>
  <c r="A26" i="16"/>
  <c r="A27" i="16" s="1"/>
  <c r="A28" i="16" s="1"/>
  <c r="A29" i="16" s="1"/>
  <c r="A30" i="16" s="1"/>
  <c r="A31" i="16" s="1"/>
  <c r="A23" i="16"/>
  <c r="A24" i="16" s="1"/>
  <c r="A25" i="16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14" i="3"/>
  <c r="I24" i="10"/>
  <c r="K24" i="10" s="1"/>
  <c r="L24" i="10"/>
  <c r="M24" i="10" s="1"/>
  <c r="G24" i="10"/>
  <c r="G23" i="10"/>
  <c r="I23" i="10"/>
  <c r="K23" i="10" s="1"/>
  <c r="L23" i="10"/>
  <c r="M23" i="10" s="1"/>
  <c r="F19" i="20" l="1"/>
  <c r="F16" i="20"/>
  <c r="K34" i="4"/>
  <c r="L34" i="4"/>
  <c r="M34" i="4" s="1"/>
  <c r="G34" i="4"/>
  <c r="G27" i="4" l="1"/>
  <c r="K27" i="4"/>
  <c r="L27" i="4"/>
  <c r="M27" i="4" s="1"/>
  <c r="G28" i="4"/>
  <c r="K28" i="4"/>
  <c r="L28" i="4"/>
  <c r="M28" i="4" s="1"/>
  <c r="G29" i="4"/>
  <c r="K29" i="4"/>
  <c r="L29" i="4"/>
  <c r="M29" i="4" s="1"/>
  <c r="G30" i="4"/>
  <c r="K30" i="4"/>
  <c r="L30" i="4"/>
  <c r="M30" i="4" s="1"/>
  <c r="G33" i="4"/>
  <c r="K33" i="4"/>
  <c r="L33" i="4"/>
  <c r="M33" i="4" s="1"/>
  <c r="G16" i="12" l="1"/>
  <c r="I16" i="12"/>
  <c r="K16" i="12" s="1"/>
  <c r="L16" i="12"/>
  <c r="M16" i="12" s="1"/>
  <c r="G21" i="13"/>
  <c r="L21" i="13"/>
  <c r="M21" i="13" s="1"/>
  <c r="I21" i="13"/>
  <c r="K21" i="13" s="1"/>
  <c r="G26" i="4"/>
  <c r="L26" i="4"/>
  <c r="M26" i="4" s="1"/>
  <c r="K26" i="4"/>
  <c r="G18" i="4" l="1"/>
  <c r="L18" i="4"/>
  <c r="M18" i="4" s="1"/>
  <c r="K18" i="4"/>
  <c r="N8" i="14" l="1"/>
  <c r="N8" i="21"/>
  <c r="N8" i="10"/>
  <c r="N8" i="20"/>
  <c r="N8" i="16"/>
  <c r="N8" i="4"/>
  <c r="N8" i="19"/>
  <c r="N8" i="8"/>
  <c r="L24" i="2" l="1"/>
  <c r="M24" i="2" s="1"/>
  <c r="I24" i="2"/>
  <c r="K24" i="2" s="1"/>
  <c r="G24" i="2"/>
  <c r="G17" i="7"/>
  <c r="A17" i="7"/>
  <c r="A18" i="7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I17" i="7"/>
  <c r="K17" i="7" s="1"/>
  <c r="L17" i="7"/>
  <c r="M17" i="7" s="1"/>
  <c r="L16" i="13"/>
  <c r="L17" i="13"/>
  <c r="L18" i="13"/>
  <c r="G30" i="2"/>
  <c r="L30" i="2"/>
  <c r="M30" i="2" s="1"/>
  <c r="I30" i="2"/>
  <c r="K30" i="2" s="1"/>
  <c r="G29" i="2"/>
  <c r="L29" i="2"/>
  <c r="M29" i="2" s="1"/>
  <c r="I29" i="2"/>
  <c r="K29" i="2" s="1"/>
  <c r="G28" i="2"/>
  <c r="L28" i="2"/>
  <c r="M28" i="2" s="1"/>
  <c r="I28" i="2"/>
  <c r="K28" i="2" s="1"/>
  <c r="G26" i="3"/>
  <c r="L26" i="3"/>
  <c r="M26" i="3" s="1"/>
  <c r="I26" i="3"/>
  <c r="K26" i="3" s="1"/>
  <c r="N9" i="21"/>
  <c r="G32" i="16"/>
  <c r="L32" i="16"/>
  <c r="M32" i="16" s="1"/>
  <c r="I32" i="16"/>
  <c r="K32" i="16" s="1"/>
  <c r="G31" i="16"/>
  <c r="L31" i="16"/>
  <c r="M31" i="16" s="1"/>
  <c r="I31" i="16"/>
  <c r="K31" i="16" s="1"/>
  <c r="G30" i="16"/>
  <c r="L30" i="16"/>
  <c r="M30" i="16" s="1"/>
  <c r="I30" i="16"/>
  <c r="K30" i="16" s="1"/>
  <c r="F36" i="16"/>
  <c r="G29" i="16"/>
  <c r="L29" i="16"/>
  <c r="M29" i="16" s="1"/>
  <c r="I29" i="16"/>
  <c r="K29" i="16" s="1"/>
  <c r="G28" i="16"/>
  <c r="L28" i="16"/>
  <c r="M28" i="16" s="1"/>
  <c r="I28" i="16"/>
  <c r="K28" i="16" s="1"/>
  <c r="L15" i="17"/>
  <c r="M15" i="17" s="1"/>
  <c r="L16" i="17"/>
  <c r="M16" i="17" s="1"/>
  <c r="I15" i="17"/>
  <c r="K15" i="17" s="1"/>
  <c r="I16" i="17"/>
  <c r="K16" i="17" s="1"/>
  <c r="G15" i="17"/>
  <c r="G16" i="17"/>
  <c r="L17" i="17"/>
  <c r="M17" i="17" s="1"/>
  <c r="I17" i="17"/>
  <c r="K17" i="17" s="1"/>
  <c r="G17" i="17"/>
  <c r="I21" i="6" l="1"/>
  <c r="H21" i="6" l="1"/>
  <c r="H21" i="20"/>
  <c r="F21" i="20"/>
  <c r="L19" i="20"/>
  <c r="M19" i="20" s="1"/>
  <c r="I19" i="20"/>
  <c r="K19" i="20" s="1"/>
  <c r="G19" i="20"/>
  <c r="L18" i="20"/>
  <c r="M18" i="20" s="1"/>
  <c r="I18" i="20"/>
  <c r="K18" i="20" s="1"/>
  <c r="G18" i="20"/>
  <c r="L16" i="20"/>
  <c r="M16" i="20" s="1"/>
  <c r="I16" i="20"/>
  <c r="K16" i="20" s="1"/>
  <c r="G16" i="20"/>
  <c r="L15" i="20"/>
  <c r="M15" i="20" s="1"/>
  <c r="I15" i="20"/>
  <c r="K15" i="20" s="1"/>
  <c r="G15" i="20"/>
  <c r="L14" i="20"/>
  <c r="M14" i="20" s="1"/>
  <c r="I14" i="20"/>
  <c r="K14" i="20" s="1"/>
  <c r="G14" i="20"/>
  <c r="A15" i="20"/>
  <c r="A16" i="20" s="1"/>
  <c r="L13" i="20"/>
  <c r="M13" i="20" s="1"/>
  <c r="I13" i="20"/>
  <c r="K13" i="20" s="1"/>
  <c r="G13" i="20"/>
  <c r="N9" i="20"/>
  <c r="N9" i="7"/>
  <c r="N9" i="14"/>
  <c r="N9" i="3"/>
  <c r="N9" i="10"/>
  <c r="N9" i="16"/>
  <c r="N9" i="17"/>
  <c r="N9" i="4"/>
  <c r="N9" i="19"/>
  <c r="N9" i="8"/>
  <c r="K21" i="20" l="1"/>
  <c r="G21" i="20"/>
  <c r="M21" i="20"/>
  <c r="I21" i="20"/>
  <c r="C17" i="6" s="1"/>
  <c r="G17" i="6" s="1"/>
  <c r="H17" i="6" s="1"/>
  <c r="L21" i="20"/>
  <c r="I17" i="6" l="1"/>
  <c r="E17" i="6"/>
  <c r="G27" i="16"/>
  <c r="L27" i="16"/>
  <c r="M27" i="16" s="1"/>
  <c r="I27" i="16"/>
  <c r="K27" i="16" s="1"/>
  <c r="G26" i="16"/>
  <c r="L26" i="16"/>
  <c r="M26" i="16" s="1"/>
  <c r="I26" i="16"/>
  <c r="K26" i="16" s="1"/>
  <c r="G25" i="16"/>
  <c r="L25" i="16"/>
  <c r="M25" i="16" s="1"/>
  <c r="I25" i="16"/>
  <c r="K25" i="16" s="1"/>
  <c r="L27" i="7" l="1"/>
  <c r="L26" i="7"/>
  <c r="G25" i="3" l="1"/>
  <c r="L25" i="3"/>
  <c r="M25" i="3" s="1"/>
  <c r="I25" i="3"/>
  <c r="K25" i="3" s="1"/>
  <c r="G23" i="2" l="1"/>
  <c r="L23" i="2"/>
  <c r="M23" i="2" s="1"/>
  <c r="I23" i="2"/>
  <c r="K23" i="2" s="1"/>
  <c r="G22" i="3"/>
  <c r="L22" i="3"/>
  <c r="M22" i="3" s="1"/>
  <c r="I22" i="3"/>
  <c r="K22" i="3" s="1"/>
  <c r="G21" i="3"/>
  <c r="L21" i="3"/>
  <c r="M21" i="3" s="1"/>
  <c r="I21" i="3"/>
  <c r="K21" i="3" s="1"/>
  <c r="I16" i="16" l="1"/>
  <c r="K16" i="16" s="1"/>
  <c r="L16" i="16"/>
  <c r="M16" i="16" s="1"/>
  <c r="I17" i="16"/>
  <c r="K17" i="16" s="1"/>
  <c r="L17" i="16"/>
  <c r="M17" i="16" s="1"/>
  <c r="I18" i="16"/>
  <c r="K18" i="16" s="1"/>
  <c r="L18" i="16"/>
  <c r="M18" i="16" s="1"/>
  <c r="I19" i="16"/>
  <c r="K19" i="16" s="1"/>
  <c r="L19" i="16"/>
  <c r="M19" i="16" s="1"/>
  <c r="I20" i="16"/>
  <c r="K20" i="16" s="1"/>
  <c r="L20" i="16"/>
  <c r="M20" i="16" s="1"/>
  <c r="I21" i="16"/>
  <c r="K21" i="16" s="1"/>
  <c r="L21" i="16"/>
  <c r="M21" i="16" s="1"/>
  <c r="I22" i="16"/>
  <c r="K22" i="16" s="1"/>
  <c r="L22" i="16"/>
  <c r="M22" i="16" s="1"/>
  <c r="I23" i="16"/>
  <c r="K23" i="16" s="1"/>
  <c r="L23" i="16"/>
  <c r="M23" i="16" s="1"/>
  <c r="I24" i="16"/>
  <c r="K24" i="16" s="1"/>
  <c r="L24" i="16"/>
  <c r="M24" i="16" s="1"/>
  <c r="G16" i="16"/>
  <c r="G17" i="16"/>
  <c r="G18" i="16"/>
  <c r="G19" i="16"/>
  <c r="G20" i="16"/>
  <c r="G21" i="16"/>
  <c r="G22" i="16"/>
  <c r="G23" i="16"/>
  <c r="G24" i="16"/>
  <c r="A14" i="16"/>
  <c r="A15" i="16" s="1"/>
  <c r="A16" i="16" s="1"/>
  <c r="A17" i="16" s="1"/>
  <c r="A18" i="16" s="1"/>
  <c r="A19" i="16" s="1"/>
  <c r="A20" i="16" s="1"/>
  <c r="A21" i="16" s="1"/>
  <c r="A22" i="16" s="1"/>
  <c r="F30" i="7" l="1"/>
  <c r="F28" i="3"/>
  <c r="H28" i="3"/>
  <c r="G20" i="10"/>
  <c r="I20" i="10"/>
  <c r="K20" i="10" s="1"/>
  <c r="L20" i="10"/>
  <c r="M20" i="10" s="1"/>
  <c r="G21" i="10"/>
  <c r="I21" i="10"/>
  <c r="K21" i="10" s="1"/>
  <c r="L21" i="10"/>
  <c r="M21" i="10" s="1"/>
  <c r="G22" i="10"/>
  <c r="I22" i="10"/>
  <c r="K22" i="10" s="1"/>
  <c r="L22" i="10"/>
  <c r="M22" i="10" s="1"/>
  <c r="G14" i="17" l="1"/>
  <c r="I14" i="17"/>
  <c r="K14" i="17" s="1"/>
  <c r="L14" i="17"/>
  <c r="M14" i="17" s="1"/>
  <c r="G19" i="10" l="1"/>
  <c r="I19" i="10"/>
  <c r="L19" i="10"/>
  <c r="M19" i="10" s="1"/>
  <c r="H15" i="19"/>
  <c r="F15" i="19"/>
  <c r="L13" i="19"/>
  <c r="I13" i="19"/>
  <c r="G13" i="19"/>
  <c r="K19" i="10" l="1"/>
  <c r="M13" i="19"/>
  <c r="M15" i="19" s="1"/>
  <c r="L15" i="19"/>
  <c r="I15" i="19"/>
  <c r="C14" i="6" s="1"/>
  <c r="K13" i="19"/>
  <c r="K15" i="19" s="1"/>
  <c r="G15" i="19"/>
  <c r="G14" i="6" l="1"/>
  <c r="E14" i="6"/>
  <c r="G24" i="4"/>
  <c r="L24" i="4"/>
  <c r="M24" i="4" s="1"/>
  <c r="K24" i="4"/>
  <c r="G20" i="13"/>
  <c r="L20" i="13"/>
  <c r="M20" i="13" s="1"/>
  <c r="G19" i="13"/>
  <c r="L19" i="13"/>
  <c r="M19" i="13" s="1"/>
  <c r="G18" i="13"/>
  <c r="M18" i="13"/>
  <c r="I20" i="13"/>
  <c r="K20" i="13" s="1"/>
  <c r="I19" i="13"/>
  <c r="K19" i="13" s="1"/>
  <c r="I18" i="13"/>
  <c r="K18" i="13" s="1"/>
  <c r="H14" i="6" l="1"/>
  <c r="I14" i="6"/>
  <c r="I20" i="2"/>
  <c r="K20" i="2" s="1"/>
  <c r="I21" i="2"/>
  <c r="K21" i="2" s="1"/>
  <c r="I14" i="2"/>
  <c r="K14" i="2" s="1"/>
  <c r="L28" i="7"/>
  <c r="K25" i="4"/>
  <c r="L25" i="4"/>
  <c r="M25" i="4" s="1"/>
  <c r="G25" i="4"/>
  <c r="G14" i="16" l="1"/>
  <c r="I14" i="16"/>
  <c r="K14" i="16" s="1"/>
  <c r="L14" i="16"/>
  <c r="M14" i="16" s="1"/>
  <c r="G15" i="16"/>
  <c r="I15" i="16"/>
  <c r="K15" i="16" s="1"/>
  <c r="L15" i="16"/>
  <c r="M15" i="16" s="1"/>
  <c r="G14" i="4"/>
  <c r="K14" i="4"/>
  <c r="L14" i="4"/>
  <c r="M14" i="4" s="1"/>
  <c r="L15" i="4"/>
  <c r="M15" i="4" s="1"/>
  <c r="G15" i="4"/>
  <c r="K15" i="4"/>
  <c r="G14" i="14" l="1"/>
  <c r="I14" i="14"/>
  <c r="L14" i="14"/>
  <c r="M14" i="14" s="1"/>
  <c r="G15" i="14"/>
  <c r="I15" i="14"/>
  <c r="L15" i="14"/>
  <c r="M15" i="14" s="1"/>
  <c r="G16" i="14"/>
  <c r="I16" i="14"/>
  <c r="L16" i="14"/>
  <c r="M16" i="14" s="1"/>
  <c r="I23" i="3"/>
  <c r="K23" i="3" s="1"/>
  <c r="L23" i="3"/>
  <c r="M23" i="3" s="1"/>
  <c r="I24" i="3"/>
  <c r="K24" i="3" s="1"/>
  <c r="L24" i="3"/>
  <c r="M24" i="3" s="1"/>
  <c r="G23" i="3"/>
  <c r="G24" i="3"/>
  <c r="G18" i="10"/>
  <c r="L18" i="10"/>
  <c r="M18" i="10" s="1"/>
  <c r="I18" i="10"/>
  <c r="K18" i="10" s="1"/>
  <c r="H19" i="17"/>
  <c r="F19" i="17"/>
  <c r="I13" i="17"/>
  <c r="K13" i="17" s="1"/>
  <c r="K19" i="17" s="1"/>
  <c r="G13" i="17"/>
  <c r="N8" i="17"/>
  <c r="H36" i="16"/>
  <c r="L13" i="16"/>
  <c r="I13" i="16"/>
  <c r="K13" i="16" s="1"/>
  <c r="K36" i="16" s="1"/>
  <c r="G13" i="16"/>
  <c r="L19" i="17" l="1"/>
  <c r="I19" i="17"/>
  <c r="C16" i="6" s="1"/>
  <c r="G19" i="17"/>
  <c r="M13" i="17"/>
  <c r="M19" i="17" s="1"/>
  <c r="G36" i="16"/>
  <c r="I36" i="16"/>
  <c r="C18" i="6" s="1"/>
  <c r="L36" i="16"/>
  <c r="M13" i="16"/>
  <c r="M36" i="16" s="1"/>
  <c r="H18" i="12"/>
  <c r="F18" i="12"/>
  <c r="H25" i="13"/>
  <c r="F25" i="13"/>
  <c r="H32" i="2"/>
  <c r="F32" i="2"/>
  <c r="H30" i="7"/>
  <c r="H19" i="14"/>
  <c r="H26" i="10"/>
  <c r="N9" i="12"/>
  <c r="N9" i="13"/>
  <c r="N9" i="2"/>
  <c r="G18" i="6" l="1"/>
  <c r="E18" i="6"/>
  <c r="G16" i="6"/>
  <c r="E16" i="6"/>
  <c r="H18" i="6" l="1"/>
  <c r="I18" i="6"/>
  <c r="I16" i="6"/>
  <c r="H16" i="6"/>
  <c r="G16" i="10"/>
  <c r="I16" i="10"/>
  <c r="L16" i="10"/>
  <c r="M16" i="10" s="1"/>
  <c r="G17" i="10"/>
  <c r="I17" i="10"/>
  <c r="K17" i="10" s="1"/>
  <c r="L17" i="10"/>
  <c r="M17" i="10" s="1"/>
  <c r="K16" i="10" l="1"/>
  <c r="L15" i="10"/>
  <c r="M15" i="10" s="1"/>
  <c r="I15" i="10"/>
  <c r="K15" i="10" s="1"/>
  <c r="G15" i="10"/>
  <c r="G22" i="2" l="1"/>
  <c r="I22" i="2"/>
  <c r="K22" i="2" s="1"/>
  <c r="N8" i="12"/>
  <c r="N8" i="13"/>
  <c r="N8" i="2"/>
  <c r="N8" i="7"/>
  <c r="N8" i="3"/>
  <c r="G22" i="4"/>
  <c r="K22" i="4"/>
  <c r="G23" i="4"/>
  <c r="K23" i="4"/>
  <c r="L23" i="4"/>
  <c r="M23" i="4" s="1"/>
  <c r="L22" i="2" l="1"/>
  <c r="M22" i="2" s="1"/>
  <c r="L22" i="4"/>
  <c r="M22" i="4" s="1"/>
  <c r="F19" i="14" l="1"/>
  <c r="L13" i="14"/>
  <c r="I13" i="14"/>
  <c r="K13" i="14" s="1"/>
  <c r="K19" i="14" s="1"/>
  <c r="G13" i="14"/>
  <c r="I17" i="13"/>
  <c r="K17" i="13" s="1"/>
  <c r="I16" i="13"/>
  <c r="K16" i="13" s="1"/>
  <c r="I13" i="13"/>
  <c r="K13" i="13" s="1"/>
  <c r="M17" i="13"/>
  <c r="G17" i="13"/>
  <c r="M16" i="13"/>
  <c r="G16" i="13"/>
  <c r="L13" i="13"/>
  <c r="M13" i="13" s="1"/>
  <c r="G13" i="13"/>
  <c r="G15" i="12"/>
  <c r="L15" i="12"/>
  <c r="M15" i="12" s="1"/>
  <c r="I15" i="12"/>
  <c r="K15" i="12" s="1"/>
  <c r="L14" i="12"/>
  <c r="M14" i="12" s="1"/>
  <c r="I14" i="12"/>
  <c r="K14" i="12" s="1"/>
  <c r="G14" i="12"/>
  <c r="L13" i="12"/>
  <c r="I13" i="12"/>
  <c r="K13" i="12" s="1"/>
  <c r="G13" i="12"/>
  <c r="K25" i="13" l="1"/>
  <c r="G19" i="14"/>
  <c r="G25" i="13"/>
  <c r="I18" i="12"/>
  <c r="C26" i="6" s="1"/>
  <c r="G26" i="6" s="1"/>
  <c r="I26" i="6" s="1"/>
  <c r="L18" i="12"/>
  <c r="G18" i="12"/>
  <c r="I25" i="13"/>
  <c r="C25" i="6" s="1"/>
  <c r="L25" i="13"/>
  <c r="I19" i="14"/>
  <c r="C22" i="6" s="1"/>
  <c r="M13" i="14"/>
  <c r="M19" i="14" s="1"/>
  <c r="L19" i="14"/>
  <c r="M25" i="13"/>
  <c r="M13" i="12"/>
  <c r="M18" i="12" s="1"/>
  <c r="G22" i="6" l="1"/>
  <c r="E22" i="6"/>
  <c r="E26" i="6"/>
  <c r="H26" i="6"/>
  <c r="G25" i="6"/>
  <c r="E25" i="6"/>
  <c r="I22" i="6" l="1"/>
  <c r="H22" i="6"/>
  <c r="I25" i="6"/>
  <c r="H25" i="6"/>
  <c r="G13" i="10"/>
  <c r="F26" i="10"/>
  <c r="L14" i="10"/>
  <c r="M14" i="10" s="1"/>
  <c r="I14" i="10"/>
  <c r="K14" i="10" s="1"/>
  <c r="G14" i="10"/>
  <c r="L13" i="10"/>
  <c r="I13" i="10"/>
  <c r="K13" i="10" l="1"/>
  <c r="K26" i="10" s="1"/>
  <c r="E19" i="6" s="1"/>
  <c r="I26" i="10"/>
  <c r="C19" i="6" s="1"/>
  <c r="G19" i="6" s="1"/>
  <c r="L26" i="10"/>
  <c r="G26" i="10"/>
  <c r="M13" i="10"/>
  <c r="M26" i="10" s="1"/>
  <c r="G21" i="2" l="1"/>
  <c r="L21" i="2"/>
  <c r="M21" i="2" s="1"/>
  <c r="G20" i="2"/>
  <c r="L20" i="2"/>
  <c r="M20" i="2" s="1"/>
  <c r="G14" i="2"/>
  <c r="L14" i="2"/>
  <c r="M14" i="2" s="1"/>
  <c r="G15" i="2"/>
  <c r="L15" i="2"/>
  <c r="M15" i="2" s="1"/>
  <c r="I15" i="2"/>
  <c r="K15" i="2" s="1"/>
  <c r="G13" i="2"/>
  <c r="I13" i="2"/>
  <c r="K13" i="2" s="1"/>
  <c r="L13" i="2"/>
  <c r="G17" i="2"/>
  <c r="I17" i="2"/>
  <c r="K17" i="2" s="1"/>
  <c r="L17" i="2"/>
  <c r="M17" i="2" s="1"/>
  <c r="G18" i="2"/>
  <c r="I18" i="2"/>
  <c r="K18" i="2" s="1"/>
  <c r="L18" i="2"/>
  <c r="M18" i="2" s="1"/>
  <c r="M13" i="2" l="1"/>
  <c r="I19" i="6"/>
  <c r="H19" i="6"/>
  <c r="L13" i="4"/>
  <c r="L19" i="4"/>
  <c r="L20" i="4"/>
  <c r="L21" i="4"/>
  <c r="L13" i="3"/>
  <c r="L15" i="3"/>
  <c r="F36" i="4" l="1"/>
  <c r="H16" i="8"/>
  <c r="F16" i="8"/>
  <c r="M15" i="8"/>
  <c r="I15" i="8"/>
  <c r="G15" i="8"/>
  <c r="L14" i="8"/>
  <c r="M14" i="8" s="1"/>
  <c r="I14" i="8"/>
  <c r="K14" i="8" s="1"/>
  <c r="G14" i="8"/>
  <c r="L13" i="8"/>
  <c r="M13" i="8" s="1"/>
  <c r="I13" i="8"/>
  <c r="K13" i="8" s="1"/>
  <c r="G13" i="8"/>
  <c r="M28" i="7"/>
  <c r="I28" i="7"/>
  <c r="K28" i="7" s="1"/>
  <c r="G28" i="7"/>
  <c r="M27" i="7"/>
  <c r="I27" i="7"/>
  <c r="K27" i="7" s="1"/>
  <c r="G27" i="7"/>
  <c r="L25" i="7"/>
  <c r="M25" i="7" s="1"/>
  <c r="I25" i="7"/>
  <c r="K25" i="7" s="1"/>
  <c r="G25" i="7"/>
  <c r="L24" i="7"/>
  <c r="M24" i="7" s="1"/>
  <c r="I24" i="7"/>
  <c r="K24" i="7" s="1"/>
  <c r="G24" i="7"/>
  <c r="M26" i="7"/>
  <c r="I26" i="7"/>
  <c r="K26" i="7" s="1"/>
  <c r="G26" i="7"/>
  <c r="L23" i="7"/>
  <c r="M23" i="7" s="1"/>
  <c r="I23" i="7"/>
  <c r="K23" i="7" s="1"/>
  <c r="G23" i="7"/>
  <c r="L22" i="7"/>
  <c r="M22" i="7" s="1"/>
  <c r="I22" i="7"/>
  <c r="K22" i="7" s="1"/>
  <c r="G22" i="7"/>
  <c r="L21" i="7"/>
  <c r="M21" i="7" s="1"/>
  <c r="I21" i="7"/>
  <c r="K21" i="7" s="1"/>
  <c r="G21" i="7"/>
  <c r="L20" i="7"/>
  <c r="M20" i="7" s="1"/>
  <c r="I20" i="7"/>
  <c r="K20" i="7" s="1"/>
  <c r="G20" i="7"/>
  <c r="L19" i="7"/>
  <c r="M19" i="7" s="1"/>
  <c r="I19" i="7"/>
  <c r="K19" i="7" s="1"/>
  <c r="G19" i="7"/>
  <c r="L18" i="7"/>
  <c r="I18" i="7"/>
  <c r="K18" i="7" s="1"/>
  <c r="G18" i="7"/>
  <c r="M16" i="7"/>
  <c r="I16" i="7"/>
  <c r="K16" i="7" s="1"/>
  <c r="G16" i="7"/>
  <c r="L15" i="7"/>
  <c r="M15" i="7" s="1"/>
  <c r="I15" i="7"/>
  <c r="K15" i="7" s="1"/>
  <c r="G15" i="7"/>
  <c r="L14" i="7"/>
  <c r="M14" i="7" s="1"/>
  <c r="I14" i="7"/>
  <c r="K14" i="7" s="1"/>
  <c r="G14" i="7"/>
  <c r="A14" i="7"/>
  <c r="A15" i="7" s="1"/>
  <c r="A16" i="7" s="1"/>
  <c r="L13" i="7"/>
  <c r="I13" i="7"/>
  <c r="K13" i="7" s="1"/>
  <c r="G13" i="7"/>
  <c r="H36" i="4"/>
  <c r="M21" i="4"/>
  <c r="K21" i="4"/>
  <c r="G21" i="4"/>
  <c r="M20" i="4"/>
  <c r="K20" i="4"/>
  <c r="G20" i="4"/>
  <c r="M19" i="4"/>
  <c r="K19" i="4"/>
  <c r="K36" i="4" s="1"/>
  <c r="G19" i="4"/>
  <c r="M13" i="4"/>
  <c r="G13" i="4"/>
  <c r="M20" i="3"/>
  <c r="I20" i="3"/>
  <c r="K20" i="3" s="1"/>
  <c r="G20" i="3"/>
  <c r="M19" i="3"/>
  <c r="I19" i="3"/>
  <c r="K19" i="3" s="1"/>
  <c r="G19" i="3"/>
  <c r="M18" i="3"/>
  <c r="I18" i="3"/>
  <c r="K18" i="3" s="1"/>
  <c r="G18" i="3"/>
  <c r="M17" i="3"/>
  <c r="I17" i="3"/>
  <c r="G17" i="3"/>
  <c r="M15" i="3"/>
  <c r="I15" i="3"/>
  <c r="K15" i="3" s="1"/>
  <c r="G15" i="3"/>
  <c r="M13" i="3"/>
  <c r="I13" i="3"/>
  <c r="K13" i="3" s="1"/>
  <c r="G13" i="3"/>
  <c r="L16" i="3"/>
  <c r="M16" i="3" s="1"/>
  <c r="I16" i="3"/>
  <c r="K16" i="3" s="1"/>
  <c r="G16" i="3"/>
  <c r="L14" i="3"/>
  <c r="I14" i="3"/>
  <c r="K14" i="3" s="1"/>
  <c r="G14" i="3"/>
  <c r="L16" i="2"/>
  <c r="M16" i="2" s="1"/>
  <c r="I16" i="2"/>
  <c r="K16" i="2" s="1"/>
  <c r="G16" i="2"/>
  <c r="L19" i="2"/>
  <c r="I19" i="2"/>
  <c r="K19" i="2" s="1"/>
  <c r="G19" i="2"/>
  <c r="K30" i="7" l="1"/>
  <c r="K16" i="8"/>
  <c r="K28" i="3"/>
  <c r="K32" i="2"/>
  <c r="G28" i="3"/>
  <c r="L28" i="3"/>
  <c r="I28" i="3"/>
  <c r="C20" i="6" s="1"/>
  <c r="G16" i="8"/>
  <c r="I30" i="7"/>
  <c r="C23" i="6" s="1"/>
  <c r="G23" i="6" s="1"/>
  <c r="I32" i="2"/>
  <c r="C24" i="6" s="1"/>
  <c r="G32" i="2"/>
  <c r="M19" i="2"/>
  <c r="M32" i="2" s="1"/>
  <c r="L32" i="2"/>
  <c r="G30" i="7"/>
  <c r="M14" i="3"/>
  <c r="M28" i="3" s="1"/>
  <c r="I16" i="8"/>
  <c r="C13" i="6" s="1"/>
  <c r="M16" i="8"/>
  <c r="M18" i="7"/>
  <c r="L30" i="7"/>
  <c r="I36" i="4"/>
  <c r="C15" i="6" s="1"/>
  <c r="E15" i="6" s="1"/>
  <c r="G36" i="4"/>
  <c r="L16" i="8"/>
  <c r="M13" i="7"/>
  <c r="M36" i="4"/>
  <c r="M30" i="7" l="1"/>
  <c r="G24" i="6"/>
  <c r="E24" i="6"/>
  <c r="C28" i="6"/>
  <c r="H23" i="6"/>
  <c r="I23" i="6"/>
  <c r="E23" i="6"/>
  <c r="L36" i="4"/>
  <c r="G15" i="6"/>
  <c r="E20" i="6"/>
  <c r="G20" i="6"/>
  <c r="E13" i="6"/>
  <c r="E28" i="6" l="1"/>
  <c r="I24" i="6"/>
  <c r="H24" i="6"/>
  <c r="G28" i="6"/>
  <c r="I13" i="6"/>
  <c r="H13" i="6"/>
  <c r="I15" i="6"/>
  <c r="H15" i="6"/>
  <c r="H20" i="6"/>
  <c r="I20" i="6"/>
  <c r="H28" i="6" l="1"/>
  <c r="I28" i="6"/>
</calcChain>
</file>

<file path=xl/sharedStrings.xml><?xml version="1.0" encoding="utf-8"?>
<sst xmlns="http://schemas.openxmlformats.org/spreadsheetml/2006/main" count="596" uniqueCount="237">
  <si>
    <t>NO.</t>
  </si>
  <si>
    <t>NAMA BARANG</t>
  </si>
  <si>
    <t>SIZE</t>
  </si>
  <si>
    <t>WARNA</t>
  </si>
  <si>
    <t>HARGA BARANG</t>
  </si>
  <si>
    <t>PERSEDIAAN AWAL</t>
  </si>
  <si>
    <t>NILAI</t>
  </si>
  <si>
    <t>PENJUALAN</t>
  </si>
  <si>
    <t>PERSEDIAAN AKHIR</t>
  </si>
  <si>
    <t>KETERANGAN</t>
  </si>
  <si>
    <t>HITAM</t>
  </si>
  <si>
    <t>SWEATER ROV KUDA</t>
  </si>
  <si>
    <t>MERAH</t>
  </si>
  <si>
    <t>T'SHIRT ROV PANJANG</t>
  </si>
  <si>
    <t>PUTIH</t>
  </si>
  <si>
    <t>T'SHIRT ROV PENDEK</t>
  </si>
  <si>
    <t>KEMEJA ROV</t>
  </si>
  <si>
    <t>ABU</t>
  </si>
  <si>
    <t>CREAM</t>
  </si>
  <si>
    <t>PERIOD</t>
  </si>
  <si>
    <t>TGL</t>
  </si>
  <si>
    <t>VENDOR : OSAKA</t>
  </si>
  <si>
    <t>OWNER : ONDRE</t>
  </si>
  <si>
    <t>TOTAL</t>
  </si>
  <si>
    <t>VENDOR : DEULEU</t>
  </si>
  <si>
    <t>OWNER : WAWIT</t>
  </si>
  <si>
    <t>T'SHIRT REGLAN</t>
  </si>
  <si>
    <t>BANDANA</t>
  </si>
  <si>
    <t>BIRU</t>
  </si>
  <si>
    <t>KUNING</t>
  </si>
  <si>
    <t>VENDOR : BLUES STRONG</t>
  </si>
  <si>
    <t>OWNER : MANG ACIL</t>
  </si>
  <si>
    <t>KEMEJA TANKTOP</t>
  </si>
  <si>
    <t>KEMEJA BFFB PENDEK</t>
  </si>
  <si>
    <t>NAMA VENDOR</t>
  </si>
  <si>
    <t>PROFIT VENDOR</t>
  </si>
  <si>
    <t>%</t>
  </si>
  <si>
    <t>BLUES STRONG</t>
  </si>
  <si>
    <t>DEULEU</t>
  </si>
  <si>
    <t>OSAKA</t>
  </si>
  <si>
    <t>TOPI EDELBROCK</t>
  </si>
  <si>
    <t>TOPI BLUES</t>
  </si>
  <si>
    <t>TOPI SYNDICATE</t>
  </si>
  <si>
    <t xml:space="preserve">TOPI SYNDICATE </t>
  </si>
  <si>
    <t>HITAM PUTIH</t>
  </si>
  <si>
    <t>HOT ROD PENDEK</t>
  </si>
  <si>
    <t>OLD SKULL PANJANG</t>
  </si>
  <si>
    <t xml:space="preserve">OLD SKULL </t>
  </si>
  <si>
    <t>GARIS</t>
  </si>
  <si>
    <t>ORANGE</t>
  </si>
  <si>
    <t>ABU INDIAN</t>
  </si>
  <si>
    <t>T'SHIRT BLRHP PENDEK</t>
  </si>
  <si>
    <t>T'SHIRT BLRHP PANJANG</t>
  </si>
  <si>
    <t>GENTLEMEN 67</t>
  </si>
  <si>
    <t>VENDOR : GENTLEMEN 67</t>
  </si>
  <si>
    <t>OWNER : MANG BRO</t>
  </si>
  <si>
    <t>VENDOR : ADE DOCLO</t>
  </si>
  <si>
    <t>OWNER :</t>
  </si>
  <si>
    <t>SWEATER PASADEREKAN</t>
  </si>
  <si>
    <t>ADE DOCLO</t>
  </si>
  <si>
    <t>NILAI KELUAR</t>
  </si>
  <si>
    <t>PROFIT</t>
  </si>
  <si>
    <t>BBMC</t>
  </si>
  <si>
    <t>MS</t>
  </si>
  <si>
    <t>KAOS PENDEK ROV KUDA</t>
  </si>
  <si>
    <t>KAOS PANJANG ROV KUDA</t>
  </si>
  <si>
    <t>SWEATER ROV TENGKORAK</t>
  </si>
  <si>
    <t>VENDOR : BURETOS</t>
  </si>
  <si>
    <t>NATURAL</t>
  </si>
  <si>
    <t>KEY HOLDER INDIAN</t>
  </si>
  <si>
    <t>KEY HOLDER FTW</t>
  </si>
  <si>
    <t>VENDOR : UNCLE MARTIN</t>
  </si>
  <si>
    <t>OWNER : MARTIN</t>
  </si>
  <si>
    <t>T'SHIRT PANJANG FIRE SKULL</t>
  </si>
  <si>
    <t>T'SHIRT PENDEK FIRE SKULL</t>
  </si>
  <si>
    <t>SWEATER HOODIE FIRE SKULL</t>
  </si>
  <si>
    <t>XL,XXL</t>
  </si>
  <si>
    <t>HOODIE BBMC</t>
  </si>
  <si>
    <t>VENDOR : RON'S</t>
  </si>
  <si>
    <t>OWNER : RONALD</t>
  </si>
  <si>
    <t>BURETOS</t>
  </si>
  <si>
    <t>UNCLE MARTIN</t>
  </si>
  <si>
    <t>RONS</t>
  </si>
  <si>
    <t>OWNER : ERWIN</t>
  </si>
  <si>
    <t>CINCIN BB OVAL</t>
  </si>
  <si>
    <t>ERWIN</t>
  </si>
  <si>
    <t>PERIODE</t>
  </si>
  <si>
    <t>HOODIE ROV KUDA</t>
  </si>
  <si>
    <t>STIKER ROV KUDA BELAKANG</t>
  </si>
  <si>
    <t>KEY HOLDER BBMC</t>
  </si>
  <si>
    <t>COKLAT</t>
  </si>
  <si>
    <t>BELTS BBMC KUSTOM</t>
  </si>
  <si>
    <t>KAOS PENDEK ROV TENGKORAK</t>
  </si>
  <si>
    <t>OWNER : IKMAN</t>
  </si>
  <si>
    <t>VENDOR : BULLFROG</t>
  </si>
  <si>
    <t>OWNER : EFFRY BOWO</t>
  </si>
  <si>
    <t>VENDOR : BROKEN BONES</t>
  </si>
  <si>
    <t>OWNER : BEBENG</t>
  </si>
  <si>
    <t xml:space="preserve">T'SHIRT HOUSE OF BRAVE </t>
  </si>
  <si>
    <t>M,L</t>
  </si>
  <si>
    <t>KEMEJA ROV KUDA</t>
  </si>
  <si>
    <t>WIND BREAKER ROV KUDA</t>
  </si>
  <si>
    <t>KAOS PANJANG ROV TENGKORAK</t>
  </si>
  <si>
    <t>KELING KULIT</t>
  </si>
  <si>
    <t>HOODIE ROV</t>
  </si>
  <si>
    <t>KEYHOLDER</t>
  </si>
  <si>
    <t>WING 17</t>
  </si>
  <si>
    <t>T'SHIRT SOUL BROTHER</t>
  </si>
  <si>
    <t>T'SHIRT LONG SOUL BROTHER</t>
  </si>
  <si>
    <t>TUMBLER</t>
  </si>
  <si>
    <t>HITAM/PUTIH</t>
  </si>
  <si>
    <t>KEY CHAIN 3 DESAIN</t>
  </si>
  <si>
    <t>BROKEN BONES</t>
  </si>
  <si>
    <t>BULLFROG</t>
  </si>
  <si>
    <t>GADING</t>
  </si>
  <si>
    <t>BUFF BIKERS ONE BBMC (3 DESAIN)</t>
  </si>
  <si>
    <t>PIN AJS</t>
  </si>
  <si>
    <t>HOODIE TENGKORAK JEANS ROV</t>
  </si>
  <si>
    <t xml:space="preserve">HOODIE TENGKORAK  </t>
  </si>
  <si>
    <t>TOPI BFFB TRUCKER</t>
  </si>
  <si>
    <t>STIKER ONE BROTHERHOOD</t>
  </si>
  <si>
    <t>OWNER : ASEP</t>
  </si>
  <si>
    <t>VENDOR : ASPOT</t>
  </si>
  <si>
    <t>ROMPI BSA</t>
  </si>
  <si>
    <t>POSTER HOUSE OF BRAVE</t>
  </si>
  <si>
    <t>VEST STD</t>
  </si>
  <si>
    <t>VEST BELTING</t>
  </si>
  <si>
    <t>LIGHTER CASE</t>
  </si>
  <si>
    <t>TRAVEL PACK CUBES</t>
  </si>
  <si>
    <t>TRAVEL BATHROOM BAG</t>
  </si>
  <si>
    <t>ELECTRONIC KIT</t>
  </si>
  <si>
    <t>MASKER</t>
  </si>
  <si>
    <t>STIKER ROB BESAR</t>
  </si>
  <si>
    <t>STIKER ROB KECIL</t>
  </si>
  <si>
    <t>BANTAL KOTAK ROB</t>
  </si>
  <si>
    <t>CANGKIR</t>
  </si>
  <si>
    <t>TSHIRT 2662 PENDEK</t>
  </si>
  <si>
    <t>STICKER</t>
  </si>
  <si>
    <t>MASKER ROB</t>
  </si>
  <si>
    <t>SWEATER 2662</t>
  </si>
  <si>
    <t>VENDOR : ERWIN RUSH</t>
  </si>
  <si>
    <t>S,M,L</t>
  </si>
  <si>
    <t>GELAS TUMPUK</t>
  </si>
  <si>
    <t>STICKER EMBOS BIKERS</t>
  </si>
  <si>
    <t>JAS HUJAN</t>
  </si>
  <si>
    <t>VENDOR : B-STORE</t>
  </si>
  <si>
    <t>OWNER : MEDI</t>
  </si>
  <si>
    <t>B-STORE</t>
  </si>
  <si>
    <t>HITAM/ABU</t>
  </si>
  <si>
    <t>HITAM MERAH</t>
  </si>
  <si>
    <t>TRAVEL POUCH REGULER</t>
  </si>
  <si>
    <t>BUFF BIA</t>
  </si>
  <si>
    <t>KEY CHAIN BIA</t>
  </si>
  <si>
    <t>SARUNG TANGAN</t>
  </si>
  <si>
    <t>MASKER BIA</t>
  </si>
  <si>
    <t>HP CASING</t>
  </si>
  <si>
    <t>GLOVE</t>
  </si>
  <si>
    <t>PATCH EMBLEM ROB</t>
  </si>
  <si>
    <t>PATCH EMBLEM 2662</t>
  </si>
  <si>
    <t>PATCH BIKERS</t>
  </si>
  <si>
    <t>VEST SOA</t>
  </si>
  <si>
    <t>VENDOR : DEXTER</t>
  </si>
  <si>
    <t>OWNER : HENDRA</t>
  </si>
  <si>
    <t>DEXTER</t>
  </si>
  <si>
    <t>VARSITI JAKET BASEBALL</t>
  </si>
  <si>
    <t>M-XXL</t>
  </si>
  <si>
    <t>PIN BBMC PEWTER</t>
  </si>
  <si>
    <t>BEANIE HAT</t>
  </si>
  <si>
    <t>HIJAU</t>
  </si>
  <si>
    <t>PATCH BORDIR</t>
  </si>
  <si>
    <t>WAIST BAG REGULER 01-04</t>
  </si>
  <si>
    <t>TOPI JURASSIC</t>
  </si>
  <si>
    <t>JML</t>
  </si>
  <si>
    <t>THE WILD ONE</t>
  </si>
  <si>
    <t>SWEATER ROV SKETING</t>
  </si>
  <si>
    <t>+8</t>
  </si>
  <si>
    <t>STICKER ROB</t>
  </si>
  <si>
    <t>KACAMATA BFFB</t>
  </si>
  <si>
    <t>TOPI BFFB PITA</t>
  </si>
  <si>
    <t>TAS SELENDANG</t>
  </si>
  <si>
    <t>STICKER BB SAYAP</t>
  </si>
  <si>
    <t>STICKER BB 22</t>
  </si>
  <si>
    <t>STICKER BBMC</t>
  </si>
  <si>
    <t>+12</t>
  </si>
  <si>
    <t>+4</t>
  </si>
  <si>
    <t>+75</t>
  </si>
  <si>
    <t>KALENDER SOUL BROTHER</t>
  </si>
  <si>
    <t>KEY CHAIN 2662</t>
  </si>
  <si>
    <t>LACE UP SKULL</t>
  </si>
  <si>
    <t>+50</t>
  </si>
  <si>
    <t>ASPOT</t>
  </si>
  <si>
    <t>KORDUROY NORTON BSA</t>
  </si>
  <si>
    <t>VARSITY BMW</t>
  </si>
  <si>
    <t>T'SHIRT INDIAN</t>
  </si>
  <si>
    <t>KEMEJA NORTON BSA</t>
  </si>
  <si>
    <t>KEMEJA FLANEL BSA</t>
  </si>
  <si>
    <t>T'SHIRT ROB SKULL PENDEK</t>
  </si>
  <si>
    <t>T'SHIRT ROB SKULL PANJANG</t>
  </si>
  <si>
    <t>T'SHIRT BBMC ENGINE PENDEK</t>
  </si>
  <si>
    <t>T'SHIRT BBMC ENGINE PANJANG</t>
  </si>
  <si>
    <t>JANUARY</t>
  </si>
  <si>
    <t>T'SHIRT POLO</t>
  </si>
  <si>
    <t>T'SHIRT LONG 2662</t>
  </si>
  <si>
    <t>T'SHIRT BFFB PITA</t>
  </si>
  <si>
    <t>10 +10</t>
  </si>
  <si>
    <t>W &amp; L SKULL PANJANG</t>
  </si>
  <si>
    <t>W &amp; L SKULL PENDEK</t>
  </si>
  <si>
    <t>W &amp; L SKULL OVERSIZE</t>
  </si>
  <si>
    <t>BOTOL GEPENG</t>
  </si>
  <si>
    <t>DRY BAG</t>
  </si>
  <si>
    <t>HANDLE BAR</t>
  </si>
  <si>
    <t xml:space="preserve"> 7 -'RETUR 2 PCS = 5</t>
  </si>
  <si>
    <t xml:space="preserve">NET 1.600 </t>
  </si>
  <si>
    <t>TSHIRT 22</t>
  </si>
  <si>
    <t>TSHIRTSKULL WING</t>
  </si>
  <si>
    <t>KEMEJA BB PENDEK</t>
  </si>
  <si>
    <t>KEMEJA BB PANJANG</t>
  </si>
  <si>
    <t>KEMEJA OVAL</t>
  </si>
  <si>
    <t>CINCIN ROB</t>
  </si>
  <si>
    <t xml:space="preserve">RETURE 2 </t>
  </si>
  <si>
    <t>TOPI BORDIR</t>
  </si>
  <si>
    <t>TOPI JARING</t>
  </si>
  <si>
    <t>KEY CHAINS</t>
  </si>
  <si>
    <t>SML</t>
  </si>
  <si>
    <t>XL2XL</t>
  </si>
  <si>
    <t>TSHIRT OVAL ROB</t>
  </si>
  <si>
    <t>PATCH  ROB</t>
  </si>
  <si>
    <t>TSHIRTOVAL  ROB</t>
  </si>
  <si>
    <t>8+9</t>
  </si>
  <si>
    <t>3+2</t>
  </si>
  <si>
    <t>JAM DINDING</t>
  </si>
  <si>
    <t>18 - 1 REJECT PATAH</t>
  </si>
  <si>
    <t>12 + 14 + 3 - 1 retur longsor</t>
  </si>
  <si>
    <t>1 retur</t>
  </si>
  <si>
    <t>TOWEL</t>
  </si>
  <si>
    <t>MANSET</t>
  </si>
  <si>
    <t>1-30 JAN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</si>
</sst>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mm\ yyyy"/>
    <numFmt numFmtId="166" formatCode="_(* #,##0.0_);_(* \(#,##0.0\);_(* &quot;-&quot;?_);_(@_)"/>
    <numFmt numFmtId="167" formatCode="[$-409]d\-mmm\-yy;@"/>
    <numFmt numFmtId="168" formatCode="0_);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0" borderId="0" xfId="1" applyNumberFormat="1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2" borderId="1" xfId="0" applyFont="1" applyFill="1" applyBorder="1"/>
    <xf numFmtId="164" fontId="2" fillId="2" borderId="1" xfId="1" applyNumberFormat="1" applyFont="1" applyFill="1" applyBorder="1"/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9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2" fillId="2" borderId="1" xfId="0" applyNumberFormat="1" applyFont="1" applyFill="1" applyBorder="1"/>
    <xf numFmtId="166" fontId="0" fillId="0" borderId="1" xfId="0" applyNumberFormat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/>
    </xf>
    <xf numFmtId="167" fontId="2" fillId="0" borderId="0" xfId="1" applyNumberFormat="1" applyFont="1"/>
    <xf numFmtId="17" fontId="2" fillId="0" borderId="0" xfId="1" applyNumberFormat="1" applyFont="1"/>
    <xf numFmtId="164" fontId="2" fillId="0" borderId="1" xfId="1" applyNumberFormat="1" applyFont="1" applyBorder="1" applyAlignment="1">
      <alignment horizontal="center" vertical="center"/>
    </xf>
    <xf numFmtId="0" fontId="0" fillId="0" borderId="1" xfId="0" quotePrefix="1" applyBorder="1"/>
    <xf numFmtId="164" fontId="2" fillId="0" borderId="1" xfId="1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left"/>
    </xf>
    <xf numFmtId="164" fontId="2" fillId="0" borderId="1" xfId="1" applyNumberFormat="1" applyFont="1" applyBorder="1" applyAlignment="1">
      <alignment horizontal="center" vertical="center"/>
    </xf>
    <xf numFmtId="0" fontId="0" fillId="0" borderId="1" xfId="0" quotePrefix="1" applyFill="1" applyBorder="1"/>
    <xf numFmtId="164" fontId="2" fillId="0" borderId="1" xfId="1" applyNumberFormat="1" applyFont="1" applyBorder="1" applyAlignment="1">
      <alignment horizontal="center" vertical="center"/>
    </xf>
    <xf numFmtId="9" fontId="0" fillId="0" borderId="1" xfId="2" applyFont="1" applyBorder="1"/>
    <xf numFmtId="0" fontId="3" fillId="0" borderId="1" xfId="3" applyBorder="1"/>
    <xf numFmtId="164" fontId="2" fillId="0" borderId="1" xfId="1" applyNumberFormat="1" applyFont="1" applyBorder="1" applyAlignment="1">
      <alignment horizontal="center" vertical="center"/>
    </xf>
    <xf numFmtId="168" fontId="0" fillId="0" borderId="1" xfId="1" applyNumberFormat="1" applyFont="1" applyFill="1" applyBorder="1"/>
    <xf numFmtId="168" fontId="0" fillId="0" borderId="1" xfId="1" applyNumberFormat="1" applyFont="1" applyBorder="1"/>
    <xf numFmtId="168" fontId="0" fillId="0" borderId="1" xfId="1" applyNumberFormat="1" applyFont="1" applyFill="1" applyBorder="1" applyAlignment="1">
      <alignment horizontal="right"/>
    </xf>
    <xf numFmtId="1" fontId="0" fillId="0" borderId="1" xfId="1" applyNumberFormat="1" applyFont="1" applyFill="1" applyBorder="1" applyAlignment="1">
      <alignment horizontal="right"/>
    </xf>
    <xf numFmtId="37" fontId="0" fillId="0" borderId="1" xfId="1" applyNumberFormat="1" applyFont="1" applyFill="1" applyBorder="1"/>
    <xf numFmtId="37" fontId="0" fillId="0" borderId="1" xfId="1" applyNumberFormat="1" applyFont="1" applyBorder="1"/>
    <xf numFmtId="0" fontId="2" fillId="0" borderId="0" xfId="0" applyNumberFormat="1" applyFont="1"/>
    <xf numFmtId="17" fontId="2" fillId="0" borderId="0" xfId="0" applyNumberFormat="1" applyFont="1" applyFill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5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11</xdr:col>
      <xdr:colOff>271545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0</xdr:row>
      <xdr:rowOff>19050</xdr:rowOff>
    </xdr:from>
    <xdr:to>
      <xdr:col>14</xdr:col>
      <xdr:colOff>33655</xdr:colOff>
      <xdr:row>5</xdr:row>
      <xdr:rowOff>144145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905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171451</xdr:colOff>
      <xdr:row>0</xdr:row>
      <xdr:rowOff>123826</xdr:rowOff>
    </xdr:from>
    <xdr:to>
      <xdr:col>1</xdr:col>
      <xdr:colOff>1085850</xdr:colOff>
      <xdr:row>5</xdr:row>
      <xdr:rowOff>68792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23826"/>
          <a:ext cx="914399" cy="8974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119145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590550</xdr:colOff>
      <xdr:row>0</xdr:row>
      <xdr:rowOff>0</xdr:rowOff>
    </xdr:from>
    <xdr:to>
      <xdr:col>13</xdr:col>
      <xdr:colOff>1481455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342900</xdr:colOff>
      <xdr:row>0</xdr:row>
      <xdr:rowOff>57150</xdr:rowOff>
    </xdr:from>
    <xdr:to>
      <xdr:col>1</xdr:col>
      <xdr:colOff>1257299</xdr:colOff>
      <xdr:row>5</xdr:row>
      <xdr:rowOff>2116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57150"/>
          <a:ext cx="914399" cy="8974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166770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590550</xdr:colOff>
      <xdr:row>0</xdr:row>
      <xdr:rowOff>0</xdr:rowOff>
    </xdr:from>
    <xdr:to>
      <xdr:col>13</xdr:col>
      <xdr:colOff>1481455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342900</xdr:colOff>
      <xdr:row>0</xdr:row>
      <xdr:rowOff>85725</xdr:rowOff>
    </xdr:from>
    <xdr:to>
      <xdr:col>1</xdr:col>
      <xdr:colOff>1257299</xdr:colOff>
      <xdr:row>5</xdr:row>
      <xdr:rowOff>30691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85725"/>
          <a:ext cx="914399" cy="8974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166770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485775</xdr:colOff>
      <xdr:row>0</xdr:row>
      <xdr:rowOff>0</xdr:rowOff>
    </xdr:from>
    <xdr:to>
      <xdr:col>13</xdr:col>
      <xdr:colOff>1376680</xdr:colOff>
      <xdr:row>5</xdr:row>
      <xdr:rowOff>125095</xdr:rowOff>
    </xdr:to>
    <xdr:pic>
      <xdr:nvPicPr>
        <xdr:cNvPr id="5" name="Picture 4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390525</xdr:colOff>
      <xdr:row>0</xdr:row>
      <xdr:rowOff>95250</xdr:rowOff>
    </xdr:from>
    <xdr:to>
      <xdr:col>1</xdr:col>
      <xdr:colOff>1304924</xdr:colOff>
      <xdr:row>5</xdr:row>
      <xdr:rowOff>40216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95250"/>
          <a:ext cx="914399" cy="8974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1320154</xdr:colOff>
      <xdr:row>0</xdr:row>
      <xdr:rowOff>133400</xdr:rowOff>
    </xdr:from>
    <xdr:to>
      <xdr:col>13</xdr:col>
      <xdr:colOff>233445</xdr:colOff>
      <xdr:row>5</xdr:row>
      <xdr:rowOff>6061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154" y="133400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819150</xdr:colOff>
      <xdr:row>0</xdr:row>
      <xdr:rowOff>0</xdr:rowOff>
    </xdr:from>
    <xdr:to>
      <xdr:col>13</xdr:col>
      <xdr:colOff>1710055</xdr:colOff>
      <xdr:row>5</xdr:row>
      <xdr:rowOff>125095</xdr:rowOff>
    </xdr:to>
    <xdr:pic>
      <xdr:nvPicPr>
        <xdr:cNvPr id="5" name="Picture 4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238125</xdr:colOff>
      <xdr:row>0</xdr:row>
      <xdr:rowOff>66675</xdr:rowOff>
    </xdr:from>
    <xdr:to>
      <xdr:col>1</xdr:col>
      <xdr:colOff>1152524</xdr:colOff>
      <xdr:row>5</xdr:row>
      <xdr:rowOff>11641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66675"/>
          <a:ext cx="914399" cy="8974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395370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685800</xdr:colOff>
      <xdr:row>0</xdr:row>
      <xdr:rowOff>0</xdr:rowOff>
    </xdr:from>
    <xdr:to>
      <xdr:col>13</xdr:col>
      <xdr:colOff>1576705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0</xdr:row>
      <xdr:rowOff>104775</xdr:rowOff>
    </xdr:from>
    <xdr:to>
      <xdr:col>1</xdr:col>
      <xdr:colOff>1238249</xdr:colOff>
      <xdr:row>5</xdr:row>
      <xdr:rowOff>49741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4775"/>
          <a:ext cx="914399" cy="8974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538245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685800</xdr:colOff>
      <xdr:row>0</xdr:row>
      <xdr:rowOff>0</xdr:rowOff>
    </xdr:from>
    <xdr:to>
      <xdr:col>13</xdr:col>
      <xdr:colOff>1576705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352425</xdr:colOff>
      <xdr:row>0</xdr:row>
      <xdr:rowOff>85725</xdr:rowOff>
    </xdr:from>
    <xdr:to>
      <xdr:col>1</xdr:col>
      <xdr:colOff>1266824</xdr:colOff>
      <xdr:row>5</xdr:row>
      <xdr:rowOff>30691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5725"/>
          <a:ext cx="914399" cy="897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262020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13</xdr:col>
      <xdr:colOff>1300480</xdr:colOff>
      <xdr:row>5</xdr:row>
      <xdr:rowOff>144145</xdr:rowOff>
    </xdr:to>
    <xdr:pic>
      <xdr:nvPicPr>
        <xdr:cNvPr id="5" name="Picture 4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905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247650</xdr:colOff>
      <xdr:row>0</xdr:row>
      <xdr:rowOff>38100</xdr:rowOff>
    </xdr:from>
    <xdr:to>
      <xdr:col>1</xdr:col>
      <xdr:colOff>1162049</xdr:colOff>
      <xdr:row>4</xdr:row>
      <xdr:rowOff>173566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8100"/>
          <a:ext cx="914399" cy="8974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357270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13</xdr:col>
      <xdr:colOff>1300480</xdr:colOff>
      <xdr:row>5</xdr:row>
      <xdr:rowOff>144145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905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352425</xdr:colOff>
      <xdr:row>0</xdr:row>
      <xdr:rowOff>57150</xdr:rowOff>
    </xdr:from>
    <xdr:to>
      <xdr:col>1</xdr:col>
      <xdr:colOff>1266824</xdr:colOff>
      <xdr:row>5</xdr:row>
      <xdr:rowOff>2116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7150"/>
          <a:ext cx="914399" cy="8974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524677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29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685800</xdr:colOff>
      <xdr:row>0</xdr:row>
      <xdr:rowOff>0</xdr:rowOff>
    </xdr:from>
    <xdr:to>
      <xdr:col>13</xdr:col>
      <xdr:colOff>1576705</xdr:colOff>
      <xdr:row>5</xdr:row>
      <xdr:rowOff>125095</xdr:rowOff>
    </xdr:to>
    <xdr:pic>
      <xdr:nvPicPr>
        <xdr:cNvPr id="5" name="Picture 4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336176</xdr:colOff>
      <xdr:row>0</xdr:row>
      <xdr:rowOff>44823</xdr:rowOff>
    </xdr:from>
    <xdr:to>
      <xdr:col>1</xdr:col>
      <xdr:colOff>1250575</xdr:colOff>
      <xdr:row>4</xdr:row>
      <xdr:rowOff>180289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1" y="44823"/>
          <a:ext cx="914399" cy="8974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434030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590550</xdr:colOff>
      <xdr:row>0</xdr:row>
      <xdr:rowOff>0</xdr:rowOff>
    </xdr:from>
    <xdr:to>
      <xdr:col>13</xdr:col>
      <xdr:colOff>1481455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302559</xdr:colOff>
      <xdr:row>0</xdr:row>
      <xdr:rowOff>56030</xdr:rowOff>
    </xdr:from>
    <xdr:to>
      <xdr:col>1</xdr:col>
      <xdr:colOff>1216958</xdr:colOff>
      <xdr:row>5</xdr:row>
      <xdr:rowOff>996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324" y="56030"/>
          <a:ext cx="914399" cy="8974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776370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590550</xdr:colOff>
      <xdr:row>0</xdr:row>
      <xdr:rowOff>0</xdr:rowOff>
    </xdr:from>
    <xdr:to>
      <xdr:col>13</xdr:col>
      <xdr:colOff>1481455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352425</xdr:colOff>
      <xdr:row>0</xdr:row>
      <xdr:rowOff>66675</xdr:rowOff>
    </xdr:from>
    <xdr:to>
      <xdr:col>1</xdr:col>
      <xdr:colOff>1266824</xdr:colOff>
      <xdr:row>5</xdr:row>
      <xdr:rowOff>11641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66675"/>
          <a:ext cx="914399" cy="8974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677759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590550</xdr:colOff>
      <xdr:row>0</xdr:row>
      <xdr:rowOff>0</xdr:rowOff>
    </xdr:from>
    <xdr:to>
      <xdr:col>13</xdr:col>
      <xdr:colOff>1481455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419100</xdr:colOff>
      <xdr:row>0</xdr:row>
      <xdr:rowOff>57150</xdr:rowOff>
    </xdr:from>
    <xdr:to>
      <xdr:col>1</xdr:col>
      <xdr:colOff>1333499</xdr:colOff>
      <xdr:row>5</xdr:row>
      <xdr:rowOff>2116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57150"/>
          <a:ext cx="914399" cy="8974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814470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354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590550</xdr:colOff>
      <xdr:row>0</xdr:row>
      <xdr:rowOff>0</xdr:rowOff>
    </xdr:from>
    <xdr:to>
      <xdr:col>13</xdr:col>
      <xdr:colOff>1481455</xdr:colOff>
      <xdr:row>5</xdr:row>
      <xdr:rowOff>125095</xdr:rowOff>
    </xdr:to>
    <xdr:pic>
      <xdr:nvPicPr>
        <xdr:cNvPr id="4" name="Picture 3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0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409575</xdr:colOff>
      <xdr:row>0</xdr:row>
      <xdr:rowOff>57150</xdr:rowOff>
    </xdr:from>
    <xdr:to>
      <xdr:col>1</xdr:col>
      <xdr:colOff>1323974</xdr:colOff>
      <xdr:row>5</xdr:row>
      <xdr:rowOff>2116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57150"/>
          <a:ext cx="914399" cy="8974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1463029</xdr:colOff>
      <xdr:row>0</xdr:row>
      <xdr:rowOff>142925</xdr:rowOff>
    </xdr:from>
    <xdr:to>
      <xdr:col>13</xdr:col>
      <xdr:colOff>623970</xdr:colOff>
      <xdr:row>5</xdr:row>
      <xdr:rowOff>15586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29" y="142925"/>
          <a:ext cx="7238141" cy="825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666750</xdr:colOff>
      <xdr:row>0</xdr:row>
      <xdr:rowOff>28575</xdr:rowOff>
    </xdr:from>
    <xdr:to>
      <xdr:col>13</xdr:col>
      <xdr:colOff>1557655</xdr:colOff>
      <xdr:row>5</xdr:row>
      <xdr:rowOff>153670</xdr:rowOff>
    </xdr:to>
    <xdr:pic>
      <xdr:nvPicPr>
        <xdr:cNvPr id="5" name="Picture 4" descr="C:\Documents and Settings\bowo\My Documents\BBMC\DESAIN BBMC\fwd1brotherhood\RESPECT ONE BROTHRTHOOD WORLD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28575"/>
          <a:ext cx="890905" cy="10775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0</xdr:row>
      <xdr:rowOff>95250</xdr:rowOff>
    </xdr:from>
    <xdr:to>
      <xdr:col>1</xdr:col>
      <xdr:colOff>1238249</xdr:colOff>
      <xdr:row>5</xdr:row>
      <xdr:rowOff>40216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95250"/>
          <a:ext cx="914399" cy="897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8"/>
  <sheetViews>
    <sheetView tabSelected="1" topLeftCell="A10" workbookViewId="0">
      <selection activeCell="K22" sqref="K22"/>
    </sheetView>
  </sheetViews>
  <sheetFormatPr defaultRowHeight="15" x14ac:dyDescent="0.25"/>
  <cols>
    <col min="1" max="1" width="4.42578125" bestFit="1" customWidth="1"/>
    <col min="2" max="2" width="19.5703125" customWidth="1"/>
    <col min="3" max="3" width="16.85546875" customWidth="1"/>
    <col min="4" max="4" width="5.7109375" customWidth="1"/>
    <col min="5" max="5" width="20.42578125" customWidth="1"/>
    <col min="6" max="6" width="6.5703125" customWidth="1"/>
    <col min="7" max="7" width="12.28515625" customWidth="1"/>
    <col min="8" max="9" width="12.140625" bestFit="1" customWidth="1"/>
  </cols>
  <sheetData>
    <row r="1" spans="1:29" x14ac:dyDescent="0.25">
      <c r="A1" s="1"/>
      <c r="C1" s="1"/>
      <c r="D1" s="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"/>
      <c r="Q1" s="8"/>
      <c r="R1" s="5"/>
      <c r="S1" s="5"/>
      <c r="T1" s="8"/>
      <c r="U1" s="5"/>
      <c r="V1" s="8"/>
      <c r="W1" s="5"/>
      <c r="X1" s="5"/>
      <c r="Y1" s="5"/>
      <c r="Z1" s="8"/>
      <c r="AA1" s="5"/>
      <c r="AB1" s="8"/>
      <c r="AC1" s="5"/>
    </row>
    <row r="2" spans="1:29" x14ac:dyDescent="0.25">
      <c r="A2" s="1"/>
      <c r="C2" s="1"/>
      <c r="D2" s="8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8"/>
      <c r="Q2" s="8"/>
      <c r="R2" s="5"/>
      <c r="S2" s="5"/>
      <c r="T2" s="8"/>
      <c r="U2" s="5"/>
      <c r="V2" s="8"/>
      <c r="W2" s="5"/>
      <c r="X2" s="5"/>
      <c r="Y2" s="5"/>
      <c r="Z2" s="8"/>
      <c r="AA2" s="5"/>
      <c r="AB2" s="8"/>
      <c r="AC2" s="5"/>
    </row>
    <row r="3" spans="1:29" x14ac:dyDescent="0.25">
      <c r="A3" s="1"/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1"/>
      <c r="R3" s="10"/>
      <c r="S3" s="10"/>
      <c r="T3" s="11"/>
      <c r="U3" s="10"/>
      <c r="V3" s="11"/>
      <c r="W3" s="10"/>
      <c r="X3" s="10"/>
      <c r="Y3" s="10"/>
      <c r="Z3" s="11"/>
      <c r="AA3" s="5"/>
      <c r="AB3" s="8"/>
      <c r="AC3" s="5"/>
    </row>
    <row r="4" spans="1:29" x14ac:dyDescent="0.25">
      <c r="A4" s="1"/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1"/>
      <c r="R4" s="10"/>
      <c r="S4" s="10"/>
      <c r="T4" s="11"/>
      <c r="U4" s="10"/>
      <c r="V4" s="11"/>
      <c r="W4" s="10"/>
      <c r="X4" s="10"/>
      <c r="Y4" s="10"/>
      <c r="Z4" s="11"/>
      <c r="AA4" s="5"/>
      <c r="AB4" s="8"/>
      <c r="AC4" s="5"/>
    </row>
    <row r="5" spans="1:29" x14ac:dyDescent="0.25">
      <c r="A5" s="1"/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1"/>
      <c r="R5" s="10"/>
      <c r="S5" s="10"/>
      <c r="T5" s="11"/>
      <c r="U5" s="10"/>
      <c r="V5" s="11"/>
      <c r="W5" s="10"/>
      <c r="X5" s="10"/>
      <c r="Y5" s="10"/>
      <c r="Z5" s="11"/>
      <c r="AA5" s="5"/>
      <c r="AB5" s="8"/>
      <c r="AC5" s="5"/>
    </row>
    <row r="6" spans="1:29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1"/>
      <c r="R6" s="10"/>
      <c r="S6" s="10"/>
      <c r="T6" s="11"/>
      <c r="U6" s="10"/>
      <c r="V6" s="11"/>
      <c r="W6" s="10"/>
      <c r="X6" s="10"/>
      <c r="Y6" s="10"/>
      <c r="Z6" s="11"/>
      <c r="AA6" s="10"/>
      <c r="AB6" s="12"/>
      <c r="AC6" s="5"/>
    </row>
    <row r="7" spans="1:29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0"/>
      <c r="S7" s="10"/>
      <c r="T7" s="11"/>
      <c r="U7" s="10"/>
      <c r="V7" s="11"/>
      <c r="W7" s="10"/>
      <c r="X7" s="10"/>
      <c r="Y7" s="10"/>
      <c r="Z7" s="11"/>
      <c r="AA7" s="10"/>
      <c r="AB7" s="12"/>
      <c r="AC7" s="5"/>
    </row>
    <row r="8" spans="1:29" x14ac:dyDescent="0.25">
      <c r="H8" s="9" t="s">
        <v>86</v>
      </c>
      <c r="I8" s="48" t="s">
        <v>200</v>
      </c>
    </row>
    <row r="9" spans="1:29" x14ac:dyDescent="0.25">
      <c r="H9" s="9" t="s">
        <v>20</v>
      </c>
      <c r="I9" s="47" t="s">
        <v>236</v>
      </c>
    </row>
    <row r="11" spans="1:29" x14ac:dyDescent="0.25">
      <c r="A11" s="52" t="s">
        <v>0</v>
      </c>
      <c r="B11" s="52" t="s">
        <v>34</v>
      </c>
      <c r="C11" s="52" t="s">
        <v>60</v>
      </c>
      <c r="D11" s="51" t="s">
        <v>35</v>
      </c>
      <c r="E11" s="51"/>
      <c r="F11" s="51" t="s">
        <v>61</v>
      </c>
      <c r="G11" s="51"/>
      <c r="H11" s="51"/>
      <c r="I11" s="51"/>
    </row>
    <row r="12" spans="1:29" s="1" customFormat="1" x14ac:dyDescent="0.25">
      <c r="A12" s="53"/>
      <c r="B12" s="53"/>
      <c r="C12" s="53"/>
      <c r="D12" s="24" t="s">
        <v>36</v>
      </c>
      <c r="E12" s="24" t="s">
        <v>6</v>
      </c>
      <c r="F12" s="24" t="s">
        <v>36</v>
      </c>
      <c r="G12" s="24" t="s">
        <v>23</v>
      </c>
      <c r="H12" s="24" t="s">
        <v>63</v>
      </c>
      <c r="I12" s="24" t="s">
        <v>62</v>
      </c>
    </row>
    <row r="13" spans="1:29" s="1" customFormat="1" x14ac:dyDescent="0.25">
      <c r="A13" s="3">
        <v>1</v>
      </c>
      <c r="B13" s="2" t="s">
        <v>59</v>
      </c>
      <c r="C13" s="6">
        <f>'ADE DOCLO'!I16</f>
        <v>1400000</v>
      </c>
      <c r="D13" s="22">
        <v>0.9</v>
      </c>
      <c r="E13" s="23">
        <f>D13*C13</f>
        <v>1260000</v>
      </c>
      <c r="F13" s="22">
        <v>0.1</v>
      </c>
      <c r="G13" s="23">
        <f>F13*C13</f>
        <v>140000</v>
      </c>
      <c r="H13" s="27">
        <f>G13*0.7</f>
        <v>98000</v>
      </c>
      <c r="I13" s="27">
        <f>G13*0.3</f>
        <v>42000</v>
      </c>
    </row>
    <row r="14" spans="1:29" s="1" customFormat="1" x14ac:dyDescent="0.25">
      <c r="A14" s="3">
        <v>2</v>
      </c>
      <c r="B14" s="2" t="s">
        <v>190</v>
      </c>
      <c r="C14" s="6">
        <f>ASPOT!I15</f>
        <v>0</v>
      </c>
      <c r="D14" s="22">
        <v>0.9</v>
      </c>
      <c r="E14" s="23">
        <f>D14*C14</f>
        <v>0</v>
      </c>
      <c r="F14" s="22">
        <v>0.1</v>
      </c>
      <c r="G14" s="23">
        <f>F14*C14</f>
        <v>0</v>
      </c>
      <c r="H14" s="27">
        <f>G14*0.7</f>
        <v>0</v>
      </c>
      <c r="I14" s="27">
        <f>G14*0.3</f>
        <v>0</v>
      </c>
    </row>
    <row r="15" spans="1:29" x14ac:dyDescent="0.25">
      <c r="A15" s="3">
        <v>3</v>
      </c>
      <c r="B15" s="39" t="s">
        <v>37</v>
      </c>
      <c r="C15" s="6">
        <f>'BLUES STRONG'!I36</f>
        <v>11105000</v>
      </c>
      <c r="D15" s="22">
        <v>0.9</v>
      </c>
      <c r="E15" s="23">
        <f>D15*C15</f>
        <v>9994500</v>
      </c>
      <c r="F15" s="22">
        <v>0.1</v>
      </c>
      <c r="G15" s="23">
        <f>F15*C15</f>
        <v>1110500</v>
      </c>
      <c r="H15" s="27">
        <f>G15*0.7</f>
        <v>777350</v>
      </c>
      <c r="I15" s="27">
        <f>G15*0.3</f>
        <v>333150</v>
      </c>
    </row>
    <row r="16" spans="1:29" x14ac:dyDescent="0.25">
      <c r="A16" s="3">
        <v>4</v>
      </c>
      <c r="B16" s="39" t="s">
        <v>112</v>
      </c>
      <c r="C16" s="6">
        <f>'BROKEN BONES'!I19</f>
        <v>1000000</v>
      </c>
      <c r="D16" s="22">
        <v>0.9</v>
      </c>
      <c r="E16" s="23">
        <f t="shared" ref="E16:E18" si="0">D16*C16</f>
        <v>900000</v>
      </c>
      <c r="F16" s="22">
        <v>0.1</v>
      </c>
      <c r="G16" s="23">
        <f t="shared" ref="G16:G18" si="1">F16*C16</f>
        <v>100000</v>
      </c>
      <c r="H16" s="27">
        <f t="shared" ref="H16:H18" si="2">G16*0.7</f>
        <v>70000</v>
      </c>
      <c r="I16" s="27">
        <f t="shared" ref="I16:I18" si="3">G16*0.3</f>
        <v>30000</v>
      </c>
    </row>
    <row r="17" spans="1:9" x14ac:dyDescent="0.25">
      <c r="A17" s="3">
        <v>5</v>
      </c>
      <c r="B17" s="39" t="s">
        <v>147</v>
      </c>
      <c r="C17" s="6">
        <f>'B-STORE'!I21</f>
        <v>965000</v>
      </c>
      <c r="D17" s="22">
        <v>0.9</v>
      </c>
      <c r="E17" s="23">
        <f t="shared" ref="E17" si="4">D17*C17</f>
        <v>868500</v>
      </c>
      <c r="F17" s="22">
        <v>0.1</v>
      </c>
      <c r="G17" s="23">
        <f t="shared" ref="G17" si="5">F17*C17</f>
        <v>96500</v>
      </c>
      <c r="H17" s="27">
        <f t="shared" ref="H17" si="6">G17*0.7</f>
        <v>67550</v>
      </c>
      <c r="I17" s="27">
        <f t="shared" ref="I17" si="7">G17*0.3</f>
        <v>28950</v>
      </c>
    </row>
    <row r="18" spans="1:9" x14ac:dyDescent="0.25">
      <c r="A18" s="3">
        <v>6</v>
      </c>
      <c r="B18" s="39" t="s">
        <v>113</v>
      </c>
      <c r="C18" s="6">
        <f>BULLFROG!I36</f>
        <v>2705000</v>
      </c>
      <c r="D18" s="22">
        <v>0.9</v>
      </c>
      <c r="E18" s="23">
        <f t="shared" si="0"/>
        <v>2434500</v>
      </c>
      <c r="F18" s="22">
        <v>0.1</v>
      </c>
      <c r="G18" s="23">
        <f t="shared" si="1"/>
        <v>270500</v>
      </c>
      <c r="H18" s="27">
        <f t="shared" si="2"/>
        <v>189350</v>
      </c>
      <c r="I18" s="27">
        <f t="shared" si="3"/>
        <v>81150</v>
      </c>
    </row>
    <row r="19" spans="1:9" x14ac:dyDescent="0.25">
      <c r="A19" s="3">
        <v>7</v>
      </c>
      <c r="B19" s="39" t="s">
        <v>80</v>
      </c>
      <c r="C19" s="6">
        <f>BURETOS!I26</f>
        <v>3575000</v>
      </c>
      <c r="D19" s="22"/>
      <c r="E19" s="23">
        <f>BURETOS!K26</f>
        <v>3217500</v>
      </c>
      <c r="F19" s="22"/>
      <c r="G19" s="23">
        <f>C19-E19</f>
        <v>357500</v>
      </c>
      <c r="H19" s="27">
        <f>G19*0.7</f>
        <v>250249.99999999997</v>
      </c>
      <c r="I19" s="27">
        <f>G19*0.3</f>
        <v>107250</v>
      </c>
    </row>
    <row r="20" spans="1:9" x14ac:dyDescent="0.25">
      <c r="A20" s="3">
        <v>8</v>
      </c>
      <c r="B20" s="39" t="s">
        <v>38</v>
      </c>
      <c r="C20" s="6">
        <f>DEULEU!I28</f>
        <v>3410000</v>
      </c>
      <c r="D20" s="22">
        <v>0.85</v>
      </c>
      <c r="E20" s="23">
        <f t="shared" ref="E20" si="8">D20*C20</f>
        <v>2898500</v>
      </c>
      <c r="F20" s="22">
        <v>0.15</v>
      </c>
      <c r="G20" s="23">
        <f t="shared" ref="G20" si="9">F20*C20</f>
        <v>511500</v>
      </c>
      <c r="H20" s="27">
        <f t="shared" ref="H20:H23" si="10">G20*0.7</f>
        <v>358050</v>
      </c>
      <c r="I20" s="27">
        <f t="shared" ref="I20:I23" si="11">G20*0.3</f>
        <v>153450</v>
      </c>
    </row>
    <row r="21" spans="1:9" x14ac:dyDescent="0.25">
      <c r="A21" s="3">
        <v>9</v>
      </c>
      <c r="B21" s="39" t="s">
        <v>163</v>
      </c>
      <c r="C21" s="6">
        <f>DEXTER!I28</f>
        <v>9250000</v>
      </c>
      <c r="D21" s="22"/>
      <c r="E21" s="23">
        <f>DEXTER!K28</f>
        <v>6795000</v>
      </c>
      <c r="F21" s="22"/>
      <c r="G21" s="23">
        <f>C21-E21</f>
        <v>2455000</v>
      </c>
      <c r="H21" s="27">
        <f t="shared" ref="H21" si="12">G21*0.7</f>
        <v>1718500</v>
      </c>
      <c r="I21" s="27">
        <f t="shared" ref="I21" si="13">G21*0.3</f>
        <v>736500</v>
      </c>
    </row>
    <row r="22" spans="1:9" x14ac:dyDescent="0.25">
      <c r="A22" s="3">
        <v>10</v>
      </c>
      <c r="B22" s="39" t="s">
        <v>85</v>
      </c>
      <c r="C22" s="6">
        <f>ERWIN!I19</f>
        <v>1750000</v>
      </c>
      <c r="D22" s="22">
        <v>0.9</v>
      </c>
      <c r="E22" s="23">
        <f>D22*C22</f>
        <v>1575000</v>
      </c>
      <c r="F22" s="22">
        <v>0.1</v>
      </c>
      <c r="G22" s="23">
        <f>F22*C22</f>
        <v>175000</v>
      </c>
      <c r="H22" s="27">
        <f>G22*0.7</f>
        <v>122499.99999999999</v>
      </c>
      <c r="I22" s="27">
        <f>G22*0.3</f>
        <v>52500</v>
      </c>
    </row>
    <row r="23" spans="1:9" x14ac:dyDescent="0.25">
      <c r="A23" s="3">
        <v>11</v>
      </c>
      <c r="B23" s="39" t="s">
        <v>53</v>
      </c>
      <c r="C23" s="6">
        <f>'GENTLEMEN 67'!I30</f>
        <v>1150000</v>
      </c>
      <c r="D23" s="22">
        <v>0.9</v>
      </c>
      <c r="E23" s="23">
        <f t="shared" ref="E23:E26" si="14">D23*C23</f>
        <v>1035000</v>
      </c>
      <c r="F23" s="22">
        <v>0.1</v>
      </c>
      <c r="G23" s="23">
        <f t="shared" ref="G23:G26" si="15">F23*C23</f>
        <v>115000</v>
      </c>
      <c r="H23" s="27">
        <f t="shared" si="10"/>
        <v>80500</v>
      </c>
      <c r="I23" s="27">
        <f t="shared" si="11"/>
        <v>34500</v>
      </c>
    </row>
    <row r="24" spans="1:9" x14ac:dyDescent="0.25">
      <c r="A24" s="3">
        <v>12</v>
      </c>
      <c r="B24" s="39" t="s">
        <v>39</v>
      </c>
      <c r="C24" s="6">
        <f>OSAKA!I32</f>
        <v>2545000</v>
      </c>
      <c r="D24" s="22">
        <v>0.9</v>
      </c>
      <c r="E24" s="23">
        <f t="shared" si="14"/>
        <v>2290500</v>
      </c>
      <c r="F24" s="22">
        <v>0.1</v>
      </c>
      <c r="G24" s="23">
        <f t="shared" si="15"/>
        <v>254500</v>
      </c>
      <c r="H24" s="27">
        <f t="shared" ref="H24:H26" si="16">G24*0.7</f>
        <v>178150</v>
      </c>
      <c r="I24" s="27">
        <f t="shared" ref="I24:I26" si="17">G24*0.3</f>
        <v>76350</v>
      </c>
    </row>
    <row r="25" spans="1:9" x14ac:dyDescent="0.25">
      <c r="A25" s="3">
        <v>13</v>
      </c>
      <c r="B25" s="39" t="s">
        <v>82</v>
      </c>
      <c r="C25" s="6">
        <f>RONS!I25</f>
        <v>4830000</v>
      </c>
      <c r="D25" s="22">
        <v>0.9</v>
      </c>
      <c r="E25" s="23">
        <f>D25*C25</f>
        <v>4347000</v>
      </c>
      <c r="F25" s="22">
        <v>0.1</v>
      </c>
      <c r="G25" s="23">
        <f>F25*C25</f>
        <v>483000</v>
      </c>
      <c r="H25" s="27">
        <f>G25*0.7</f>
        <v>338100</v>
      </c>
      <c r="I25" s="27">
        <f>G25*0.3</f>
        <v>144900</v>
      </c>
    </row>
    <row r="26" spans="1:9" x14ac:dyDescent="0.25">
      <c r="A26" s="3">
        <v>14</v>
      </c>
      <c r="B26" s="39" t="s">
        <v>81</v>
      </c>
      <c r="C26" s="6">
        <f>'UNCLE MARTIN'!I18</f>
        <v>1600000</v>
      </c>
      <c r="D26" s="22">
        <v>0.9</v>
      </c>
      <c r="E26" s="23">
        <f t="shared" si="14"/>
        <v>1440000</v>
      </c>
      <c r="F26" s="22">
        <v>0.1</v>
      </c>
      <c r="G26" s="23">
        <f t="shared" si="15"/>
        <v>160000</v>
      </c>
      <c r="H26" s="27">
        <f t="shared" si="16"/>
        <v>112000</v>
      </c>
      <c r="I26" s="27">
        <f t="shared" si="17"/>
        <v>48000</v>
      </c>
    </row>
    <row r="27" spans="1:9" x14ac:dyDescent="0.25">
      <c r="A27" s="3"/>
      <c r="B27" s="2"/>
      <c r="C27" s="6"/>
      <c r="D27" s="22"/>
      <c r="E27" s="23"/>
      <c r="F27" s="22"/>
      <c r="G27" s="23"/>
      <c r="H27" s="27"/>
      <c r="I27" s="27"/>
    </row>
    <row r="28" spans="1:9" x14ac:dyDescent="0.25">
      <c r="A28" s="49" t="s">
        <v>23</v>
      </c>
      <c r="B28" s="50"/>
      <c r="C28" s="26">
        <f>SUM(C13:C27)</f>
        <v>45285000</v>
      </c>
      <c r="D28" s="13"/>
      <c r="E28" s="26">
        <f>SUM(E13:E27)</f>
        <v>39056000</v>
      </c>
      <c r="F28" s="13"/>
      <c r="G28" s="26">
        <f>SUM(G13:G27)</f>
        <v>6229000</v>
      </c>
      <c r="H28" s="26">
        <f>SUM(H13:H27)</f>
        <v>4360300</v>
      </c>
      <c r="I28" s="26">
        <f>SUM(I13:I27)</f>
        <v>1868700</v>
      </c>
    </row>
  </sheetData>
  <mergeCells count="6">
    <mergeCell ref="A28:B28"/>
    <mergeCell ref="F11:I11"/>
    <mergeCell ref="D11:E11"/>
    <mergeCell ref="A11:A12"/>
    <mergeCell ref="B11:B12"/>
    <mergeCell ref="C11:C12"/>
  </mergeCells>
  <hyperlinks>
    <hyperlink ref="B21" location="DEXTER!A1" display="DEXTER"/>
    <hyperlink ref="B22" location="ERWIN!A1" display="ERWIN"/>
    <hyperlink ref="B15" location="'BLUES STRONG'!A1" display="BLUES STRONG"/>
    <hyperlink ref="B16" location="'BROKEN BONES'!A1" display="BROKEN BONES"/>
    <hyperlink ref="B18" location="BULLFROG!A1" display="BULLFROG"/>
    <hyperlink ref="B25" location="RONS!A1" display="RONS"/>
    <hyperlink ref="B26" location="'UNCLE MARTIN'!A1" display="UNCLE MARTIN"/>
    <hyperlink ref="B17" location="'B-STORE'!A1" display="B-STORE"/>
    <hyperlink ref="B24" location="OSAKA!A1" display="OSAKA"/>
    <hyperlink ref="B23" location="'GENTLEMEN 67'!A1" display="GENTLEMEN 67"/>
    <hyperlink ref="B20" location="DEULEU!A1" display="DEULEU"/>
    <hyperlink ref="B19" location="BURETOS!A1" display="BURETOS"/>
  </hyperlinks>
  <pageMargins left="0.25" right="0.25" top="0.75" bottom="0.75" header="0.3" footer="0.3"/>
  <pageSetup paperSize="5" fitToHeight="0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8"/>
  <sheetViews>
    <sheetView topLeftCell="A10" zoomScaleNormal="100" workbookViewId="0">
      <selection activeCell="K21" sqref="K21"/>
    </sheetView>
  </sheetViews>
  <sheetFormatPr defaultRowHeight="15" x14ac:dyDescent="0.25"/>
  <cols>
    <col min="1" max="1" width="4.42578125" style="1" customWidth="1"/>
    <col min="2" max="2" width="29.85546875" customWidth="1"/>
    <col min="3" max="4" width="9.140625" style="1"/>
    <col min="5" max="5" width="10.7109375" style="5" customWidth="1"/>
    <col min="6" max="6" width="5.85546875" style="5" bestFit="1" customWidth="1"/>
    <col min="7" max="7" width="12.28515625" style="5" customWidth="1"/>
    <col min="8" max="8" width="5.85546875" style="5" bestFit="1" customWidth="1"/>
    <col min="9" max="9" width="11.5703125" style="5" bestFit="1" customWidth="1"/>
    <col min="10" max="10" width="4.5703125" style="5" bestFit="1" customWidth="1"/>
    <col min="11" max="11" width="10.5703125" style="5" bestFit="1" customWidth="1"/>
    <col min="12" max="12" width="5.85546875" style="5" bestFit="1" customWidth="1"/>
    <col min="13" max="13" width="13.28515625" style="5" bestFit="1" customWidth="1"/>
    <col min="14" max="14" width="27.140625" customWidth="1"/>
    <col min="15" max="15" width="4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161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162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40" t="s">
        <v>172</v>
      </c>
      <c r="G12" s="40" t="s">
        <v>6</v>
      </c>
      <c r="H12" s="40" t="s">
        <v>172</v>
      </c>
      <c r="I12" s="40" t="s">
        <v>6</v>
      </c>
      <c r="J12" s="40" t="s">
        <v>36</v>
      </c>
      <c r="K12" s="40" t="s">
        <v>61</v>
      </c>
      <c r="L12" s="40" t="s">
        <v>172</v>
      </c>
      <c r="M12" s="40" t="s">
        <v>6</v>
      </c>
      <c r="N12" s="53"/>
    </row>
    <row r="13" spans="1:31" x14ac:dyDescent="0.25">
      <c r="A13" s="3">
        <v>1</v>
      </c>
      <c r="B13" s="4" t="s">
        <v>196</v>
      </c>
      <c r="C13" s="25"/>
      <c r="D13" s="25"/>
      <c r="E13" s="7">
        <v>150000</v>
      </c>
      <c r="F13" s="7">
        <v>28</v>
      </c>
      <c r="G13" s="7">
        <f>E13*F13</f>
        <v>4200000</v>
      </c>
      <c r="H13" s="7">
        <v>22</v>
      </c>
      <c r="I13" s="7">
        <f>H13*E13</f>
        <v>3300000</v>
      </c>
      <c r="J13" s="38">
        <v>0.9</v>
      </c>
      <c r="K13" s="6">
        <f>115000*H13</f>
        <v>2530000</v>
      </c>
      <c r="L13" s="45">
        <f>F13-H13</f>
        <v>6</v>
      </c>
      <c r="M13" s="7">
        <f>L13*E13</f>
        <v>900000</v>
      </c>
      <c r="N13" s="2" t="s">
        <v>232</v>
      </c>
    </row>
    <row r="14" spans="1:31" x14ac:dyDescent="0.25">
      <c r="A14" s="3">
        <v>2</v>
      </c>
      <c r="B14" s="4" t="s">
        <v>197</v>
      </c>
      <c r="C14" s="25"/>
      <c r="D14" s="25"/>
      <c r="E14" s="7">
        <v>200000</v>
      </c>
      <c r="F14" s="7">
        <v>12</v>
      </c>
      <c r="G14" s="7">
        <f t="shared" ref="G14:G26" si="0">E14*F14</f>
        <v>2400000</v>
      </c>
      <c r="H14" s="7">
        <v>3</v>
      </c>
      <c r="I14" s="7">
        <f t="shared" ref="I14:I26" si="1">H14*E14</f>
        <v>600000</v>
      </c>
      <c r="J14" s="38">
        <v>0.9</v>
      </c>
      <c r="K14" s="6">
        <f>130000*H14</f>
        <v>390000</v>
      </c>
      <c r="L14" s="45">
        <f t="shared" ref="L14:L26" si="2">F14-H14</f>
        <v>9</v>
      </c>
      <c r="M14" s="7">
        <f t="shared" ref="M14:M26" si="3">L14*E14</f>
        <v>1800000</v>
      </c>
      <c r="N14" s="32"/>
    </row>
    <row r="15" spans="1:31" x14ac:dyDescent="0.25">
      <c r="A15" s="3">
        <v>3</v>
      </c>
      <c r="B15" s="4" t="s">
        <v>198</v>
      </c>
      <c r="C15" s="25"/>
      <c r="D15" s="25"/>
      <c r="E15" s="7">
        <v>150000</v>
      </c>
      <c r="F15" s="7">
        <v>13</v>
      </c>
      <c r="G15" s="7">
        <f t="shared" si="0"/>
        <v>1950000</v>
      </c>
      <c r="H15" s="7">
        <v>8</v>
      </c>
      <c r="I15" s="7">
        <f t="shared" si="1"/>
        <v>1200000</v>
      </c>
      <c r="J15" s="38">
        <v>0.9</v>
      </c>
      <c r="K15" s="6">
        <f>115000*H15</f>
        <v>920000</v>
      </c>
      <c r="L15" s="45">
        <f t="shared" si="2"/>
        <v>5</v>
      </c>
      <c r="M15" s="7">
        <f t="shared" si="3"/>
        <v>750000</v>
      </c>
      <c r="N15" s="2" t="s">
        <v>233</v>
      </c>
    </row>
    <row r="16" spans="1:31" x14ac:dyDescent="0.25">
      <c r="A16" s="3">
        <v>4</v>
      </c>
      <c r="B16" s="4" t="s">
        <v>199</v>
      </c>
      <c r="C16" s="25"/>
      <c r="D16" s="25"/>
      <c r="E16" s="7">
        <v>200000</v>
      </c>
      <c r="F16" s="7">
        <v>12</v>
      </c>
      <c r="G16" s="7">
        <f t="shared" si="0"/>
        <v>2400000</v>
      </c>
      <c r="H16" s="7">
        <v>7</v>
      </c>
      <c r="I16" s="7">
        <f t="shared" si="1"/>
        <v>1400000</v>
      </c>
      <c r="J16" s="38">
        <v>0.9</v>
      </c>
      <c r="K16" s="6">
        <f>130000*H16</f>
        <v>910000</v>
      </c>
      <c r="L16" s="45">
        <f t="shared" si="2"/>
        <v>5</v>
      </c>
      <c r="M16" s="7">
        <f t="shared" si="3"/>
        <v>1000000</v>
      </c>
      <c r="N16" s="2"/>
    </row>
    <row r="17" spans="1:14" x14ac:dyDescent="0.25">
      <c r="A17" s="3">
        <v>5</v>
      </c>
      <c r="B17" s="4" t="s">
        <v>213</v>
      </c>
      <c r="C17" s="25"/>
      <c r="D17" s="25"/>
      <c r="E17" s="7">
        <v>150000</v>
      </c>
      <c r="F17" s="7">
        <v>10</v>
      </c>
      <c r="G17" s="7">
        <f t="shared" si="0"/>
        <v>1500000</v>
      </c>
      <c r="H17" s="7">
        <v>3</v>
      </c>
      <c r="I17" s="7">
        <f t="shared" si="1"/>
        <v>450000</v>
      </c>
      <c r="J17" s="38">
        <v>0.9</v>
      </c>
      <c r="K17" s="6">
        <f>115000*H17</f>
        <v>345000</v>
      </c>
      <c r="L17" s="45">
        <f t="shared" si="2"/>
        <v>7</v>
      </c>
      <c r="M17" s="7">
        <f t="shared" si="3"/>
        <v>1050000</v>
      </c>
      <c r="N17" s="2"/>
    </row>
    <row r="18" spans="1:14" x14ac:dyDescent="0.25">
      <c r="A18" s="3">
        <v>6</v>
      </c>
      <c r="B18" s="4" t="s">
        <v>214</v>
      </c>
      <c r="C18" s="25"/>
      <c r="D18" s="25"/>
      <c r="E18" s="7">
        <v>150000</v>
      </c>
      <c r="F18" s="7">
        <v>12</v>
      </c>
      <c r="G18" s="7">
        <f t="shared" si="0"/>
        <v>1800000</v>
      </c>
      <c r="H18" s="7">
        <v>6</v>
      </c>
      <c r="I18" s="7">
        <f t="shared" si="1"/>
        <v>900000</v>
      </c>
      <c r="J18" s="38">
        <v>0.9</v>
      </c>
      <c r="K18" s="6">
        <f>115000*H18</f>
        <v>690000</v>
      </c>
      <c r="L18" s="45">
        <f t="shared" si="2"/>
        <v>6</v>
      </c>
      <c r="M18" s="7">
        <f t="shared" si="3"/>
        <v>900000</v>
      </c>
      <c r="N18" s="2"/>
    </row>
    <row r="19" spans="1:14" x14ac:dyDescent="0.25">
      <c r="A19" s="3">
        <v>7</v>
      </c>
      <c r="B19" s="4" t="s">
        <v>191</v>
      </c>
      <c r="C19" s="25"/>
      <c r="D19" s="25"/>
      <c r="E19" s="7">
        <v>225000</v>
      </c>
      <c r="F19" s="7">
        <v>11</v>
      </c>
      <c r="G19" s="7">
        <f t="shared" si="0"/>
        <v>2475000</v>
      </c>
      <c r="H19" s="7"/>
      <c r="I19" s="7">
        <f t="shared" si="1"/>
        <v>0</v>
      </c>
      <c r="J19" s="38">
        <v>0.9</v>
      </c>
      <c r="K19" s="6">
        <f>225000*H19</f>
        <v>0</v>
      </c>
      <c r="L19" s="45">
        <f t="shared" si="2"/>
        <v>11</v>
      </c>
      <c r="M19" s="7">
        <f t="shared" si="3"/>
        <v>2475000</v>
      </c>
      <c r="N19" s="2"/>
    </row>
    <row r="20" spans="1:14" x14ac:dyDescent="0.25">
      <c r="A20" s="3">
        <v>8</v>
      </c>
      <c r="B20" s="4" t="s">
        <v>192</v>
      </c>
      <c r="C20" s="25"/>
      <c r="D20" s="25"/>
      <c r="E20" s="7">
        <v>160000</v>
      </c>
      <c r="F20" s="7">
        <v>4</v>
      </c>
      <c r="G20" s="7">
        <f t="shared" si="0"/>
        <v>640000</v>
      </c>
      <c r="H20" s="7"/>
      <c r="I20" s="7">
        <f t="shared" si="1"/>
        <v>0</v>
      </c>
      <c r="J20" s="38">
        <v>0.9</v>
      </c>
      <c r="K20" s="6">
        <f>160000*H20</f>
        <v>0</v>
      </c>
      <c r="L20" s="45">
        <f t="shared" si="2"/>
        <v>4</v>
      </c>
      <c r="M20" s="7">
        <f t="shared" si="3"/>
        <v>640000</v>
      </c>
      <c r="N20" s="2"/>
    </row>
    <row r="21" spans="1:14" x14ac:dyDescent="0.25">
      <c r="A21" s="3">
        <v>9</v>
      </c>
      <c r="B21" s="4" t="s">
        <v>193</v>
      </c>
      <c r="C21" s="25"/>
      <c r="D21" s="25"/>
      <c r="E21" s="7">
        <v>125000</v>
      </c>
      <c r="F21" s="7">
        <v>14</v>
      </c>
      <c r="G21" s="7">
        <f t="shared" si="0"/>
        <v>1750000</v>
      </c>
      <c r="H21" s="7">
        <v>4</v>
      </c>
      <c r="I21" s="7">
        <f t="shared" si="1"/>
        <v>500000</v>
      </c>
      <c r="J21" s="38">
        <v>0.9</v>
      </c>
      <c r="K21" s="6">
        <f>70000*H21</f>
        <v>280000</v>
      </c>
      <c r="L21" s="45">
        <f t="shared" si="2"/>
        <v>10</v>
      </c>
      <c r="M21" s="7">
        <f t="shared" si="3"/>
        <v>1250000</v>
      </c>
      <c r="N21" s="2"/>
    </row>
    <row r="22" spans="1:14" x14ac:dyDescent="0.25">
      <c r="A22" s="3">
        <v>10</v>
      </c>
      <c r="B22" s="4" t="s">
        <v>194</v>
      </c>
      <c r="C22" s="25"/>
      <c r="D22" s="25"/>
      <c r="E22" s="7">
        <v>225000</v>
      </c>
      <c r="F22" s="7">
        <v>16</v>
      </c>
      <c r="G22" s="7">
        <f t="shared" si="0"/>
        <v>3600000</v>
      </c>
      <c r="H22" s="7">
        <v>1</v>
      </c>
      <c r="I22" s="7">
        <f t="shared" si="1"/>
        <v>225000</v>
      </c>
      <c r="J22" s="38">
        <v>0.9</v>
      </c>
      <c r="K22" s="6">
        <f>155000*H22</f>
        <v>155000</v>
      </c>
      <c r="L22" s="45">
        <f t="shared" si="2"/>
        <v>15</v>
      </c>
      <c r="M22" s="7">
        <f t="shared" si="3"/>
        <v>3375000</v>
      </c>
      <c r="N22" s="32"/>
    </row>
    <row r="23" spans="1:14" x14ac:dyDescent="0.25">
      <c r="A23" s="3">
        <v>11</v>
      </c>
      <c r="B23" s="4" t="s">
        <v>195</v>
      </c>
      <c r="C23" s="25"/>
      <c r="D23" s="25"/>
      <c r="E23" s="7">
        <v>175000</v>
      </c>
      <c r="F23" s="7">
        <v>5</v>
      </c>
      <c r="G23" s="7">
        <f t="shared" si="0"/>
        <v>875000</v>
      </c>
      <c r="H23" s="7">
        <v>2</v>
      </c>
      <c r="I23" s="7">
        <f t="shared" si="1"/>
        <v>350000</v>
      </c>
      <c r="J23" s="38">
        <v>0.9</v>
      </c>
      <c r="K23" s="6">
        <f>175000*H23</f>
        <v>350000</v>
      </c>
      <c r="L23" s="45">
        <f t="shared" si="2"/>
        <v>3</v>
      </c>
      <c r="M23" s="7">
        <f t="shared" si="3"/>
        <v>525000</v>
      </c>
      <c r="N23" s="2"/>
    </row>
    <row r="24" spans="1:14" x14ac:dyDescent="0.25">
      <c r="A24" s="3">
        <v>12</v>
      </c>
      <c r="B24" s="4" t="s">
        <v>215</v>
      </c>
      <c r="C24" s="25"/>
      <c r="D24" s="25"/>
      <c r="E24" s="7">
        <v>300000</v>
      </c>
      <c r="F24" s="7">
        <v>12</v>
      </c>
      <c r="G24" s="7">
        <f t="shared" si="0"/>
        <v>3600000</v>
      </c>
      <c r="H24" s="7"/>
      <c r="I24" s="7">
        <f t="shared" si="1"/>
        <v>0</v>
      </c>
      <c r="J24" s="38">
        <v>0.9</v>
      </c>
      <c r="K24" s="6">
        <f>200000*H24</f>
        <v>0</v>
      </c>
      <c r="L24" s="45">
        <f t="shared" si="2"/>
        <v>12</v>
      </c>
      <c r="M24" s="7">
        <f t="shared" si="3"/>
        <v>3600000</v>
      </c>
      <c r="N24" s="2"/>
    </row>
    <row r="25" spans="1:14" x14ac:dyDescent="0.25">
      <c r="A25" s="3">
        <v>13</v>
      </c>
      <c r="B25" s="4" t="s">
        <v>216</v>
      </c>
      <c r="C25" s="25"/>
      <c r="D25" s="25"/>
      <c r="E25" s="7">
        <v>325000</v>
      </c>
      <c r="F25" s="7">
        <v>11</v>
      </c>
      <c r="G25" s="7">
        <f t="shared" si="0"/>
        <v>3575000</v>
      </c>
      <c r="H25" s="7">
        <v>1</v>
      </c>
      <c r="I25" s="7">
        <f t="shared" si="1"/>
        <v>325000</v>
      </c>
      <c r="J25" s="38">
        <v>0.9</v>
      </c>
      <c r="K25" s="6">
        <f>225000*H25</f>
        <v>225000</v>
      </c>
      <c r="L25" s="45">
        <f t="shared" si="2"/>
        <v>10</v>
      </c>
      <c r="M25" s="7">
        <f t="shared" si="3"/>
        <v>3250000</v>
      </c>
      <c r="N25" s="2"/>
    </row>
    <row r="26" spans="1:14" x14ac:dyDescent="0.25">
      <c r="A26" s="3">
        <v>14</v>
      </c>
      <c r="B26" s="4" t="s">
        <v>217</v>
      </c>
      <c r="C26" s="25"/>
      <c r="D26" s="25"/>
      <c r="E26" s="7">
        <v>300000</v>
      </c>
      <c r="F26" s="7">
        <v>13</v>
      </c>
      <c r="G26" s="7">
        <f t="shared" si="0"/>
        <v>3900000</v>
      </c>
      <c r="H26" s="7"/>
      <c r="I26" s="7">
        <f t="shared" si="1"/>
        <v>0</v>
      </c>
      <c r="J26" s="38">
        <v>0.9</v>
      </c>
      <c r="K26" s="6">
        <f>200000*H26</f>
        <v>0</v>
      </c>
      <c r="L26" s="45">
        <f t="shared" si="2"/>
        <v>13</v>
      </c>
      <c r="M26" s="7">
        <f t="shared" si="3"/>
        <v>3900000</v>
      </c>
      <c r="N26" s="2"/>
    </row>
    <row r="27" spans="1:14" x14ac:dyDescent="0.25">
      <c r="A27" s="3"/>
      <c r="B27" s="4"/>
      <c r="C27" s="25"/>
      <c r="D27" s="25"/>
      <c r="E27" s="7"/>
      <c r="F27" s="7"/>
      <c r="G27" s="7"/>
      <c r="H27" s="7"/>
      <c r="I27" s="7"/>
      <c r="J27" s="7"/>
      <c r="K27" s="7"/>
      <c r="L27" s="7"/>
      <c r="M27" s="7"/>
      <c r="N27" s="2"/>
    </row>
    <row r="28" spans="1:14" x14ac:dyDescent="0.25">
      <c r="A28" s="17"/>
      <c r="B28" s="13" t="s">
        <v>23</v>
      </c>
      <c r="C28" s="17"/>
      <c r="D28" s="17"/>
      <c r="E28" s="14"/>
      <c r="F28" s="14">
        <f>SUM(F13:F27)</f>
        <v>173</v>
      </c>
      <c r="G28" s="14">
        <f>SUM(G13:G27)</f>
        <v>34665000</v>
      </c>
      <c r="H28" s="14">
        <f>SUM(H13:H27)</f>
        <v>57</v>
      </c>
      <c r="I28" s="14">
        <f>SUM(I13:I27)</f>
        <v>9250000</v>
      </c>
      <c r="J28" s="14"/>
      <c r="K28" s="14">
        <f>SUM(K13:K27)</f>
        <v>6795000</v>
      </c>
      <c r="L28" s="14">
        <f>SUM(L13:L27)</f>
        <v>116</v>
      </c>
      <c r="M28" s="14">
        <f>SUM(M13:M27)</f>
        <v>25415000</v>
      </c>
      <c r="N28" s="13"/>
    </row>
  </sheetData>
  <mergeCells count="9">
    <mergeCell ref="F11:G11"/>
    <mergeCell ref="H11:K11"/>
    <mergeCell ref="L11:M11"/>
    <mergeCell ref="N11:N12"/>
    <mergeCell ref="A11:A12"/>
    <mergeCell ref="B11:B12"/>
    <mergeCell ref="C11:C12"/>
    <mergeCell ref="D11:D12"/>
    <mergeCell ref="E11:E12"/>
  </mergeCells>
  <pageMargins left="0.25" right="0.25" top="0.75" bottom="0.75" header="0.3" footer="0.3"/>
  <pageSetup paperSize="256" scale="93" orientation="landscape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9"/>
  <sheetViews>
    <sheetView workbookViewId="0">
      <selection activeCell="K13" sqref="K13:K17"/>
    </sheetView>
  </sheetViews>
  <sheetFormatPr defaultRowHeight="15" x14ac:dyDescent="0.25"/>
  <cols>
    <col min="1" max="1" width="4.7109375" style="1" customWidth="1"/>
    <col min="2" max="2" width="27.140625" bestFit="1" customWidth="1"/>
    <col min="3" max="4" width="9.140625" style="1"/>
    <col min="5" max="5" width="10.7109375" style="5" customWidth="1"/>
    <col min="6" max="6" width="5.85546875" style="5" bestFit="1" customWidth="1"/>
    <col min="7" max="7" width="13.28515625" style="5" bestFit="1" customWidth="1"/>
    <col min="8" max="8" width="5.85546875" style="5" bestFit="1" customWidth="1"/>
    <col min="9" max="9" width="11.5703125" style="5" bestFit="1" customWidth="1"/>
    <col min="10" max="10" width="4.5703125" style="5" bestFit="1" customWidth="1"/>
    <col min="11" max="11" width="11.5703125" style="5" customWidth="1"/>
    <col min="12" max="12" width="5.85546875" style="5" bestFit="1" customWidth="1"/>
    <col min="13" max="13" width="13.285156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140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83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28" t="s">
        <v>172</v>
      </c>
      <c r="G12" s="28" t="s">
        <v>6</v>
      </c>
      <c r="H12" s="28" t="s">
        <v>172</v>
      </c>
      <c r="I12" s="28" t="s">
        <v>6</v>
      </c>
      <c r="J12" s="37" t="s">
        <v>36</v>
      </c>
      <c r="K12" s="37" t="s">
        <v>61</v>
      </c>
      <c r="L12" s="28" t="s">
        <v>172</v>
      </c>
      <c r="M12" s="28" t="s">
        <v>6</v>
      </c>
      <c r="N12" s="53"/>
    </row>
    <row r="13" spans="1:31" x14ac:dyDescent="0.25">
      <c r="A13" s="3">
        <v>1</v>
      </c>
      <c r="B13" s="4" t="s">
        <v>84</v>
      </c>
      <c r="C13" s="25"/>
      <c r="D13" s="25"/>
      <c r="E13" s="7">
        <v>250000</v>
      </c>
      <c r="F13" s="7">
        <v>13</v>
      </c>
      <c r="G13" s="7">
        <f t="shared" ref="G13" si="0">E13*F13</f>
        <v>3250000</v>
      </c>
      <c r="H13" s="7">
        <v>4</v>
      </c>
      <c r="I13" s="7">
        <f t="shared" ref="I13" si="1">H13*E13</f>
        <v>1000000</v>
      </c>
      <c r="J13" s="38">
        <v>0.9</v>
      </c>
      <c r="K13" s="6">
        <f t="shared" ref="K13:K17" si="2">J13*I13</f>
        <v>900000</v>
      </c>
      <c r="L13" s="41">
        <f t="shared" ref="L13" si="3">F13-H13</f>
        <v>9</v>
      </c>
      <c r="M13" s="7">
        <f t="shared" ref="M13" si="4">L13*E13</f>
        <v>2250000</v>
      </c>
      <c r="N13" s="2"/>
    </row>
    <row r="14" spans="1:31" x14ac:dyDescent="0.25">
      <c r="A14" s="3">
        <v>2</v>
      </c>
      <c r="B14" s="4" t="s">
        <v>116</v>
      </c>
      <c r="C14" s="25"/>
      <c r="D14" s="25"/>
      <c r="E14" s="7">
        <v>125000</v>
      </c>
      <c r="F14" s="7">
        <v>10</v>
      </c>
      <c r="G14" s="7">
        <f t="shared" ref="G14:G17" si="5">E14*F14</f>
        <v>1250000</v>
      </c>
      <c r="H14" s="7"/>
      <c r="I14" s="7">
        <f t="shared" ref="I14:I17" si="6">H14*E14</f>
        <v>0</v>
      </c>
      <c r="J14" s="38">
        <v>0.9</v>
      </c>
      <c r="K14" s="6">
        <f t="shared" si="2"/>
        <v>0</v>
      </c>
      <c r="L14" s="41">
        <f t="shared" ref="L14:L17" si="7">F14-H14</f>
        <v>10</v>
      </c>
      <c r="M14" s="7">
        <f t="shared" ref="M14:M17" si="8">L14*E14</f>
        <v>1250000</v>
      </c>
      <c r="N14" s="2"/>
    </row>
    <row r="15" spans="1:31" x14ac:dyDescent="0.25">
      <c r="A15" s="3">
        <v>3</v>
      </c>
      <c r="B15" s="4" t="s">
        <v>105</v>
      </c>
      <c r="C15" s="25"/>
      <c r="D15" s="25"/>
      <c r="E15" s="7">
        <v>125000</v>
      </c>
      <c r="F15" s="7">
        <v>5</v>
      </c>
      <c r="G15" s="7">
        <f t="shared" si="5"/>
        <v>625000</v>
      </c>
      <c r="H15" s="7"/>
      <c r="I15" s="7">
        <f t="shared" si="6"/>
        <v>0</v>
      </c>
      <c r="J15" s="38">
        <v>0.9</v>
      </c>
      <c r="K15" s="6">
        <f t="shared" si="2"/>
        <v>0</v>
      </c>
      <c r="L15" s="41">
        <f t="shared" si="7"/>
        <v>5</v>
      </c>
      <c r="M15" s="7">
        <f t="shared" si="8"/>
        <v>625000</v>
      </c>
      <c r="N15" s="2"/>
    </row>
    <row r="16" spans="1:31" x14ac:dyDescent="0.25">
      <c r="A16" s="3">
        <v>4</v>
      </c>
      <c r="B16" s="4" t="s">
        <v>106</v>
      </c>
      <c r="C16" s="25"/>
      <c r="D16" s="25"/>
      <c r="E16" s="7">
        <v>250000</v>
      </c>
      <c r="F16" s="7">
        <v>2</v>
      </c>
      <c r="G16" s="7">
        <f t="shared" si="5"/>
        <v>500000</v>
      </c>
      <c r="H16" s="7"/>
      <c r="I16" s="7">
        <f t="shared" si="6"/>
        <v>0</v>
      </c>
      <c r="J16" s="38">
        <v>0.9</v>
      </c>
      <c r="K16" s="6">
        <f t="shared" si="2"/>
        <v>0</v>
      </c>
      <c r="L16" s="41">
        <f t="shared" si="7"/>
        <v>2</v>
      </c>
      <c r="M16" s="7">
        <f t="shared" si="8"/>
        <v>500000</v>
      </c>
      <c r="N16" s="2"/>
    </row>
    <row r="17" spans="1:14" x14ac:dyDescent="0.25">
      <c r="A17" s="3">
        <v>5</v>
      </c>
      <c r="B17" s="4" t="s">
        <v>218</v>
      </c>
      <c r="C17" s="25"/>
      <c r="D17" s="25"/>
      <c r="E17" s="7">
        <v>250000</v>
      </c>
      <c r="F17" s="7">
        <v>10</v>
      </c>
      <c r="G17" s="7">
        <f t="shared" si="5"/>
        <v>2500000</v>
      </c>
      <c r="H17" s="7">
        <v>3</v>
      </c>
      <c r="I17" s="7">
        <f t="shared" si="6"/>
        <v>750000</v>
      </c>
      <c r="J17" s="38">
        <v>0.9</v>
      </c>
      <c r="K17" s="6">
        <f t="shared" si="2"/>
        <v>675000</v>
      </c>
      <c r="L17" s="41">
        <f t="shared" si="7"/>
        <v>7</v>
      </c>
      <c r="M17" s="7">
        <f t="shared" si="8"/>
        <v>1750000</v>
      </c>
      <c r="N17" s="2"/>
    </row>
    <row r="18" spans="1:14" x14ac:dyDescent="0.25">
      <c r="A18" s="3"/>
      <c r="B18" s="4"/>
      <c r="C18" s="25"/>
      <c r="D18" s="25"/>
      <c r="E18" s="7"/>
      <c r="F18" s="7"/>
      <c r="G18" s="7"/>
      <c r="H18" s="7"/>
      <c r="I18" s="7"/>
      <c r="J18" s="38"/>
      <c r="K18" s="7"/>
      <c r="L18" s="7"/>
      <c r="M18" s="7"/>
      <c r="N18" s="2"/>
    </row>
    <row r="19" spans="1:14" x14ac:dyDescent="0.25">
      <c r="A19" s="17"/>
      <c r="B19" s="13" t="s">
        <v>23</v>
      </c>
      <c r="C19" s="17"/>
      <c r="D19" s="17"/>
      <c r="E19" s="14"/>
      <c r="F19" s="14">
        <f>SUM(F13:F17)</f>
        <v>40</v>
      </c>
      <c r="G19" s="14">
        <f>SUM(G13:G17)</f>
        <v>8125000</v>
      </c>
      <c r="H19" s="14">
        <f>SUM(H13:H17)</f>
        <v>7</v>
      </c>
      <c r="I19" s="14">
        <f>SUM(I13:I17)</f>
        <v>1750000</v>
      </c>
      <c r="J19" s="14"/>
      <c r="K19" s="14">
        <f>SUM(K13:K17)</f>
        <v>1575000</v>
      </c>
      <c r="L19" s="14">
        <f>SUM(L13:L17)</f>
        <v>33</v>
      </c>
      <c r="M19" s="14">
        <f>SUM(M13:M17)</f>
        <v>6375000</v>
      </c>
      <c r="N19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scale="99" orientation="landscape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0"/>
  <sheetViews>
    <sheetView topLeftCell="A7" workbookViewId="0"/>
  </sheetViews>
  <sheetFormatPr defaultRowHeight="15" x14ac:dyDescent="0.25"/>
  <cols>
    <col min="1" max="1" width="4.7109375" style="1" customWidth="1"/>
    <col min="2" max="2" width="27.140625" bestFit="1" customWidth="1"/>
    <col min="3" max="3" width="9.140625" style="1"/>
    <col min="4" max="4" width="12.5703125" style="1" bestFit="1" customWidth="1"/>
    <col min="5" max="5" width="10.7109375" style="5" customWidth="1"/>
    <col min="6" max="6" width="5.85546875" style="5" bestFit="1" customWidth="1"/>
    <col min="7" max="7" width="11.5703125" style="5" bestFit="1" customWidth="1"/>
    <col min="8" max="8" width="5.85546875" style="5" bestFit="1" customWidth="1"/>
    <col min="9" max="9" width="11.5703125" style="5" bestFit="1" customWidth="1"/>
    <col min="10" max="10" width="4.5703125" style="5" bestFit="1" customWidth="1"/>
    <col min="11" max="11" width="11.5703125" style="5" customWidth="1"/>
    <col min="12" max="12" width="5.85546875" style="5" bestFit="1" customWidth="1"/>
    <col min="13" max="13" width="11.57031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54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30" t="str">
        <f>SUMMARY!$I$8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55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15" t="s">
        <v>172</v>
      </c>
      <c r="G12" s="15" t="s">
        <v>6</v>
      </c>
      <c r="H12" s="15" t="s">
        <v>172</v>
      </c>
      <c r="I12" s="15" t="s">
        <v>6</v>
      </c>
      <c r="J12" s="37" t="s">
        <v>36</v>
      </c>
      <c r="K12" s="37" t="s">
        <v>61</v>
      </c>
      <c r="L12" s="15" t="s">
        <v>172</v>
      </c>
      <c r="M12" s="15" t="s">
        <v>6</v>
      </c>
      <c r="N12" s="53"/>
    </row>
    <row r="13" spans="1:31" x14ac:dyDescent="0.25">
      <c r="A13" s="3">
        <v>1</v>
      </c>
      <c r="B13" s="4" t="s">
        <v>40</v>
      </c>
      <c r="C13" s="25"/>
      <c r="D13" s="25"/>
      <c r="E13" s="7">
        <v>150000</v>
      </c>
      <c r="F13" s="7">
        <v>1</v>
      </c>
      <c r="G13" s="7">
        <f>E13*F13</f>
        <v>150000</v>
      </c>
      <c r="H13" s="7">
        <v>1</v>
      </c>
      <c r="I13" s="7">
        <f>H13*E13</f>
        <v>150000</v>
      </c>
      <c r="J13" s="38">
        <v>0.9</v>
      </c>
      <c r="K13" s="6">
        <f>J13*I13</f>
        <v>135000</v>
      </c>
      <c r="L13" s="41">
        <f>F13-H13</f>
        <v>0</v>
      </c>
      <c r="M13" s="7">
        <f>L13*E13</f>
        <v>0</v>
      </c>
      <c r="N13" s="2"/>
    </row>
    <row r="14" spans="1:31" x14ac:dyDescent="0.25">
      <c r="A14" s="3">
        <f>A13+1</f>
        <v>2</v>
      </c>
      <c r="B14" s="4" t="s">
        <v>41</v>
      </c>
      <c r="C14" s="25"/>
      <c r="D14" s="25"/>
      <c r="E14" s="7">
        <v>150000</v>
      </c>
      <c r="F14" s="7">
        <v>3</v>
      </c>
      <c r="G14" s="7">
        <f t="shared" ref="G14:G28" si="0">E14*F14</f>
        <v>450000</v>
      </c>
      <c r="H14" s="7"/>
      <c r="I14" s="7">
        <f t="shared" ref="I14:I28" si="1">H14*E14</f>
        <v>0</v>
      </c>
      <c r="J14" s="38">
        <v>0.9</v>
      </c>
      <c r="K14" s="6">
        <f t="shared" ref="K14:K28" si="2">J14*I14</f>
        <v>0</v>
      </c>
      <c r="L14" s="41">
        <f t="shared" ref="L14:L28" si="3">F14-H14</f>
        <v>3</v>
      </c>
      <c r="M14" s="7">
        <f t="shared" ref="M14:M28" si="4">L14*E14</f>
        <v>450000</v>
      </c>
      <c r="N14" s="2"/>
    </row>
    <row r="15" spans="1:31" x14ac:dyDescent="0.25">
      <c r="A15" s="3">
        <f t="shared" ref="A15:A28" si="5">A14+1</f>
        <v>3</v>
      </c>
      <c r="B15" s="4" t="s">
        <v>42</v>
      </c>
      <c r="C15" s="25"/>
      <c r="D15" s="25" t="s">
        <v>44</v>
      </c>
      <c r="E15" s="7">
        <v>150000</v>
      </c>
      <c r="F15" s="7">
        <v>1</v>
      </c>
      <c r="G15" s="7">
        <f t="shared" si="0"/>
        <v>150000</v>
      </c>
      <c r="H15" s="7"/>
      <c r="I15" s="7">
        <f t="shared" si="1"/>
        <v>0</v>
      </c>
      <c r="J15" s="38">
        <v>0.9</v>
      </c>
      <c r="K15" s="6">
        <f t="shared" si="2"/>
        <v>0</v>
      </c>
      <c r="L15" s="41">
        <f t="shared" si="3"/>
        <v>1</v>
      </c>
      <c r="M15" s="7">
        <f t="shared" si="4"/>
        <v>150000</v>
      </c>
      <c r="N15" s="2"/>
    </row>
    <row r="16" spans="1:31" x14ac:dyDescent="0.25">
      <c r="A16" s="3">
        <f t="shared" si="5"/>
        <v>4</v>
      </c>
      <c r="B16" s="4" t="s">
        <v>43</v>
      </c>
      <c r="C16" s="25"/>
      <c r="D16" s="25" t="s">
        <v>10</v>
      </c>
      <c r="E16" s="7">
        <v>150000</v>
      </c>
      <c r="F16" s="7">
        <v>4</v>
      </c>
      <c r="G16" s="7">
        <f t="shared" si="0"/>
        <v>600000</v>
      </c>
      <c r="H16" s="7"/>
      <c r="I16" s="7">
        <f t="shared" si="1"/>
        <v>0</v>
      </c>
      <c r="J16" s="38">
        <v>0.9</v>
      </c>
      <c r="K16" s="6">
        <f t="shared" si="2"/>
        <v>0</v>
      </c>
      <c r="L16" s="41">
        <f t="shared" si="3"/>
        <v>4</v>
      </c>
      <c r="M16" s="7">
        <f t="shared" si="4"/>
        <v>600000</v>
      </c>
      <c r="N16" s="32"/>
    </row>
    <row r="17" spans="1:14" x14ac:dyDescent="0.25">
      <c r="A17" s="3">
        <f t="shared" si="5"/>
        <v>5</v>
      </c>
      <c r="B17" s="4" t="s">
        <v>171</v>
      </c>
      <c r="C17" s="25"/>
      <c r="D17" s="25"/>
      <c r="E17" s="7">
        <v>150000</v>
      </c>
      <c r="F17" s="7">
        <v>20</v>
      </c>
      <c r="G17" s="7">
        <f t="shared" si="0"/>
        <v>3000000</v>
      </c>
      <c r="H17" s="7">
        <v>4</v>
      </c>
      <c r="I17" s="7">
        <f t="shared" ref="I17" si="6">H17*E17</f>
        <v>600000</v>
      </c>
      <c r="J17" s="38">
        <v>0.9</v>
      </c>
      <c r="K17" s="6">
        <f t="shared" si="2"/>
        <v>540000</v>
      </c>
      <c r="L17" s="41">
        <f t="shared" ref="L17" si="7">F17-H17</f>
        <v>16</v>
      </c>
      <c r="M17" s="7">
        <f t="shared" ref="M17" si="8">L17*E17</f>
        <v>2400000</v>
      </c>
      <c r="N17" s="32"/>
    </row>
    <row r="18" spans="1:14" x14ac:dyDescent="0.25">
      <c r="A18" s="3">
        <f t="shared" si="5"/>
        <v>6</v>
      </c>
      <c r="B18" s="4" t="s">
        <v>45</v>
      </c>
      <c r="C18" s="25"/>
      <c r="D18" s="25"/>
      <c r="E18" s="7">
        <v>350000</v>
      </c>
      <c r="F18" s="7">
        <v>9</v>
      </c>
      <c r="G18" s="7">
        <f t="shared" si="0"/>
        <v>3150000</v>
      </c>
      <c r="H18" s="7"/>
      <c r="I18" s="7">
        <f t="shared" si="1"/>
        <v>0</v>
      </c>
      <c r="J18" s="38">
        <v>0.9</v>
      </c>
      <c r="K18" s="6">
        <f t="shared" si="2"/>
        <v>0</v>
      </c>
      <c r="L18" s="41">
        <f t="shared" si="3"/>
        <v>9</v>
      </c>
      <c r="M18" s="7">
        <f t="shared" si="4"/>
        <v>3150000</v>
      </c>
      <c r="N18" s="2"/>
    </row>
    <row r="19" spans="1:14" x14ac:dyDescent="0.25">
      <c r="A19" s="3">
        <f t="shared" si="5"/>
        <v>7</v>
      </c>
      <c r="B19" s="4" t="s">
        <v>27</v>
      </c>
      <c r="C19" s="25"/>
      <c r="D19" s="25" t="s">
        <v>28</v>
      </c>
      <c r="E19" s="7">
        <v>75000</v>
      </c>
      <c r="F19" s="7">
        <v>12</v>
      </c>
      <c r="G19" s="7">
        <f t="shared" si="0"/>
        <v>900000</v>
      </c>
      <c r="H19" s="7"/>
      <c r="I19" s="7">
        <f t="shared" si="1"/>
        <v>0</v>
      </c>
      <c r="J19" s="38">
        <v>0.9</v>
      </c>
      <c r="K19" s="6">
        <f t="shared" si="2"/>
        <v>0</v>
      </c>
      <c r="L19" s="41">
        <f t="shared" si="3"/>
        <v>12</v>
      </c>
      <c r="M19" s="7">
        <f t="shared" si="4"/>
        <v>900000</v>
      </c>
      <c r="N19" s="2"/>
    </row>
    <row r="20" spans="1:14" x14ac:dyDescent="0.25">
      <c r="A20" s="3">
        <f t="shared" si="5"/>
        <v>8</v>
      </c>
      <c r="B20" s="4" t="s">
        <v>47</v>
      </c>
      <c r="C20" s="25"/>
      <c r="D20" s="25" t="s">
        <v>17</v>
      </c>
      <c r="E20" s="7">
        <v>150000</v>
      </c>
      <c r="F20" s="7">
        <v>5</v>
      </c>
      <c r="G20" s="7">
        <f t="shared" si="0"/>
        <v>750000</v>
      </c>
      <c r="H20" s="7"/>
      <c r="I20" s="7">
        <f t="shared" si="1"/>
        <v>0</v>
      </c>
      <c r="J20" s="38">
        <v>0.9</v>
      </c>
      <c r="K20" s="6">
        <f t="shared" si="2"/>
        <v>0</v>
      </c>
      <c r="L20" s="41">
        <f t="shared" si="3"/>
        <v>5</v>
      </c>
      <c r="M20" s="7">
        <f t="shared" si="4"/>
        <v>750000</v>
      </c>
      <c r="N20" s="2"/>
    </row>
    <row r="21" spans="1:14" x14ac:dyDescent="0.25">
      <c r="A21" s="3">
        <f t="shared" si="5"/>
        <v>9</v>
      </c>
      <c r="B21" s="4" t="s">
        <v>47</v>
      </c>
      <c r="C21" s="25"/>
      <c r="D21" s="25" t="s">
        <v>14</v>
      </c>
      <c r="E21" s="7">
        <v>150000</v>
      </c>
      <c r="F21" s="7">
        <v>1</v>
      </c>
      <c r="G21" s="7">
        <f t="shared" si="0"/>
        <v>150000</v>
      </c>
      <c r="H21" s="7"/>
      <c r="I21" s="7">
        <f t="shared" si="1"/>
        <v>0</v>
      </c>
      <c r="J21" s="38">
        <v>0.9</v>
      </c>
      <c r="K21" s="6">
        <f t="shared" si="2"/>
        <v>0</v>
      </c>
      <c r="L21" s="41">
        <f t="shared" si="3"/>
        <v>1</v>
      </c>
      <c r="M21" s="7">
        <f t="shared" si="4"/>
        <v>150000</v>
      </c>
      <c r="N21" s="2"/>
    </row>
    <row r="22" spans="1:14" x14ac:dyDescent="0.25">
      <c r="A22" s="3">
        <f t="shared" si="5"/>
        <v>10</v>
      </c>
      <c r="B22" s="4" t="s">
        <v>47</v>
      </c>
      <c r="C22" s="25"/>
      <c r="D22" s="25" t="s">
        <v>10</v>
      </c>
      <c r="E22" s="7">
        <v>150000</v>
      </c>
      <c r="F22" s="7">
        <v>4</v>
      </c>
      <c r="G22" s="7">
        <f t="shared" si="0"/>
        <v>600000</v>
      </c>
      <c r="H22" s="7"/>
      <c r="I22" s="7">
        <f t="shared" si="1"/>
        <v>0</v>
      </c>
      <c r="J22" s="38">
        <v>0.9</v>
      </c>
      <c r="K22" s="6">
        <f t="shared" si="2"/>
        <v>0</v>
      </c>
      <c r="L22" s="41">
        <f t="shared" si="3"/>
        <v>4</v>
      </c>
      <c r="M22" s="7">
        <f t="shared" si="4"/>
        <v>600000</v>
      </c>
      <c r="N22" s="2" t="s">
        <v>219</v>
      </c>
    </row>
    <row r="23" spans="1:14" x14ac:dyDescent="0.25">
      <c r="A23" s="3">
        <f t="shared" si="5"/>
        <v>11</v>
      </c>
      <c r="B23" s="4" t="s">
        <v>47</v>
      </c>
      <c r="C23" s="25"/>
      <c r="D23" s="25" t="s">
        <v>48</v>
      </c>
      <c r="E23" s="7">
        <v>150000</v>
      </c>
      <c r="F23" s="7">
        <v>5</v>
      </c>
      <c r="G23" s="7">
        <f t="shared" si="0"/>
        <v>750000</v>
      </c>
      <c r="H23" s="7"/>
      <c r="I23" s="7">
        <f t="shared" si="1"/>
        <v>0</v>
      </c>
      <c r="J23" s="38">
        <v>0.9</v>
      </c>
      <c r="K23" s="6">
        <f t="shared" si="2"/>
        <v>0</v>
      </c>
      <c r="L23" s="41">
        <f t="shared" si="3"/>
        <v>5</v>
      </c>
      <c r="M23" s="7">
        <f t="shared" si="4"/>
        <v>750000</v>
      </c>
      <c r="N23" s="2"/>
    </row>
    <row r="24" spans="1:14" x14ac:dyDescent="0.25">
      <c r="A24" s="3">
        <f t="shared" si="5"/>
        <v>12</v>
      </c>
      <c r="B24" s="4" t="s">
        <v>47</v>
      </c>
      <c r="C24" s="25"/>
      <c r="D24" s="25" t="s">
        <v>49</v>
      </c>
      <c r="E24" s="7">
        <v>150000</v>
      </c>
      <c r="F24" s="7">
        <v>2</v>
      </c>
      <c r="G24" s="7">
        <f t="shared" si="0"/>
        <v>300000</v>
      </c>
      <c r="H24" s="7"/>
      <c r="I24" s="7">
        <f t="shared" si="1"/>
        <v>0</v>
      </c>
      <c r="J24" s="38">
        <v>0.9</v>
      </c>
      <c r="K24" s="6">
        <f t="shared" si="2"/>
        <v>0</v>
      </c>
      <c r="L24" s="41">
        <f t="shared" si="3"/>
        <v>2</v>
      </c>
      <c r="M24" s="7">
        <f t="shared" si="4"/>
        <v>300000</v>
      </c>
      <c r="N24" s="2"/>
    </row>
    <row r="25" spans="1:14" x14ac:dyDescent="0.25">
      <c r="A25" s="3">
        <f t="shared" si="5"/>
        <v>13</v>
      </c>
      <c r="B25" s="4" t="s">
        <v>47</v>
      </c>
      <c r="C25" s="25"/>
      <c r="D25" s="25" t="s">
        <v>50</v>
      </c>
      <c r="E25" s="7">
        <v>150000</v>
      </c>
      <c r="F25" s="7">
        <v>4</v>
      </c>
      <c r="G25" s="7">
        <f t="shared" si="0"/>
        <v>600000</v>
      </c>
      <c r="H25" s="7"/>
      <c r="I25" s="7">
        <f t="shared" si="1"/>
        <v>0</v>
      </c>
      <c r="J25" s="38">
        <v>0.9</v>
      </c>
      <c r="K25" s="6">
        <f t="shared" si="2"/>
        <v>0</v>
      </c>
      <c r="L25" s="41">
        <f t="shared" si="3"/>
        <v>4</v>
      </c>
      <c r="M25" s="7">
        <f t="shared" si="4"/>
        <v>600000</v>
      </c>
      <c r="N25" s="2"/>
    </row>
    <row r="26" spans="1:14" x14ac:dyDescent="0.25">
      <c r="A26" s="3">
        <f t="shared" si="5"/>
        <v>14</v>
      </c>
      <c r="B26" s="4" t="s">
        <v>46</v>
      </c>
      <c r="C26" s="25"/>
      <c r="D26" s="25" t="s">
        <v>48</v>
      </c>
      <c r="E26" s="7">
        <v>200000</v>
      </c>
      <c r="F26" s="7">
        <v>2</v>
      </c>
      <c r="G26" s="7">
        <f>E26*F26</f>
        <v>400000</v>
      </c>
      <c r="H26" s="7"/>
      <c r="I26" s="7">
        <f>H26*E26</f>
        <v>0</v>
      </c>
      <c r="J26" s="38">
        <v>0.9</v>
      </c>
      <c r="K26" s="6">
        <f t="shared" si="2"/>
        <v>0</v>
      </c>
      <c r="L26" s="41">
        <f t="shared" si="3"/>
        <v>2</v>
      </c>
      <c r="M26" s="7">
        <f>L26*E26</f>
        <v>400000</v>
      </c>
      <c r="N26" s="2"/>
    </row>
    <row r="27" spans="1:14" x14ac:dyDescent="0.25">
      <c r="A27" s="3">
        <f t="shared" si="5"/>
        <v>15</v>
      </c>
      <c r="B27" s="2" t="s">
        <v>51</v>
      </c>
      <c r="C27" s="3"/>
      <c r="D27" s="3" t="s">
        <v>10</v>
      </c>
      <c r="E27" s="6">
        <v>150000</v>
      </c>
      <c r="F27" s="6">
        <v>15</v>
      </c>
      <c r="G27" s="6">
        <f t="shared" si="0"/>
        <v>2250000</v>
      </c>
      <c r="H27" s="6"/>
      <c r="I27" s="6">
        <f t="shared" si="1"/>
        <v>0</v>
      </c>
      <c r="J27" s="38">
        <v>0.9</v>
      </c>
      <c r="K27" s="6">
        <f t="shared" si="2"/>
        <v>0</v>
      </c>
      <c r="L27" s="41">
        <f t="shared" si="3"/>
        <v>15</v>
      </c>
      <c r="M27" s="6">
        <f t="shared" si="4"/>
        <v>2250000</v>
      </c>
      <c r="N27" s="32"/>
    </row>
    <row r="28" spans="1:14" x14ac:dyDescent="0.25">
      <c r="A28" s="3">
        <f t="shared" si="5"/>
        <v>16</v>
      </c>
      <c r="B28" s="2" t="s">
        <v>52</v>
      </c>
      <c r="C28" s="3"/>
      <c r="D28" s="3" t="s">
        <v>10</v>
      </c>
      <c r="E28" s="6">
        <v>200000</v>
      </c>
      <c r="F28" s="6">
        <v>7</v>
      </c>
      <c r="G28" s="6">
        <f t="shared" si="0"/>
        <v>1400000</v>
      </c>
      <c r="H28" s="6">
        <v>2</v>
      </c>
      <c r="I28" s="6">
        <f t="shared" si="1"/>
        <v>400000</v>
      </c>
      <c r="J28" s="38">
        <v>0.9</v>
      </c>
      <c r="K28" s="6">
        <f t="shared" si="2"/>
        <v>360000</v>
      </c>
      <c r="L28" s="42">
        <f t="shared" si="3"/>
        <v>5</v>
      </c>
      <c r="M28" s="6">
        <f t="shared" si="4"/>
        <v>1000000</v>
      </c>
      <c r="N28" s="2"/>
    </row>
    <row r="29" spans="1:14" x14ac:dyDescent="0.25">
      <c r="A29" s="3"/>
      <c r="B29" s="2"/>
      <c r="C29" s="3"/>
      <c r="D29" s="3"/>
      <c r="E29" s="6"/>
      <c r="F29" s="6"/>
      <c r="G29" s="6"/>
      <c r="H29" s="6"/>
      <c r="I29" s="6"/>
      <c r="J29" s="38"/>
      <c r="K29" s="6"/>
      <c r="L29" s="6"/>
      <c r="M29" s="6"/>
      <c r="N29" s="2"/>
    </row>
    <row r="30" spans="1:14" x14ac:dyDescent="0.25">
      <c r="A30" s="17"/>
      <c r="B30" s="13" t="s">
        <v>23</v>
      </c>
      <c r="C30" s="17"/>
      <c r="D30" s="17"/>
      <c r="E30" s="14"/>
      <c r="F30" s="14">
        <f>SUM(F13:F29)</f>
        <v>95</v>
      </c>
      <c r="G30" s="14">
        <f t="shared" ref="G30:M30" si="9">SUM(G13:G29)</f>
        <v>15600000</v>
      </c>
      <c r="H30" s="14">
        <f t="shared" si="9"/>
        <v>7</v>
      </c>
      <c r="I30" s="14">
        <f t="shared" si="9"/>
        <v>1150000</v>
      </c>
      <c r="J30" s="14"/>
      <c r="K30" s="14">
        <f t="shared" si="9"/>
        <v>1035000</v>
      </c>
      <c r="L30" s="14">
        <f t="shared" si="9"/>
        <v>88</v>
      </c>
      <c r="M30" s="14">
        <f t="shared" si="9"/>
        <v>14450000</v>
      </c>
      <c r="N30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scale="99" orientation="landscape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2"/>
  <sheetViews>
    <sheetView workbookViewId="0">
      <selection activeCell="N8" sqref="N8:N9"/>
    </sheetView>
  </sheetViews>
  <sheetFormatPr defaultRowHeight="15" x14ac:dyDescent="0.25"/>
  <cols>
    <col min="1" max="1" width="4.5703125" customWidth="1"/>
    <col min="2" max="2" width="31.140625" bestFit="1" customWidth="1"/>
    <col min="3" max="3" width="6.42578125" style="1" customWidth="1"/>
    <col min="4" max="4" width="9.140625" style="1"/>
    <col min="5" max="5" width="10.7109375" style="5" customWidth="1"/>
    <col min="6" max="6" width="5.85546875" style="8" bestFit="1" customWidth="1"/>
    <col min="7" max="7" width="11.5703125" style="5" bestFit="1" customWidth="1"/>
    <col min="8" max="8" width="5.85546875" style="5" bestFit="1" customWidth="1"/>
    <col min="9" max="9" width="11.5703125" style="5" bestFit="1" customWidth="1"/>
    <col min="10" max="10" width="4.5703125" style="5" bestFit="1" customWidth="1"/>
    <col min="11" max="11" width="10.5703125" style="5" bestFit="1" customWidth="1"/>
    <col min="12" max="12" width="5.85546875" style="5" bestFit="1" customWidth="1"/>
    <col min="13" max="13" width="11.5703125" style="5" bestFit="1" customWidth="1"/>
    <col min="14" max="14" width="27.140625" customWidth="1"/>
  </cols>
  <sheetData>
    <row r="1" spans="1:30" x14ac:dyDescent="0.25">
      <c r="D1" s="8"/>
      <c r="N1" s="5"/>
      <c r="O1" s="5"/>
      <c r="P1" s="5"/>
      <c r="Q1" s="8"/>
      <c r="R1" s="8"/>
      <c r="S1" s="5"/>
      <c r="T1" s="5"/>
      <c r="U1" s="8"/>
      <c r="V1" s="5"/>
      <c r="W1" s="8"/>
      <c r="X1" s="5"/>
      <c r="Y1" s="5"/>
      <c r="Z1" s="5"/>
      <c r="AA1" s="8"/>
      <c r="AB1" s="5"/>
      <c r="AC1" s="8"/>
      <c r="AD1" s="5"/>
    </row>
    <row r="2" spans="1:30" x14ac:dyDescent="0.25">
      <c r="D2" s="8"/>
      <c r="N2" s="5"/>
      <c r="O2" s="5"/>
      <c r="P2" s="5"/>
      <c r="Q2" s="8"/>
      <c r="R2" s="8"/>
      <c r="S2" s="5"/>
      <c r="T2" s="5"/>
      <c r="U2" s="8"/>
      <c r="V2" s="5"/>
      <c r="W2" s="8"/>
      <c r="X2" s="5"/>
      <c r="Y2" s="5"/>
      <c r="Z2" s="5"/>
      <c r="AA2" s="8"/>
      <c r="AB2" s="5"/>
      <c r="AC2" s="8"/>
      <c r="AD2" s="5"/>
    </row>
    <row r="3" spans="1:30" x14ac:dyDescent="0.25">
      <c r="B3" s="9"/>
      <c r="C3" s="16"/>
      <c r="D3" s="11"/>
      <c r="E3" s="10"/>
      <c r="F3" s="11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11"/>
      <c r="S3" s="10"/>
      <c r="T3" s="10"/>
      <c r="U3" s="11"/>
      <c r="V3" s="10"/>
      <c r="W3" s="11"/>
      <c r="X3" s="10"/>
      <c r="Y3" s="10"/>
      <c r="Z3" s="10"/>
      <c r="AA3" s="11"/>
      <c r="AB3" s="5"/>
      <c r="AC3" s="8"/>
      <c r="AD3" s="5"/>
    </row>
    <row r="4" spans="1:30" x14ac:dyDescent="0.25">
      <c r="B4" s="9"/>
      <c r="C4" s="16"/>
      <c r="D4" s="11"/>
      <c r="E4" s="10"/>
      <c r="F4" s="11"/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  <c r="R4" s="11"/>
      <c r="S4" s="10"/>
      <c r="T4" s="10"/>
      <c r="U4" s="11"/>
      <c r="V4" s="10"/>
      <c r="W4" s="11"/>
      <c r="X4" s="10"/>
      <c r="Y4" s="10"/>
      <c r="Z4" s="10"/>
      <c r="AA4" s="11"/>
      <c r="AB4" s="5"/>
      <c r="AC4" s="8"/>
      <c r="AD4" s="5"/>
    </row>
    <row r="5" spans="1:30" x14ac:dyDescent="0.25">
      <c r="B5" s="9"/>
      <c r="C5" s="16"/>
      <c r="D5" s="11"/>
      <c r="E5" s="10"/>
      <c r="F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  <c r="R5" s="11"/>
      <c r="S5" s="10"/>
      <c r="T5" s="10"/>
      <c r="U5" s="11"/>
      <c r="V5" s="10"/>
      <c r="W5" s="11"/>
      <c r="X5" s="10"/>
      <c r="Y5" s="10"/>
      <c r="Z5" s="10"/>
      <c r="AA5" s="11"/>
      <c r="AB5" s="5"/>
      <c r="AC5" s="8"/>
      <c r="AD5" s="5"/>
    </row>
    <row r="6" spans="1:30" x14ac:dyDescent="0.25">
      <c r="B6" s="9"/>
      <c r="C6" s="16"/>
      <c r="D6" s="11"/>
      <c r="E6" s="10"/>
      <c r="F6" s="11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11"/>
      <c r="S6" s="10"/>
      <c r="T6" s="10"/>
      <c r="U6" s="11"/>
      <c r="V6" s="10"/>
      <c r="W6" s="11"/>
      <c r="X6" s="10"/>
      <c r="Y6" s="10"/>
      <c r="Z6" s="10"/>
      <c r="AA6" s="11"/>
      <c r="AB6" s="5"/>
      <c r="AC6" s="8"/>
      <c r="AD6" s="5"/>
    </row>
    <row r="7" spans="1:30" x14ac:dyDescent="0.25">
      <c r="A7" s="9"/>
      <c r="B7" s="9"/>
      <c r="C7" s="16"/>
      <c r="D7" s="11"/>
      <c r="E7" s="10"/>
      <c r="F7" s="11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  <c r="S7" s="10"/>
      <c r="T7" s="10"/>
      <c r="U7" s="11"/>
      <c r="V7" s="10"/>
      <c r="W7" s="11"/>
      <c r="X7" s="10"/>
      <c r="Y7" s="10"/>
      <c r="Z7" s="10"/>
      <c r="AA7" s="11"/>
      <c r="AB7" s="10"/>
      <c r="AC7" s="12"/>
      <c r="AD7" s="5"/>
    </row>
    <row r="8" spans="1:30" x14ac:dyDescent="0.25">
      <c r="A8" s="9" t="s">
        <v>21</v>
      </c>
      <c r="B8" s="9"/>
      <c r="C8" s="16"/>
      <c r="D8" s="11"/>
      <c r="E8" s="10"/>
      <c r="F8" s="11"/>
      <c r="G8" s="10"/>
      <c r="H8" s="10"/>
      <c r="I8" s="10"/>
      <c r="J8" s="10"/>
      <c r="K8" s="10"/>
      <c r="L8" s="10"/>
      <c r="M8" s="10" t="s">
        <v>19</v>
      </c>
      <c r="N8" s="30" t="str">
        <f>SUMMARY!$I$8</f>
        <v>JANUARY</v>
      </c>
      <c r="O8" s="10"/>
      <c r="P8" s="10"/>
      <c r="Q8" s="11"/>
      <c r="R8" s="11"/>
      <c r="S8" s="10"/>
      <c r="T8" s="10"/>
      <c r="U8" s="11"/>
      <c r="V8" s="10"/>
      <c r="W8" s="11"/>
      <c r="X8" s="10"/>
      <c r="Y8" s="10"/>
      <c r="Z8" s="10"/>
      <c r="AA8" s="11"/>
      <c r="AB8" s="10"/>
      <c r="AC8" s="12"/>
      <c r="AD8" s="5"/>
    </row>
    <row r="9" spans="1:30" x14ac:dyDescent="0.25">
      <c r="A9" s="9" t="s">
        <v>22</v>
      </c>
      <c r="B9" s="9"/>
      <c r="C9" s="16"/>
      <c r="D9" s="11"/>
      <c r="E9" s="10"/>
      <c r="F9" s="11"/>
      <c r="G9" s="10"/>
      <c r="H9" s="10"/>
      <c r="I9" s="10"/>
      <c r="J9" s="10"/>
      <c r="K9" s="10"/>
      <c r="L9" s="10"/>
      <c r="M9" s="10" t="s">
        <v>20</v>
      </c>
      <c r="N9" s="29" t="str">
        <f>SUMMARY!$I$9</f>
        <v>1-30 JAN 2021</v>
      </c>
      <c r="O9" s="10"/>
      <c r="P9" s="10"/>
      <c r="Q9" s="11"/>
      <c r="R9" s="11"/>
      <c r="S9" s="10"/>
      <c r="T9" s="10"/>
      <c r="U9" s="11"/>
      <c r="V9" s="10"/>
      <c r="W9" s="11"/>
      <c r="X9" s="10"/>
      <c r="Y9" s="10"/>
      <c r="Z9" s="10"/>
      <c r="AA9" s="11"/>
      <c r="AB9" s="10"/>
      <c r="AC9" s="12"/>
      <c r="AD9" s="5"/>
    </row>
    <row r="11" spans="1:30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0" x14ac:dyDescent="0.25">
      <c r="A12" s="58"/>
      <c r="B12" s="58"/>
      <c r="C12" s="58"/>
      <c r="D12" s="58"/>
      <c r="E12" s="59"/>
      <c r="F12" s="15" t="s">
        <v>172</v>
      </c>
      <c r="G12" s="15" t="s">
        <v>6</v>
      </c>
      <c r="H12" s="15" t="s">
        <v>172</v>
      </c>
      <c r="I12" s="15" t="s">
        <v>6</v>
      </c>
      <c r="J12" s="37" t="s">
        <v>36</v>
      </c>
      <c r="K12" s="37" t="s">
        <v>61</v>
      </c>
      <c r="L12" s="15" t="s">
        <v>172</v>
      </c>
      <c r="M12" s="15" t="s">
        <v>6</v>
      </c>
      <c r="N12" s="53"/>
    </row>
    <row r="13" spans="1:30" x14ac:dyDescent="0.25">
      <c r="A13" s="3">
        <v>1</v>
      </c>
      <c r="B13" s="4" t="s">
        <v>64</v>
      </c>
      <c r="C13" s="25"/>
      <c r="D13" s="25" t="s">
        <v>10</v>
      </c>
      <c r="E13" s="7">
        <v>150000</v>
      </c>
      <c r="F13" s="19">
        <v>13</v>
      </c>
      <c r="G13" s="7">
        <f t="shared" ref="G13:G21" si="0">E13*F13</f>
        <v>1950000</v>
      </c>
      <c r="H13" s="7">
        <v>2</v>
      </c>
      <c r="I13" s="7">
        <f t="shared" ref="I13:I19" si="1">H13*E13</f>
        <v>300000</v>
      </c>
      <c r="J13" s="38">
        <v>0.9</v>
      </c>
      <c r="K13" s="6">
        <f>J13*I13</f>
        <v>270000</v>
      </c>
      <c r="L13" s="41">
        <f t="shared" ref="L13:L21" si="2">F13-H13</f>
        <v>11</v>
      </c>
      <c r="M13" s="7">
        <f t="shared" ref="M13:M21" si="3">L13*E13</f>
        <v>1650000</v>
      </c>
      <c r="N13" s="36"/>
    </row>
    <row r="14" spans="1:30" x14ac:dyDescent="0.25">
      <c r="A14" s="3">
        <v>2</v>
      </c>
      <c r="B14" s="4" t="s">
        <v>65</v>
      </c>
      <c r="C14" s="25"/>
      <c r="D14" s="25" t="s">
        <v>10</v>
      </c>
      <c r="E14" s="7">
        <v>200000</v>
      </c>
      <c r="F14" s="19">
        <v>14</v>
      </c>
      <c r="G14" s="7">
        <f>E14*F14</f>
        <v>2800000</v>
      </c>
      <c r="H14" s="7"/>
      <c r="I14" s="7">
        <f>H14*E14</f>
        <v>0</v>
      </c>
      <c r="J14" s="38">
        <v>0.9</v>
      </c>
      <c r="K14" s="6">
        <f t="shared" ref="K14:K30" si="4">J14*I14</f>
        <v>0</v>
      </c>
      <c r="L14" s="41">
        <f>F14-H14</f>
        <v>14</v>
      </c>
      <c r="M14" s="7">
        <f>L14*E14</f>
        <v>2800000</v>
      </c>
      <c r="N14" s="36"/>
    </row>
    <row r="15" spans="1:30" x14ac:dyDescent="0.25">
      <c r="A15" s="3">
        <v>3</v>
      </c>
      <c r="B15" s="4" t="s">
        <v>92</v>
      </c>
      <c r="C15" s="25"/>
      <c r="D15" s="25" t="s">
        <v>10</v>
      </c>
      <c r="E15" s="7">
        <v>150000</v>
      </c>
      <c r="F15" s="19">
        <v>4</v>
      </c>
      <c r="G15" s="7">
        <f t="shared" si="0"/>
        <v>600000</v>
      </c>
      <c r="H15" s="7">
        <v>1</v>
      </c>
      <c r="I15" s="7">
        <f t="shared" si="1"/>
        <v>150000</v>
      </c>
      <c r="J15" s="38">
        <v>0.9</v>
      </c>
      <c r="K15" s="6">
        <f t="shared" si="4"/>
        <v>135000</v>
      </c>
      <c r="L15" s="41">
        <f t="shared" si="2"/>
        <v>3</v>
      </c>
      <c r="M15" s="7">
        <f t="shared" si="3"/>
        <v>450000</v>
      </c>
      <c r="N15" s="4"/>
    </row>
    <row r="16" spans="1:30" x14ac:dyDescent="0.25">
      <c r="A16" s="3">
        <v>4</v>
      </c>
      <c r="B16" s="4" t="s">
        <v>102</v>
      </c>
      <c r="C16" s="25"/>
      <c r="D16" s="25" t="s">
        <v>10</v>
      </c>
      <c r="E16" s="7">
        <v>200000</v>
      </c>
      <c r="F16" s="19">
        <v>18</v>
      </c>
      <c r="G16" s="7">
        <f>E16*F16</f>
        <v>3600000</v>
      </c>
      <c r="H16" s="7">
        <v>2</v>
      </c>
      <c r="I16" s="7">
        <f>H16*E16</f>
        <v>400000</v>
      </c>
      <c r="J16" s="38">
        <v>0.9</v>
      </c>
      <c r="K16" s="6">
        <f t="shared" si="4"/>
        <v>360000</v>
      </c>
      <c r="L16" s="41">
        <f>F16-H16</f>
        <v>16</v>
      </c>
      <c r="M16" s="7">
        <f>L16*E16</f>
        <v>3200000</v>
      </c>
      <c r="N16" s="36"/>
    </row>
    <row r="17" spans="1:14" x14ac:dyDescent="0.25">
      <c r="A17" s="3">
        <v>5</v>
      </c>
      <c r="B17" s="4" t="s">
        <v>100</v>
      </c>
      <c r="C17" s="25"/>
      <c r="D17" s="25" t="s">
        <v>17</v>
      </c>
      <c r="E17" s="7">
        <v>325000</v>
      </c>
      <c r="F17" s="19">
        <v>3</v>
      </c>
      <c r="G17" s="7">
        <f t="shared" si="0"/>
        <v>975000</v>
      </c>
      <c r="H17" s="7"/>
      <c r="I17" s="7">
        <f t="shared" si="1"/>
        <v>0</v>
      </c>
      <c r="J17" s="38">
        <v>0.9</v>
      </c>
      <c r="K17" s="6">
        <f t="shared" si="4"/>
        <v>0</v>
      </c>
      <c r="L17" s="41">
        <f t="shared" si="2"/>
        <v>3</v>
      </c>
      <c r="M17" s="7">
        <f t="shared" si="3"/>
        <v>975000</v>
      </c>
      <c r="N17" s="4"/>
    </row>
    <row r="18" spans="1:14" x14ac:dyDescent="0.25">
      <c r="A18" s="3">
        <v>6</v>
      </c>
      <c r="B18" s="4" t="s">
        <v>100</v>
      </c>
      <c r="C18" s="25"/>
      <c r="D18" s="25" t="s">
        <v>114</v>
      </c>
      <c r="E18" s="7">
        <v>325000</v>
      </c>
      <c r="F18" s="19">
        <v>4</v>
      </c>
      <c r="G18" s="7">
        <f t="shared" si="0"/>
        <v>1300000</v>
      </c>
      <c r="H18" s="7">
        <v>1</v>
      </c>
      <c r="I18" s="7">
        <f t="shared" si="1"/>
        <v>325000</v>
      </c>
      <c r="J18" s="38">
        <v>0.9</v>
      </c>
      <c r="K18" s="6">
        <f t="shared" si="4"/>
        <v>292500</v>
      </c>
      <c r="L18" s="41">
        <f t="shared" si="2"/>
        <v>3</v>
      </c>
      <c r="M18" s="7">
        <f t="shared" si="3"/>
        <v>975000</v>
      </c>
      <c r="N18" s="4"/>
    </row>
    <row r="19" spans="1:14" x14ac:dyDescent="0.25">
      <c r="A19" s="3">
        <v>7</v>
      </c>
      <c r="B19" s="4" t="s">
        <v>100</v>
      </c>
      <c r="C19" s="25"/>
      <c r="D19" s="25" t="s">
        <v>18</v>
      </c>
      <c r="E19" s="7">
        <v>325000</v>
      </c>
      <c r="F19" s="19">
        <v>6</v>
      </c>
      <c r="G19" s="7">
        <f t="shared" si="0"/>
        <v>1950000</v>
      </c>
      <c r="H19" s="7">
        <v>1</v>
      </c>
      <c r="I19" s="7">
        <f t="shared" si="1"/>
        <v>325000</v>
      </c>
      <c r="J19" s="38">
        <v>0.9</v>
      </c>
      <c r="K19" s="6">
        <f t="shared" si="4"/>
        <v>292500</v>
      </c>
      <c r="L19" s="41">
        <f t="shared" si="2"/>
        <v>5</v>
      </c>
      <c r="M19" s="7">
        <f t="shared" si="3"/>
        <v>1625000</v>
      </c>
      <c r="N19" s="4"/>
    </row>
    <row r="20" spans="1:14" x14ac:dyDescent="0.25">
      <c r="A20" s="3">
        <v>8</v>
      </c>
      <c r="B20" s="4" t="s">
        <v>11</v>
      </c>
      <c r="C20" s="25"/>
      <c r="D20" s="25" t="s">
        <v>12</v>
      </c>
      <c r="E20" s="7">
        <v>350000</v>
      </c>
      <c r="F20" s="19">
        <v>3</v>
      </c>
      <c r="G20" s="7">
        <f t="shared" si="0"/>
        <v>1050000</v>
      </c>
      <c r="H20" s="7">
        <v>1</v>
      </c>
      <c r="I20" s="7">
        <f t="shared" ref="I20:I21" si="5">H20*E20</f>
        <v>350000</v>
      </c>
      <c r="J20" s="38">
        <v>0.9</v>
      </c>
      <c r="K20" s="6">
        <f t="shared" si="4"/>
        <v>315000</v>
      </c>
      <c r="L20" s="41">
        <f t="shared" si="2"/>
        <v>2</v>
      </c>
      <c r="M20" s="7">
        <f t="shared" si="3"/>
        <v>700000</v>
      </c>
      <c r="N20" s="36"/>
    </row>
    <row r="21" spans="1:14" x14ac:dyDescent="0.25">
      <c r="A21" s="3">
        <v>9</v>
      </c>
      <c r="B21" s="4" t="s">
        <v>66</v>
      </c>
      <c r="C21" s="25"/>
      <c r="D21" s="25" t="s">
        <v>12</v>
      </c>
      <c r="E21" s="7">
        <v>350000</v>
      </c>
      <c r="F21" s="19">
        <v>3</v>
      </c>
      <c r="G21" s="7">
        <f t="shared" si="0"/>
        <v>1050000</v>
      </c>
      <c r="H21" s="7"/>
      <c r="I21" s="7">
        <f t="shared" si="5"/>
        <v>0</v>
      </c>
      <c r="J21" s="38">
        <v>0.9</v>
      </c>
      <c r="K21" s="6">
        <f t="shared" si="4"/>
        <v>0</v>
      </c>
      <c r="L21" s="41">
        <f t="shared" si="2"/>
        <v>3</v>
      </c>
      <c r="M21" s="7">
        <f t="shared" si="3"/>
        <v>1050000</v>
      </c>
      <c r="N21" s="36"/>
    </row>
    <row r="22" spans="1:14" x14ac:dyDescent="0.25">
      <c r="A22" s="3">
        <v>10</v>
      </c>
      <c r="B22" s="2" t="s">
        <v>101</v>
      </c>
      <c r="C22" s="3"/>
      <c r="D22" s="3"/>
      <c r="E22" s="6">
        <v>375000</v>
      </c>
      <c r="F22" s="18">
        <v>3</v>
      </c>
      <c r="G22" s="6">
        <f t="shared" ref="G22:G30" si="6">E22*F22</f>
        <v>1125000</v>
      </c>
      <c r="H22" s="6"/>
      <c r="I22" s="6">
        <f t="shared" ref="I22:I30" si="7">H22*E22</f>
        <v>0</v>
      </c>
      <c r="J22" s="38">
        <v>0.9</v>
      </c>
      <c r="K22" s="6">
        <f t="shared" si="4"/>
        <v>0</v>
      </c>
      <c r="L22" s="42">
        <f t="shared" ref="L22:L30" si="8">F22-H22</f>
        <v>3</v>
      </c>
      <c r="M22" s="6">
        <f t="shared" ref="M22:M30" si="9">L22*E22</f>
        <v>1125000</v>
      </c>
      <c r="N22" s="2"/>
    </row>
    <row r="23" spans="1:14" x14ac:dyDescent="0.25">
      <c r="A23" s="3">
        <v>11</v>
      </c>
      <c r="B23" s="2" t="s">
        <v>166</v>
      </c>
      <c r="C23" s="3"/>
      <c r="D23" s="3"/>
      <c r="E23" s="6">
        <v>170000</v>
      </c>
      <c r="F23" s="18">
        <v>14</v>
      </c>
      <c r="G23" s="6">
        <f t="shared" si="6"/>
        <v>2380000</v>
      </c>
      <c r="H23" s="6"/>
      <c r="I23" s="6">
        <f t="shared" si="7"/>
        <v>0</v>
      </c>
      <c r="J23" s="38">
        <v>0.9</v>
      </c>
      <c r="K23" s="6">
        <f t="shared" si="4"/>
        <v>0</v>
      </c>
      <c r="L23" s="42">
        <f t="shared" si="8"/>
        <v>14</v>
      </c>
      <c r="M23" s="6">
        <f t="shared" si="9"/>
        <v>2380000</v>
      </c>
      <c r="N23" s="2"/>
    </row>
    <row r="24" spans="1:14" x14ac:dyDescent="0.25">
      <c r="A24" s="3">
        <v>12</v>
      </c>
      <c r="B24" s="2" t="s">
        <v>138</v>
      </c>
      <c r="C24" s="3"/>
      <c r="D24" s="3"/>
      <c r="E24" s="6">
        <v>20000</v>
      </c>
      <c r="F24" s="18">
        <v>4</v>
      </c>
      <c r="G24" s="6">
        <f t="shared" si="6"/>
        <v>80000</v>
      </c>
      <c r="H24" s="6">
        <v>4</v>
      </c>
      <c r="I24" s="6">
        <f t="shared" si="7"/>
        <v>80000</v>
      </c>
      <c r="J24" s="38">
        <v>0.9</v>
      </c>
      <c r="K24" s="6">
        <f t="shared" si="4"/>
        <v>72000</v>
      </c>
      <c r="L24" s="42">
        <f t="shared" si="8"/>
        <v>0</v>
      </c>
      <c r="M24" s="6">
        <f t="shared" si="9"/>
        <v>0</v>
      </c>
      <c r="N24" s="2"/>
    </row>
    <row r="25" spans="1:14" x14ac:dyDescent="0.25">
      <c r="A25" s="3">
        <v>13</v>
      </c>
      <c r="B25" s="2" t="s">
        <v>220</v>
      </c>
      <c r="C25" s="3"/>
      <c r="D25" s="3"/>
      <c r="E25" s="6">
        <v>175000</v>
      </c>
      <c r="F25" s="18">
        <v>2</v>
      </c>
      <c r="G25" s="6">
        <f t="shared" si="6"/>
        <v>350000</v>
      </c>
      <c r="H25" s="6">
        <v>1</v>
      </c>
      <c r="I25" s="6">
        <f t="shared" si="7"/>
        <v>175000</v>
      </c>
      <c r="J25" s="38">
        <v>0.9</v>
      </c>
      <c r="K25" s="6">
        <f t="shared" ref="K25:K27" si="10">J25*I25</f>
        <v>157500</v>
      </c>
      <c r="L25" s="42">
        <f t="shared" si="8"/>
        <v>1</v>
      </c>
      <c r="M25" s="6">
        <f t="shared" si="9"/>
        <v>175000</v>
      </c>
      <c r="N25" s="2"/>
    </row>
    <row r="26" spans="1:14" x14ac:dyDescent="0.25">
      <c r="A26" s="3">
        <v>14</v>
      </c>
      <c r="B26" s="2" t="s">
        <v>221</v>
      </c>
      <c r="C26" s="3"/>
      <c r="D26" s="3"/>
      <c r="E26" s="6">
        <v>150000</v>
      </c>
      <c r="F26" s="18">
        <v>5</v>
      </c>
      <c r="G26" s="6">
        <f t="shared" si="6"/>
        <v>750000</v>
      </c>
      <c r="H26" s="6">
        <v>1</v>
      </c>
      <c r="I26" s="6">
        <f t="shared" si="7"/>
        <v>150000</v>
      </c>
      <c r="J26" s="38">
        <v>0.9</v>
      </c>
      <c r="K26" s="6">
        <f t="shared" si="10"/>
        <v>135000</v>
      </c>
      <c r="L26" s="42">
        <f t="shared" si="8"/>
        <v>4</v>
      </c>
      <c r="M26" s="6">
        <f t="shared" si="9"/>
        <v>600000</v>
      </c>
      <c r="N26" s="2"/>
    </row>
    <row r="27" spans="1:14" x14ac:dyDescent="0.25">
      <c r="A27" s="3">
        <v>15</v>
      </c>
      <c r="B27" s="2" t="s">
        <v>222</v>
      </c>
      <c r="C27" s="3"/>
      <c r="D27" s="3"/>
      <c r="E27" s="6">
        <v>35000</v>
      </c>
      <c r="F27" s="18">
        <v>30</v>
      </c>
      <c r="G27" s="6">
        <f t="shared" si="6"/>
        <v>1050000</v>
      </c>
      <c r="H27" s="6">
        <v>2</v>
      </c>
      <c r="I27" s="6">
        <f t="shared" si="7"/>
        <v>70000</v>
      </c>
      <c r="J27" s="38">
        <v>0.9</v>
      </c>
      <c r="K27" s="6">
        <f t="shared" si="10"/>
        <v>63000</v>
      </c>
      <c r="L27" s="42">
        <f t="shared" si="8"/>
        <v>28</v>
      </c>
      <c r="M27" s="6">
        <f t="shared" si="9"/>
        <v>980000</v>
      </c>
      <c r="N27" s="2"/>
    </row>
    <row r="28" spans="1:14" x14ac:dyDescent="0.25">
      <c r="A28" s="3">
        <v>16</v>
      </c>
      <c r="B28" s="2" t="s">
        <v>167</v>
      </c>
      <c r="C28" s="3"/>
      <c r="D28" s="3" t="s">
        <v>10</v>
      </c>
      <c r="E28" s="6">
        <v>150000</v>
      </c>
      <c r="F28" s="18">
        <v>12</v>
      </c>
      <c r="G28" s="6">
        <f t="shared" si="6"/>
        <v>1800000</v>
      </c>
      <c r="H28" s="6"/>
      <c r="I28" s="6">
        <f t="shared" si="7"/>
        <v>0</v>
      </c>
      <c r="J28" s="38">
        <v>0.9</v>
      </c>
      <c r="K28" s="6">
        <f t="shared" si="4"/>
        <v>0</v>
      </c>
      <c r="L28" s="42">
        <f t="shared" si="8"/>
        <v>12</v>
      </c>
      <c r="M28" s="6">
        <f t="shared" si="9"/>
        <v>1800000</v>
      </c>
      <c r="N28" s="2"/>
    </row>
    <row r="29" spans="1:14" x14ac:dyDescent="0.25">
      <c r="A29" s="3">
        <v>17</v>
      </c>
      <c r="B29" s="2" t="s">
        <v>167</v>
      </c>
      <c r="C29" s="3"/>
      <c r="D29" s="3" t="s">
        <v>168</v>
      </c>
      <c r="E29" s="6">
        <v>150000</v>
      </c>
      <c r="F29" s="18">
        <v>15</v>
      </c>
      <c r="G29" s="6">
        <f t="shared" si="6"/>
        <v>2250000</v>
      </c>
      <c r="H29" s="6">
        <v>1</v>
      </c>
      <c r="I29" s="6">
        <f t="shared" si="7"/>
        <v>150000</v>
      </c>
      <c r="J29" s="38">
        <v>0.9</v>
      </c>
      <c r="K29" s="6">
        <f t="shared" si="4"/>
        <v>135000</v>
      </c>
      <c r="L29" s="42">
        <f t="shared" si="8"/>
        <v>14</v>
      </c>
      <c r="M29" s="6">
        <f t="shared" si="9"/>
        <v>2100000</v>
      </c>
      <c r="N29" s="2"/>
    </row>
    <row r="30" spans="1:14" x14ac:dyDescent="0.25">
      <c r="A30" s="3">
        <v>18</v>
      </c>
      <c r="B30" s="2" t="s">
        <v>169</v>
      </c>
      <c r="C30" s="3"/>
      <c r="D30" s="3"/>
      <c r="E30" s="6">
        <v>35000</v>
      </c>
      <c r="F30" s="18">
        <v>2</v>
      </c>
      <c r="G30" s="6">
        <f t="shared" si="6"/>
        <v>70000</v>
      </c>
      <c r="H30" s="6">
        <v>2</v>
      </c>
      <c r="I30" s="6">
        <f t="shared" si="7"/>
        <v>70000</v>
      </c>
      <c r="J30" s="38">
        <v>0.9</v>
      </c>
      <c r="K30" s="6">
        <f t="shared" si="4"/>
        <v>63000</v>
      </c>
      <c r="L30" s="42">
        <f t="shared" si="8"/>
        <v>0</v>
      </c>
      <c r="M30" s="6">
        <f t="shared" si="9"/>
        <v>0</v>
      </c>
      <c r="N30" s="2"/>
    </row>
    <row r="31" spans="1:14" x14ac:dyDescent="0.25">
      <c r="A31" s="2"/>
      <c r="B31" s="4"/>
      <c r="C31" s="25"/>
      <c r="D31" s="25"/>
      <c r="E31" s="7"/>
      <c r="F31" s="19"/>
      <c r="G31" s="7"/>
      <c r="H31" s="7"/>
      <c r="I31" s="7"/>
      <c r="J31" s="7"/>
      <c r="K31" s="7"/>
      <c r="L31" s="7"/>
      <c r="M31" s="7"/>
      <c r="N31" s="4"/>
    </row>
    <row r="32" spans="1:14" x14ac:dyDescent="0.25">
      <c r="A32" s="13"/>
      <c r="B32" s="13" t="s">
        <v>23</v>
      </c>
      <c r="C32" s="17"/>
      <c r="D32" s="17"/>
      <c r="E32" s="14"/>
      <c r="F32" s="20">
        <f>SUM(F13:F31)</f>
        <v>155</v>
      </c>
      <c r="G32" s="20">
        <f>SUM(G13:G31)</f>
        <v>25130000</v>
      </c>
      <c r="H32" s="20">
        <f>SUM(H13:H31)</f>
        <v>19</v>
      </c>
      <c r="I32" s="20">
        <f>SUM(I13:I31)</f>
        <v>2545000</v>
      </c>
      <c r="J32" s="20"/>
      <c r="K32" s="20">
        <f>SUM(K13:K31)</f>
        <v>2290500</v>
      </c>
      <c r="L32" s="20">
        <f>SUM(L13:L31)</f>
        <v>136</v>
      </c>
      <c r="M32" s="20">
        <f>SUM(M13:M31)</f>
        <v>22585000</v>
      </c>
      <c r="N32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fitToHeight="0" orientation="landscape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5"/>
  <sheetViews>
    <sheetView topLeftCell="A10" workbookViewId="0">
      <selection activeCell="H24" sqref="H24"/>
    </sheetView>
  </sheetViews>
  <sheetFormatPr defaultRowHeight="15" x14ac:dyDescent="0.25"/>
  <cols>
    <col min="1" max="1" width="4.7109375" style="1" customWidth="1"/>
    <col min="2" max="2" width="30.140625" bestFit="1" customWidth="1"/>
    <col min="3" max="3" width="6.7109375" style="1" bestFit="1" customWidth="1"/>
    <col min="4" max="4" width="9.140625" style="1"/>
    <col min="5" max="5" width="10.7109375" style="5" customWidth="1"/>
    <col min="6" max="6" width="5.85546875" style="5" bestFit="1" customWidth="1"/>
    <col min="7" max="7" width="12.7109375" style="5" customWidth="1"/>
    <col min="8" max="8" width="5.85546875" style="5" bestFit="1" customWidth="1"/>
    <col min="9" max="9" width="10.5703125" style="5" bestFit="1" customWidth="1"/>
    <col min="10" max="10" width="4.5703125" style="5" bestFit="1" customWidth="1"/>
    <col min="11" max="11" width="10.5703125" style="5" customWidth="1"/>
    <col min="12" max="12" width="5.85546875" style="5" bestFit="1" customWidth="1"/>
    <col min="13" max="13" width="11.85546875" style="5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78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30" t="str">
        <f>SUMMARY!$I$8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79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SUMMARY!$I$9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28" t="s">
        <v>172</v>
      </c>
      <c r="G12" s="28" t="s">
        <v>6</v>
      </c>
      <c r="H12" s="28" t="s">
        <v>172</v>
      </c>
      <c r="I12" s="28" t="s">
        <v>6</v>
      </c>
      <c r="J12" s="37" t="s">
        <v>36</v>
      </c>
      <c r="K12" s="37" t="s">
        <v>61</v>
      </c>
      <c r="L12" s="28" t="s">
        <v>172</v>
      </c>
      <c r="M12" s="28" t="s">
        <v>6</v>
      </c>
      <c r="N12" s="53"/>
    </row>
    <row r="13" spans="1:31" x14ac:dyDescent="0.25">
      <c r="A13" s="3">
        <v>1</v>
      </c>
      <c r="B13" s="4" t="s">
        <v>226</v>
      </c>
      <c r="C13" s="25"/>
      <c r="D13" s="25"/>
      <c r="E13" s="7">
        <v>35000</v>
      </c>
      <c r="F13" s="7">
        <v>30</v>
      </c>
      <c r="G13" s="7">
        <f t="shared" ref="G13:G23" si="0">E13*F13</f>
        <v>1050000</v>
      </c>
      <c r="H13" s="7">
        <v>13</v>
      </c>
      <c r="I13" s="7">
        <f t="shared" ref="I13:I23" si="1">H13*E13</f>
        <v>455000</v>
      </c>
      <c r="J13" s="38">
        <v>0.9</v>
      </c>
      <c r="K13" s="6">
        <f t="shared" ref="K13:K23" si="2">J13*I13</f>
        <v>409500</v>
      </c>
      <c r="L13" s="43">
        <f t="shared" ref="L13:L23" si="3">F13-H13</f>
        <v>17</v>
      </c>
      <c r="M13" s="7">
        <f t="shared" ref="M13:M23" si="4">L13*E13</f>
        <v>595000</v>
      </c>
      <c r="N13" s="32"/>
    </row>
    <row r="14" spans="1:31" x14ac:dyDescent="0.25">
      <c r="A14" s="1">
        <v>2</v>
      </c>
      <c r="B14" s="4" t="s">
        <v>225</v>
      </c>
      <c r="C14" s="25" t="s">
        <v>223</v>
      </c>
      <c r="D14" s="25" t="s">
        <v>10</v>
      </c>
      <c r="E14" s="7">
        <v>150000</v>
      </c>
      <c r="F14" s="7">
        <v>17</v>
      </c>
      <c r="G14" s="7">
        <f t="shared" si="0"/>
        <v>2550000</v>
      </c>
      <c r="H14" s="7">
        <v>15</v>
      </c>
      <c r="I14" s="7">
        <f t="shared" ref="I14:I15" si="5">H14*E14</f>
        <v>2250000</v>
      </c>
      <c r="J14" s="38">
        <v>0.9</v>
      </c>
      <c r="K14" s="6">
        <f t="shared" ref="K14:K15" si="6">J14*I14</f>
        <v>2025000</v>
      </c>
      <c r="L14" s="43">
        <f t="shared" ref="L14:L15" si="7">F14-H14</f>
        <v>2</v>
      </c>
      <c r="M14" s="7">
        <f t="shared" ref="M14:M15" si="8">L14*E14</f>
        <v>300000</v>
      </c>
      <c r="N14" s="32" t="s">
        <v>228</v>
      </c>
    </row>
    <row r="15" spans="1:31" x14ac:dyDescent="0.25">
      <c r="A15" s="3">
        <v>3</v>
      </c>
      <c r="B15" s="4" t="s">
        <v>227</v>
      </c>
      <c r="C15" s="25" t="s">
        <v>224</v>
      </c>
      <c r="D15" s="25" t="s">
        <v>10</v>
      </c>
      <c r="E15" s="7">
        <v>200000</v>
      </c>
      <c r="F15" s="7">
        <v>5</v>
      </c>
      <c r="G15" s="7">
        <f t="shared" si="0"/>
        <v>1000000</v>
      </c>
      <c r="H15" s="7">
        <v>2</v>
      </c>
      <c r="I15" s="7">
        <f t="shared" si="5"/>
        <v>400000</v>
      </c>
      <c r="J15" s="38">
        <v>0.9</v>
      </c>
      <c r="K15" s="6">
        <f t="shared" si="6"/>
        <v>360000</v>
      </c>
      <c r="L15" s="43">
        <f t="shared" si="7"/>
        <v>3</v>
      </c>
      <c r="M15" s="7">
        <f t="shared" si="8"/>
        <v>600000</v>
      </c>
      <c r="N15" s="32" t="s">
        <v>229</v>
      </c>
    </row>
    <row r="16" spans="1:31" x14ac:dyDescent="0.25">
      <c r="A16" s="3">
        <v>4</v>
      </c>
      <c r="B16" s="4" t="s">
        <v>77</v>
      </c>
      <c r="C16" s="25" t="s">
        <v>99</v>
      </c>
      <c r="D16" s="25" t="s">
        <v>10</v>
      </c>
      <c r="E16" s="7">
        <v>350000</v>
      </c>
      <c r="F16" s="7">
        <v>3</v>
      </c>
      <c r="G16" s="7">
        <f t="shared" si="0"/>
        <v>1050000</v>
      </c>
      <c r="H16" s="7">
        <v>1</v>
      </c>
      <c r="I16" s="7">
        <f t="shared" si="1"/>
        <v>350000</v>
      </c>
      <c r="J16" s="38">
        <v>0.9</v>
      </c>
      <c r="K16" s="6">
        <f t="shared" si="2"/>
        <v>315000</v>
      </c>
      <c r="L16" s="43">
        <f t="shared" si="3"/>
        <v>2</v>
      </c>
      <c r="M16" s="7">
        <f t="shared" si="4"/>
        <v>700000</v>
      </c>
      <c r="N16" s="32"/>
    </row>
    <row r="17" spans="1:14" x14ac:dyDescent="0.25">
      <c r="A17" s="3">
        <v>5</v>
      </c>
      <c r="B17" s="4" t="s">
        <v>77</v>
      </c>
      <c r="C17" s="25" t="s">
        <v>76</v>
      </c>
      <c r="D17" s="25" t="s">
        <v>10</v>
      </c>
      <c r="E17" s="7">
        <v>375000</v>
      </c>
      <c r="F17" s="7">
        <v>2</v>
      </c>
      <c r="G17" s="7">
        <f t="shared" si="0"/>
        <v>750000</v>
      </c>
      <c r="H17" s="7"/>
      <c r="I17" s="7">
        <f t="shared" si="1"/>
        <v>0</v>
      </c>
      <c r="J17" s="38">
        <v>0.9</v>
      </c>
      <c r="K17" s="6">
        <f t="shared" si="2"/>
        <v>0</v>
      </c>
      <c r="L17" s="43">
        <f t="shared" si="3"/>
        <v>2</v>
      </c>
      <c r="M17" s="7">
        <f t="shared" si="4"/>
        <v>750000</v>
      </c>
      <c r="N17" s="32"/>
    </row>
    <row r="18" spans="1:14" x14ac:dyDescent="0.25">
      <c r="A18" s="3">
        <v>6</v>
      </c>
      <c r="B18" s="4" t="s">
        <v>117</v>
      </c>
      <c r="C18" s="25" t="s">
        <v>76</v>
      </c>
      <c r="D18" s="25" t="s">
        <v>10</v>
      </c>
      <c r="E18" s="7">
        <v>400000</v>
      </c>
      <c r="F18" s="7">
        <v>2</v>
      </c>
      <c r="G18" s="7">
        <f t="shared" si="0"/>
        <v>800000</v>
      </c>
      <c r="H18" s="7"/>
      <c r="I18" s="7">
        <f t="shared" si="1"/>
        <v>0</v>
      </c>
      <c r="J18" s="38">
        <v>0.9</v>
      </c>
      <c r="K18" s="6">
        <f t="shared" si="2"/>
        <v>0</v>
      </c>
      <c r="L18" s="43">
        <f t="shared" si="3"/>
        <v>2</v>
      </c>
      <c r="M18" s="7">
        <f t="shared" si="4"/>
        <v>800000</v>
      </c>
      <c r="N18" s="32"/>
    </row>
    <row r="19" spans="1:14" x14ac:dyDescent="0.25">
      <c r="A19" s="3">
        <v>7</v>
      </c>
      <c r="B19" s="4" t="s">
        <v>118</v>
      </c>
      <c r="C19" s="25" t="s">
        <v>141</v>
      </c>
      <c r="D19" s="25" t="s">
        <v>10</v>
      </c>
      <c r="E19" s="7">
        <v>375000</v>
      </c>
      <c r="F19" s="7">
        <v>1</v>
      </c>
      <c r="G19" s="7">
        <f t="shared" si="0"/>
        <v>375000</v>
      </c>
      <c r="H19" s="7"/>
      <c r="I19" s="7">
        <f t="shared" si="1"/>
        <v>0</v>
      </c>
      <c r="J19" s="38">
        <v>0.9</v>
      </c>
      <c r="K19" s="6">
        <f t="shared" si="2"/>
        <v>0</v>
      </c>
      <c r="L19" s="43">
        <f t="shared" si="3"/>
        <v>1</v>
      </c>
      <c r="M19" s="7">
        <f t="shared" si="4"/>
        <v>375000</v>
      </c>
      <c r="N19" s="32"/>
    </row>
    <row r="20" spans="1:14" x14ac:dyDescent="0.25">
      <c r="A20" s="3">
        <v>8</v>
      </c>
      <c r="B20" s="4" t="s">
        <v>118</v>
      </c>
      <c r="C20" s="25" t="s">
        <v>76</v>
      </c>
      <c r="D20" s="25" t="s">
        <v>10</v>
      </c>
      <c r="E20" s="7">
        <v>400000</v>
      </c>
      <c r="F20" s="7">
        <v>2</v>
      </c>
      <c r="G20" s="7">
        <f t="shared" si="0"/>
        <v>800000</v>
      </c>
      <c r="H20" s="7"/>
      <c r="I20" s="7">
        <f t="shared" si="1"/>
        <v>0</v>
      </c>
      <c r="J20" s="38">
        <v>0.9</v>
      </c>
      <c r="K20" s="6">
        <f t="shared" si="2"/>
        <v>0</v>
      </c>
      <c r="L20" s="43">
        <f t="shared" si="3"/>
        <v>2</v>
      </c>
      <c r="M20" s="7">
        <f t="shared" si="4"/>
        <v>800000</v>
      </c>
      <c r="N20" s="32"/>
    </row>
    <row r="21" spans="1:14" x14ac:dyDescent="0.25">
      <c r="A21" s="3">
        <v>9</v>
      </c>
      <c r="B21" s="4" t="s">
        <v>176</v>
      </c>
      <c r="C21" s="25"/>
      <c r="D21" s="25"/>
      <c r="E21" s="7">
        <v>25000</v>
      </c>
      <c r="F21" s="7">
        <v>78</v>
      </c>
      <c r="G21" s="7">
        <f t="shared" si="0"/>
        <v>1950000</v>
      </c>
      <c r="H21" s="7">
        <v>28</v>
      </c>
      <c r="I21" s="7">
        <f t="shared" si="1"/>
        <v>700000</v>
      </c>
      <c r="J21" s="38">
        <v>0.9</v>
      </c>
      <c r="K21" s="6">
        <f t="shared" si="2"/>
        <v>630000</v>
      </c>
      <c r="L21" s="43">
        <f t="shared" si="3"/>
        <v>50</v>
      </c>
      <c r="M21" s="7">
        <f t="shared" si="4"/>
        <v>1250000</v>
      </c>
      <c r="N21" s="32"/>
    </row>
    <row r="22" spans="1:14" x14ac:dyDescent="0.25">
      <c r="A22" s="3">
        <v>10</v>
      </c>
      <c r="B22" s="4" t="s">
        <v>230</v>
      </c>
      <c r="C22" s="25"/>
      <c r="D22" s="25"/>
      <c r="E22" s="7">
        <v>175000</v>
      </c>
      <c r="F22" s="7">
        <v>5</v>
      </c>
      <c r="G22" s="7">
        <f t="shared" si="0"/>
        <v>875000</v>
      </c>
      <c r="H22" s="7">
        <v>3</v>
      </c>
      <c r="I22" s="7">
        <f t="shared" si="1"/>
        <v>525000</v>
      </c>
      <c r="J22" s="38">
        <v>0.9</v>
      </c>
      <c r="K22" s="6">
        <f t="shared" si="2"/>
        <v>472500</v>
      </c>
      <c r="L22" s="43">
        <f t="shared" si="3"/>
        <v>2</v>
      </c>
      <c r="M22" s="7">
        <f t="shared" si="4"/>
        <v>350000</v>
      </c>
      <c r="N22" s="32"/>
    </row>
    <row r="23" spans="1:14" x14ac:dyDescent="0.25">
      <c r="A23" s="3">
        <v>11</v>
      </c>
      <c r="B23" s="4" t="s">
        <v>131</v>
      </c>
      <c r="C23" s="25"/>
      <c r="D23" s="25"/>
      <c r="E23" s="7">
        <v>75000</v>
      </c>
      <c r="F23" s="7">
        <v>30</v>
      </c>
      <c r="G23" s="7">
        <f t="shared" si="0"/>
        <v>2250000</v>
      </c>
      <c r="H23" s="7">
        <v>2</v>
      </c>
      <c r="I23" s="7">
        <f t="shared" si="1"/>
        <v>150000</v>
      </c>
      <c r="J23" s="38">
        <v>0.9</v>
      </c>
      <c r="K23" s="6">
        <f t="shared" si="2"/>
        <v>135000</v>
      </c>
      <c r="L23" s="43">
        <f t="shared" si="3"/>
        <v>28</v>
      </c>
      <c r="M23" s="7">
        <f t="shared" si="4"/>
        <v>2100000</v>
      </c>
      <c r="N23" s="32"/>
    </row>
    <row r="24" spans="1:14" x14ac:dyDescent="0.25">
      <c r="A24" s="3"/>
      <c r="B24" s="4"/>
      <c r="C24" s="25"/>
      <c r="D24" s="25"/>
      <c r="E24" s="7"/>
      <c r="F24" s="7"/>
      <c r="G24" s="7"/>
      <c r="H24" s="7"/>
      <c r="I24" s="7"/>
      <c r="J24" s="7"/>
      <c r="K24" s="7"/>
      <c r="L24" s="7"/>
      <c r="M24" s="7"/>
      <c r="N24" s="2"/>
    </row>
    <row r="25" spans="1:14" x14ac:dyDescent="0.25">
      <c r="A25" s="17"/>
      <c r="B25" s="13" t="s">
        <v>23</v>
      </c>
      <c r="C25" s="17"/>
      <c r="D25" s="17"/>
      <c r="E25" s="14"/>
      <c r="F25" s="14">
        <f>SUM(F13:F24)</f>
        <v>175</v>
      </c>
      <c r="G25" s="14">
        <f>SUM(G13:G24)</f>
        <v>13450000</v>
      </c>
      <c r="H25" s="14">
        <f>SUM(H13:H24)</f>
        <v>64</v>
      </c>
      <c r="I25" s="14">
        <f>SUM(I13:I24)</f>
        <v>4830000</v>
      </c>
      <c r="J25" s="14"/>
      <c r="K25" s="14">
        <f>SUM(K13:K24)</f>
        <v>4347000</v>
      </c>
      <c r="L25" s="14">
        <f>SUM(L13:L24)</f>
        <v>111</v>
      </c>
      <c r="M25" s="14">
        <f>SUM(M13:M24)</f>
        <v>8620000</v>
      </c>
      <c r="N25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orientation="landscape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8"/>
  <sheetViews>
    <sheetView workbookViewId="0">
      <selection activeCell="E9" sqref="E9"/>
    </sheetView>
  </sheetViews>
  <sheetFormatPr defaultRowHeight="15" x14ac:dyDescent="0.25"/>
  <cols>
    <col min="1" max="1" width="3.85546875" style="1" customWidth="1"/>
    <col min="2" max="2" width="27.140625" bestFit="1" customWidth="1"/>
    <col min="3" max="4" width="9.140625" style="1"/>
    <col min="5" max="5" width="10.7109375" style="5" customWidth="1"/>
    <col min="6" max="6" width="5.85546875" style="5" bestFit="1" customWidth="1"/>
    <col min="7" max="7" width="11.5703125" style="5" bestFit="1" customWidth="1"/>
    <col min="8" max="8" width="5.85546875" style="5" bestFit="1" customWidth="1"/>
    <col min="9" max="9" width="10.5703125" style="5" bestFit="1" customWidth="1"/>
    <col min="10" max="10" width="4.5703125" style="5" bestFit="1" customWidth="1"/>
    <col min="11" max="11" width="10.5703125" style="5" bestFit="1" customWidth="1"/>
    <col min="12" max="12" width="5.85546875" style="5" bestFit="1" customWidth="1"/>
    <col min="13" max="13" width="11.42578125" style="5" customWidth="1"/>
    <col min="14" max="14" width="35.140625" bestFit="1" customWidth="1"/>
    <col min="15" max="15" width="3.425781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71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30" t="str">
        <f>SUMMARY!$I$8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72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SUMMARY!$I$9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28" t="s">
        <v>172</v>
      </c>
      <c r="G12" s="28" t="s">
        <v>6</v>
      </c>
      <c r="H12" s="28" t="s">
        <v>172</v>
      </c>
      <c r="I12" s="28" t="s">
        <v>6</v>
      </c>
      <c r="J12" s="37" t="s">
        <v>36</v>
      </c>
      <c r="K12" s="37" t="s">
        <v>61</v>
      </c>
      <c r="L12" s="28" t="s">
        <v>172</v>
      </c>
      <c r="M12" s="28" t="s">
        <v>6</v>
      </c>
      <c r="N12" s="53"/>
    </row>
    <row r="13" spans="1:31" x14ac:dyDescent="0.25">
      <c r="A13" s="3">
        <v>1</v>
      </c>
      <c r="B13" s="4" t="s">
        <v>73</v>
      </c>
      <c r="C13" s="25"/>
      <c r="D13" s="25" t="s">
        <v>10</v>
      </c>
      <c r="E13" s="7">
        <v>200000</v>
      </c>
      <c r="F13" s="7">
        <v>14</v>
      </c>
      <c r="G13" s="7">
        <f>E13*F13</f>
        <v>2800000</v>
      </c>
      <c r="H13" s="7">
        <v>3</v>
      </c>
      <c r="I13" s="7">
        <f>H13*E13</f>
        <v>600000</v>
      </c>
      <c r="J13" s="38">
        <v>0.9</v>
      </c>
      <c r="K13" s="6">
        <f>J13*I13</f>
        <v>540000</v>
      </c>
      <c r="L13" s="44">
        <f>F13-H13</f>
        <v>11</v>
      </c>
      <c r="M13" s="7">
        <f>L13*E13</f>
        <v>2200000</v>
      </c>
      <c r="N13" s="32"/>
    </row>
    <row r="14" spans="1:31" x14ac:dyDescent="0.25">
      <c r="A14" s="3">
        <v>2</v>
      </c>
      <c r="B14" s="4" t="s">
        <v>74</v>
      </c>
      <c r="C14" s="25"/>
      <c r="D14" s="25" t="s">
        <v>10</v>
      </c>
      <c r="E14" s="7">
        <v>150000</v>
      </c>
      <c r="F14" s="7">
        <v>14</v>
      </c>
      <c r="G14" s="7">
        <f t="shared" ref="G14:G15" si="0">E14*F14</f>
        <v>2100000</v>
      </c>
      <c r="H14" s="7">
        <v>2</v>
      </c>
      <c r="I14" s="7">
        <f t="shared" ref="I14:I15" si="1">H14*E14</f>
        <v>300000</v>
      </c>
      <c r="J14" s="38">
        <v>0.9</v>
      </c>
      <c r="K14" s="6">
        <f t="shared" ref="K14:K15" si="2">J14*I14</f>
        <v>270000</v>
      </c>
      <c r="L14" s="44">
        <f t="shared" ref="L14:L15" si="3">F14-H14</f>
        <v>12</v>
      </c>
      <c r="M14" s="7">
        <f t="shared" ref="M14:M15" si="4">L14*E14</f>
        <v>1800000</v>
      </c>
      <c r="N14" s="32"/>
    </row>
    <row r="15" spans="1:31" x14ac:dyDescent="0.25">
      <c r="A15" s="3">
        <v>3</v>
      </c>
      <c r="B15" s="4" t="s">
        <v>75</v>
      </c>
      <c r="C15" s="25"/>
      <c r="D15" s="25" t="s">
        <v>10</v>
      </c>
      <c r="E15" s="7">
        <v>350000</v>
      </c>
      <c r="F15" s="7">
        <v>8</v>
      </c>
      <c r="G15" s="7">
        <f t="shared" si="0"/>
        <v>2800000</v>
      </c>
      <c r="H15" s="7">
        <v>2</v>
      </c>
      <c r="I15" s="7">
        <f t="shared" si="1"/>
        <v>700000</v>
      </c>
      <c r="J15" s="38">
        <v>0.9</v>
      </c>
      <c r="K15" s="6">
        <f t="shared" si="2"/>
        <v>630000</v>
      </c>
      <c r="L15" s="44">
        <f t="shared" si="3"/>
        <v>6</v>
      </c>
      <c r="M15" s="7">
        <f t="shared" si="4"/>
        <v>2100000</v>
      </c>
      <c r="N15" s="34"/>
    </row>
    <row r="16" spans="1:31" x14ac:dyDescent="0.25">
      <c r="A16" s="3">
        <v>4</v>
      </c>
      <c r="B16" s="4" t="s">
        <v>177</v>
      </c>
      <c r="C16" s="25"/>
      <c r="D16" s="25" t="s">
        <v>10</v>
      </c>
      <c r="E16" s="7">
        <v>175000</v>
      </c>
      <c r="F16" s="7">
        <v>9</v>
      </c>
      <c r="G16" s="7">
        <f t="shared" ref="G16" si="5">E16*F16</f>
        <v>1575000</v>
      </c>
      <c r="H16" s="7"/>
      <c r="I16" s="7">
        <f t="shared" ref="I16" si="6">H16*E16</f>
        <v>0</v>
      </c>
      <c r="J16" s="38">
        <v>0.9</v>
      </c>
      <c r="K16" s="6">
        <f t="shared" ref="K16" si="7">J16*I16</f>
        <v>0</v>
      </c>
      <c r="L16" s="44">
        <f t="shared" ref="L16" si="8">F16-H16</f>
        <v>9</v>
      </c>
      <c r="M16" s="7">
        <f t="shared" ref="M16" si="9">L16*E16</f>
        <v>1575000</v>
      </c>
      <c r="N16" s="34"/>
    </row>
    <row r="17" spans="1:14" x14ac:dyDescent="0.25">
      <c r="A17" s="3"/>
      <c r="B17" s="4"/>
      <c r="C17" s="25"/>
      <c r="D17" s="25"/>
      <c r="E17" s="7"/>
      <c r="F17" s="7"/>
      <c r="G17" s="7"/>
      <c r="H17" s="7"/>
      <c r="I17" s="7"/>
      <c r="J17" s="7"/>
      <c r="K17" s="7"/>
      <c r="L17" s="7"/>
      <c r="M17" s="7"/>
      <c r="N17" s="2"/>
    </row>
    <row r="18" spans="1:14" x14ac:dyDescent="0.25">
      <c r="A18" s="17"/>
      <c r="B18" s="13" t="s">
        <v>23</v>
      </c>
      <c r="C18" s="17"/>
      <c r="D18" s="17"/>
      <c r="E18" s="14"/>
      <c r="F18" s="14">
        <f>SUM(F13:F17)</f>
        <v>45</v>
      </c>
      <c r="G18" s="14">
        <f t="shared" ref="G18:M18" si="10">SUM(G13:G17)</f>
        <v>9275000</v>
      </c>
      <c r="H18" s="14">
        <f t="shared" si="10"/>
        <v>7</v>
      </c>
      <c r="I18" s="14">
        <f t="shared" si="10"/>
        <v>1600000</v>
      </c>
      <c r="J18" s="14"/>
      <c r="K18" s="14">
        <f t="shared" si="10"/>
        <v>1440000</v>
      </c>
      <c r="L18" s="14">
        <f t="shared" si="10"/>
        <v>38</v>
      </c>
      <c r="M18" s="14">
        <f t="shared" si="10"/>
        <v>7675000</v>
      </c>
      <c r="N18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scale="98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6"/>
  <sheetViews>
    <sheetView topLeftCell="A4" workbookViewId="0">
      <selection activeCell="N8" sqref="N8"/>
    </sheetView>
  </sheetViews>
  <sheetFormatPr defaultRowHeight="15" x14ac:dyDescent="0.25"/>
  <cols>
    <col min="1" max="1" width="4.7109375" style="1" customWidth="1"/>
    <col min="2" max="2" width="27.140625" bestFit="1" customWidth="1"/>
    <col min="3" max="3" width="4.5703125" bestFit="1" customWidth="1"/>
    <col min="4" max="4" width="12.5703125" style="1" bestFit="1" customWidth="1"/>
    <col min="5" max="5" width="10.7109375" style="5" customWidth="1"/>
    <col min="6" max="6" width="5.85546875" style="5" bestFit="1" customWidth="1"/>
    <col min="7" max="7" width="13.28515625" style="5" bestFit="1" customWidth="1"/>
    <col min="8" max="8" width="5.85546875" style="5" bestFit="1" customWidth="1"/>
    <col min="9" max="9" width="11.5703125" style="5" bestFit="1" customWidth="1"/>
    <col min="10" max="10" width="5.140625" style="5" customWidth="1"/>
    <col min="11" max="11" width="10.7109375" style="5" customWidth="1"/>
    <col min="12" max="12" width="5.85546875" style="5" bestFit="1" customWidth="1"/>
    <col min="13" max="13" width="13.285156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9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9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9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9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56</v>
      </c>
      <c r="B8" s="9"/>
      <c r="C8" s="9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57</v>
      </c>
      <c r="B9" s="9"/>
      <c r="C9" s="9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2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3"/>
      <c r="D12" s="58"/>
      <c r="E12" s="59"/>
      <c r="F12" s="15" t="s">
        <v>172</v>
      </c>
      <c r="G12" s="15" t="s">
        <v>6</v>
      </c>
      <c r="H12" s="15" t="s">
        <v>172</v>
      </c>
      <c r="I12" s="15" t="s">
        <v>6</v>
      </c>
      <c r="J12" s="37" t="s">
        <v>36</v>
      </c>
      <c r="K12" s="37" t="s">
        <v>61</v>
      </c>
      <c r="L12" s="15" t="s">
        <v>172</v>
      </c>
      <c r="M12" s="15" t="s">
        <v>6</v>
      </c>
      <c r="N12" s="53"/>
    </row>
    <row r="13" spans="1:31" x14ac:dyDescent="0.25">
      <c r="A13" s="3">
        <v>1</v>
      </c>
      <c r="B13" s="2" t="s">
        <v>58</v>
      </c>
      <c r="C13" s="2"/>
      <c r="D13" s="3" t="s">
        <v>14</v>
      </c>
      <c r="E13" s="6">
        <v>350000</v>
      </c>
      <c r="F13" s="6">
        <v>6</v>
      </c>
      <c r="G13" s="6">
        <f t="shared" ref="G13:G15" si="0">E13*F13</f>
        <v>2100000</v>
      </c>
      <c r="H13" s="6">
        <v>2</v>
      </c>
      <c r="I13" s="6">
        <f>H13*E13</f>
        <v>700000</v>
      </c>
      <c r="J13" s="38">
        <v>0.9</v>
      </c>
      <c r="K13" s="6">
        <f t="shared" ref="K13:K14" si="1">J13*I13</f>
        <v>630000</v>
      </c>
      <c r="L13" s="46">
        <f>F13-H13</f>
        <v>4</v>
      </c>
      <c r="M13" s="6">
        <f>L13*E13</f>
        <v>1400000</v>
      </c>
      <c r="N13" s="2"/>
    </row>
    <row r="14" spans="1:31" x14ac:dyDescent="0.25">
      <c r="A14" s="3">
        <v>2</v>
      </c>
      <c r="B14" s="2" t="s">
        <v>58</v>
      </c>
      <c r="C14" s="2"/>
      <c r="D14" s="3" t="s">
        <v>10</v>
      </c>
      <c r="E14" s="6">
        <v>350000</v>
      </c>
      <c r="F14" s="6">
        <v>11</v>
      </c>
      <c r="G14" s="6">
        <f t="shared" si="0"/>
        <v>3850000</v>
      </c>
      <c r="H14" s="6">
        <v>2</v>
      </c>
      <c r="I14" s="6">
        <f>H14*E14</f>
        <v>700000</v>
      </c>
      <c r="J14" s="38">
        <v>0.9</v>
      </c>
      <c r="K14" s="6">
        <f t="shared" si="1"/>
        <v>630000</v>
      </c>
      <c r="L14" s="46">
        <f>F14-H14</f>
        <v>9</v>
      </c>
      <c r="M14" s="6">
        <f>L14*E14</f>
        <v>3150000</v>
      </c>
      <c r="N14" s="2"/>
    </row>
    <row r="15" spans="1:31" x14ac:dyDescent="0.25">
      <c r="A15" s="3"/>
      <c r="B15" s="2"/>
      <c r="C15" s="2"/>
      <c r="D15" s="3"/>
      <c r="E15" s="6"/>
      <c r="F15" s="6"/>
      <c r="G15" s="6">
        <f t="shared" si="0"/>
        <v>0</v>
      </c>
      <c r="H15" s="6"/>
      <c r="I15" s="6">
        <f>H15*E15</f>
        <v>0</v>
      </c>
      <c r="J15" s="6"/>
      <c r="K15" s="6"/>
      <c r="L15" s="6"/>
      <c r="M15" s="6">
        <f>L15*E15</f>
        <v>0</v>
      </c>
      <c r="N15" s="2"/>
    </row>
    <row r="16" spans="1:31" x14ac:dyDescent="0.25">
      <c r="A16" s="17"/>
      <c r="B16" s="13" t="s">
        <v>23</v>
      </c>
      <c r="C16" s="13"/>
      <c r="D16" s="17"/>
      <c r="E16" s="14"/>
      <c r="F16" s="14">
        <f>SUM(F13:F15)</f>
        <v>17</v>
      </c>
      <c r="G16" s="14">
        <f>SUM(G13:G15)</f>
        <v>5950000</v>
      </c>
      <c r="H16" s="14">
        <f>SUM(H13:H15)</f>
        <v>4</v>
      </c>
      <c r="I16" s="14">
        <f>SUM(I13:I15)</f>
        <v>1400000</v>
      </c>
      <c r="J16" s="14"/>
      <c r="K16" s="14">
        <f>SUM(K13:K15)</f>
        <v>1260000</v>
      </c>
      <c r="L16" s="14">
        <f>SUM(L13:L15)</f>
        <v>13</v>
      </c>
      <c r="M16" s="14">
        <f>SUM(M13:M15)</f>
        <v>4550000</v>
      </c>
      <c r="N16" s="13"/>
    </row>
  </sheetData>
  <mergeCells count="9">
    <mergeCell ref="H11:K11"/>
    <mergeCell ref="L11:M11"/>
    <mergeCell ref="N11:N12"/>
    <mergeCell ref="A11:A12"/>
    <mergeCell ref="B11:B12"/>
    <mergeCell ref="C11:C12"/>
    <mergeCell ref="D11:D12"/>
    <mergeCell ref="E11:E12"/>
    <mergeCell ref="F11:G11"/>
  </mergeCells>
  <pageMargins left="0.25" right="0.25" top="0.75" bottom="0.75" header="0.3" footer="0.3"/>
  <pageSetup paperSize="256" fitToHeight="0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5"/>
  <sheetViews>
    <sheetView workbookViewId="0">
      <selection activeCell="L13" sqref="L13"/>
    </sheetView>
  </sheetViews>
  <sheetFormatPr defaultRowHeight="15" x14ac:dyDescent="0.25"/>
  <cols>
    <col min="1" max="1" width="4.7109375" style="1" customWidth="1"/>
    <col min="2" max="2" width="27.140625" bestFit="1" customWidth="1"/>
    <col min="3" max="3" width="4.5703125" bestFit="1" customWidth="1"/>
    <col min="4" max="4" width="12.5703125" style="1" bestFit="1" customWidth="1"/>
    <col min="5" max="5" width="10.7109375" style="5" customWidth="1"/>
    <col min="6" max="6" width="5.85546875" style="5" bestFit="1" customWidth="1"/>
    <col min="7" max="7" width="13.28515625" style="5" bestFit="1" customWidth="1"/>
    <col min="8" max="8" width="5.85546875" style="5" bestFit="1" customWidth="1"/>
    <col min="9" max="9" width="11.5703125" style="5" bestFit="1" customWidth="1"/>
    <col min="10" max="10" width="5.140625" style="5" customWidth="1"/>
    <col min="11" max="11" width="9.28515625" style="5" customWidth="1"/>
    <col min="12" max="12" width="5.85546875" style="5" bestFit="1" customWidth="1"/>
    <col min="13" max="13" width="13.285156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9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9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9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9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122</v>
      </c>
      <c r="B8" s="9"/>
      <c r="C8" s="9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121</v>
      </c>
      <c r="B9" s="9"/>
      <c r="C9" s="9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2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3"/>
      <c r="D12" s="58"/>
      <c r="E12" s="59"/>
      <c r="F12" s="33" t="s">
        <v>172</v>
      </c>
      <c r="G12" s="33" t="s">
        <v>6</v>
      </c>
      <c r="H12" s="33" t="s">
        <v>172</v>
      </c>
      <c r="I12" s="33" t="s">
        <v>6</v>
      </c>
      <c r="J12" s="37" t="s">
        <v>36</v>
      </c>
      <c r="K12" s="37" t="s">
        <v>61</v>
      </c>
      <c r="L12" s="33" t="s">
        <v>172</v>
      </c>
      <c r="M12" s="33" t="s">
        <v>6</v>
      </c>
      <c r="N12" s="53"/>
    </row>
    <row r="13" spans="1:31" x14ac:dyDescent="0.25">
      <c r="A13" s="3">
        <v>1</v>
      </c>
      <c r="B13" s="2" t="s">
        <v>123</v>
      </c>
      <c r="C13" s="2"/>
      <c r="D13" s="3"/>
      <c r="E13" s="6">
        <v>300000</v>
      </c>
      <c r="F13" s="6">
        <v>3</v>
      </c>
      <c r="G13" s="6">
        <f>E13*F13</f>
        <v>900000</v>
      </c>
      <c r="H13" s="6"/>
      <c r="I13" s="6">
        <f>H13*E13</f>
        <v>0</v>
      </c>
      <c r="J13" s="38">
        <v>0.9</v>
      </c>
      <c r="K13" s="6">
        <f>J13*I13</f>
        <v>0</v>
      </c>
      <c r="L13" s="46">
        <f>F13-H13</f>
        <v>3</v>
      </c>
      <c r="M13" s="6">
        <f>L13*E13</f>
        <v>900000</v>
      </c>
      <c r="N13" s="32"/>
    </row>
    <row r="14" spans="1:31" x14ac:dyDescent="0.25">
      <c r="A14" s="3"/>
      <c r="B14" s="2"/>
      <c r="C14" s="2"/>
      <c r="D14" s="3"/>
      <c r="E14" s="6"/>
      <c r="F14" s="6"/>
      <c r="G14" s="6"/>
      <c r="H14" s="6"/>
      <c r="I14" s="6"/>
      <c r="J14" s="38"/>
      <c r="K14" s="6"/>
      <c r="L14" s="6"/>
      <c r="M14" s="6"/>
      <c r="N14" s="2"/>
    </row>
    <row r="15" spans="1:31" x14ac:dyDescent="0.25">
      <c r="A15" s="17"/>
      <c r="B15" s="13" t="s">
        <v>23</v>
      </c>
      <c r="C15" s="13"/>
      <c r="D15" s="17"/>
      <c r="E15" s="14"/>
      <c r="F15" s="14">
        <f t="shared" ref="F15:M15" si="0">SUM(F13:F14)</f>
        <v>3</v>
      </c>
      <c r="G15" s="14">
        <f t="shared" si="0"/>
        <v>900000</v>
      </c>
      <c r="H15" s="14">
        <f t="shared" si="0"/>
        <v>0</v>
      </c>
      <c r="I15" s="14">
        <f t="shared" si="0"/>
        <v>0</v>
      </c>
      <c r="J15" s="14"/>
      <c r="K15" s="14">
        <f t="shared" si="0"/>
        <v>0</v>
      </c>
      <c r="L15" s="14">
        <f t="shared" si="0"/>
        <v>3</v>
      </c>
      <c r="M15" s="14">
        <f t="shared" si="0"/>
        <v>900000</v>
      </c>
      <c r="N15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6"/>
  <sheetViews>
    <sheetView topLeftCell="A16" zoomScale="85" zoomScaleNormal="85" workbookViewId="0">
      <selection activeCell="L13" sqref="L13:L34"/>
    </sheetView>
  </sheetViews>
  <sheetFormatPr defaultRowHeight="15" x14ac:dyDescent="0.25"/>
  <cols>
    <col min="1" max="1" width="4.7109375" style="1" customWidth="1"/>
    <col min="2" max="2" width="27.140625" bestFit="1" customWidth="1"/>
    <col min="3" max="3" width="4.7109375" style="1" bestFit="1" customWidth="1"/>
    <col min="4" max="4" width="9.140625" style="1"/>
    <col min="5" max="5" width="9.7109375" style="5" customWidth="1"/>
    <col min="6" max="6" width="5.85546875" style="5" bestFit="1" customWidth="1"/>
    <col min="7" max="7" width="13.28515625" style="5" bestFit="1" customWidth="1"/>
    <col min="8" max="8" width="5.85546875" style="5" bestFit="1" customWidth="1"/>
    <col min="9" max="9" width="11.5703125" style="5" bestFit="1" customWidth="1"/>
    <col min="10" max="10" width="4.5703125" style="5" bestFit="1" customWidth="1"/>
    <col min="11" max="11" width="11.5703125" style="5" customWidth="1"/>
    <col min="12" max="12" width="5.85546875" style="5" bestFit="1" customWidth="1"/>
    <col min="13" max="13" width="13.285156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30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31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15" t="s">
        <v>172</v>
      </c>
      <c r="G12" s="15" t="s">
        <v>6</v>
      </c>
      <c r="H12" s="15" t="s">
        <v>172</v>
      </c>
      <c r="I12" s="15" t="s">
        <v>6</v>
      </c>
      <c r="J12" s="37" t="s">
        <v>36</v>
      </c>
      <c r="K12" s="37" t="s">
        <v>61</v>
      </c>
      <c r="L12" s="15" t="s">
        <v>172</v>
      </c>
      <c r="M12" s="15" t="s">
        <v>6</v>
      </c>
      <c r="N12" s="53"/>
    </row>
    <row r="13" spans="1:31" x14ac:dyDescent="0.25">
      <c r="A13" s="3">
        <v>1</v>
      </c>
      <c r="B13" s="4" t="s">
        <v>13</v>
      </c>
      <c r="C13" s="25"/>
      <c r="D13" s="25" t="s">
        <v>29</v>
      </c>
      <c r="E13" s="7">
        <v>200000</v>
      </c>
      <c r="F13" s="7">
        <v>5</v>
      </c>
      <c r="G13" s="7">
        <f t="shared" ref="G13:G21" si="0">E13*F13</f>
        <v>1000000</v>
      </c>
      <c r="H13" s="7">
        <v>3</v>
      </c>
      <c r="I13" s="7">
        <f>H13*E13</f>
        <v>600000</v>
      </c>
      <c r="J13" s="38">
        <v>0.9</v>
      </c>
      <c r="K13" s="6">
        <f>J13*I13</f>
        <v>540000</v>
      </c>
      <c r="L13" s="45">
        <f t="shared" ref="L13:L21" si="1">F13-H13</f>
        <v>2</v>
      </c>
      <c r="M13" s="7">
        <f t="shared" ref="M13:M21" si="2">L13*E13</f>
        <v>400000</v>
      </c>
      <c r="N13" s="2"/>
    </row>
    <row r="14" spans="1:31" x14ac:dyDescent="0.25">
      <c r="A14" s="3">
        <v>2</v>
      </c>
      <c r="B14" s="4" t="s">
        <v>107</v>
      </c>
      <c r="C14" s="25"/>
      <c r="D14" s="25" t="s">
        <v>10</v>
      </c>
      <c r="E14" s="7">
        <v>150000</v>
      </c>
      <c r="F14" s="7">
        <v>4</v>
      </c>
      <c r="G14" s="7">
        <f>E14*F14</f>
        <v>600000</v>
      </c>
      <c r="H14" s="7">
        <v>1</v>
      </c>
      <c r="I14" s="7">
        <f t="shared" ref="I14:I34" si="3">H14*E14</f>
        <v>150000</v>
      </c>
      <c r="J14" s="38">
        <v>0.9</v>
      </c>
      <c r="K14" s="6">
        <f t="shared" ref="K14:K33" si="4">J14*I14</f>
        <v>135000</v>
      </c>
      <c r="L14" s="45">
        <f t="shared" ref="L14:L18" si="5">F14-H14</f>
        <v>3</v>
      </c>
      <c r="M14" s="7">
        <f t="shared" ref="M14:M18" si="6">L14*E14</f>
        <v>450000</v>
      </c>
      <c r="N14" s="2"/>
    </row>
    <row r="15" spans="1:31" x14ac:dyDescent="0.25">
      <c r="A15" s="3">
        <v>3</v>
      </c>
      <c r="B15" s="4" t="s">
        <v>108</v>
      </c>
      <c r="C15" s="25"/>
      <c r="D15" s="25" t="s">
        <v>12</v>
      </c>
      <c r="E15" s="7">
        <v>200000</v>
      </c>
      <c r="F15" s="7">
        <v>8</v>
      </c>
      <c r="G15" s="7">
        <f>E15*F15</f>
        <v>1600000</v>
      </c>
      <c r="H15" s="7">
        <v>5</v>
      </c>
      <c r="I15" s="7">
        <f t="shared" si="3"/>
        <v>1000000</v>
      </c>
      <c r="J15" s="38">
        <v>0.9</v>
      </c>
      <c r="K15" s="6">
        <f t="shared" si="4"/>
        <v>900000</v>
      </c>
      <c r="L15" s="45">
        <f t="shared" si="5"/>
        <v>3</v>
      </c>
      <c r="M15" s="7">
        <f t="shared" si="6"/>
        <v>600000</v>
      </c>
      <c r="N15" s="2"/>
    </row>
    <row r="16" spans="1:31" x14ac:dyDescent="0.25">
      <c r="A16" s="3">
        <v>4</v>
      </c>
      <c r="B16" s="4" t="s">
        <v>201</v>
      </c>
      <c r="C16" s="25"/>
      <c r="D16" s="25" t="s">
        <v>10</v>
      </c>
      <c r="E16" s="7">
        <v>250000</v>
      </c>
      <c r="F16" s="7">
        <v>12</v>
      </c>
      <c r="G16" s="7">
        <f t="shared" ref="G16:G17" si="7">E16*F16</f>
        <v>3000000</v>
      </c>
      <c r="H16" s="7">
        <v>4</v>
      </c>
      <c r="I16" s="7">
        <f t="shared" si="3"/>
        <v>1000000</v>
      </c>
      <c r="J16" s="38">
        <v>0.9</v>
      </c>
      <c r="K16" s="6">
        <f t="shared" ref="K16:K17" si="8">J16*I16</f>
        <v>900000</v>
      </c>
      <c r="L16" s="45">
        <f t="shared" ref="L16:L17" si="9">F16-H16</f>
        <v>8</v>
      </c>
      <c r="M16" s="7">
        <f t="shared" ref="M16:M17" si="10">L16*E16</f>
        <v>2000000</v>
      </c>
      <c r="N16" s="2"/>
    </row>
    <row r="17" spans="1:14" x14ac:dyDescent="0.25">
      <c r="A17" s="3">
        <v>5</v>
      </c>
      <c r="B17" s="4" t="s">
        <v>202</v>
      </c>
      <c r="C17" s="25"/>
      <c r="D17" s="25" t="s">
        <v>10</v>
      </c>
      <c r="E17" s="7">
        <v>200000</v>
      </c>
      <c r="F17" s="7">
        <v>16</v>
      </c>
      <c r="G17" s="7">
        <f t="shared" si="7"/>
        <v>3200000</v>
      </c>
      <c r="H17" s="7">
        <v>3</v>
      </c>
      <c r="I17" s="7">
        <f t="shared" si="3"/>
        <v>600000</v>
      </c>
      <c r="J17" s="38">
        <v>0.9</v>
      </c>
      <c r="K17" s="6">
        <f t="shared" si="8"/>
        <v>540000</v>
      </c>
      <c r="L17" s="45">
        <f t="shared" si="9"/>
        <v>13</v>
      </c>
      <c r="M17" s="7">
        <f t="shared" si="10"/>
        <v>2600000</v>
      </c>
      <c r="N17" s="2"/>
    </row>
    <row r="18" spans="1:14" x14ac:dyDescent="0.25">
      <c r="A18" s="3">
        <v>6</v>
      </c>
      <c r="B18" s="4" t="s">
        <v>173</v>
      </c>
      <c r="C18" s="25"/>
      <c r="D18" s="25" t="s">
        <v>10</v>
      </c>
      <c r="E18" s="7">
        <v>150000</v>
      </c>
      <c r="F18" s="7">
        <v>6</v>
      </c>
      <c r="G18" s="7">
        <f t="shared" ref="G18" si="11">E18*F18</f>
        <v>900000</v>
      </c>
      <c r="H18" s="7">
        <v>3</v>
      </c>
      <c r="I18" s="7">
        <f t="shared" si="3"/>
        <v>450000</v>
      </c>
      <c r="J18" s="38">
        <v>0.9</v>
      </c>
      <c r="K18" s="6">
        <f t="shared" ref="K18" si="12">J18*I18</f>
        <v>405000</v>
      </c>
      <c r="L18" s="45">
        <f t="shared" si="5"/>
        <v>3</v>
      </c>
      <c r="M18" s="7">
        <f t="shared" si="6"/>
        <v>450000</v>
      </c>
      <c r="N18" s="2"/>
    </row>
    <row r="19" spans="1:14" x14ac:dyDescent="0.25">
      <c r="A19" s="3">
        <v>7</v>
      </c>
      <c r="B19" s="4" t="s">
        <v>32</v>
      </c>
      <c r="C19" s="25"/>
      <c r="D19" s="25" t="s">
        <v>10</v>
      </c>
      <c r="E19" s="7">
        <v>300000</v>
      </c>
      <c r="F19" s="7">
        <v>1</v>
      </c>
      <c r="G19" s="7">
        <f t="shared" si="0"/>
        <v>300000</v>
      </c>
      <c r="H19" s="7"/>
      <c r="I19" s="7">
        <f t="shared" si="3"/>
        <v>0</v>
      </c>
      <c r="J19" s="38">
        <v>0.9</v>
      </c>
      <c r="K19" s="6">
        <f t="shared" si="4"/>
        <v>0</v>
      </c>
      <c r="L19" s="45">
        <f t="shared" si="1"/>
        <v>1</v>
      </c>
      <c r="M19" s="7">
        <f t="shared" si="2"/>
        <v>300000</v>
      </c>
      <c r="N19" s="2"/>
    </row>
    <row r="20" spans="1:14" x14ac:dyDescent="0.25">
      <c r="A20" s="3">
        <v>8</v>
      </c>
      <c r="B20" s="4" t="s">
        <v>32</v>
      </c>
      <c r="C20" s="25"/>
      <c r="D20" s="25" t="s">
        <v>28</v>
      </c>
      <c r="E20" s="7">
        <v>300000</v>
      </c>
      <c r="F20" s="7">
        <v>3</v>
      </c>
      <c r="G20" s="7">
        <f t="shared" si="0"/>
        <v>900000</v>
      </c>
      <c r="H20" s="7"/>
      <c r="I20" s="7">
        <f t="shared" si="3"/>
        <v>0</v>
      </c>
      <c r="J20" s="38">
        <v>0.9</v>
      </c>
      <c r="K20" s="6">
        <f t="shared" si="4"/>
        <v>0</v>
      </c>
      <c r="L20" s="45">
        <f t="shared" si="1"/>
        <v>3</v>
      </c>
      <c r="M20" s="7">
        <f t="shared" si="2"/>
        <v>900000</v>
      </c>
      <c r="N20" s="2"/>
    </row>
    <row r="21" spans="1:14" x14ac:dyDescent="0.25">
      <c r="A21" s="3">
        <v>9</v>
      </c>
      <c r="B21" s="4" t="s">
        <v>33</v>
      </c>
      <c r="C21" s="25"/>
      <c r="D21" s="25" t="s">
        <v>28</v>
      </c>
      <c r="E21" s="7">
        <v>300000</v>
      </c>
      <c r="F21" s="7">
        <v>1</v>
      </c>
      <c r="G21" s="7">
        <f t="shared" si="0"/>
        <v>300000</v>
      </c>
      <c r="H21" s="7"/>
      <c r="I21" s="7">
        <f t="shared" si="3"/>
        <v>0</v>
      </c>
      <c r="J21" s="38">
        <v>0.9</v>
      </c>
      <c r="K21" s="6">
        <f t="shared" si="4"/>
        <v>0</v>
      </c>
      <c r="L21" s="45">
        <f t="shared" si="1"/>
        <v>1</v>
      </c>
      <c r="M21" s="7">
        <f t="shared" si="2"/>
        <v>300000</v>
      </c>
      <c r="N21" s="2"/>
    </row>
    <row r="22" spans="1:14" x14ac:dyDescent="0.25">
      <c r="A22" s="3">
        <v>10</v>
      </c>
      <c r="B22" s="4" t="s">
        <v>87</v>
      </c>
      <c r="C22" s="25"/>
      <c r="D22" s="25"/>
      <c r="E22" s="7">
        <v>350000</v>
      </c>
      <c r="F22" s="7">
        <v>10</v>
      </c>
      <c r="G22" s="7">
        <f t="shared" ref="G22:G24" si="13">E22*F22</f>
        <v>3500000</v>
      </c>
      <c r="H22" s="7">
        <v>3</v>
      </c>
      <c r="I22" s="7">
        <f t="shared" si="3"/>
        <v>1050000</v>
      </c>
      <c r="J22" s="38">
        <v>0.9</v>
      </c>
      <c r="K22" s="6">
        <f t="shared" si="4"/>
        <v>945000</v>
      </c>
      <c r="L22" s="45">
        <f t="shared" ref="L22:L24" si="14">F22-H22</f>
        <v>7</v>
      </c>
      <c r="M22" s="7">
        <f t="shared" ref="M22:M24" si="15">L22*E22</f>
        <v>2450000</v>
      </c>
      <c r="N22" s="2"/>
    </row>
    <row r="23" spans="1:14" x14ac:dyDescent="0.25">
      <c r="A23" s="3">
        <v>11</v>
      </c>
      <c r="B23" s="4" t="s">
        <v>119</v>
      </c>
      <c r="C23" s="25"/>
      <c r="D23" s="25"/>
      <c r="E23" s="7">
        <v>150000</v>
      </c>
      <c r="F23" s="7">
        <v>1</v>
      </c>
      <c r="G23" s="7">
        <f t="shared" si="13"/>
        <v>150000</v>
      </c>
      <c r="H23" s="7">
        <v>1</v>
      </c>
      <c r="I23" s="7">
        <f t="shared" si="3"/>
        <v>150000</v>
      </c>
      <c r="J23" s="38">
        <v>0.9</v>
      </c>
      <c r="K23" s="6">
        <f t="shared" si="4"/>
        <v>135000</v>
      </c>
      <c r="L23" s="45">
        <f t="shared" si="14"/>
        <v>0</v>
      </c>
      <c r="M23" s="7">
        <f t="shared" si="15"/>
        <v>0</v>
      </c>
      <c r="N23" s="2"/>
    </row>
    <row r="24" spans="1:14" x14ac:dyDescent="0.25">
      <c r="A24" s="3">
        <v>12</v>
      </c>
      <c r="B24" s="4" t="s">
        <v>178</v>
      </c>
      <c r="C24" s="25"/>
      <c r="D24" s="25"/>
      <c r="E24" s="7">
        <v>150000</v>
      </c>
      <c r="F24" s="7">
        <v>11</v>
      </c>
      <c r="G24" s="7">
        <f t="shared" si="13"/>
        <v>1650000</v>
      </c>
      <c r="H24" s="7">
        <v>3</v>
      </c>
      <c r="I24" s="7">
        <f t="shared" si="3"/>
        <v>450000</v>
      </c>
      <c r="J24" s="38">
        <v>0.9</v>
      </c>
      <c r="K24" s="6">
        <f t="shared" si="4"/>
        <v>405000</v>
      </c>
      <c r="L24" s="45">
        <f t="shared" si="14"/>
        <v>8</v>
      </c>
      <c r="M24" s="7">
        <f t="shared" si="15"/>
        <v>1200000</v>
      </c>
      <c r="N24" s="32" t="s">
        <v>183</v>
      </c>
    </row>
    <row r="25" spans="1:14" x14ac:dyDescent="0.25">
      <c r="A25" s="3">
        <v>13</v>
      </c>
      <c r="B25" s="4" t="s">
        <v>174</v>
      </c>
      <c r="C25" s="25"/>
      <c r="D25" s="25" t="s">
        <v>10</v>
      </c>
      <c r="E25" s="7">
        <v>300000</v>
      </c>
      <c r="F25" s="7">
        <v>4</v>
      </c>
      <c r="G25" s="7">
        <f t="shared" ref="G25:G26" si="16">E25*F25</f>
        <v>1200000</v>
      </c>
      <c r="H25" s="7">
        <v>1</v>
      </c>
      <c r="I25" s="7">
        <f t="shared" si="3"/>
        <v>300000</v>
      </c>
      <c r="J25" s="38">
        <v>0.9</v>
      </c>
      <c r="K25" s="6">
        <f t="shared" si="4"/>
        <v>270000</v>
      </c>
      <c r="L25" s="45">
        <f t="shared" ref="L25:L26" si="17">F25-H25</f>
        <v>3</v>
      </c>
      <c r="M25" s="7">
        <f t="shared" ref="M25:M26" si="18">L25*E25</f>
        <v>900000</v>
      </c>
      <c r="N25" s="32" t="s">
        <v>175</v>
      </c>
    </row>
    <row r="26" spans="1:14" x14ac:dyDescent="0.25">
      <c r="A26" s="3">
        <v>14</v>
      </c>
      <c r="B26" s="4" t="s">
        <v>179</v>
      </c>
      <c r="C26" s="25"/>
      <c r="D26" s="25" t="s">
        <v>10</v>
      </c>
      <c r="E26" s="7">
        <v>200000</v>
      </c>
      <c r="F26" s="7">
        <v>2</v>
      </c>
      <c r="G26" s="7">
        <f t="shared" si="16"/>
        <v>400000</v>
      </c>
      <c r="H26" s="7"/>
      <c r="I26" s="7">
        <f t="shared" si="3"/>
        <v>0</v>
      </c>
      <c r="J26" s="38">
        <v>0.9</v>
      </c>
      <c r="K26" s="6">
        <f t="shared" si="4"/>
        <v>0</v>
      </c>
      <c r="L26" s="45">
        <f t="shared" si="17"/>
        <v>2</v>
      </c>
      <c r="M26" s="7">
        <f t="shared" si="18"/>
        <v>400000</v>
      </c>
      <c r="N26" s="32" t="s">
        <v>184</v>
      </c>
    </row>
    <row r="27" spans="1:14" x14ac:dyDescent="0.25">
      <c r="A27" s="3">
        <v>15</v>
      </c>
      <c r="B27" s="4" t="s">
        <v>180</v>
      </c>
      <c r="C27" s="25"/>
      <c r="D27" s="25"/>
      <c r="E27" s="7">
        <v>15000</v>
      </c>
      <c r="F27" s="7">
        <v>67</v>
      </c>
      <c r="G27" s="7">
        <f t="shared" ref="G27:G34" si="19">E27*F27</f>
        <v>1005000</v>
      </c>
      <c r="H27" s="7">
        <v>27</v>
      </c>
      <c r="I27" s="7">
        <f t="shared" si="3"/>
        <v>405000</v>
      </c>
      <c r="J27" s="38">
        <v>0.9</v>
      </c>
      <c r="K27" s="6">
        <f t="shared" si="4"/>
        <v>364500</v>
      </c>
      <c r="L27" s="45">
        <f t="shared" ref="L27:L33" si="20">F27-H27</f>
        <v>40</v>
      </c>
      <c r="M27" s="7">
        <f t="shared" ref="M27:M33" si="21">L27*E27</f>
        <v>600000</v>
      </c>
      <c r="N27" s="32" t="s">
        <v>185</v>
      </c>
    </row>
    <row r="28" spans="1:14" x14ac:dyDescent="0.25">
      <c r="A28" s="3">
        <v>16</v>
      </c>
      <c r="B28" s="4" t="s">
        <v>181</v>
      </c>
      <c r="C28" s="25"/>
      <c r="D28" s="25"/>
      <c r="E28" s="7">
        <v>15000</v>
      </c>
      <c r="F28" s="7">
        <v>70</v>
      </c>
      <c r="G28" s="7">
        <f t="shared" si="19"/>
        <v>1050000</v>
      </c>
      <c r="H28" s="7">
        <v>3</v>
      </c>
      <c r="I28" s="7">
        <f t="shared" si="3"/>
        <v>45000</v>
      </c>
      <c r="J28" s="38">
        <v>0.9</v>
      </c>
      <c r="K28" s="6">
        <f t="shared" si="4"/>
        <v>40500</v>
      </c>
      <c r="L28" s="45">
        <f t="shared" si="20"/>
        <v>67</v>
      </c>
      <c r="M28" s="7">
        <f t="shared" si="21"/>
        <v>1005000</v>
      </c>
      <c r="N28" s="32" t="s">
        <v>185</v>
      </c>
    </row>
    <row r="29" spans="1:14" x14ac:dyDescent="0.25">
      <c r="A29" s="3">
        <v>17</v>
      </c>
      <c r="B29" s="4" t="s">
        <v>182</v>
      </c>
      <c r="C29" s="25"/>
      <c r="D29" s="25"/>
      <c r="E29" s="7">
        <v>15000</v>
      </c>
      <c r="F29" s="7">
        <v>71</v>
      </c>
      <c r="G29" s="7">
        <f t="shared" si="19"/>
        <v>1065000</v>
      </c>
      <c r="H29" s="7">
        <v>3</v>
      </c>
      <c r="I29" s="7">
        <f t="shared" si="3"/>
        <v>45000</v>
      </c>
      <c r="J29" s="38">
        <v>0.9</v>
      </c>
      <c r="K29" s="6">
        <f t="shared" si="4"/>
        <v>40500</v>
      </c>
      <c r="L29" s="45">
        <f t="shared" si="20"/>
        <v>68</v>
      </c>
      <c r="M29" s="7">
        <f t="shared" si="21"/>
        <v>1020000</v>
      </c>
      <c r="N29" s="32" t="s">
        <v>185</v>
      </c>
    </row>
    <row r="30" spans="1:14" x14ac:dyDescent="0.25">
      <c r="A30" s="3">
        <v>18</v>
      </c>
      <c r="B30" s="4" t="s">
        <v>88</v>
      </c>
      <c r="C30" s="25"/>
      <c r="D30" s="25"/>
      <c r="E30" s="7">
        <v>15000</v>
      </c>
      <c r="F30" s="7">
        <v>2</v>
      </c>
      <c r="G30" s="7">
        <f t="shared" si="19"/>
        <v>30000</v>
      </c>
      <c r="H30" s="7">
        <v>2</v>
      </c>
      <c r="I30" s="7">
        <f t="shared" si="3"/>
        <v>30000</v>
      </c>
      <c r="J30" s="38">
        <v>0.9</v>
      </c>
      <c r="K30" s="6">
        <f t="shared" si="4"/>
        <v>27000</v>
      </c>
      <c r="L30" s="45">
        <f t="shared" si="20"/>
        <v>0</v>
      </c>
      <c r="M30" s="7">
        <f t="shared" si="21"/>
        <v>0</v>
      </c>
      <c r="N30" s="32"/>
    </row>
    <row r="31" spans="1:14" x14ac:dyDescent="0.25">
      <c r="A31" s="3">
        <v>19</v>
      </c>
      <c r="B31" s="4" t="s">
        <v>203</v>
      </c>
      <c r="C31" s="25"/>
      <c r="D31" s="25" t="s">
        <v>10</v>
      </c>
      <c r="E31" s="7">
        <v>150000</v>
      </c>
      <c r="F31" s="7">
        <v>10</v>
      </c>
      <c r="G31" s="7">
        <f t="shared" si="19"/>
        <v>1500000</v>
      </c>
      <c r="H31" s="7">
        <v>6</v>
      </c>
      <c r="I31" s="7">
        <f t="shared" si="3"/>
        <v>900000</v>
      </c>
      <c r="J31" s="38">
        <v>0.9</v>
      </c>
      <c r="K31" s="6">
        <f t="shared" si="4"/>
        <v>810000</v>
      </c>
      <c r="L31" s="45">
        <f t="shared" si="20"/>
        <v>4</v>
      </c>
      <c r="M31" s="7">
        <f t="shared" si="21"/>
        <v>600000</v>
      </c>
      <c r="N31" s="32"/>
    </row>
    <row r="32" spans="1:14" x14ac:dyDescent="0.25">
      <c r="A32" s="3">
        <v>20</v>
      </c>
      <c r="B32" s="4" t="s">
        <v>131</v>
      </c>
      <c r="C32" s="25"/>
      <c r="D32" s="25"/>
      <c r="E32" s="7">
        <v>175000</v>
      </c>
      <c r="F32" s="7">
        <v>20</v>
      </c>
      <c r="G32" s="7">
        <f t="shared" si="19"/>
        <v>3500000</v>
      </c>
      <c r="H32" s="7">
        <v>12</v>
      </c>
      <c r="I32" s="7">
        <f t="shared" si="3"/>
        <v>2100000</v>
      </c>
      <c r="J32" s="38">
        <v>0.9</v>
      </c>
      <c r="K32" s="6">
        <f t="shared" si="4"/>
        <v>1890000</v>
      </c>
      <c r="L32" s="45">
        <f t="shared" si="20"/>
        <v>8</v>
      </c>
      <c r="M32" s="7">
        <f t="shared" si="21"/>
        <v>1400000</v>
      </c>
      <c r="N32" s="32" t="s">
        <v>204</v>
      </c>
    </row>
    <row r="33" spans="1:14" x14ac:dyDescent="0.25">
      <c r="A33" s="3">
        <v>21</v>
      </c>
      <c r="B33" s="4" t="s">
        <v>120</v>
      </c>
      <c r="C33" s="25"/>
      <c r="D33" s="25"/>
      <c r="E33" s="7">
        <v>15000</v>
      </c>
      <c r="F33" s="7">
        <v>26</v>
      </c>
      <c r="G33" s="7">
        <f t="shared" si="19"/>
        <v>390000</v>
      </c>
      <c r="H33" s="7">
        <v>22</v>
      </c>
      <c r="I33" s="7">
        <f t="shared" si="3"/>
        <v>330000</v>
      </c>
      <c r="J33" s="38">
        <v>0.9</v>
      </c>
      <c r="K33" s="6">
        <f t="shared" si="4"/>
        <v>297000</v>
      </c>
      <c r="L33" s="45">
        <f t="shared" si="20"/>
        <v>4</v>
      </c>
      <c r="M33" s="7">
        <f t="shared" si="21"/>
        <v>60000</v>
      </c>
      <c r="N33" s="32"/>
    </row>
    <row r="34" spans="1:14" x14ac:dyDescent="0.25">
      <c r="A34" s="3">
        <v>22</v>
      </c>
      <c r="B34" s="4" t="s">
        <v>186</v>
      </c>
      <c r="C34" s="25"/>
      <c r="D34" s="25" t="s">
        <v>10</v>
      </c>
      <c r="E34" s="7">
        <v>75000</v>
      </c>
      <c r="F34" s="7">
        <v>30</v>
      </c>
      <c r="G34" s="7">
        <f t="shared" si="19"/>
        <v>2250000</v>
      </c>
      <c r="H34" s="7">
        <v>20</v>
      </c>
      <c r="I34" s="7">
        <f t="shared" si="3"/>
        <v>1500000</v>
      </c>
      <c r="J34" s="38">
        <v>0.9</v>
      </c>
      <c r="K34" s="6">
        <f t="shared" ref="K34" si="22">J34*I34</f>
        <v>1350000</v>
      </c>
      <c r="L34" s="45">
        <f t="shared" ref="L34" si="23">F34-H34</f>
        <v>10</v>
      </c>
      <c r="M34" s="7">
        <f t="shared" ref="M34" si="24">L34*E34</f>
        <v>750000</v>
      </c>
      <c r="N34" s="32"/>
    </row>
    <row r="35" spans="1:14" x14ac:dyDescent="0.25">
      <c r="A35" s="3"/>
      <c r="B35" s="4"/>
      <c r="C35" s="25"/>
      <c r="D35" s="25"/>
      <c r="E35" s="7"/>
      <c r="F35" s="7"/>
      <c r="G35" s="7"/>
      <c r="H35" s="7"/>
      <c r="I35" s="7"/>
      <c r="J35" s="7"/>
      <c r="K35" s="7"/>
      <c r="L35" s="7"/>
      <c r="M35" s="7"/>
      <c r="N35" s="2"/>
    </row>
    <row r="36" spans="1:14" x14ac:dyDescent="0.25">
      <c r="A36" s="17"/>
      <c r="B36" s="13" t="s">
        <v>23</v>
      </c>
      <c r="C36" s="17"/>
      <c r="D36" s="17"/>
      <c r="E36" s="14"/>
      <c r="F36" s="14">
        <f>SUM(F13:F35)</f>
        <v>380</v>
      </c>
      <c r="G36" s="14">
        <f>SUM(G13:G35)</f>
        <v>29490000</v>
      </c>
      <c r="H36" s="14">
        <f>SUM(H13:H35)</f>
        <v>122</v>
      </c>
      <c r="I36" s="14">
        <f>SUM(I13:I35)</f>
        <v>11105000</v>
      </c>
      <c r="J36" s="14"/>
      <c r="K36" s="14">
        <f>SUM(K13:K35)</f>
        <v>9994500</v>
      </c>
      <c r="L36" s="14">
        <f>SUM(L13:L35)</f>
        <v>258</v>
      </c>
      <c r="M36" s="14">
        <f>SUM(M13:M35)</f>
        <v>18385000</v>
      </c>
      <c r="N36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scale="96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9"/>
  <sheetViews>
    <sheetView zoomScale="85" zoomScaleNormal="85" workbookViewId="0">
      <selection activeCell="L13" sqref="L13:L17"/>
    </sheetView>
  </sheetViews>
  <sheetFormatPr defaultRowHeight="15" x14ac:dyDescent="0.25"/>
  <cols>
    <col min="1" max="1" width="4.7109375" style="1" customWidth="1"/>
    <col min="2" max="2" width="27.140625" bestFit="1" customWidth="1"/>
    <col min="3" max="3" width="4.7109375" style="1" bestFit="1" customWidth="1"/>
    <col min="4" max="4" width="9.140625" style="1"/>
    <col min="5" max="5" width="10.7109375" style="5" customWidth="1"/>
    <col min="6" max="6" width="5.85546875" style="5" bestFit="1" customWidth="1"/>
    <col min="7" max="7" width="13.28515625" style="5" bestFit="1" customWidth="1"/>
    <col min="8" max="8" width="5.85546875" style="5" bestFit="1" customWidth="1"/>
    <col min="9" max="9" width="11.5703125" style="5" bestFit="1" customWidth="1"/>
    <col min="10" max="10" width="4.7109375" style="5" bestFit="1" customWidth="1"/>
    <col min="11" max="11" width="11.5703125" style="5" customWidth="1"/>
    <col min="12" max="12" width="5.85546875" style="5" bestFit="1" customWidth="1"/>
    <col min="13" max="13" width="13.285156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96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30" t="str">
        <f>SUMMARY!$I$8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97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31" t="s">
        <v>172</v>
      </c>
      <c r="G12" s="31" t="s">
        <v>6</v>
      </c>
      <c r="H12" s="31" t="s">
        <v>172</v>
      </c>
      <c r="I12" s="31" t="s">
        <v>6</v>
      </c>
      <c r="J12" s="37" t="s">
        <v>36</v>
      </c>
      <c r="K12" s="37" t="s">
        <v>61</v>
      </c>
      <c r="L12" s="31" t="s">
        <v>172</v>
      </c>
      <c r="M12" s="31" t="s">
        <v>6</v>
      </c>
      <c r="N12" s="53"/>
    </row>
    <row r="13" spans="1:31" x14ac:dyDescent="0.25">
      <c r="A13" s="3">
        <v>1</v>
      </c>
      <c r="B13" s="4" t="s">
        <v>98</v>
      </c>
      <c r="C13" s="25"/>
      <c r="D13" s="25" t="s">
        <v>10</v>
      </c>
      <c r="E13" s="7">
        <v>150000</v>
      </c>
      <c r="F13" s="7">
        <v>3</v>
      </c>
      <c r="G13" s="7">
        <f>E13*F13</f>
        <v>450000</v>
      </c>
      <c r="H13" s="7">
        <v>3</v>
      </c>
      <c r="I13" s="7">
        <f>H13*E13</f>
        <v>450000</v>
      </c>
      <c r="J13" s="38">
        <v>0.9</v>
      </c>
      <c r="K13" s="6">
        <f>J13*I13</f>
        <v>405000</v>
      </c>
      <c r="L13" s="45">
        <f>F13-H13</f>
        <v>0</v>
      </c>
      <c r="M13" s="7">
        <f>L13*E13</f>
        <v>0</v>
      </c>
      <c r="N13" s="32"/>
    </row>
    <row r="14" spans="1:31" x14ac:dyDescent="0.25">
      <c r="A14" s="3">
        <v>2</v>
      </c>
      <c r="B14" s="4" t="s">
        <v>205</v>
      </c>
      <c r="C14" s="25"/>
      <c r="D14" s="25" t="s">
        <v>10</v>
      </c>
      <c r="E14" s="7">
        <v>200000</v>
      </c>
      <c r="F14" s="7">
        <v>10</v>
      </c>
      <c r="G14" s="7">
        <f t="shared" ref="G14:G16" si="0">E14*F14</f>
        <v>2000000</v>
      </c>
      <c r="H14" s="7">
        <v>2</v>
      </c>
      <c r="I14" s="7">
        <f t="shared" ref="I14:I16" si="1">H14*E14</f>
        <v>400000</v>
      </c>
      <c r="J14" s="38">
        <v>0.9</v>
      </c>
      <c r="K14" s="6">
        <f t="shared" ref="K14:K17" si="2">J14*I14</f>
        <v>360000</v>
      </c>
      <c r="L14" s="45">
        <f t="shared" ref="L14:L16" si="3">F14-H14</f>
        <v>8</v>
      </c>
      <c r="M14" s="7">
        <f t="shared" ref="M14:M16" si="4">L14*E14</f>
        <v>1600000</v>
      </c>
      <c r="N14" s="32"/>
    </row>
    <row r="15" spans="1:31" x14ac:dyDescent="0.25">
      <c r="A15" s="3">
        <v>3</v>
      </c>
      <c r="B15" s="4" t="s">
        <v>206</v>
      </c>
      <c r="C15" s="25"/>
      <c r="D15" s="25" t="s">
        <v>148</v>
      </c>
      <c r="E15" s="7">
        <v>150000</v>
      </c>
      <c r="F15" s="7">
        <v>5</v>
      </c>
      <c r="G15" s="7">
        <f t="shared" si="0"/>
        <v>750000</v>
      </c>
      <c r="H15" s="7">
        <v>1</v>
      </c>
      <c r="I15" s="7">
        <f t="shared" ref="I15" si="5">H15*E15</f>
        <v>150000</v>
      </c>
      <c r="J15" s="38">
        <v>0.9</v>
      </c>
      <c r="K15" s="6">
        <f t="shared" si="2"/>
        <v>135000</v>
      </c>
      <c r="L15" s="45">
        <f t="shared" si="3"/>
        <v>4</v>
      </c>
      <c r="M15" s="7">
        <f t="shared" si="4"/>
        <v>600000</v>
      </c>
      <c r="N15" s="32" t="s">
        <v>211</v>
      </c>
    </row>
    <row r="16" spans="1:31" x14ac:dyDescent="0.25">
      <c r="A16" s="3">
        <v>4</v>
      </c>
      <c r="B16" s="4" t="s">
        <v>207</v>
      </c>
      <c r="C16" s="25"/>
      <c r="D16" s="25" t="s">
        <v>148</v>
      </c>
      <c r="E16" s="7">
        <v>175000</v>
      </c>
      <c r="F16" s="7">
        <v>3</v>
      </c>
      <c r="G16" s="7">
        <f t="shared" si="0"/>
        <v>525000</v>
      </c>
      <c r="H16" s="7"/>
      <c r="I16" s="7">
        <f t="shared" si="1"/>
        <v>0</v>
      </c>
      <c r="J16" s="38">
        <v>0.9</v>
      </c>
      <c r="K16" s="6">
        <f t="shared" si="2"/>
        <v>0</v>
      </c>
      <c r="L16" s="45">
        <f t="shared" si="3"/>
        <v>3</v>
      </c>
      <c r="M16" s="7">
        <f t="shared" si="4"/>
        <v>525000</v>
      </c>
      <c r="N16" s="32"/>
    </row>
    <row r="17" spans="1:14" x14ac:dyDescent="0.25">
      <c r="A17" s="3">
        <v>5</v>
      </c>
      <c r="B17" s="4" t="s">
        <v>124</v>
      </c>
      <c r="C17" s="25"/>
      <c r="D17" s="25"/>
      <c r="E17" s="7">
        <v>200000</v>
      </c>
      <c r="F17" s="7">
        <v>2</v>
      </c>
      <c r="G17" s="7">
        <f t="shared" ref="G17" si="6">E17*F17</f>
        <v>400000</v>
      </c>
      <c r="H17" s="7"/>
      <c r="I17" s="7">
        <f t="shared" ref="I17" si="7">H17*E17</f>
        <v>0</v>
      </c>
      <c r="J17" s="38">
        <v>0.9</v>
      </c>
      <c r="K17" s="6">
        <f t="shared" si="2"/>
        <v>0</v>
      </c>
      <c r="L17" s="45">
        <f t="shared" ref="L17" si="8">F17-H17</f>
        <v>2</v>
      </c>
      <c r="M17" s="7">
        <f t="shared" ref="M17" si="9">L17*E17</f>
        <v>400000</v>
      </c>
      <c r="N17" s="32"/>
    </row>
    <row r="18" spans="1:14" x14ac:dyDescent="0.25">
      <c r="A18" s="3"/>
      <c r="B18" s="4"/>
      <c r="C18" s="25"/>
      <c r="D18" s="25"/>
      <c r="E18" s="7"/>
      <c r="F18" s="7"/>
      <c r="G18" s="7"/>
      <c r="H18" s="7"/>
      <c r="I18" s="7"/>
      <c r="J18" s="7"/>
      <c r="K18" s="7"/>
      <c r="L18" s="7"/>
      <c r="M18" s="7"/>
      <c r="N18" s="2"/>
    </row>
    <row r="19" spans="1:14" x14ac:dyDescent="0.25">
      <c r="A19" s="17"/>
      <c r="B19" s="13" t="s">
        <v>23</v>
      </c>
      <c r="C19" s="17"/>
      <c r="D19" s="17"/>
      <c r="E19" s="14"/>
      <c r="F19" s="14">
        <f t="shared" ref="F19:M19" si="10">SUM(F13:F18)</f>
        <v>23</v>
      </c>
      <c r="G19" s="14">
        <f t="shared" si="10"/>
        <v>4125000</v>
      </c>
      <c r="H19" s="14">
        <f t="shared" si="10"/>
        <v>6</v>
      </c>
      <c r="I19" s="14">
        <f t="shared" si="10"/>
        <v>1000000</v>
      </c>
      <c r="J19" s="14"/>
      <c r="K19" s="14">
        <f>SUM(K13:K18)</f>
        <v>900000</v>
      </c>
      <c r="L19" s="14">
        <f>SUM(L13:L18)</f>
        <v>17</v>
      </c>
      <c r="M19" s="14">
        <f t="shared" si="10"/>
        <v>3125000</v>
      </c>
      <c r="N19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7" right="0.7" top="0.75" bottom="0.75" header="0.3" footer="0.3"/>
  <pageSetup paperSize="256" scale="94" fitToHeight="0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1"/>
  <sheetViews>
    <sheetView topLeftCell="A7" workbookViewId="0">
      <selection activeCell="L13" sqref="L13:L19"/>
    </sheetView>
  </sheetViews>
  <sheetFormatPr defaultRowHeight="15" x14ac:dyDescent="0.25"/>
  <cols>
    <col min="1" max="1" width="4.7109375" style="1" customWidth="1"/>
    <col min="2" max="2" width="24.5703125" bestFit="1" customWidth="1"/>
    <col min="3" max="3" width="4.5703125" style="1" bestFit="1" customWidth="1"/>
    <col min="4" max="4" width="9.140625" style="1"/>
    <col min="5" max="5" width="10.7109375" style="5" customWidth="1"/>
    <col min="6" max="6" width="5.85546875" style="5" bestFit="1" customWidth="1"/>
    <col min="7" max="7" width="11.28515625" style="5" customWidth="1"/>
    <col min="8" max="8" width="5.85546875" style="5" bestFit="1" customWidth="1"/>
    <col min="9" max="9" width="11.5703125" style="5" bestFit="1" customWidth="1"/>
    <col min="10" max="10" width="4.5703125" style="5" bestFit="1" customWidth="1"/>
    <col min="11" max="11" width="11.5703125" style="5" customWidth="1"/>
    <col min="12" max="12" width="5.85546875" style="5" bestFit="1" customWidth="1"/>
    <col min="13" max="13" width="13.285156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145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146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35" t="s">
        <v>172</v>
      </c>
      <c r="G12" s="35" t="s">
        <v>6</v>
      </c>
      <c r="H12" s="35" t="s">
        <v>172</v>
      </c>
      <c r="I12" s="35" t="s">
        <v>6</v>
      </c>
      <c r="J12" s="37" t="s">
        <v>36</v>
      </c>
      <c r="K12" s="37" t="s">
        <v>61</v>
      </c>
      <c r="L12" s="35" t="s">
        <v>172</v>
      </c>
      <c r="M12" s="35" t="s">
        <v>6</v>
      </c>
      <c r="N12" s="53"/>
    </row>
    <row r="13" spans="1:31" x14ac:dyDescent="0.25">
      <c r="A13" s="3">
        <v>1</v>
      </c>
      <c r="B13" s="4" t="s">
        <v>170</v>
      </c>
      <c r="C13" s="25"/>
      <c r="D13" s="25" t="s">
        <v>149</v>
      </c>
      <c r="E13" s="7">
        <v>120000</v>
      </c>
      <c r="F13" s="7">
        <v>28</v>
      </c>
      <c r="G13" s="7">
        <f>E13*F13</f>
        <v>3360000</v>
      </c>
      <c r="H13" s="7">
        <v>4</v>
      </c>
      <c r="I13" s="7">
        <f>H13*E13</f>
        <v>480000</v>
      </c>
      <c r="J13" s="38">
        <v>0.9</v>
      </c>
      <c r="K13" s="6">
        <f>J13*I13</f>
        <v>432000</v>
      </c>
      <c r="L13" s="45">
        <f>F13-H13</f>
        <v>24</v>
      </c>
      <c r="M13" s="7">
        <f>L13*E13</f>
        <v>2880000</v>
      </c>
      <c r="N13" s="32"/>
    </row>
    <row r="14" spans="1:31" x14ac:dyDescent="0.25">
      <c r="A14" s="3">
        <v>2</v>
      </c>
      <c r="B14" s="4" t="s">
        <v>150</v>
      </c>
      <c r="C14" s="25"/>
      <c r="D14" s="25" t="s">
        <v>149</v>
      </c>
      <c r="E14" s="7">
        <v>120000</v>
      </c>
      <c r="F14" s="7">
        <v>13</v>
      </c>
      <c r="G14" s="7">
        <f t="shared" ref="G14:G19" si="0">E14*F14</f>
        <v>1560000</v>
      </c>
      <c r="H14" s="7">
        <v>3</v>
      </c>
      <c r="I14" s="7">
        <f t="shared" ref="I14:I19" si="1">H14*E14</f>
        <v>360000</v>
      </c>
      <c r="J14" s="38">
        <v>0.9</v>
      </c>
      <c r="K14" s="6">
        <f t="shared" ref="K14:K19" si="2">J14*I14</f>
        <v>324000</v>
      </c>
      <c r="L14" s="45">
        <f t="shared" ref="L14:L19" si="3">F14-H14</f>
        <v>10</v>
      </c>
      <c r="M14" s="7">
        <f t="shared" ref="M14:M19" si="4">L14*E14</f>
        <v>1200000</v>
      </c>
      <c r="N14" s="32"/>
    </row>
    <row r="15" spans="1:31" x14ac:dyDescent="0.25">
      <c r="A15" s="3">
        <f t="shared" ref="A15:A19" si="5">A14+1</f>
        <v>3</v>
      </c>
      <c r="B15" s="4" t="s">
        <v>151</v>
      </c>
      <c r="C15" s="25"/>
      <c r="D15" s="25" t="s">
        <v>10</v>
      </c>
      <c r="E15" s="7">
        <v>70000</v>
      </c>
      <c r="F15" s="7">
        <v>5</v>
      </c>
      <c r="G15" s="7">
        <f t="shared" si="0"/>
        <v>350000</v>
      </c>
      <c r="H15" s="7"/>
      <c r="I15" s="7">
        <f t="shared" si="1"/>
        <v>0</v>
      </c>
      <c r="J15" s="38">
        <v>0.9</v>
      </c>
      <c r="K15" s="6">
        <f t="shared" si="2"/>
        <v>0</v>
      </c>
      <c r="L15" s="45">
        <f t="shared" si="3"/>
        <v>5</v>
      </c>
      <c r="M15" s="7">
        <f t="shared" si="4"/>
        <v>350000</v>
      </c>
      <c r="N15" s="2"/>
    </row>
    <row r="16" spans="1:31" x14ac:dyDescent="0.25">
      <c r="A16" s="3">
        <f t="shared" si="5"/>
        <v>4</v>
      </c>
      <c r="B16" s="4" t="s">
        <v>152</v>
      </c>
      <c r="C16" s="25"/>
      <c r="D16" s="25" t="s">
        <v>10</v>
      </c>
      <c r="E16" s="7">
        <v>17000</v>
      </c>
      <c r="F16" s="7">
        <f>6</f>
        <v>6</v>
      </c>
      <c r="G16" s="7">
        <f t="shared" si="0"/>
        <v>102000</v>
      </c>
      <c r="H16" s="7"/>
      <c r="I16" s="7">
        <f t="shared" si="1"/>
        <v>0</v>
      </c>
      <c r="J16" s="38">
        <v>0.9</v>
      </c>
      <c r="K16" s="6">
        <f t="shared" si="2"/>
        <v>0</v>
      </c>
      <c r="L16" s="45">
        <f t="shared" si="3"/>
        <v>6</v>
      </c>
      <c r="M16" s="7">
        <f t="shared" si="4"/>
        <v>102000</v>
      </c>
      <c r="N16" s="2"/>
    </row>
    <row r="17" spans="1:14" x14ac:dyDescent="0.25">
      <c r="A17" s="3">
        <f t="shared" si="5"/>
        <v>5</v>
      </c>
      <c r="B17" s="4" t="s">
        <v>208</v>
      </c>
      <c r="C17" s="25"/>
      <c r="D17" s="25"/>
      <c r="E17" s="7">
        <v>125000</v>
      </c>
      <c r="F17" s="7">
        <v>10</v>
      </c>
      <c r="G17" s="7">
        <f t="shared" ref="G17" si="6">E17*F17</f>
        <v>1250000</v>
      </c>
      <c r="H17" s="7">
        <v>1</v>
      </c>
      <c r="I17" s="7">
        <f t="shared" ref="I17" si="7">H17*E17</f>
        <v>125000</v>
      </c>
      <c r="J17" s="38">
        <v>0.9</v>
      </c>
      <c r="K17" s="6">
        <f t="shared" ref="K17" si="8">J17*I17</f>
        <v>112500</v>
      </c>
      <c r="L17" s="45">
        <f t="shared" ref="L17" si="9">F17-H17</f>
        <v>9</v>
      </c>
      <c r="M17" s="7">
        <f t="shared" si="4"/>
        <v>1125000</v>
      </c>
      <c r="N17" s="2"/>
    </row>
    <row r="18" spans="1:14" x14ac:dyDescent="0.25">
      <c r="A18" s="3">
        <f t="shared" si="5"/>
        <v>6</v>
      </c>
      <c r="B18" s="4" t="s">
        <v>153</v>
      </c>
      <c r="C18" s="25"/>
      <c r="D18" s="25" t="s">
        <v>10</v>
      </c>
      <c r="E18" s="7">
        <v>70000</v>
      </c>
      <c r="F18" s="7">
        <v>7</v>
      </c>
      <c r="G18" s="7">
        <f t="shared" si="0"/>
        <v>490000</v>
      </c>
      <c r="H18" s="7"/>
      <c r="I18" s="7">
        <f t="shared" si="1"/>
        <v>0</v>
      </c>
      <c r="J18" s="38">
        <v>0.9</v>
      </c>
      <c r="K18" s="6">
        <f t="shared" si="2"/>
        <v>0</v>
      </c>
      <c r="L18" s="45">
        <f t="shared" si="3"/>
        <v>7</v>
      </c>
      <c r="M18" s="7">
        <f t="shared" si="4"/>
        <v>490000</v>
      </c>
      <c r="N18" s="2"/>
    </row>
    <row r="19" spans="1:14" x14ac:dyDescent="0.25">
      <c r="A19" s="3">
        <f t="shared" si="5"/>
        <v>7</v>
      </c>
      <c r="B19" s="4" t="s">
        <v>154</v>
      </c>
      <c r="C19" s="25"/>
      <c r="D19" s="25" t="s">
        <v>10</v>
      </c>
      <c r="E19" s="7">
        <v>10000</v>
      </c>
      <c r="F19" s="7">
        <f>6</f>
        <v>6</v>
      </c>
      <c r="G19" s="7">
        <f t="shared" si="0"/>
        <v>60000</v>
      </c>
      <c r="H19" s="7"/>
      <c r="I19" s="7">
        <f t="shared" si="1"/>
        <v>0</v>
      </c>
      <c r="J19" s="38">
        <v>0.9</v>
      </c>
      <c r="K19" s="6">
        <f t="shared" si="2"/>
        <v>0</v>
      </c>
      <c r="L19" s="45">
        <f t="shared" si="3"/>
        <v>6</v>
      </c>
      <c r="M19" s="7">
        <f t="shared" si="4"/>
        <v>60000</v>
      </c>
      <c r="N19" s="2"/>
    </row>
    <row r="20" spans="1:14" x14ac:dyDescent="0.25">
      <c r="A20" s="3"/>
      <c r="B20" s="4"/>
      <c r="C20" s="25"/>
      <c r="D20" s="25"/>
      <c r="E20" s="7"/>
      <c r="F20" s="7"/>
      <c r="G20" s="7"/>
      <c r="H20" s="7"/>
      <c r="I20" s="7"/>
      <c r="J20" s="7"/>
      <c r="K20" s="7"/>
      <c r="L20" s="7"/>
      <c r="M20" s="7"/>
      <c r="N20" s="2"/>
    </row>
    <row r="21" spans="1:14" x14ac:dyDescent="0.25">
      <c r="A21" s="17"/>
      <c r="B21" s="13" t="s">
        <v>23</v>
      </c>
      <c r="C21" s="17"/>
      <c r="D21" s="17"/>
      <c r="E21" s="14"/>
      <c r="F21" s="14">
        <f t="shared" ref="F21:M21" si="10">SUM(F13:F20)</f>
        <v>75</v>
      </c>
      <c r="G21" s="14">
        <f t="shared" si="10"/>
        <v>7172000</v>
      </c>
      <c r="H21" s="14">
        <f t="shared" si="10"/>
        <v>8</v>
      </c>
      <c r="I21" s="14">
        <f t="shared" si="10"/>
        <v>965000</v>
      </c>
      <c r="J21" s="14"/>
      <c r="K21" s="14">
        <f t="shared" si="10"/>
        <v>868500</v>
      </c>
      <c r="L21" s="14">
        <f t="shared" si="10"/>
        <v>67</v>
      </c>
      <c r="M21" s="14">
        <f t="shared" si="10"/>
        <v>6207000</v>
      </c>
      <c r="N21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6"/>
  <sheetViews>
    <sheetView topLeftCell="A19" zoomScale="85" zoomScaleNormal="85" workbookViewId="0">
      <selection activeCell="M33" sqref="M33:M34"/>
    </sheetView>
  </sheetViews>
  <sheetFormatPr defaultRowHeight="15" x14ac:dyDescent="0.25"/>
  <cols>
    <col min="1" max="1" width="4.7109375" style="1" customWidth="1"/>
    <col min="2" max="2" width="27.140625" bestFit="1" customWidth="1"/>
    <col min="3" max="3" width="4.7109375" style="1" bestFit="1" customWidth="1"/>
    <col min="4" max="4" width="9.140625" style="1"/>
    <col min="5" max="5" width="10.7109375" style="5" customWidth="1"/>
    <col min="6" max="6" width="5.85546875" style="5" bestFit="1" customWidth="1"/>
    <col min="7" max="7" width="11.5703125" style="5" bestFit="1" customWidth="1"/>
    <col min="8" max="8" width="5.85546875" style="5" bestFit="1" customWidth="1"/>
    <col min="9" max="9" width="11.5703125" style="5" bestFit="1" customWidth="1"/>
    <col min="10" max="10" width="4.7109375" style="5" bestFit="1" customWidth="1"/>
    <col min="11" max="11" width="11.5703125" style="5" customWidth="1"/>
    <col min="12" max="12" width="5.85546875" style="5" bestFit="1" customWidth="1"/>
    <col min="13" max="13" width="11.5703125" style="5" bestFit="1" customWidth="1"/>
    <col min="14" max="14" width="34.42578125" bestFit="1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94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95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31" t="s">
        <v>172</v>
      </c>
      <c r="G12" s="31" t="s">
        <v>6</v>
      </c>
      <c r="H12" s="31" t="s">
        <v>172</v>
      </c>
      <c r="I12" s="31" t="s">
        <v>6</v>
      </c>
      <c r="J12" s="37" t="s">
        <v>36</v>
      </c>
      <c r="K12" s="37" t="s">
        <v>61</v>
      </c>
      <c r="L12" s="31" t="s">
        <v>172</v>
      </c>
      <c r="M12" s="31" t="s">
        <v>6</v>
      </c>
      <c r="N12" s="53"/>
    </row>
    <row r="13" spans="1:31" x14ac:dyDescent="0.25">
      <c r="A13" s="3">
        <v>1</v>
      </c>
      <c r="B13" s="4" t="s">
        <v>115</v>
      </c>
      <c r="C13" s="25"/>
      <c r="D13" s="25"/>
      <c r="E13" s="7">
        <v>80000</v>
      </c>
      <c r="F13" s="7">
        <v>13</v>
      </c>
      <c r="G13" s="7">
        <f>E13*F13</f>
        <v>1040000</v>
      </c>
      <c r="H13" s="7">
        <v>3</v>
      </c>
      <c r="I13" s="7">
        <f>H13*E13</f>
        <v>240000</v>
      </c>
      <c r="J13" s="38">
        <v>0.9</v>
      </c>
      <c r="K13" s="6">
        <f>J13*I13</f>
        <v>216000</v>
      </c>
      <c r="L13" s="45">
        <f>F13-H13</f>
        <v>10</v>
      </c>
      <c r="M13" s="7">
        <f>L13*E13</f>
        <v>800000</v>
      </c>
      <c r="N13" s="2"/>
    </row>
    <row r="14" spans="1:31" x14ac:dyDescent="0.25">
      <c r="A14" s="3">
        <f>A13+1</f>
        <v>2</v>
      </c>
      <c r="B14" s="4" t="s">
        <v>109</v>
      </c>
      <c r="C14" s="25"/>
      <c r="D14" s="25" t="s">
        <v>110</v>
      </c>
      <c r="E14" s="7">
        <v>150000</v>
      </c>
      <c r="F14" s="7">
        <v>10</v>
      </c>
      <c r="G14" s="7">
        <f t="shared" ref="G14:G34" si="0">E14*F14</f>
        <v>1500000</v>
      </c>
      <c r="H14" s="7">
        <v>3</v>
      </c>
      <c r="I14" s="7">
        <f t="shared" ref="I14:I15" si="1">H14*E14</f>
        <v>450000</v>
      </c>
      <c r="J14" s="38">
        <v>0.9</v>
      </c>
      <c r="K14" s="6">
        <f t="shared" ref="K14:K34" si="2">J14*I14</f>
        <v>405000</v>
      </c>
      <c r="L14" s="45">
        <f t="shared" ref="L14:L15" si="3">F14-H14</f>
        <v>7</v>
      </c>
      <c r="M14" s="7">
        <f t="shared" ref="M14:M15" si="4">L14*E14</f>
        <v>1050000</v>
      </c>
      <c r="N14" s="32"/>
    </row>
    <row r="15" spans="1:31" x14ac:dyDescent="0.25">
      <c r="A15" s="3">
        <f t="shared" ref="A15:A34" si="5">A14+1</f>
        <v>3</v>
      </c>
      <c r="B15" s="4" t="s">
        <v>111</v>
      </c>
      <c r="C15" s="25"/>
      <c r="D15" s="25"/>
      <c r="E15" s="7">
        <v>25000</v>
      </c>
      <c r="F15" s="7">
        <v>13</v>
      </c>
      <c r="G15" s="7">
        <f t="shared" si="0"/>
        <v>325000</v>
      </c>
      <c r="H15" s="7">
        <v>2</v>
      </c>
      <c r="I15" s="7">
        <f t="shared" si="1"/>
        <v>50000</v>
      </c>
      <c r="J15" s="38">
        <v>0.9</v>
      </c>
      <c r="K15" s="6">
        <f t="shared" si="2"/>
        <v>45000</v>
      </c>
      <c r="L15" s="45">
        <f t="shared" si="3"/>
        <v>11</v>
      </c>
      <c r="M15" s="7">
        <f t="shared" si="4"/>
        <v>275000</v>
      </c>
      <c r="N15" s="2"/>
    </row>
    <row r="16" spans="1:31" x14ac:dyDescent="0.25">
      <c r="A16" s="3">
        <f t="shared" si="5"/>
        <v>4</v>
      </c>
      <c r="B16" s="4" t="s">
        <v>128</v>
      </c>
      <c r="C16" s="25"/>
      <c r="D16" s="25"/>
      <c r="E16" s="7">
        <v>100000</v>
      </c>
      <c r="F16" s="7">
        <v>11</v>
      </c>
      <c r="G16" s="7">
        <f t="shared" si="0"/>
        <v>1100000</v>
      </c>
      <c r="H16" s="7">
        <v>1</v>
      </c>
      <c r="I16" s="7">
        <f t="shared" ref="I16:I34" si="6">H16*E16</f>
        <v>100000</v>
      </c>
      <c r="J16" s="38">
        <v>0.9</v>
      </c>
      <c r="K16" s="6">
        <f t="shared" si="2"/>
        <v>90000</v>
      </c>
      <c r="L16" s="45">
        <f t="shared" ref="L16:L34" si="7">F16-H16</f>
        <v>10</v>
      </c>
      <c r="M16" s="7">
        <f t="shared" ref="M16:M34" si="8">L16*E16</f>
        <v>1000000</v>
      </c>
      <c r="N16" s="2"/>
    </row>
    <row r="17" spans="1:14" x14ac:dyDescent="0.25">
      <c r="A17" s="3">
        <f t="shared" si="5"/>
        <v>5</v>
      </c>
      <c r="B17" s="4" t="s">
        <v>129</v>
      </c>
      <c r="C17" s="25"/>
      <c r="D17" s="25"/>
      <c r="E17" s="7">
        <v>125000</v>
      </c>
      <c r="F17" s="7">
        <v>6</v>
      </c>
      <c r="G17" s="7">
        <f t="shared" si="0"/>
        <v>750000</v>
      </c>
      <c r="H17" s="7">
        <v>2</v>
      </c>
      <c r="I17" s="7">
        <f t="shared" si="6"/>
        <v>250000</v>
      </c>
      <c r="J17" s="38">
        <v>0.9</v>
      </c>
      <c r="K17" s="6">
        <f t="shared" si="2"/>
        <v>225000</v>
      </c>
      <c r="L17" s="45">
        <f t="shared" si="7"/>
        <v>4</v>
      </c>
      <c r="M17" s="7">
        <f t="shared" si="8"/>
        <v>500000</v>
      </c>
      <c r="N17" s="2"/>
    </row>
    <row r="18" spans="1:14" x14ac:dyDescent="0.25">
      <c r="A18" s="3">
        <f t="shared" si="5"/>
        <v>6</v>
      </c>
      <c r="B18" s="4" t="s">
        <v>130</v>
      </c>
      <c r="C18" s="25"/>
      <c r="D18" s="25"/>
      <c r="E18" s="7">
        <v>110000</v>
      </c>
      <c r="F18" s="7">
        <v>14</v>
      </c>
      <c r="G18" s="7">
        <f t="shared" si="0"/>
        <v>1540000</v>
      </c>
      <c r="H18" s="7">
        <v>1</v>
      </c>
      <c r="I18" s="7">
        <f t="shared" si="6"/>
        <v>110000</v>
      </c>
      <c r="J18" s="38">
        <v>0.9</v>
      </c>
      <c r="K18" s="6">
        <f t="shared" si="2"/>
        <v>99000</v>
      </c>
      <c r="L18" s="45">
        <f t="shared" si="7"/>
        <v>13</v>
      </c>
      <c r="M18" s="7">
        <f t="shared" si="8"/>
        <v>1430000</v>
      </c>
      <c r="N18" s="2"/>
    </row>
    <row r="19" spans="1:14" x14ac:dyDescent="0.25">
      <c r="A19" s="3">
        <f t="shared" si="5"/>
        <v>7</v>
      </c>
      <c r="B19" s="4" t="s">
        <v>131</v>
      </c>
      <c r="C19" s="25"/>
      <c r="D19" s="25"/>
      <c r="E19" s="7">
        <v>25000</v>
      </c>
      <c r="F19" s="7">
        <v>37</v>
      </c>
      <c r="G19" s="7">
        <f t="shared" si="0"/>
        <v>925000</v>
      </c>
      <c r="H19" s="7">
        <v>1</v>
      </c>
      <c r="I19" s="7">
        <f t="shared" si="6"/>
        <v>25000</v>
      </c>
      <c r="J19" s="38">
        <v>0.9</v>
      </c>
      <c r="K19" s="6">
        <f t="shared" si="2"/>
        <v>22500</v>
      </c>
      <c r="L19" s="45">
        <f t="shared" si="7"/>
        <v>36</v>
      </c>
      <c r="M19" s="7">
        <f t="shared" si="8"/>
        <v>900000</v>
      </c>
      <c r="N19" s="2"/>
    </row>
    <row r="20" spans="1:14" x14ac:dyDescent="0.25">
      <c r="A20" s="3">
        <f t="shared" si="5"/>
        <v>8</v>
      </c>
      <c r="B20" s="4" t="s">
        <v>132</v>
      </c>
      <c r="C20" s="25"/>
      <c r="D20" s="25"/>
      <c r="E20" s="7">
        <v>30000</v>
      </c>
      <c r="F20" s="7">
        <v>44</v>
      </c>
      <c r="G20" s="7">
        <f t="shared" si="0"/>
        <v>1320000</v>
      </c>
      <c r="H20" s="7"/>
      <c r="I20" s="7">
        <f t="shared" si="6"/>
        <v>0</v>
      </c>
      <c r="J20" s="38">
        <v>0.9</v>
      </c>
      <c r="K20" s="6">
        <f t="shared" si="2"/>
        <v>0</v>
      </c>
      <c r="L20" s="45">
        <f t="shared" si="7"/>
        <v>44</v>
      </c>
      <c r="M20" s="7">
        <f t="shared" si="8"/>
        <v>1320000</v>
      </c>
      <c r="N20" s="32" t="s">
        <v>189</v>
      </c>
    </row>
    <row r="21" spans="1:14" x14ac:dyDescent="0.25">
      <c r="A21" s="3">
        <f t="shared" si="5"/>
        <v>9</v>
      </c>
      <c r="B21" s="4" t="s">
        <v>133</v>
      </c>
      <c r="C21" s="25"/>
      <c r="D21" s="25"/>
      <c r="E21" s="7">
        <v>25000</v>
      </c>
      <c r="F21" s="7">
        <v>40</v>
      </c>
      <c r="G21" s="7">
        <f t="shared" si="0"/>
        <v>1000000</v>
      </c>
      <c r="H21" s="7"/>
      <c r="I21" s="7">
        <f t="shared" si="6"/>
        <v>0</v>
      </c>
      <c r="J21" s="38">
        <v>0.9</v>
      </c>
      <c r="K21" s="6">
        <f t="shared" si="2"/>
        <v>0</v>
      </c>
      <c r="L21" s="45">
        <f t="shared" si="7"/>
        <v>40</v>
      </c>
      <c r="M21" s="7">
        <f t="shared" si="8"/>
        <v>1000000</v>
      </c>
      <c r="N21" s="2"/>
    </row>
    <row r="22" spans="1:14" x14ac:dyDescent="0.25">
      <c r="A22" s="3">
        <f t="shared" si="5"/>
        <v>10</v>
      </c>
      <c r="B22" s="4" t="s">
        <v>134</v>
      </c>
      <c r="C22" s="25"/>
      <c r="D22" s="25"/>
      <c r="E22" s="7">
        <v>85000</v>
      </c>
      <c r="F22" s="7">
        <v>6</v>
      </c>
      <c r="G22" s="7">
        <f t="shared" si="0"/>
        <v>510000</v>
      </c>
      <c r="H22" s="7"/>
      <c r="I22" s="7">
        <f t="shared" si="6"/>
        <v>0</v>
      </c>
      <c r="J22" s="38">
        <v>0.9</v>
      </c>
      <c r="K22" s="6">
        <f t="shared" si="2"/>
        <v>0</v>
      </c>
      <c r="L22" s="45">
        <f t="shared" si="7"/>
        <v>6</v>
      </c>
      <c r="M22" s="7">
        <f t="shared" si="8"/>
        <v>510000</v>
      </c>
      <c r="N22" s="2"/>
    </row>
    <row r="23" spans="1:14" x14ac:dyDescent="0.25">
      <c r="A23" s="3">
        <f t="shared" si="5"/>
        <v>11</v>
      </c>
      <c r="B23" s="4" t="s">
        <v>209</v>
      </c>
      <c r="C23" s="25"/>
      <c r="D23" s="25"/>
      <c r="E23" s="7">
        <v>185000</v>
      </c>
      <c r="F23" s="7">
        <v>18</v>
      </c>
      <c r="G23" s="7">
        <f t="shared" si="0"/>
        <v>3330000</v>
      </c>
      <c r="H23" s="7"/>
      <c r="I23" s="7">
        <f t="shared" si="6"/>
        <v>0</v>
      </c>
      <c r="J23" s="38">
        <v>0.9</v>
      </c>
      <c r="K23" s="6">
        <f t="shared" si="2"/>
        <v>0</v>
      </c>
      <c r="L23" s="45">
        <f t="shared" si="7"/>
        <v>18</v>
      </c>
      <c r="M23" s="7">
        <f t="shared" si="8"/>
        <v>3330000</v>
      </c>
      <c r="N23" s="2"/>
    </row>
    <row r="24" spans="1:14" x14ac:dyDescent="0.25">
      <c r="A24" s="3">
        <f t="shared" si="5"/>
        <v>12</v>
      </c>
      <c r="B24" s="4" t="s">
        <v>210</v>
      </c>
      <c r="C24" s="25"/>
      <c r="D24" s="25"/>
      <c r="E24" s="7">
        <v>135000</v>
      </c>
      <c r="F24" s="7">
        <v>20</v>
      </c>
      <c r="G24" s="7">
        <f t="shared" si="0"/>
        <v>2700000</v>
      </c>
      <c r="H24" s="7"/>
      <c r="I24" s="7">
        <f t="shared" si="6"/>
        <v>0</v>
      </c>
      <c r="J24" s="38">
        <v>0.9</v>
      </c>
      <c r="K24" s="6">
        <f t="shared" si="2"/>
        <v>0</v>
      </c>
      <c r="L24" s="45">
        <f t="shared" si="7"/>
        <v>20</v>
      </c>
      <c r="M24" s="7">
        <f t="shared" si="8"/>
        <v>2700000</v>
      </c>
      <c r="N24" s="2"/>
    </row>
    <row r="25" spans="1:14" x14ac:dyDescent="0.25">
      <c r="A25" s="3">
        <f t="shared" si="5"/>
        <v>13</v>
      </c>
      <c r="B25" s="4" t="s">
        <v>142</v>
      </c>
      <c r="C25" s="25"/>
      <c r="D25" s="25"/>
      <c r="E25" s="7">
        <v>125000</v>
      </c>
      <c r="F25" s="7">
        <v>5</v>
      </c>
      <c r="G25" s="7">
        <f t="shared" si="0"/>
        <v>625000</v>
      </c>
      <c r="H25" s="7"/>
      <c r="I25" s="7">
        <f t="shared" si="6"/>
        <v>0</v>
      </c>
      <c r="J25" s="38">
        <v>0.9</v>
      </c>
      <c r="K25" s="6">
        <f t="shared" si="2"/>
        <v>0</v>
      </c>
      <c r="L25" s="45">
        <f t="shared" si="7"/>
        <v>5</v>
      </c>
      <c r="M25" s="7">
        <f t="shared" si="8"/>
        <v>625000</v>
      </c>
      <c r="N25" s="2"/>
    </row>
    <row r="26" spans="1:14" x14ac:dyDescent="0.25">
      <c r="A26" s="3">
        <f t="shared" si="5"/>
        <v>14</v>
      </c>
      <c r="B26" s="4" t="s">
        <v>143</v>
      </c>
      <c r="C26" s="25"/>
      <c r="D26" s="25"/>
      <c r="E26" s="7">
        <v>30000</v>
      </c>
      <c r="F26" s="7">
        <v>36</v>
      </c>
      <c r="G26" s="7">
        <f t="shared" si="0"/>
        <v>1080000</v>
      </c>
      <c r="H26" s="7"/>
      <c r="I26" s="7">
        <f t="shared" si="6"/>
        <v>0</v>
      </c>
      <c r="J26" s="38">
        <v>0.9</v>
      </c>
      <c r="K26" s="6">
        <f t="shared" si="2"/>
        <v>0</v>
      </c>
      <c r="L26" s="45">
        <f t="shared" si="7"/>
        <v>36</v>
      </c>
      <c r="M26" s="7">
        <f t="shared" si="8"/>
        <v>1080000</v>
      </c>
      <c r="N26" s="2"/>
    </row>
    <row r="27" spans="1:14" x14ac:dyDescent="0.25">
      <c r="A27" s="3">
        <f t="shared" si="5"/>
        <v>15</v>
      </c>
      <c r="B27" s="4" t="s">
        <v>144</v>
      </c>
      <c r="C27" s="25"/>
      <c r="D27" s="25"/>
      <c r="E27" s="7">
        <v>350000</v>
      </c>
      <c r="F27" s="7">
        <v>19</v>
      </c>
      <c r="G27" s="7">
        <f t="shared" si="0"/>
        <v>6650000</v>
      </c>
      <c r="H27" s="7"/>
      <c r="I27" s="7">
        <f t="shared" si="6"/>
        <v>0</v>
      </c>
      <c r="J27" s="38">
        <v>0.9</v>
      </c>
      <c r="K27" s="6">
        <f t="shared" si="2"/>
        <v>0</v>
      </c>
      <c r="L27" s="45">
        <f t="shared" si="7"/>
        <v>19</v>
      </c>
      <c r="M27" s="7">
        <f t="shared" si="8"/>
        <v>6650000</v>
      </c>
      <c r="N27" s="2"/>
    </row>
    <row r="28" spans="1:14" x14ac:dyDescent="0.25">
      <c r="A28" s="3">
        <f t="shared" si="5"/>
        <v>16</v>
      </c>
      <c r="B28" s="4" t="s">
        <v>155</v>
      </c>
      <c r="C28" s="25"/>
      <c r="D28" s="25"/>
      <c r="E28" s="7">
        <v>60000</v>
      </c>
      <c r="F28" s="7">
        <v>15</v>
      </c>
      <c r="G28" s="7">
        <f t="shared" si="0"/>
        <v>900000</v>
      </c>
      <c r="H28" s="7"/>
      <c r="I28" s="7">
        <f t="shared" si="6"/>
        <v>0</v>
      </c>
      <c r="J28" s="38">
        <v>0.9</v>
      </c>
      <c r="K28" s="6">
        <f t="shared" si="2"/>
        <v>0</v>
      </c>
      <c r="L28" s="45">
        <f t="shared" si="7"/>
        <v>15</v>
      </c>
      <c r="M28" s="7">
        <f t="shared" si="8"/>
        <v>900000</v>
      </c>
      <c r="N28" s="2"/>
    </row>
    <row r="29" spans="1:14" x14ac:dyDescent="0.25">
      <c r="A29" s="3">
        <f t="shared" si="5"/>
        <v>17</v>
      </c>
      <c r="B29" s="4" t="s">
        <v>156</v>
      </c>
      <c r="C29" s="25"/>
      <c r="D29" s="25"/>
      <c r="E29" s="7">
        <v>85000</v>
      </c>
      <c r="F29" s="7">
        <v>19</v>
      </c>
      <c r="G29" s="7">
        <f t="shared" si="0"/>
        <v>1615000</v>
      </c>
      <c r="H29" s="7">
        <v>5</v>
      </c>
      <c r="I29" s="7">
        <f t="shared" si="6"/>
        <v>425000</v>
      </c>
      <c r="J29" s="38">
        <v>0.9</v>
      </c>
      <c r="K29" s="6">
        <f t="shared" si="2"/>
        <v>382500</v>
      </c>
      <c r="L29" s="45">
        <f t="shared" si="7"/>
        <v>14</v>
      </c>
      <c r="M29" s="7">
        <f t="shared" si="8"/>
        <v>1190000</v>
      </c>
      <c r="N29" s="2"/>
    </row>
    <row r="30" spans="1:14" x14ac:dyDescent="0.25">
      <c r="A30" s="3">
        <f t="shared" si="5"/>
        <v>18</v>
      </c>
      <c r="B30" s="4" t="s">
        <v>157</v>
      </c>
      <c r="C30" s="25"/>
      <c r="D30" s="25"/>
      <c r="E30" s="7">
        <v>35000</v>
      </c>
      <c r="F30" s="7">
        <v>16</v>
      </c>
      <c r="G30" s="7">
        <f t="shared" si="0"/>
        <v>560000</v>
      </c>
      <c r="H30" s="7">
        <v>9</v>
      </c>
      <c r="I30" s="7">
        <f t="shared" si="6"/>
        <v>315000</v>
      </c>
      <c r="J30" s="38">
        <v>0.9</v>
      </c>
      <c r="K30" s="6">
        <f t="shared" si="2"/>
        <v>283500</v>
      </c>
      <c r="L30" s="45">
        <f t="shared" si="7"/>
        <v>7</v>
      </c>
      <c r="M30" s="7">
        <f t="shared" si="8"/>
        <v>245000</v>
      </c>
      <c r="N30" s="2"/>
    </row>
    <row r="31" spans="1:14" x14ac:dyDescent="0.25">
      <c r="A31" s="3">
        <f t="shared" si="5"/>
        <v>19</v>
      </c>
      <c r="B31" s="4" t="s">
        <v>158</v>
      </c>
      <c r="C31" s="25"/>
      <c r="D31" s="25"/>
      <c r="E31" s="7">
        <v>35000</v>
      </c>
      <c r="F31" s="7">
        <v>29</v>
      </c>
      <c r="G31" s="7">
        <f t="shared" si="0"/>
        <v>1015000</v>
      </c>
      <c r="H31" s="7">
        <v>6</v>
      </c>
      <c r="I31" s="7">
        <f t="shared" si="6"/>
        <v>210000</v>
      </c>
      <c r="J31" s="38">
        <v>0.9</v>
      </c>
      <c r="K31" s="6">
        <f t="shared" si="2"/>
        <v>189000</v>
      </c>
      <c r="L31" s="45">
        <f t="shared" si="7"/>
        <v>23</v>
      </c>
      <c r="M31" s="7">
        <f t="shared" si="8"/>
        <v>805000</v>
      </c>
      <c r="N31" s="2"/>
    </row>
    <row r="32" spans="1:14" x14ac:dyDescent="0.25">
      <c r="A32" s="3">
        <f t="shared" si="5"/>
        <v>20</v>
      </c>
      <c r="B32" s="4" t="s">
        <v>159</v>
      </c>
      <c r="C32" s="25"/>
      <c r="D32" s="25"/>
      <c r="E32" s="7">
        <v>35000</v>
      </c>
      <c r="F32" s="7">
        <v>16</v>
      </c>
      <c r="G32" s="7">
        <f t="shared" si="0"/>
        <v>560000</v>
      </c>
      <c r="H32" s="7">
        <v>7</v>
      </c>
      <c r="I32" s="7">
        <f t="shared" si="6"/>
        <v>245000</v>
      </c>
      <c r="J32" s="38">
        <v>0.9</v>
      </c>
      <c r="K32" s="6">
        <f t="shared" si="2"/>
        <v>220500</v>
      </c>
      <c r="L32" s="45">
        <f t="shared" si="7"/>
        <v>9</v>
      </c>
      <c r="M32" s="7">
        <f t="shared" si="8"/>
        <v>315000</v>
      </c>
      <c r="N32" s="2"/>
    </row>
    <row r="33" spans="1:14" x14ac:dyDescent="0.25">
      <c r="A33" s="3">
        <f t="shared" si="5"/>
        <v>21</v>
      </c>
      <c r="B33" s="4" t="s">
        <v>235</v>
      </c>
      <c r="C33" s="25"/>
      <c r="D33" s="25"/>
      <c r="E33" s="7">
        <v>95000</v>
      </c>
      <c r="F33" s="7">
        <v>60</v>
      </c>
      <c r="G33" s="7">
        <f t="shared" si="0"/>
        <v>5700000</v>
      </c>
      <c r="H33" s="7">
        <v>3</v>
      </c>
      <c r="I33" s="7">
        <f t="shared" si="6"/>
        <v>285000</v>
      </c>
      <c r="J33" s="38">
        <v>0.9</v>
      </c>
      <c r="K33" s="6">
        <f t="shared" si="2"/>
        <v>256500</v>
      </c>
      <c r="L33" s="45">
        <f t="shared" si="7"/>
        <v>57</v>
      </c>
      <c r="M33" s="7">
        <f t="shared" si="8"/>
        <v>5415000</v>
      </c>
      <c r="N33" s="2"/>
    </row>
    <row r="34" spans="1:14" x14ac:dyDescent="0.25">
      <c r="A34" s="3">
        <f t="shared" si="5"/>
        <v>22</v>
      </c>
      <c r="B34" s="4" t="s">
        <v>234</v>
      </c>
      <c r="C34" s="25"/>
      <c r="D34" s="25"/>
      <c r="E34" s="7">
        <v>100000</v>
      </c>
      <c r="F34" s="7">
        <v>15</v>
      </c>
      <c r="G34" s="7">
        <f t="shared" si="0"/>
        <v>1500000</v>
      </c>
      <c r="H34" s="7"/>
      <c r="I34" s="7">
        <f t="shared" si="6"/>
        <v>0</v>
      </c>
      <c r="J34" s="38">
        <v>0.9</v>
      </c>
      <c r="K34" s="6">
        <f t="shared" si="2"/>
        <v>0</v>
      </c>
      <c r="L34" s="45">
        <f t="shared" si="7"/>
        <v>15</v>
      </c>
      <c r="M34" s="7">
        <f t="shared" si="8"/>
        <v>1500000</v>
      </c>
      <c r="N34" s="2"/>
    </row>
    <row r="35" spans="1:14" x14ac:dyDescent="0.25">
      <c r="A35" s="3"/>
      <c r="B35" s="4"/>
      <c r="C35" s="25"/>
      <c r="D35" s="25"/>
      <c r="E35" s="7"/>
      <c r="F35" s="7"/>
      <c r="G35" s="7"/>
      <c r="H35" s="7"/>
      <c r="I35" s="7"/>
      <c r="J35" s="38"/>
      <c r="K35" s="6"/>
      <c r="L35" s="7"/>
      <c r="M35" s="7"/>
      <c r="N35" s="2"/>
    </row>
    <row r="36" spans="1:14" x14ac:dyDescent="0.25">
      <c r="A36" s="17"/>
      <c r="B36" s="13" t="s">
        <v>23</v>
      </c>
      <c r="C36" s="17"/>
      <c r="D36" s="17"/>
      <c r="E36" s="14"/>
      <c r="F36" s="14">
        <f>SUM(F13:F34)</f>
        <v>462</v>
      </c>
      <c r="G36" s="14">
        <f>SUM(G13:G34)</f>
        <v>36245000</v>
      </c>
      <c r="H36" s="14">
        <f>SUM(H13:H34)</f>
        <v>43</v>
      </c>
      <c r="I36" s="14">
        <f>SUM(I13:I34)</f>
        <v>2705000</v>
      </c>
      <c r="J36" s="14"/>
      <c r="K36" s="14">
        <f>SUM(K13:K34)</f>
        <v>2434500</v>
      </c>
      <c r="L36" s="14">
        <f>SUM(L13:L34)</f>
        <v>419</v>
      </c>
      <c r="M36" s="14">
        <f>SUM(M13:M34)</f>
        <v>33540000</v>
      </c>
      <c r="N36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6"/>
  <sheetViews>
    <sheetView topLeftCell="A10" workbookViewId="0"/>
  </sheetViews>
  <sheetFormatPr defaultRowHeight="15" x14ac:dyDescent="0.25"/>
  <cols>
    <col min="1" max="1" width="4.7109375" style="1" customWidth="1"/>
    <col min="2" max="2" width="21.28515625" customWidth="1"/>
    <col min="3" max="3" width="4.5703125" style="1" bestFit="1" customWidth="1"/>
    <col min="4" max="4" width="9.140625" style="1"/>
    <col min="5" max="5" width="10.7109375" style="5" customWidth="1"/>
    <col min="6" max="6" width="5.85546875" style="5" bestFit="1" customWidth="1"/>
    <col min="7" max="7" width="13.28515625" style="5" bestFit="1" customWidth="1"/>
    <col min="8" max="8" width="5.85546875" style="5" bestFit="1" customWidth="1"/>
    <col min="9" max="9" width="11.5703125" style="5" bestFit="1" customWidth="1"/>
    <col min="10" max="10" width="4.5703125" style="5" bestFit="1" customWidth="1"/>
    <col min="11" max="11" width="11.5703125" style="5" customWidth="1"/>
    <col min="12" max="12" width="5.85546875" style="5" bestFit="1" customWidth="1"/>
    <col min="13" max="13" width="13.28515625" style="5" bestFit="1" customWidth="1"/>
    <col min="14" max="14" width="27.140625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67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29" t="str">
        <f>SUMMARY!I8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93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28" t="s">
        <v>172</v>
      </c>
      <c r="G12" s="28" t="s">
        <v>6</v>
      </c>
      <c r="H12" s="28" t="s">
        <v>172</v>
      </c>
      <c r="I12" s="28" t="s">
        <v>6</v>
      </c>
      <c r="J12" s="37" t="s">
        <v>36</v>
      </c>
      <c r="K12" s="37" t="s">
        <v>61</v>
      </c>
      <c r="L12" s="28" t="s">
        <v>172</v>
      </c>
      <c r="M12" s="28" t="s">
        <v>6</v>
      </c>
      <c r="N12" s="53"/>
    </row>
    <row r="13" spans="1:31" x14ac:dyDescent="0.25">
      <c r="A13" s="3">
        <v>1</v>
      </c>
      <c r="B13" s="4" t="s">
        <v>69</v>
      </c>
      <c r="C13" s="25"/>
      <c r="D13" s="25" t="s">
        <v>68</v>
      </c>
      <c r="E13" s="7">
        <v>125000</v>
      </c>
      <c r="F13" s="7">
        <v>11</v>
      </c>
      <c r="G13" s="7">
        <f>E13*F13</f>
        <v>1375000</v>
      </c>
      <c r="H13" s="7"/>
      <c r="I13" s="7">
        <f>H13*E13</f>
        <v>0</v>
      </c>
      <c r="J13" s="38">
        <v>0.9</v>
      </c>
      <c r="K13" s="6">
        <f>J13*I13</f>
        <v>0</v>
      </c>
      <c r="L13" s="45">
        <f>F13-H13</f>
        <v>11</v>
      </c>
      <c r="M13" s="7">
        <f>L13*E13</f>
        <v>1375000</v>
      </c>
      <c r="N13" s="2"/>
    </row>
    <row r="14" spans="1:31" x14ac:dyDescent="0.25">
      <c r="A14" s="3">
        <v>2</v>
      </c>
      <c r="B14" s="4" t="s">
        <v>70</v>
      </c>
      <c r="C14" s="25"/>
      <c r="D14" s="25" t="s">
        <v>10</v>
      </c>
      <c r="E14" s="7">
        <v>75000</v>
      </c>
      <c r="F14" s="7">
        <v>22</v>
      </c>
      <c r="G14" s="7">
        <f t="shared" ref="G14" si="0">E14*F14</f>
        <v>1650000</v>
      </c>
      <c r="H14" s="7"/>
      <c r="I14" s="7">
        <f t="shared" ref="I14" si="1">H14*E14</f>
        <v>0</v>
      </c>
      <c r="J14" s="38">
        <v>0.9</v>
      </c>
      <c r="K14" s="6">
        <f t="shared" ref="K14:K22" si="2">J14*I14</f>
        <v>0</v>
      </c>
      <c r="L14" s="45">
        <f t="shared" ref="L14" si="3">F14-H14</f>
        <v>22</v>
      </c>
      <c r="M14" s="7">
        <f t="shared" ref="M14" si="4">L14*E14</f>
        <v>1650000</v>
      </c>
      <c r="N14" s="2"/>
    </row>
    <row r="15" spans="1:31" x14ac:dyDescent="0.25">
      <c r="A15" s="3">
        <v>3</v>
      </c>
      <c r="B15" s="4" t="s">
        <v>89</v>
      </c>
      <c r="C15" s="25"/>
      <c r="D15" s="25" t="s">
        <v>90</v>
      </c>
      <c r="E15" s="7">
        <v>125000</v>
      </c>
      <c r="F15" s="7">
        <v>12</v>
      </c>
      <c r="G15" s="7">
        <f t="shared" ref="G15" si="5">E15*F15</f>
        <v>1500000</v>
      </c>
      <c r="H15" s="7">
        <v>3</v>
      </c>
      <c r="I15" s="7">
        <f t="shared" ref="I15" si="6">H15*E15</f>
        <v>375000</v>
      </c>
      <c r="J15" s="38">
        <v>0.9</v>
      </c>
      <c r="K15" s="6">
        <f t="shared" si="2"/>
        <v>337500</v>
      </c>
      <c r="L15" s="45">
        <f t="shared" ref="L15" si="7">F15-H15</f>
        <v>9</v>
      </c>
      <c r="M15" s="7">
        <f t="shared" ref="M15" si="8">L15*E15</f>
        <v>1125000</v>
      </c>
      <c r="N15" s="32"/>
    </row>
    <row r="16" spans="1:31" x14ac:dyDescent="0.25">
      <c r="A16" s="3">
        <v>4</v>
      </c>
      <c r="B16" s="4" t="s">
        <v>91</v>
      </c>
      <c r="C16" s="25"/>
      <c r="D16" s="25" t="s">
        <v>12</v>
      </c>
      <c r="E16" s="7">
        <v>850000</v>
      </c>
      <c r="F16" s="7">
        <v>5</v>
      </c>
      <c r="G16" s="7">
        <f t="shared" ref="G16:G18" si="9">E16*F16</f>
        <v>4250000</v>
      </c>
      <c r="H16" s="7"/>
      <c r="I16" s="7">
        <f t="shared" ref="I16:I18" si="10">H16*E16</f>
        <v>0</v>
      </c>
      <c r="J16" s="38">
        <v>0.9</v>
      </c>
      <c r="K16" s="6">
        <f t="shared" si="2"/>
        <v>0</v>
      </c>
      <c r="L16" s="45">
        <f t="shared" ref="L16:L18" si="11">F16-H16</f>
        <v>5</v>
      </c>
      <c r="M16" s="7">
        <f t="shared" ref="M16:M18" si="12">L16*E16</f>
        <v>4250000</v>
      </c>
      <c r="N16" s="2"/>
    </row>
    <row r="17" spans="1:14" x14ac:dyDescent="0.25">
      <c r="A17" s="3">
        <v>5</v>
      </c>
      <c r="B17" s="4" t="s">
        <v>91</v>
      </c>
      <c r="C17" s="25"/>
      <c r="D17" s="25" t="s">
        <v>10</v>
      </c>
      <c r="E17" s="7">
        <v>800000</v>
      </c>
      <c r="F17" s="7">
        <v>12</v>
      </c>
      <c r="G17" s="7">
        <f t="shared" si="9"/>
        <v>9600000</v>
      </c>
      <c r="H17" s="7">
        <v>1</v>
      </c>
      <c r="I17" s="7">
        <f t="shared" si="10"/>
        <v>800000</v>
      </c>
      <c r="J17" s="38">
        <v>0.9</v>
      </c>
      <c r="K17" s="6">
        <f t="shared" si="2"/>
        <v>720000</v>
      </c>
      <c r="L17" s="45">
        <f t="shared" si="11"/>
        <v>11</v>
      </c>
      <c r="M17" s="7">
        <f t="shared" si="12"/>
        <v>8800000</v>
      </c>
      <c r="N17" s="2"/>
    </row>
    <row r="18" spans="1:14" x14ac:dyDescent="0.25">
      <c r="A18" s="3">
        <v>6</v>
      </c>
      <c r="B18" s="4" t="s">
        <v>103</v>
      </c>
      <c r="C18" s="25"/>
      <c r="D18" s="25" t="s">
        <v>10</v>
      </c>
      <c r="E18" s="7">
        <v>350000</v>
      </c>
      <c r="F18" s="7">
        <v>5</v>
      </c>
      <c r="G18" s="7">
        <f t="shared" si="9"/>
        <v>1750000</v>
      </c>
      <c r="H18" s="7">
        <v>1</v>
      </c>
      <c r="I18" s="7">
        <f t="shared" si="10"/>
        <v>350000</v>
      </c>
      <c r="J18" s="38">
        <v>0.9</v>
      </c>
      <c r="K18" s="6">
        <f t="shared" si="2"/>
        <v>315000</v>
      </c>
      <c r="L18" s="45">
        <f t="shared" si="11"/>
        <v>4</v>
      </c>
      <c r="M18" s="7">
        <f t="shared" si="12"/>
        <v>1400000</v>
      </c>
      <c r="N18" s="2"/>
    </row>
    <row r="19" spans="1:14" x14ac:dyDescent="0.25">
      <c r="A19" s="3">
        <v>7</v>
      </c>
      <c r="B19" s="4" t="s">
        <v>160</v>
      </c>
      <c r="C19" s="25"/>
      <c r="D19" s="25" t="s">
        <v>10</v>
      </c>
      <c r="E19" s="7">
        <v>1750000</v>
      </c>
      <c r="F19" s="7">
        <v>4</v>
      </c>
      <c r="G19" s="7">
        <f t="shared" ref="G19" si="13">E19*F19</f>
        <v>7000000</v>
      </c>
      <c r="H19" s="7">
        <v>1</v>
      </c>
      <c r="I19" s="7">
        <f t="shared" ref="I19" si="14">H19*E19</f>
        <v>1750000</v>
      </c>
      <c r="J19" s="38">
        <v>0.9</v>
      </c>
      <c r="K19" s="6">
        <f t="shared" si="2"/>
        <v>1575000</v>
      </c>
      <c r="L19" s="45">
        <f t="shared" ref="L19" si="15">F19-H19</f>
        <v>3</v>
      </c>
      <c r="M19" s="7">
        <f t="shared" ref="M19" si="16">L19*E19</f>
        <v>5250000</v>
      </c>
      <c r="N19" s="32" t="s">
        <v>212</v>
      </c>
    </row>
    <row r="20" spans="1:14" x14ac:dyDescent="0.25">
      <c r="A20" s="3">
        <v>8</v>
      </c>
      <c r="B20" s="4" t="s">
        <v>125</v>
      </c>
      <c r="C20" s="25"/>
      <c r="D20" s="25" t="s">
        <v>10</v>
      </c>
      <c r="E20" s="7">
        <v>1500000</v>
      </c>
      <c r="F20" s="7">
        <v>1</v>
      </c>
      <c r="G20" s="7">
        <f t="shared" ref="G20:G22" si="17">E20*F20</f>
        <v>1500000</v>
      </c>
      <c r="H20" s="7"/>
      <c r="I20" s="7">
        <f t="shared" ref="I20:I22" si="18">H20*E20</f>
        <v>0</v>
      </c>
      <c r="J20" s="38">
        <v>0.9</v>
      </c>
      <c r="K20" s="6">
        <f t="shared" si="2"/>
        <v>0</v>
      </c>
      <c r="L20" s="45">
        <f t="shared" ref="L20:L22" si="19">F20-H20</f>
        <v>1</v>
      </c>
      <c r="M20" s="7">
        <f t="shared" ref="M20:M22" si="20">L20*E20</f>
        <v>1500000</v>
      </c>
      <c r="N20" s="32"/>
    </row>
    <row r="21" spans="1:14" x14ac:dyDescent="0.25">
      <c r="A21" s="3">
        <v>9</v>
      </c>
      <c r="B21" s="4" t="s">
        <v>126</v>
      </c>
      <c r="C21" s="25"/>
      <c r="D21" s="25" t="s">
        <v>10</v>
      </c>
      <c r="E21" s="7">
        <v>1650000</v>
      </c>
      <c r="F21" s="7">
        <v>1</v>
      </c>
      <c r="G21" s="7">
        <f t="shared" si="17"/>
        <v>1650000</v>
      </c>
      <c r="H21" s="7"/>
      <c r="I21" s="7">
        <f t="shared" si="18"/>
        <v>0</v>
      </c>
      <c r="J21" s="38">
        <v>0.9</v>
      </c>
      <c r="K21" s="6">
        <f t="shared" si="2"/>
        <v>0</v>
      </c>
      <c r="L21" s="45">
        <f t="shared" si="19"/>
        <v>1</v>
      </c>
      <c r="M21" s="7">
        <f t="shared" si="20"/>
        <v>1650000</v>
      </c>
      <c r="N21" s="32"/>
    </row>
    <row r="22" spans="1:14" x14ac:dyDescent="0.25">
      <c r="A22" s="3">
        <v>10</v>
      </c>
      <c r="B22" s="4" t="s">
        <v>127</v>
      </c>
      <c r="C22" s="25"/>
      <c r="D22" s="25"/>
      <c r="E22" s="7">
        <v>150000</v>
      </c>
      <c r="F22" s="7">
        <v>12</v>
      </c>
      <c r="G22" s="7">
        <f t="shared" si="17"/>
        <v>1800000</v>
      </c>
      <c r="H22" s="7">
        <v>1</v>
      </c>
      <c r="I22" s="7">
        <f t="shared" si="18"/>
        <v>150000</v>
      </c>
      <c r="J22" s="38">
        <v>0.9</v>
      </c>
      <c r="K22" s="6">
        <f t="shared" si="2"/>
        <v>135000</v>
      </c>
      <c r="L22" s="45">
        <f t="shared" si="19"/>
        <v>11</v>
      </c>
      <c r="M22" s="7">
        <f t="shared" si="20"/>
        <v>1650000</v>
      </c>
      <c r="N22" s="32"/>
    </row>
    <row r="23" spans="1:14" x14ac:dyDescent="0.25">
      <c r="A23" s="3">
        <v>11</v>
      </c>
      <c r="B23" s="4" t="s">
        <v>187</v>
      </c>
      <c r="C23" s="25"/>
      <c r="D23" s="25"/>
      <c r="E23" s="7">
        <v>150000</v>
      </c>
      <c r="F23" s="7">
        <v>7</v>
      </c>
      <c r="G23" s="7">
        <f t="shared" ref="G23:G24" si="21">E23*F23</f>
        <v>1050000</v>
      </c>
      <c r="H23" s="7">
        <v>1</v>
      </c>
      <c r="I23" s="7">
        <f t="shared" ref="I23" si="22">H23*E23</f>
        <v>150000</v>
      </c>
      <c r="J23" s="38">
        <v>0.9</v>
      </c>
      <c r="K23" s="6">
        <f t="shared" ref="K23" si="23">J23*I23</f>
        <v>135000</v>
      </c>
      <c r="L23" s="45">
        <f t="shared" ref="L23" si="24">F23-H23</f>
        <v>6</v>
      </c>
      <c r="M23" s="7">
        <f t="shared" ref="M23" si="25">L23*E23</f>
        <v>900000</v>
      </c>
      <c r="N23" s="32"/>
    </row>
    <row r="24" spans="1:14" x14ac:dyDescent="0.25">
      <c r="A24" s="3">
        <v>12</v>
      </c>
      <c r="B24" s="4" t="s">
        <v>188</v>
      </c>
      <c r="C24" s="25"/>
      <c r="D24" s="25"/>
      <c r="E24" s="7">
        <v>150000</v>
      </c>
      <c r="F24" s="7">
        <v>17</v>
      </c>
      <c r="G24" s="7">
        <f t="shared" si="21"/>
        <v>2550000</v>
      </c>
      <c r="H24" s="7"/>
      <c r="I24" s="7">
        <f t="shared" ref="I24" si="26">H24*E24</f>
        <v>0</v>
      </c>
      <c r="J24" s="38">
        <v>0.8</v>
      </c>
      <c r="K24" s="6">
        <f>J24*I24</f>
        <v>0</v>
      </c>
      <c r="L24" s="45">
        <f t="shared" ref="L24" si="27">F24-H24</f>
        <v>17</v>
      </c>
      <c r="M24" s="7">
        <f t="shared" ref="M24" si="28">L24*E24</f>
        <v>2550000</v>
      </c>
      <c r="N24" s="32" t="s">
        <v>231</v>
      </c>
    </row>
    <row r="25" spans="1:14" x14ac:dyDescent="0.25">
      <c r="A25" s="3"/>
      <c r="B25" s="4"/>
      <c r="C25" s="25"/>
      <c r="D25" s="25"/>
      <c r="E25" s="7"/>
      <c r="F25" s="7"/>
      <c r="G25" s="7"/>
      <c r="H25" s="7"/>
      <c r="I25" s="7"/>
      <c r="J25" s="7"/>
      <c r="K25" s="7"/>
      <c r="L25" s="7"/>
      <c r="M25" s="7"/>
      <c r="N25" s="2"/>
    </row>
    <row r="26" spans="1:14" x14ac:dyDescent="0.25">
      <c r="A26" s="17"/>
      <c r="B26" s="13" t="s">
        <v>23</v>
      </c>
      <c r="C26" s="17"/>
      <c r="D26" s="17"/>
      <c r="E26" s="14"/>
      <c r="F26" s="14">
        <f>SUM(F13:F25)</f>
        <v>109</v>
      </c>
      <c r="G26" s="14">
        <f>SUM(G13:G25)</f>
        <v>35675000</v>
      </c>
      <c r="H26" s="14">
        <f>SUM(H13:H25)</f>
        <v>8</v>
      </c>
      <c r="I26" s="14">
        <f>SUM(I13:I25)</f>
        <v>3575000</v>
      </c>
      <c r="J26" s="14"/>
      <c r="K26" s="14">
        <f>SUM(K13:K25)</f>
        <v>3217500</v>
      </c>
      <c r="L26" s="14">
        <f>SUM(L13:L25)</f>
        <v>101</v>
      </c>
      <c r="M26" s="14">
        <f>SUM(M13:M25)</f>
        <v>32100000</v>
      </c>
      <c r="N26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8"/>
  <sheetViews>
    <sheetView topLeftCell="A16" workbookViewId="0"/>
  </sheetViews>
  <sheetFormatPr defaultRowHeight="15" x14ac:dyDescent="0.25"/>
  <cols>
    <col min="1" max="1" width="5.7109375" style="1" customWidth="1"/>
    <col min="2" max="2" width="27.140625" bestFit="1" customWidth="1"/>
    <col min="3" max="3" width="6.5703125" style="1" bestFit="1" customWidth="1"/>
    <col min="4" max="4" width="9.140625" style="1"/>
    <col min="5" max="5" width="10.7109375" style="5" customWidth="1"/>
    <col min="6" max="6" width="5.85546875" style="5" bestFit="1" customWidth="1"/>
    <col min="7" max="7" width="11.5703125" style="5" bestFit="1" customWidth="1"/>
    <col min="8" max="8" width="5.85546875" style="5" bestFit="1" customWidth="1"/>
    <col min="9" max="9" width="10.5703125" style="5" bestFit="1" customWidth="1"/>
    <col min="10" max="10" width="4.5703125" style="5" bestFit="1" customWidth="1"/>
    <col min="11" max="11" width="11.7109375" style="5" customWidth="1"/>
    <col min="12" max="12" width="5.85546875" style="5" bestFit="1" customWidth="1"/>
    <col min="13" max="13" width="11.5703125" style="5" bestFit="1" customWidth="1"/>
    <col min="14" max="14" width="29.7109375" bestFit="1" customWidth="1"/>
  </cols>
  <sheetData>
    <row r="1" spans="1:31" x14ac:dyDescent="0.25">
      <c r="D1" s="8"/>
      <c r="N1" s="5"/>
      <c r="O1" s="5"/>
      <c r="P1" s="5"/>
      <c r="Q1" s="5"/>
      <c r="R1" s="8"/>
      <c r="S1" s="8"/>
      <c r="T1" s="5"/>
      <c r="U1" s="5"/>
      <c r="V1" s="8"/>
      <c r="W1" s="5"/>
      <c r="X1" s="8"/>
      <c r="Y1" s="5"/>
      <c r="Z1" s="5"/>
      <c r="AA1" s="5"/>
      <c r="AB1" s="8"/>
      <c r="AC1" s="5"/>
      <c r="AD1" s="8"/>
      <c r="AE1" s="5"/>
    </row>
    <row r="2" spans="1:31" x14ac:dyDescent="0.25">
      <c r="D2" s="8"/>
      <c r="N2" s="5"/>
      <c r="O2" s="5"/>
      <c r="P2" s="5"/>
      <c r="Q2" s="5"/>
      <c r="R2" s="8"/>
      <c r="S2" s="8"/>
      <c r="T2" s="5"/>
      <c r="U2" s="5"/>
      <c r="V2" s="8"/>
      <c r="W2" s="5"/>
      <c r="X2" s="8"/>
      <c r="Y2" s="5"/>
      <c r="Z2" s="5"/>
      <c r="AA2" s="5"/>
      <c r="AB2" s="8"/>
      <c r="AC2" s="5"/>
      <c r="AD2" s="8"/>
      <c r="AE2" s="5"/>
    </row>
    <row r="3" spans="1:31" x14ac:dyDescent="0.25">
      <c r="B3" s="9"/>
      <c r="C3" s="16"/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1"/>
      <c r="T3" s="10"/>
      <c r="U3" s="10"/>
      <c r="V3" s="11"/>
      <c r="W3" s="10"/>
      <c r="X3" s="11"/>
      <c r="Y3" s="10"/>
      <c r="Z3" s="10"/>
      <c r="AA3" s="10"/>
      <c r="AB3" s="11"/>
      <c r="AC3" s="5"/>
      <c r="AD3" s="8"/>
      <c r="AE3" s="5"/>
    </row>
    <row r="4" spans="1:31" x14ac:dyDescent="0.25">
      <c r="B4" s="9"/>
      <c r="C4" s="16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1"/>
      <c r="S4" s="11"/>
      <c r="T4" s="10"/>
      <c r="U4" s="10"/>
      <c r="V4" s="11"/>
      <c r="W4" s="10"/>
      <c r="X4" s="11"/>
      <c r="Y4" s="10"/>
      <c r="Z4" s="10"/>
      <c r="AA4" s="10"/>
      <c r="AB4" s="11"/>
      <c r="AC4" s="5"/>
      <c r="AD4" s="8"/>
      <c r="AE4" s="5"/>
    </row>
    <row r="5" spans="1:31" x14ac:dyDescent="0.25">
      <c r="B5" s="9"/>
      <c r="C5" s="16"/>
      <c r="D5" s="11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1"/>
      <c r="S5" s="11"/>
      <c r="T5" s="10"/>
      <c r="U5" s="10"/>
      <c r="V5" s="11"/>
      <c r="W5" s="10"/>
      <c r="X5" s="11"/>
      <c r="Y5" s="10"/>
      <c r="Z5" s="10"/>
      <c r="AA5" s="10"/>
      <c r="AB5" s="11"/>
      <c r="AC5" s="5"/>
      <c r="AD5" s="8"/>
      <c r="AE5" s="5"/>
    </row>
    <row r="6" spans="1:31" x14ac:dyDescent="0.25">
      <c r="A6" s="16"/>
      <c r="B6" s="9"/>
      <c r="C6" s="16"/>
      <c r="D6" s="1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1"/>
      <c r="T6" s="10"/>
      <c r="U6" s="10"/>
      <c r="V6" s="11"/>
      <c r="W6" s="10"/>
      <c r="X6" s="11"/>
      <c r="Y6" s="10"/>
      <c r="Z6" s="10"/>
      <c r="AA6" s="10"/>
      <c r="AB6" s="11"/>
      <c r="AC6" s="10"/>
      <c r="AD6" s="12"/>
      <c r="AE6" s="5"/>
    </row>
    <row r="7" spans="1:31" x14ac:dyDescent="0.25">
      <c r="A7" s="16"/>
      <c r="B7" s="9"/>
      <c r="C7" s="16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0"/>
      <c r="U7" s="10"/>
      <c r="V7" s="11"/>
      <c r="W7" s="10"/>
      <c r="X7" s="11"/>
      <c r="Y7" s="10"/>
      <c r="Z7" s="10"/>
      <c r="AA7" s="10"/>
      <c r="AB7" s="11"/>
      <c r="AC7" s="10"/>
      <c r="AD7" s="12"/>
      <c r="AE7" s="5"/>
    </row>
    <row r="8" spans="1:31" x14ac:dyDescent="0.25">
      <c r="A8" s="21" t="s">
        <v>24</v>
      </c>
      <c r="B8" s="9"/>
      <c r="C8" s="16"/>
      <c r="D8" s="11"/>
      <c r="E8" s="10"/>
      <c r="F8" s="10"/>
      <c r="G8" s="10"/>
      <c r="H8" s="10"/>
      <c r="I8" s="10"/>
      <c r="J8" s="10"/>
      <c r="K8" s="10"/>
      <c r="L8" s="10"/>
      <c r="M8" s="10" t="s">
        <v>19</v>
      </c>
      <c r="N8" s="30" t="str">
        <f>SUMMARY!$I$8</f>
        <v>JANUARY</v>
      </c>
      <c r="O8" s="10"/>
      <c r="P8" s="10"/>
      <c r="Q8" s="10"/>
      <c r="R8" s="11"/>
      <c r="S8" s="11"/>
      <c r="T8" s="10"/>
      <c r="U8" s="10"/>
      <c r="V8" s="11"/>
      <c r="W8" s="10"/>
      <c r="X8" s="11"/>
      <c r="Y8" s="10"/>
      <c r="Z8" s="10"/>
      <c r="AA8" s="10"/>
      <c r="AB8" s="11"/>
      <c r="AC8" s="10"/>
      <c r="AD8" s="12"/>
      <c r="AE8" s="5"/>
    </row>
    <row r="9" spans="1:31" x14ac:dyDescent="0.25">
      <c r="A9" s="21" t="s">
        <v>25</v>
      </c>
      <c r="B9" s="9"/>
      <c r="C9" s="16"/>
      <c r="D9" s="11"/>
      <c r="E9" s="10"/>
      <c r="F9" s="10"/>
      <c r="G9" s="10"/>
      <c r="H9" s="10"/>
      <c r="I9" s="10"/>
      <c r="J9" s="10"/>
      <c r="K9" s="10"/>
      <c r="L9" s="10"/>
      <c r="M9" s="10" t="s">
        <v>20</v>
      </c>
      <c r="N9" s="29" t="str">
        <f>SUMMARY!I9</f>
        <v>1-30 JAN 2021</v>
      </c>
      <c r="O9" s="10"/>
      <c r="P9" s="10"/>
      <c r="Q9" s="10"/>
      <c r="R9" s="11"/>
      <c r="S9" s="11"/>
      <c r="T9" s="10"/>
      <c r="U9" s="10"/>
      <c r="V9" s="11"/>
      <c r="W9" s="10"/>
      <c r="X9" s="11"/>
      <c r="Y9" s="10"/>
      <c r="Z9" s="10"/>
      <c r="AA9" s="10"/>
      <c r="AB9" s="11"/>
      <c r="AC9" s="10"/>
      <c r="AD9" s="12"/>
      <c r="AE9" s="5"/>
    </row>
    <row r="11" spans="1:31" x14ac:dyDescent="0.25">
      <c r="A11" s="58" t="s">
        <v>0</v>
      </c>
      <c r="B11" s="58" t="s">
        <v>1</v>
      </c>
      <c r="C11" s="58" t="s">
        <v>2</v>
      </c>
      <c r="D11" s="58" t="s">
        <v>3</v>
      </c>
      <c r="E11" s="59" t="s">
        <v>4</v>
      </c>
      <c r="F11" s="57" t="s">
        <v>5</v>
      </c>
      <c r="G11" s="57"/>
      <c r="H11" s="54" t="s">
        <v>7</v>
      </c>
      <c r="I11" s="55"/>
      <c r="J11" s="55"/>
      <c r="K11" s="56"/>
      <c r="L11" s="57" t="s">
        <v>8</v>
      </c>
      <c r="M11" s="57"/>
      <c r="N11" s="52" t="s">
        <v>9</v>
      </c>
    </row>
    <row r="12" spans="1:31" x14ac:dyDescent="0.25">
      <c r="A12" s="58"/>
      <c r="B12" s="58"/>
      <c r="C12" s="58"/>
      <c r="D12" s="58"/>
      <c r="E12" s="59"/>
      <c r="F12" s="15" t="s">
        <v>172</v>
      </c>
      <c r="G12" s="15" t="s">
        <v>6</v>
      </c>
      <c r="H12" s="15" t="s">
        <v>172</v>
      </c>
      <c r="I12" s="15" t="s">
        <v>6</v>
      </c>
      <c r="J12" s="37" t="s">
        <v>36</v>
      </c>
      <c r="K12" s="37" t="s">
        <v>61</v>
      </c>
      <c r="L12" s="15" t="s">
        <v>172</v>
      </c>
      <c r="M12" s="15" t="s">
        <v>6</v>
      </c>
      <c r="N12" s="53"/>
    </row>
    <row r="13" spans="1:31" x14ac:dyDescent="0.25">
      <c r="A13" s="3">
        <v>1</v>
      </c>
      <c r="B13" s="4" t="s">
        <v>135</v>
      </c>
      <c r="C13" s="25"/>
      <c r="D13" s="25" t="s">
        <v>14</v>
      </c>
      <c r="E13" s="7">
        <v>30000</v>
      </c>
      <c r="F13" s="7">
        <v>17</v>
      </c>
      <c r="G13" s="7">
        <f>E13*F13</f>
        <v>510000</v>
      </c>
      <c r="H13" s="7"/>
      <c r="I13" s="7">
        <f>H13*E13</f>
        <v>0</v>
      </c>
      <c r="J13" s="38">
        <v>0.85</v>
      </c>
      <c r="K13" s="6">
        <f>J13*I13</f>
        <v>0</v>
      </c>
      <c r="L13" s="41">
        <f>F13-H13</f>
        <v>17</v>
      </c>
      <c r="M13" s="7">
        <f>L13*E13</f>
        <v>510000</v>
      </c>
      <c r="N13" s="2"/>
    </row>
    <row r="14" spans="1:31" x14ac:dyDescent="0.25">
      <c r="A14" s="3">
        <f>A13+1</f>
        <v>2</v>
      </c>
      <c r="B14" s="4" t="s">
        <v>16</v>
      </c>
      <c r="C14" s="25"/>
      <c r="D14" s="25" t="s">
        <v>10</v>
      </c>
      <c r="E14" s="7">
        <v>300000</v>
      </c>
      <c r="F14" s="7">
        <v>4</v>
      </c>
      <c r="G14" s="7">
        <f t="shared" ref="G14:G26" si="0">E14*F14</f>
        <v>1200000</v>
      </c>
      <c r="H14" s="7">
        <v>2</v>
      </c>
      <c r="I14" s="7">
        <f t="shared" ref="I14:I22" si="1">H14*E14</f>
        <v>600000</v>
      </c>
      <c r="J14" s="38">
        <v>0.85</v>
      </c>
      <c r="K14" s="6">
        <f t="shared" ref="K14:K26" si="2">J14*I14</f>
        <v>510000</v>
      </c>
      <c r="L14" s="41">
        <f t="shared" ref="L14:L22" si="3">F14-H14</f>
        <v>2</v>
      </c>
      <c r="M14" s="7">
        <f t="shared" ref="M14:M22" si="4">L14*E14</f>
        <v>600000</v>
      </c>
      <c r="N14" s="2"/>
    </row>
    <row r="15" spans="1:31" x14ac:dyDescent="0.25">
      <c r="A15" s="3">
        <f t="shared" ref="A15:A26" si="5">A14+1</f>
        <v>3</v>
      </c>
      <c r="B15" s="4" t="s">
        <v>16</v>
      </c>
      <c r="C15" s="25"/>
      <c r="D15" s="25" t="s">
        <v>17</v>
      </c>
      <c r="E15" s="7">
        <v>300000</v>
      </c>
      <c r="F15" s="7">
        <v>1</v>
      </c>
      <c r="G15" s="7">
        <f>E15*F15</f>
        <v>300000</v>
      </c>
      <c r="H15" s="7"/>
      <c r="I15" s="7">
        <f>H15*E15</f>
        <v>0</v>
      </c>
      <c r="J15" s="38">
        <v>0.85</v>
      </c>
      <c r="K15" s="6">
        <f t="shared" si="2"/>
        <v>0</v>
      </c>
      <c r="L15" s="41">
        <f>F15-H15</f>
        <v>1</v>
      </c>
      <c r="M15" s="7">
        <f>L15*E15</f>
        <v>300000</v>
      </c>
      <c r="N15" s="2"/>
    </row>
    <row r="16" spans="1:31" x14ac:dyDescent="0.25">
      <c r="A16" s="3">
        <f t="shared" si="5"/>
        <v>4</v>
      </c>
      <c r="B16" s="4" t="s">
        <v>26</v>
      </c>
      <c r="C16" s="25"/>
      <c r="D16" s="25"/>
      <c r="E16" s="7">
        <v>200000</v>
      </c>
      <c r="F16" s="7">
        <v>10</v>
      </c>
      <c r="G16" s="7">
        <f t="shared" si="0"/>
        <v>2000000</v>
      </c>
      <c r="H16" s="7">
        <v>2</v>
      </c>
      <c r="I16" s="7">
        <f t="shared" si="1"/>
        <v>400000</v>
      </c>
      <c r="J16" s="38">
        <v>0.85</v>
      </c>
      <c r="K16" s="6">
        <f t="shared" si="2"/>
        <v>340000</v>
      </c>
      <c r="L16" s="41">
        <f t="shared" si="3"/>
        <v>8</v>
      </c>
      <c r="M16" s="7">
        <f t="shared" si="4"/>
        <v>1600000</v>
      </c>
      <c r="N16" s="32"/>
    </row>
    <row r="17" spans="1:14" x14ac:dyDescent="0.25">
      <c r="A17" s="3">
        <f t="shared" si="5"/>
        <v>5</v>
      </c>
      <c r="B17" s="4" t="s">
        <v>15</v>
      </c>
      <c r="C17" s="25"/>
      <c r="D17" s="25" t="s">
        <v>14</v>
      </c>
      <c r="E17" s="7">
        <v>150000</v>
      </c>
      <c r="F17" s="7">
        <v>2</v>
      </c>
      <c r="G17" s="7">
        <f t="shared" si="0"/>
        <v>300000</v>
      </c>
      <c r="H17" s="7"/>
      <c r="I17" s="7">
        <f t="shared" si="1"/>
        <v>0</v>
      </c>
      <c r="J17" s="38">
        <v>0.85</v>
      </c>
      <c r="K17" s="6">
        <f t="shared" si="2"/>
        <v>0</v>
      </c>
      <c r="L17" s="41">
        <f t="shared" si="3"/>
        <v>2</v>
      </c>
      <c r="M17" s="7">
        <f t="shared" si="4"/>
        <v>300000</v>
      </c>
      <c r="N17" s="2"/>
    </row>
    <row r="18" spans="1:14" x14ac:dyDescent="0.25">
      <c r="A18" s="3">
        <f t="shared" si="5"/>
        <v>6</v>
      </c>
      <c r="B18" s="4" t="s">
        <v>13</v>
      </c>
      <c r="C18" s="25"/>
      <c r="D18" s="25" t="s">
        <v>14</v>
      </c>
      <c r="E18" s="7">
        <v>200000</v>
      </c>
      <c r="F18" s="7">
        <v>2</v>
      </c>
      <c r="G18" s="7">
        <f t="shared" si="0"/>
        <v>400000</v>
      </c>
      <c r="H18" s="7"/>
      <c r="I18" s="7">
        <f t="shared" si="1"/>
        <v>0</v>
      </c>
      <c r="J18" s="38">
        <v>0.85</v>
      </c>
      <c r="K18" s="6">
        <f t="shared" si="2"/>
        <v>0</v>
      </c>
      <c r="L18" s="41">
        <f t="shared" si="3"/>
        <v>2</v>
      </c>
      <c r="M18" s="7">
        <f t="shared" si="4"/>
        <v>400000</v>
      </c>
      <c r="N18" s="2"/>
    </row>
    <row r="19" spans="1:14" x14ac:dyDescent="0.25">
      <c r="A19" s="3">
        <f t="shared" si="5"/>
        <v>7</v>
      </c>
      <c r="B19" s="4" t="s">
        <v>15</v>
      </c>
      <c r="C19" s="25"/>
      <c r="D19" s="25" t="s">
        <v>29</v>
      </c>
      <c r="E19" s="7">
        <v>150000</v>
      </c>
      <c r="F19" s="7">
        <v>5</v>
      </c>
      <c r="G19" s="7">
        <f t="shared" si="0"/>
        <v>750000</v>
      </c>
      <c r="H19" s="7">
        <v>1</v>
      </c>
      <c r="I19" s="7">
        <f t="shared" si="1"/>
        <v>150000</v>
      </c>
      <c r="J19" s="38">
        <v>0.85</v>
      </c>
      <c r="K19" s="6">
        <f t="shared" si="2"/>
        <v>127500</v>
      </c>
      <c r="L19" s="41">
        <f t="shared" si="3"/>
        <v>4</v>
      </c>
      <c r="M19" s="7">
        <f t="shared" si="4"/>
        <v>600000</v>
      </c>
      <c r="N19" s="32"/>
    </row>
    <row r="20" spans="1:14" x14ac:dyDescent="0.25">
      <c r="A20" s="3">
        <f t="shared" si="5"/>
        <v>8</v>
      </c>
      <c r="B20" s="4" t="s">
        <v>13</v>
      </c>
      <c r="C20" s="25"/>
      <c r="D20" s="25" t="s">
        <v>29</v>
      </c>
      <c r="E20" s="7">
        <v>200000</v>
      </c>
      <c r="F20" s="7">
        <v>5</v>
      </c>
      <c r="G20" s="7">
        <f t="shared" si="0"/>
        <v>1000000</v>
      </c>
      <c r="H20" s="7">
        <v>1</v>
      </c>
      <c r="I20" s="7">
        <f t="shared" si="1"/>
        <v>200000</v>
      </c>
      <c r="J20" s="38">
        <v>0.85</v>
      </c>
      <c r="K20" s="6">
        <f t="shared" si="2"/>
        <v>170000</v>
      </c>
      <c r="L20" s="41">
        <f t="shared" si="3"/>
        <v>4</v>
      </c>
      <c r="M20" s="7">
        <f t="shared" si="4"/>
        <v>800000</v>
      </c>
      <c r="N20" s="32"/>
    </row>
    <row r="21" spans="1:14" x14ac:dyDescent="0.25">
      <c r="A21" s="3">
        <f t="shared" si="5"/>
        <v>9</v>
      </c>
      <c r="B21" s="4" t="s">
        <v>136</v>
      </c>
      <c r="C21" s="25"/>
      <c r="D21" s="25" t="s">
        <v>10</v>
      </c>
      <c r="E21" s="7">
        <v>150000</v>
      </c>
      <c r="F21" s="7">
        <v>19</v>
      </c>
      <c r="G21" s="7">
        <f t="shared" si="0"/>
        <v>2850000</v>
      </c>
      <c r="H21" s="7">
        <v>2</v>
      </c>
      <c r="I21" s="7">
        <f t="shared" si="1"/>
        <v>300000</v>
      </c>
      <c r="J21" s="38">
        <v>0.85</v>
      </c>
      <c r="K21" s="6">
        <f t="shared" si="2"/>
        <v>255000</v>
      </c>
      <c r="L21" s="41">
        <f t="shared" si="3"/>
        <v>17</v>
      </c>
      <c r="M21" s="7">
        <f t="shared" si="4"/>
        <v>2550000</v>
      </c>
      <c r="N21" s="32"/>
    </row>
    <row r="22" spans="1:14" x14ac:dyDescent="0.25">
      <c r="A22" s="3">
        <f t="shared" si="5"/>
        <v>10</v>
      </c>
      <c r="B22" s="4" t="s">
        <v>137</v>
      </c>
      <c r="C22" s="25"/>
      <c r="D22" s="25"/>
      <c r="E22" s="7">
        <v>15000</v>
      </c>
      <c r="F22" s="7">
        <v>134</v>
      </c>
      <c r="G22" s="7">
        <f t="shared" si="0"/>
        <v>2010000</v>
      </c>
      <c r="H22" s="7">
        <v>24</v>
      </c>
      <c r="I22" s="7">
        <f t="shared" si="1"/>
        <v>360000</v>
      </c>
      <c r="J22" s="38">
        <v>0.85</v>
      </c>
      <c r="K22" s="6">
        <f t="shared" si="2"/>
        <v>306000</v>
      </c>
      <c r="L22" s="41">
        <f t="shared" si="3"/>
        <v>110</v>
      </c>
      <c r="M22" s="7">
        <f t="shared" si="4"/>
        <v>1650000</v>
      </c>
      <c r="N22" s="32"/>
    </row>
    <row r="23" spans="1:14" x14ac:dyDescent="0.25">
      <c r="A23" s="3">
        <f t="shared" si="5"/>
        <v>11</v>
      </c>
      <c r="B23" s="4" t="s">
        <v>104</v>
      </c>
      <c r="C23" s="25"/>
      <c r="D23" s="25" t="s">
        <v>10</v>
      </c>
      <c r="E23" s="7">
        <v>350000</v>
      </c>
      <c r="F23" s="7">
        <v>1</v>
      </c>
      <c r="G23" s="7">
        <f t="shared" si="0"/>
        <v>350000</v>
      </c>
      <c r="H23" s="7"/>
      <c r="I23" s="7">
        <f t="shared" ref="I23:I26" si="6">H23*E23</f>
        <v>0</v>
      </c>
      <c r="J23" s="38">
        <v>0.85</v>
      </c>
      <c r="K23" s="6">
        <f t="shared" si="2"/>
        <v>0</v>
      </c>
      <c r="L23" s="41">
        <f t="shared" ref="L23:L26" si="7">F23-H23</f>
        <v>1</v>
      </c>
      <c r="M23" s="7">
        <f t="shared" ref="M23:M26" si="8">L23*E23</f>
        <v>350000</v>
      </c>
      <c r="N23" s="2"/>
    </row>
    <row r="24" spans="1:14" x14ac:dyDescent="0.25">
      <c r="A24" s="3">
        <f t="shared" si="5"/>
        <v>12</v>
      </c>
      <c r="B24" s="4" t="s">
        <v>104</v>
      </c>
      <c r="C24" s="25"/>
      <c r="D24" s="25" t="s">
        <v>12</v>
      </c>
      <c r="E24" s="7">
        <v>350000</v>
      </c>
      <c r="F24" s="7">
        <v>7</v>
      </c>
      <c r="G24" s="7">
        <f t="shared" si="0"/>
        <v>2450000</v>
      </c>
      <c r="H24" s="7">
        <v>1</v>
      </c>
      <c r="I24" s="7">
        <f t="shared" si="6"/>
        <v>350000</v>
      </c>
      <c r="J24" s="38">
        <v>0.85</v>
      </c>
      <c r="K24" s="6">
        <f t="shared" si="2"/>
        <v>297500</v>
      </c>
      <c r="L24" s="41">
        <f t="shared" si="7"/>
        <v>6</v>
      </c>
      <c r="M24" s="7">
        <f t="shared" si="8"/>
        <v>2100000</v>
      </c>
      <c r="N24" s="32"/>
    </row>
    <row r="25" spans="1:14" x14ac:dyDescent="0.25">
      <c r="A25" s="3">
        <f t="shared" si="5"/>
        <v>13</v>
      </c>
      <c r="B25" s="4" t="s">
        <v>139</v>
      </c>
      <c r="C25" s="25"/>
      <c r="D25" s="25" t="s">
        <v>10</v>
      </c>
      <c r="E25" s="7">
        <v>350000</v>
      </c>
      <c r="F25" s="7">
        <v>12</v>
      </c>
      <c r="G25" s="7">
        <f t="shared" si="0"/>
        <v>4200000</v>
      </c>
      <c r="H25" s="7">
        <v>2</v>
      </c>
      <c r="I25" s="7">
        <f t="shared" si="6"/>
        <v>700000</v>
      </c>
      <c r="J25" s="38">
        <v>0.85</v>
      </c>
      <c r="K25" s="6">
        <f t="shared" si="2"/>
        <v>595000</v>
      </c>
      <c r="L25" s="41">
        <f t="shared" si="7"/>
        <v>10</v>
      </c>
      <c r="M25" s="7">
        <f t="shared" si="8"/>
        <v>3500000</v>
      </c>
      <c r="N25" s="32"/>
    </row>
    <row r="26" spans="1:14" x14ac:dyDescent="0.25">
      <c r="A26" s="3">
        <f t="shared" si="5"/>
        <v>14</v>
      </c>
      <c r="B26" s="4" t="s">
        <v>164</v>
      </c>
      <c r="C26" s="25" t="s">
        <v>165</v>
      </c>
      <c r="D26" s="25" t="s">
        <v>10</v>
      </c>
      <c r="E26" s="7">
        <v>350000</v>
      </c>
      <c r="F26" s="7">
        <v>6</v>
      </c>
      <c r="G26" s="7">
        <f t="shared" si="0"/>
        <v>2100000</v>
      </c>
      <c r="H26" s="7">
        <v>1</v>
      </c>
      <c r="I26" s="7">
        <f t="shared" si="6"/>
        <v>350000</v>
      </c>
      <c r="J26" s="38">
        <v>0.85</v>
      </c>
      <c r="K26" s="6">
        <f t="shared" si="2"/>
        <v>297500</v>
      </c>
      <c r="L26" s="41">
        <f t="shared" si="7"/>
        <v>5</v>
      </c>
      <c r="M26" s="7">
        <f t="shared" si="8"/>
        <v>1750000</v>
      </c>
      <c r="N26" s="32"/>
    </row>
    <row r="27" spans="1:14" x14ac:dyDescent="0.25">
      <c r="A27" s="3"/>
      <c r="B27" s="4"/>
      <c r="C27" s="25"/>
      <c r="D27" s="25"/>
      <c r="E27" s="7"/>
      <c r="F27" s="7"/>
      <c r="G27" s="7"/>
      <c r="H27" s="7"/>
      <c r="I27" s="7"/>
      <c r="J27" s="7"/>
      <c r="K27" s="7"/>
      <c r="L27" s="7"/>
      <c r="M27" s="7"/>
      <c r="N27" s="2"/>
    </row>
    <row r="28" spans="1:14" x14ac:dyDescent="0.25">
      <c r="A28" s="17"/>
      <c r="B28" s="13" t="s">
        <v>23</v>
      </c>
      <c r="C28" s="17"/>
      <c r="D28" s="17"/>
      <c r="E28" s="14"/>
      <c r="F28" s="14">
        <f t="shared" ref="F28:M28" si="9">SUM(F13:F27)</f>
        <v>225</v>
      </c>
      <c r="G28" s="14">
        <f t="shared" si="9"/>
        <v>20420000</v>
      </c>
      <c r="H28" s="14">
        <f t="shared" si="9"/>
        <v>36</v>
      </c>
      <c r="I28" s="14">
        <f t="shared" si="9"/>
        <v>3410000</v>
      </c>
      <c r="J28" s="14"/>
      <c r="K28" s="14">
        <f t="shared" si="9"/>
        <v>2898500</v>
      </c>
      <c r="L28" s="14">
        <f t="shared" si="9"/>
        <v>189</v>
      </c>
      <c r="M28" s="14">
        <f t="shared" si="9"/>
        <v>17010000</v>
      </c>
      <c r="N28" s="13"/>
    </row>
  </sheetData>
  <mergeCells count="9">
    <mergeCell ref="L11:M11"/>
    <mergeCell ref="N11:N12"/>
    <mergeCell ref="A11:A12"/>
    <mergeCell ref="B11:B12"/>
    <mergeCell ref="C11:C12"/>
    <mergeCell ref="D11:D12"/>
    <mergeCell ref="E11:E12"/>
    <mergeCell ref="F11:G11"/>
    <mergeCell ref="H11:K11"/>
  </mergeCells>
  <pageMargins left="0.25" right="0.25" top="0.75" bottom="0.75" header="0.3" footer="0.3"/>
  <pageSetup paperSize="256" fitToHeight="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ADE DOCLO</vt:lpstr>
      <vt:lpstr>ASPOT</vt:lpstr>
      <vt:lpstr>BLUES STRONG</vt:lpstr>
      <vt:lpstr>BROKEN BONES</vt:lpstr>
      <vt:lpstr>B-STORE</vt:lpstr>
      <vt:lpstr>BULLFROG</vt:lpstr>
      <vt:lpstr>BURETOS</vt:lpstr>
      <vt:lpstr>DEULEU</vt:lpstr>
      <vt:lpstr>DEXTER</vt:lpstr>
      <vt:lpstr>ERWIN</vt:lpstr>
      <vt:lpstr>GENTLEMEN 67</vt:lpstr>
      <vt:lpstr>OSAKA</vt:lpstr>
      <vt:lpstr>RONS</vt:lpstr>
      <vt:lpstr>UNCLE MARTIN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Rozzaq Fardian</dc:creator>
  <cp:lastModifiedBy>User</cp:lastModifiedBy>
  <cp:lastPrinted>2021-01-31T07:04:16Z</cp:lastPrinted>
  <dcterms:created xsi:type="dcterms:W3CDTF">2020-09-15T03:31:25Z</dcterms:created>
  <dcterms:modified xsi:type="dcterms:W3CDTF">2021-01-31T12:04:53Z</dcterms:modified>
</cp:coreProperties>
</file>