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2d58b98aafa3dea/Documents/GitHub/GA3/"/>
    </mc:Choice>
  </mc:AlternateContent>
  <xr:revisionPtr revIDLastSave="118" documentId="13_ncr:1_{55923403-B7A2-4C6C-ACC4-2321653068E6}" xr6:coauthVersionLast="47" xr6:coauthVersionMax="47" xr10:uidLastSave="{FC5E8727-AC9E-4D09-802E-CED3814D678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F3" i="1"/>
  <c r="M11" i="1"/>
  <c r="K11" i="1"/>
  <c r="L11" i="1" s="1"/>
  <c r="I11" i="1"/>
  <c r="G11" i="1"/>
  <c r="D11" i="1"/>
  <c r="M4" i="1"/>
  <c r="K4" i="1"/>
  <c r="L4" i="1" s="1"/>
  <c r="I4" i="1"/>
  <c r="J4" i="1" s="1"/>
  <c r="G4" i="1"/>
  <c r="H4" i="1" s="1"/>
  <c r="F11" i="1"/>
  <c r="F4" i="1"/>
  <c r="M13" i="1"/>
  <c r="N13" i="1" s="1"/>
  <c r="K13" i="1"/>
  <c r="L13" i="1" s="1"/>
  <c r="I13" i="1"/>
  <c r="J13" i="1" s="1"/>
  <c r="G13" i="1"/>
  <c r="H13" i="1"/>
  <c r="N4" i="1"/>
  <c r="N5" i="1"/>
  <c r="N6" i="1"/>
  <c r="N7" i="1"/>
  <c r="N8" i="1"/>
  <c r="N9" i="1"/>
  <c r="N10" i="1"/>
  <c r="N11" i="1"/>
  <c r="N12" i="1"/>
  <c r="N3" i="1"/>
  <c r="L5" i="1"/>
  <c r="L6" i="1"/>
  <c r="L7" i="1"/>
  <c r="L8" i="1"/>
  <c r="L9" i="1"/>
  <c r="L10" i="1"/>
  <c r="L12" i="1"/>
  <c r="L3" i="1"/>
  <c r="J5" i="1"/>
  <c r="J6" i="1"/>
  <c r="J7" i="1"/>
  <c r="J8" i="1"/>
  <c r="J9" i="1"/>
  <c r="J10" i="1"/>
  <c r="J11" i="1"/>
  <c r="J12" i="1"/>
  <c r="J3" i="1"/>
  <c r="H5" i="1"/>
  <c r="H6" i="1"/>
  <c r="H7" i="1"/>
  <c r="H8" i="1"/>
  <c r="H9" i="1"/>
  <c r="H10" i="1"/>
  <c r="H11" i="1"/>
  <c r="H12" i="1"/>
  <c r="H3" i="1"/>
  <c r="G7" i="1"/>
  <c r="F7" i="1"/>
  <c r="D13" i="1"/>
  <c r="F13" i="1" s="1"/>
  <c r="F12" i="1"/>
  <c r="F10" i="1"/>
  <c r="F9" i="1"/>
  <c r="D8" i="1"/>
  <c r="F8" i="1"/>
  <c r="D9" i="1"/>
  <c r="B6" i="1"/>
  <c r="F6" i="1" s="1"/>
  <c r="B5" i="1"/>
  <c r="F5" i="1" s="1"/>
  <c r="H14" i="1" l="1"/>
  <c r="J14" i="1"/>
  <c r="L14" i="1"/>
  <c r="N14" i="1"/>
  <c r="F14" i="1"/>
</calcChain>
</file>

<file path=xl/sharedStrings.xml><?xml version="1.0" encoding="utf-8"?>
<sst xmlns="http://schemas.openxmlformats.org/spreadsheetml/2006/main" count="51" uniqueCount="27">
  <si>
    <t>per unit mass</t>
  </si>
  <si>
    <t>tube</t>
  </si>
  <si>
    <t>unit</t>
  </si>
  <si>
    <t>shell</t>
  </si>
  <si>
    <t>tube o-ring</t>
  </si>
  <si>
    <t>shell o-ring</t>
  </si>
  <si>
    <t>baffle</t>
  </si>
  <si>
    <t>qty</t>
  </si>
  <si>
    <t>kg/m</t>
  </si>
  <si>
    <t>kg/per</t>
  </si>
  <si>
    <t>m</t>
  </si>
  <si>
    <t>-</t>
  </si>
  <si>
    <t>kg/m^2</t>
  </si>
  <si>
    <t>m^2</t>
  </si>
  <si>
    <t>shell splitter</t>
  </si>
  <si>
    <t>entry splitter</t>
  </si>
  <si>
    <t>nozzle</t>
  </si>
  <si>
    <t>entry chamber</t>
  </si>
  <si>
    <t>return chamber</t>
  </si>
  <si>
    <t>endplates</t>
  </si>
  <si>
    <t>mass(kg)</t>
  </si>
  <si>
    <t>A</t>
  </si>
  <si>
    <t>total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</si>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</sst>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D7" sqref="D7"/>
    </sheetView>
  </sheetViews>
  <sheetFormatPr defaultRowHeight="14.4" x14ac:dyDescent="0.3"/>
  <cols>
    <col min="1" max="1" width="13.88671875" bestFit="1" customWidth="1"/>
    <col min="2" max="2" width="11.88671875" bestFit="1" customWidth="1"/>
    <col min="4" max="4" width="11.88671875" bestFit="1" customWidth="1"/>
    <col min="7" max="7" width="11" bestFit="1" customWidth="1"/>
  </cols>
  <sheetData>
    <row r="1" spans="1:14" x14ac:dyDescent="0.3">
      <c r="B1" s="2" t="s">
        <v>21</v>
      </c>
      <c r="C1" s="2"/>
      <c r="D1" s="2"/>
      <c r="E1" s="2"/>
      <c r="F1" s="2"/>
      <c r="G1" s="2" t="s">
        <v>23</v>
      </c>
      <c r="H1" s="2"/>
      <c r="I1" s="2" t="s">
        <v>24</v>
      </c>
      <c r="J1" s="2"/>
      <c r="K1" s="2" t="s">
        <v>25</v>
      </c>
      <c r="L1" s="2"/>
      <c r="M1" s="2" t="s">
        <v>26</v>
      </c>
      <c r="N1" s="2"/>
    </row>
    <row r="2" spans="1:14" x14ac:dyDescent="0.3">
      <c r="B2" s="2" t="s">
        <v>0</v>
      </c>
      <c r="C2" s="2"/>
      <c r="D2" t="s">
        <v>7</v>
      </c>
      <c r="E2" t="s">
        <v>2</v>
      </c>
      <c r="F2" t="s">
        <v>20</v>
      </c>
      <c r="G2" t="s">
        <v>7</v>
      </c>
      <c r="H2" t="s">
        <v>20</v>
      </c>
      <c r="I2" t="s">
        <v>7</v>
      </c>
      <c r="J2" t="s">
        <v>20</v>
      </c>
      <c r="K2" t="s">
        <v>7</v>
      </c>
      <c r="L2" t="s">
        <v>20</v>
      </c>
      <c r="M2" t="s">
        <v>7</v>
      </c>
      <c r="N2" t="s">
        <v>20</v>
      </c>
    </row>
    <row r="3" spans="1:14" x14ac:dyDescent="0.3">
      <c r="A3" t="s">
        <v>1</v>
      </c>
      <c r="B3" s="1">
        <v>0.2</v>
      </c>
      <c r="C3" t="s">
        <v>8</v>
      </c>
      <c r="D3" s="1">
        <v>3.5</v>
      </c>
      <c r="E3" t="s">
        <v>10</v>
      </c>
      <c r="F3">
        <f>B3*D3</f>
        <v>0.70000000000000007</v>
      </c>
      <c r="G3">
        <v>3.12</v>
      </c>
      <c r="H3">
        <f>G3*B3</f>
        <v>0.62400000000000011</v>
      </c>
      <c r="I3">
        <v>3.12</v>
      </c>
      <c r="J3">
        <f>I3*B3</f>
        <v>0.62400000000000011</v>
      </c>
      <c r="K3">
        <v>3.1920000000000002</v>
      </c>
      <c r="L3">
        <f>K3*B3</f>
        <v>0.63840000000000008</v>
      </c>
      <c r="M3">
        <v>3.1440000000000001</v>
      </c>
      <c r="N3">
        <f>M3*B3</f>
        <v>0.62880000000000003</v>
      </c>
    </row>
    <row r="4" spans="1:14" x14ac:dyDescent="0.3">
      <c r="A4" t="s">
        <v>3</v>
      </c>
      <c r="B4" s="1">
        <v>0.65</v>
      </c>
      <c r="C4" t="s">
        <v>8</v>
      </c>
      <c r="D4" s="1">
        <f>0.236 - 0.00425</f>
        <v>0.23174999999999998</v>
      </c>
      <c r="E4" t="s">
        <v>10</v>
      </c>
      <c r="F4">
        <f t="shared" ref="F4:F13" si="0">B4*D4</f>
        <v>0.15063750000000001</v>
      </c>
      <c r="G4">
        <f>0.246-0.00425</f>
        <v>0.24174999999999999</v>
      </c>
      <c r="H4">
        <f t="shared" ref="H4:H13" si="1">G4*B4</f>
        <v>0.15713750000000001</v>
      </c>
      <c r="I4">
        <f>0.183-0.00425</f>
        <v>0.17874999999999999</v>
      </c>
      <c r="J4">
        <f t="shared" ref="J4:J13" si="2">I4*B4</f>
        <v>0.1161875</v>
      </c>
      <c r="K4">
        <f>0.255-0.00425</f>
        <v>0.25075000000000003</v>
      </c>
      <c r="L4">
        <f t="shared" ref="L4:L13" si="3">K4*B4</f>
        <v>0.16298750000000004</v>
      </c>
      <c r="M4">
        <f>0.25-0.00425</f>
        <v>0.24575</v>
      </c>
      <c r="N4">
        <f t="shared" ref="N4:N13" si="4">M4*B4</f>
        <v>0.1597375</v>
      </c>
    </row>
    <row r="5" spans="1:14" x14ac:dyDescent="0.3">
      <c r="A5" t="s">
        <v>4</v>
      </c>
      <c r="B5" s="1">
        <f>0.8*10^-3</f>
        <v>8.0000000000000004E-4</v>
      </c>
      <c r="C5" t="s">
        <v>9</v>
      </c>
      <c r="D5" s="1">
        <v>28</v>
      </c>
      <c r="E5" t="s">
        <v>11</v>
      </c>
      <c r="F5">
        <f t="shared" si="0"/>
        <v>2.24E-2</v>
      </c>
      <c r="G5">
        <v>24</v>
      </c>
      <c r="H5">
        <f t="shared" si="1"/>
        <v>1.9200000000000002E-2</v>
      </c>
      <c r="I5">
        <v>32</v>
      </c>
      <c r="J5">
        <f t="shared" si="2"/>
        <v>2.5600000000000001E-2</v>
      </c>
      <c r="K5">
        <v>24</v>
      </c>
      <c r="L5">
        <f t="shared" si="3"/>
        <v>1.9200000000000002E-2</v>
      </c>
      <c r="M5">
        <v>24</v>
      </c>
      <c r="N5">
        <f t="shared" si="4"/>
        <v>1.9200000000000002E-2</v>
      </c>
    </row>
    <row r="6" spans="1:14" x14ac:dyDescent="0.3">
      <c r="A6" t="s">
        <v>5</v>
      </c>
      <c r="B6" s="1">
        <f>5.3*10^-3</f>
        <v>5.3E-3</v>
      </c>
      <c r="C6" t="s">
        <v>9</v>
      </c>
      <c r="D6" s="1">
        <v>6</v>
      </c>
      <c r="E6" t="s">
        <v>11</v>
      </c>
      <c r="F6">
        <f t="shared" si="0"/>
        <v>3.1800000000000002E-2</v>
      </c>
      <c r="G6">
        <v>6</v>
      </c>
      <c r="H6">
        <f t="shared" si="1"/>
        <v>3.1800000000000002E-2</v>
      </c>
      <c r="I6">
        <v>6</v>
      </c>
      <c r="J6">
        <f t="shared" si="2"/>
        <v>3.1800000000000002E-2</v>
      </c>
      <c r="K6">
        <v>6</v>
      </c>
      <c r="L6">
        <f t="shared" si="3"/>
        <v>3.1800000000000002E-2</v>
      </c>
      <c r="M6">
        <v>6</v>
      </c>
      <c r="N6">
        <f t="shared" si="4"/>
        <v>3.1800000000000002E-2</v>
      </c>
    </row>
    <row r="7" spans="1:14" x14ac:dyDescent="0.3">
      <c r="A7" t="s">
        <v>6</v>
      </c>
      <c r="B7" s="1">
        <v>2.39</v>
      </c>
      <c r="C7" t="s">
        <v>12</v>
      </c>
      <c r="D7" s="1">
        <f>0.002115*5</f>
        <v>1.0575000000000001E-2</v>
      </c>
      <c r="E7" t="s">
        <v>13</v>
      </c>
      <c r="F7">
        <f t="shared" si="0"/>
        <v>2.5274250000000005E-2</v>
      </c>
      <c r="G7">
        <f>0.0017729*6</f>
        <v>1.06374E-2</v>
      </c>
      <c r="H7">
        <f t="shared" si="1"/>
        <v>2.5423386000000003E-2</v>
      </c>
      <c r="I7">
        <v>1.2957E-2</v>
      </c>
      <c r="J7">
        <f t="shared" si="2"/>
        <v>3.0967230000000002E-2</v>
      </c>
      <c r="K7">
        <v>1.5258000000000001E-2</v>
      </c>
      <c r="L7">
        <f t="shared" si="3"/>
        <v>3.6466620000000005E-2</v>
      </c>
      <c r="M7">
        <v>1.2215999999999999E-2</v>
      </c>
      <c r="N7">
        <f t="shared" si="4"/>
        <v>2.9196240000000002E-2</v>
      </c>
    </row>
    <row r="8" spans="1:14" x14ac:dyDescent="0.3">
      <c r="A8" t="s">
        <v>14</v>
      </c>
      <c r="B8" s="1">
        <v>2.39</v>
      </c>
      <c r="C8" t="s">
        <v>12</v>
      </c>
      <c r="D8" s="1">
        <f>0.01427</f>
        <v>1.427E-2</v>
      </c>
      <c r="E8" t="s">
        <v>13</v>
      </c>
      <c r="F8">
        <f t="shared" si="0"/>
        <v>3.4105299999999998E-2</v>
      </c>
      <c r="G8">
        <v>1.434E-2</v>
      </c>
      <c r="H8">
        <f t="shared" si="1"/>
        <v>3.42726E-2</v>
      </c>
      <c r="I8">
        <v>1.0954999999999999E-2</v>
      </c>
      <c r="J8">
        <f t="shared" si="2"/>
        <v>2.6182449999999999E-2</v>
      </c>
      <c r="K8">
        <v>1.4988700000000001E-2</v>
      </c>
      <c r="L8">
        <f t="shared" si="3"/>
        <v>3.5822993000000004E-2</v>
      </c>
      <c r="M8">
        <v>1.4872E-2</v>
      </c>
      <c r="N8">
        <f t="shared" si="4"/>
        <v>3.5544079999999999E-2</v>
      </c>
    </row>
    <row r="9" spans="1:14" x14ac:dyDescent="0.3">
      <c r="A9" t="s">
        <v>15</v>
      </c>
      <c r="B9" s="1">
        <v>2.39</v>
      </c>
      <c r="C9" t="s">
        <v>12</v>
      </c>
      <c r="D9" s="1">
        <f>0.003859</f>
        <v>3.859E-3</v>
      </c>
      <c r="E9" t="s">
        <v>13</v>
      </c>
      <c r="F9">
        <f t="shared" si="0"/>
        <v>9.2230100000000002E-3</v>
      </c>
      <c r="G9">
        <v>6.1990999999999999E-3</v>
      </c>
      <c r="H9">
        <f t="shared" si="1"/>
        <v>1.4815849000000001E-2</v>
      </c>
      <c r="I9">
        <v>3.215E-3</v>
      </c>
      <c r="J9">
        <f t="shared" si="2"/>
        <v>7.6838500000000007E-3</v>
      </c>
      <c r="K9">
        <v>3.1800000000000001E-3</v>
      </c>
      <c r="L9">
        <f t="shared" si="3"/>
        <v>7.6002000000000005E-3</v>
      </c>
      <c r="M9">
        <v>3.1871999999999998E-3</v>
      </c>
      <c r="N9">
        <f t="shared" si="4"/>
        <v>7.617408E-3</v>
      </c>
    </row>
    <row r="10" spans="1:14" x14ac:dyDescent="0.3">
      <c r="A10" t="s">
        <v>16</v>
      </c>
      <c r="B10" s="1">
        <v>2.5000000000000001E-2</v>
      </c>
      <c r="C10" t="s">
        <v>9</v>
      </c>
      <c r="D10" s="1">
        <v>4</v>
      </c>
      <c r="E10" t="s">
        <v>11</v>
      </c>
      <c r="F10">
        <f t="shared" si="0"/>
        <v>0.1</v>
      </c>
      <c r="G10">
        <v>4</v>
      </c>
      <c r="H10">
        <f t="shared" si="1"/>
        <v>0.1</v>
      </c>
      <c r="I10">
        <v>4</v>
      </c>
      <c r="J10">
        <f t="shared" si="2"/>
        <v>0.1</v>
      </c>
      <c r="K10">
        <v>4</v>
      </c>
      <c r="L10">
        <f t="shared" si="3"/>
        <v>0.1</v>
      </c>
      <c r="M10">
        <v>4</v>
      </c>
      <c r="N10">
        <f t="shared" si="4"/>
        <v>0.1</v>
      </c>
    </row>
    <row r="11" spans="1:14" x14ac:dyDescent="0.3">
      <c r="A11" t="s">
        <v>17</v>
      </c>
      <c r="B11" s="1">
        <v>0.65</v>
      </c>
      <c r="C11" t="s">
        <v>8</v>
      </c>
      <c r="D11" s="1">
        <f>0.06 - 0.00425</f>
        <v>5.5749999999999994E-2</v>
      </c>
      <c r="E11" t="s">
        <v>10</v>
      </c>
      <c r="F11">
        <f t="shared" si="0"/>
        <v>3.6237499999999999E-2</v>
      </c>
      <c r="G11">
        <f>0.05-0.00425</f>
        <v>4.5749999999999999E-2</v>
      </c>
      <c r="H11">
        <f t="shared" si="1"/>
        <v>2.97375E-2</v>
      </c>
      <c r="I11">
        <f>0.05-0.00425</f>
        <v>4.5749999999999999E-2</v>
      </c>
      <c r="J11">
        <f t="shared" si="2"/>
        <v>2.97375E-2</v>
      </c>
      <c r="K11">
        <f>0.05-0.00425</f>
        <v>4.5749999999999999E-2</v>
      </c>
      <c r="L11">
        <f t="shared" si="3"/>
        <v>2.97375E-2</v>
      </c>
      <c r="M11">
        <f>0.05-0.00425</f>
        <v>4.5749999999999999E-2</v>
      </c>
      <c r="N11">
        <f t="shared" si="4"/>
        <v>2.97375E-2</v>
      </c>
    </row>
    <row r="12" spans="1:14" x14ac:dyDescent="0.3">
      <c r="A12" t="s">
        <v>18</v>
      </c>
      <c r="B12" s="1">
        <v>0.65</v>
      </c>
      <c r="C12" t="s">
        <v>8</v>
      </c>
      <c r="D12" s="1">
        <v>1.4999999999999999E-2</v>
      </c>
      <c r="E12" t="s">
        <v>10</v>
      </c>
      <c r="F12">
        <f t="shared" si="0"/>
        <v>9.75E-3</v>
      </c>
      <c r="G12">
        <v>2.5000000000000001E-2</v>
      </c>
      <c r="H12">
        <f t="shared" si="1"/>
        <v>1.6250000000000001E-2</v>
      </c>
      <c r="I12">
        <v>0.02</v>
      </c>
      <c r="J12">
        <f t="shared" si="2"/>
        <v>1.3000000000000001E-2</v>
      </c>
      <c r="K12">
        <v>0.02</v>
      </c>
      <c r="L12">
        <f t="shared" si="3"/>
        <v>1.3000000000000001E-2</v>
      </c>
      <c r="M12">
        <v>2.5000000000000001E-2</v>
      </c>
      <c r="N12">
        <f t="shared" si="4"/>
        <v>1.6250000000000001E-2</v>
      </c>
    </row>
    <row r="13" spans="1:14" x14ac:dyDescent="0.3">
      <c r="A13" t="s">
        <v>19</v>
      </c>
      <c r="B13" s="1">
        <v>1150</v>
      </c>
      <c r="C13" t="s">
        <v>9</v>
      </c>
      <c r="D13" s="1">
        <f>(20538+20358+24265+24130)*10^-9</f>
        <v>8.929100000000001E-5</v>
      </c>
      <c r="E13" t="s">
        <v>11</v>
      </c>
      <c r="F13">
        <f t="shared" si="0"/>
        <v>0.10268465000000002</v>
      </c>
      <c r="G13" s="1">
        <f>(20538+20358+24265+24130+1600)*10^-9</f>
        <v>9.0891000000000008E-5</v>
      </c>
      <c r="H13">
        <f t="shared" si="1"/>
        <v>0.10452465000000001</v>
      </c>
      <c r="I13" s="1">
        <f>(20538+20358+24265+24130-1600)*10^-9</f>
        <v>8.7691000000000011E-5</v>
      </c>
      <c r="J13">
        <f t="shared" si="2"/>
        <v>0.10084465000000001</v>
      </c>
      <c r="K13" s="1">
        <f>(20538+20358+24265+24130+1600)*10^-9</f>
        <v>9.0891000000000008E-5</v>
      </c>
      <c r="L13">
        <f t="shared" si="3"/>
        <v>0.10452465000000001</v>
      </c>
      <c r="M13" s="1">
        <f>(20538+20358+24265+24130+1600)*10^-9</f>
        <v>9.0891000000000008E-5</v>
      </c>
      <c r="N13">
        <f t="shared" si="4"/>
        <v>0.10452465000000001</v>
      </c>
    </row>
    <row r="14" spans="1:14" x14ac:dyDescent="0.3">
      <c r="E14" t="s">
        <v>22</v>
      </c>
      <c r="F14">
        <f>SUM(F3:F13)</f>
        <v>1.2221122100000001</v>
      </c>
      <c r="H14">
        <f>SUM(H3:H13)</f>
        <v>1.1571614850000005</v>
      </c>
      <c r="J14">
        <f>SUM(J3:J13)</f>
        <v>1.1060031800000001</v>
      </c>
      <c r="L14">
        <f>SUM(L3:L13)</f>
        <v>1.1795394630000002</v>
      </c>
      <c r="N14">
        <f>SUM(N3:N13)</f>
        <v>1.1624073780000002</v>
      </c>
    </row>
  </sheetData>
  <mergeCells count="6">
    <mergeCell ref="M1:N1"/>
    <mergeCell ref="B2:C2"/>
    <mergeCell ref="B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Wraith</dc:creator>
  <cp:lastModifiedBy>Ryan Ward</cp:lastModifiedBy>
  <dcterms:created xsi:type="dcterms:W3CDTF">2015-06-05T18:17:20Z</dcterms:created>
  <dcterms:modified xsi:type="dcterms:W3CDTF">2025-05-30T11:18:21Z</dcterms:modified>
</cp:coreProperties>
</file>