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ilip\Desktop\Studia\Excell\Dashboard\"/>
    </mc:Choice>
  </mc:AlternateContent>
  <xr:revisionPtr revIDLastSave="0" documentId="13_ncr:1_{89E680C5-2707-427C-9F61-BB191900027D}" xr6:coauthVersionLast="47" xr6:coauthVersionMax="47" xr10:uidLastSave="{00000000-0000-0000-0000-000000000000}"/>
  <workbookProtection lockStructure="1"/>
  <bookViews>
    <workbookView xWindow="-120" yWindow="-120" windowWidth="29040" windowHeight="15720" firstSheet="2" activeTab="2" xr2:uid="{00000000-000D-0000-FFFF-FFFF00000000}"/>
  </bookViews>
  <sheets>
    <sheet name="Dane Inflacja" sheetId="1" state="hidden" r:id="rId1"/>
    <sheet name="Dane ceny" sheetId="2" state="hidden" r:id="rId2"/>
    <sheet name="Powitanie" sheetId="6" r:id="rId3"/>
    <sheet name="Inflacjomat" sheetId="3" r:id="rId4"/>
    <sheet name="Zmiany cen produktów" sheetId="4" r:id="rId5"/>
    <sheet name="Grupy produktów" sheetId="7" r:id="rId6"/>
    <sheet name="Zmiany inflacji" sheetId="5" r:id="rId7"/>
  </sheets>
  <definedNames>
    <definedName name="Fragmentator_Rok">#N/A</definedName>
    <definedName name="Fragmentator_Rok2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3" l="1"/>
  <c r="J15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4" i="1"/>
  <c r="G23" i="1" s="1"/>
  <c r="G22" i="1" s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5" i="1"/>
  <c r="E3" i="1"/>
  <c r="E4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P5" i="3" a="1"/>
  <c r="P5" i="3" s="1"/>
  <c r="U15" i="3" s="1"/>
  <c r="L15" i="3" l="1"/>
  <c r="U27" i="3"/>
  <c r="U26" i="3"/>
  <c r="U29" i="3"/>
  <c r="U28" i="3"/>
  <c r="U21" i="3"/>
  <c r="U24" i="3"/>
  <c r="U23" i="3"/>
  <c r="U22" i="3"/>
  <c r="U20" i="3"/>
  <c r="U19" i="3"/>
  <c r="U25" i="3"/>
  <c r="H24" i="3" l="1"/>
  <c r="O24" i="3" s="1"/>
  <c r="H22" i="3"/>
  <c r="O22" i="3" s="1"/>
  <c r="H23" i="3"/>
  <c r="O23" i="3" s="1"/>
  <c r="H21" i="3"/>
  <c r="O21" i="3" s="1"/>
  <c r="H28" i="3"/>
  <c r="O28" i="3" s="1"/>
  <c r="H29" i="3"/>
  <c r="O29" i="3" s="1"/>
  <c r="H26" i="3"/>
  <c r="O26" i="3" s="1"/>
  <c r="H27" i="3"/>
  <c r="O27" i="3" s="1"/>
  <c r="H20" i="3"/>
  <c r="O20" i="3" s="1"/>
  <c r="H25" i="3"/>
  <c r="O25" i="3" s="1"/>
  <c r="H19" i="3"/>
  <c r="O19" i="3" s="1"/>
  <c r="AB29" i="3" l="1"/>
  <c r="P29" i="3" s="1"/>
  <c r="AB26" i="3"/>
  <c r="R26" i="3" s="1"/>
  <c r="AB20" i="3"/>
  <c r="P20" i="3" s="1"/>
  <c r="AB28" i="3"/>
  <c r="R28" i="3" s="1"/>
  <c r="AB22" i="3"/>
  <c r="P22" i="3" s="1"/>
  <c r="AB25" i="3"/>
  <c r="R25" i="3" s="1"/>
  <c r="AB24" i="3"/>
  <c r="P24" i="3" s="1"/>
  <c r="AB23" i="3"/>
  <c r="R23" i="3" s="1"/>
  <c r="AB27" i="3"/>
  <c r="P27" i="3" s="1"/>
  <c r="AB21" i="3"/>
  <c r="R21" i="3" s="1"/>
  <c r="AB19" i="3"/>
  <c r="P19" i="3" s="1"/>
  <c r="R22" i="3" l="1"/>
  <c r="P26" i="3"/>
  <c r="R29" i="3"/>
  <c r="P28" i="3"/>
  <c r="R20" i="3"/>
  <c r="P25" i="3"/>
  <c r="R19" i="3"/>
  <c r="P23" i="3"/>
  <c r="R24" i="3"/>
  <c r="P21" i="3"/>
  <c r="R27" i="3"/>
  <c r="P33" i="3" l="1" a="1"/>
  <c r="P33" i="3" s="1"/>
  <c r="O33" i="3" s="1"/>
  <c r="S9" i="3" l="1"/>
  <c r="O35" i="3" a="1"/>
  <c r="O3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<sst xmlns="http://schemas.openxmlformats.org/spreadsheetml/2006/main" count="157" uniqueCount="87">
  <si>
    <t>Żelazko z nawilżaczem</t>
  </si>
  <si>
    <t>Mięso wieprzowe z kością łopatką - 1kg</t>
  </si>
  <si>
    <t>Chleb mieszany zwykły (pszenno-żytni) - 1kg</t>
  </si>
  <si>
    <t xml:space="preserve">Rower turystyczny </t>
  </si>
  <si>
    <t xml:space="preserve">Piwo jasne pełne, butelkowane - 0,5l </t>
  </si>
  <si>
    <t>Centralne ogrzewanie - 1 m3</t>
  </si>
  <si>
    <t>Zimna woda kanalizacyjna - 1 m3</t>
  </si>
  <si>
    <t>Węgiel kamienny - 1 t</t>
  </si>
  <si>
    <t>Patelnia - średnica 24 cm</t>
  </si>
  <si>
    <t>Ser dojrzewający "Gouda" - 1 kg</t>
  </si>
  <si>
    <t>Wskaźnik cen towarów i usług konsumpcyjnych</t>
  </si>
  <si>
    <t>Dane GUS z adresu:</t>
  </si>
  <si>
    <t>http://surl.li/sdkje</t>
  </si>
  <si>
    <t>https://bdl.stat.gov.pl/bdl/dane/podgrup/temat</t>
  </si>
  <si>
    <t>Kwota</t>
  </si>
  <si>
    <t>Rok</t>
  </si>
  <si>
    <t>można było kupić</t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</si>
  <si>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</si>
  <si>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t>l</t>
  </si>
  <si>
    <t>szt.</t>
  </si>
  <si>
    <t>t</t>
  </si>
  <si>
    <t>kg</t>
  </si>
  <si>
    <t xml:space="preserve">Węgiel kamienny </t>
  </si>
  <si>
    <t>Zimna woda kanalizacyjna</t>
  </si>
  <si>
    <t>Centralne ogrzewanie</t>
  </si>
  <si>
    <t>Piwo jasne pełne, butelkowane</t>
  </si>
  <si>
    <t>Mięso wieprzowe z kością łopatką</t>
  </si>
  <si>
    <t>Chleb mieszany zwykły (pszenno-żytni)</t>
  </si>
  <si>
    <t>Ser dojrzewający "Gouda"</t>
  </si>
  <si>
    <t>O ile mniej o ile więcej?</t>
  </si>
  <si>
    <t>Inflacja r/r</t>
  </si>
  <si>
    <t>100 złotych po inflacji (1999)</t>
  </si>
  <si>
    <t>100 zł po inflacji (2022)</t>
  </si>
  <si>
    <t>W 2022 roku można było kupić o:</t>
  </si>
  <si>
    <t>patelni</t>
  </si>
  <si>
    <t>węgla</t>
  </si>
  <si>
    <t>zimnej wody</t>
  </si>
  <si>
    <t>centralnego ogrzewania</t>
  </si>
  <si>
    <t>piwa</t>
  </si>
  <si>
    <t>rowerów</t>
  </si>
  <si>
    <t>mięsa wieprzowego</t>
  </si>
  <si>
    <t>chleba pszenno-żytniego</t>
  </si>
  <si>
    <t>śmietany</t>
  </si>
  <si>
    <t>sera "Goudy"</t>
  </si>
  <si>
    <t>Śmietana zawartość tłuszczu 18%</t>
  </si>
  <si>
    <t>Śmietana zawartość tłuszczu 18% - 1l</t>
  </si>
  <si>
    <t>żelazek</t>
  </si>
  <si>
    <t>Ile mniej dóbr procentowo można było kupić w 2022 za tą kwotę?</t>
  </si>
  <si>
    <t>Bardzo zła</t>
  </si>
  <si>
    <t>Zła</t>
  </si>
  <si>
    <t>Średnia</t>
  </si>
  <si>
    <t>Dobra</t>
  </si>
  <si>
    <t>Bardzo dobra</t>
  </si>
  <si>
    <t>Razem</t>
  </si>
  <si>
    <t xml:space="preserve"> po inflacji</t>
  </si>
  <si>
    <t>W 2022 za</t>
  </si>
  <si>
    <t>Produkt</t>
  </si>
  <si>
    <t>Sprzęty domowe</t>
  </si>
  <si>
    <t>Produkty spożywcze</t>
  </si>
  <si>
    <t>Towary</t>
  </si>
  <si>
    <t>Wartości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</si>
  <si>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</si>
  <si>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</si>
  <si>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</si>
  <si>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</si>
  <si>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</si>
  <si>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 xml:space="preserve">2004 </t>
  </si>
  <si>
    <t xml:space="preserve">2005 </t>
  </si>
  <si>
    <t xml:space="preserve">2006 </t>
  </si>
  <si>
    <t xml:space="preserve">2007 </t>
  </si>
  <si>
    <t xml:space="preserve">2008 </t>
  </si>
  <si>
    <t xml:space="preserve">2009 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</si>
  <si>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</si>
  <si>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</si>
  <si>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</si>
  <si>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</si>
  <si>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</si>
  <si>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</si>
  <si>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</si>
  <si>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</si>
  <si>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</si>
  <si>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</si>
  <si>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</si>
  <si>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</si>
  <si>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</si>
  <si>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>Suma koszyka dóbr</t>
  </si>
  <si>
    <t>Inflacja rok do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</si>
</sst>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zł&quot;_-;\-* #,##0.00\ &quot;zł&quot;_-;_-* &quot;-&quot;??\ &quot;zł&quot;_-;_-@_-"/>
    <numFmt numFmtId="164" formatCode="0.0"/>
    <numFmt numFmtId="165" formatCode="_-* #,##0\ &quot;zł&quot;_-;\-* #,##0\ &quot;zł&quot;_-;_-* &quot;-&quot;??\ &quot;zł&quot;_-;_-@_-"/>
    <numFmt numFmtId="166" formatCode="0.0%"/>
    <numFmt numFmtId="167" formatCode="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  <charset val="238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6" fillId="2" borderId="1">
      <alignment horizontal="left" vertical="center" wrapText="1"/>
    </xf>
    <xf numFmtId="0" fontId="1" fillId="0" borderId="0"/>
  </cellStyleXfs>
  <cellXfs count="79">
    <xf numFmtId="0" fontId="0" fillId="0" borderId="0" xfId="0"/>
    <xf numFmtId="0" fontId="4" fillId="0" borderId="0" xfId="3" applyFont="1" applyAlignment="1">
      <alignment vertical="center"/>
    </xf>
    <xf numFmtId="44" fontId="5" fillId="0" borderId="0" xfId="1" applyFont="1"/>
    <xf numFmtId="44" fontId="0" fillId="0" borderId="0" xfId="1" applyFont="1"/>
    <xf numFmtId="0" fontId="1" fillId="0" borderId="0" xfId="6"/>
    <xf numFmtId="0" fontId="1" fillId="0" borderId="0" xfId="6" applyAlignment="1">
      <alignment horizontal="right" vertical="center" wrapText="1"/>
    </xf>
    <xf numFmtId="164" fontId="1" fillId="0" borderId="0" xfId="6" applyNumberFormat="1" applyAlignment="1">
      <alignment horizontal="right" vertical="center" wrapText="1"/>
    </xf>
    <xf numFmtId="0" fontId="1" fillId="0" borderId="0" xfId="6" applyAlignment="1">
      <alignment horizontal="right"/>
    </xf>
    <xf numFmtId="0" fontId="3" fillId="0" borderId="0" xfId="3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6" applyAlignment="1">
      <alignment wrapText="1"/>
    </xf>
    <xf numFmtId="166" fontId="0" fillId="0" borderId="0" xfId="2" applyNumberFormat="1" applyFont="1"/>
    <xf numFmtId="0" fontId="0" fillId="0" borderId="0" xfId="2" applyNumberFormat="1" applyFont="1"/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165" fontId="0" fillId="3" borderId="0" xfId="0" applyNumberFormat="1" applyFill="1"/>
    <xf numFmtId="165" fontId="0" fillId="3" borderId="0" xfId="1" applyNumberFormat="1" applyFont="1" applyFill="1" applyAlignment="1">
      <alignment horizontal="center" vertical="center"/>
    </xf>
    <xf numFmtId="166" fontId="0" fillId="3" borderId="2" xfId="2" applyNumberFormat="1" applyFont="1" applyFill="1" applyBorder="1" applyAlignment="1">
      <alignment horizontal="center" vertical="center"/>
    </xf>
    <xf numFmtId="1" fontId="0" fillId="3" borderId="2" xfId="0" applyNumberFormat="1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4" fillId="3" borderId="0" xfId="3" applyFont="1" applyFill="1" applyAlignment="1">
      <alignment vertical="center"/>
    </xf>
    <xf numFmtId="1" fontId="0" fillId="3" borderId="2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1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2" fillId="4" borderId="0" xfId="1" applyNumberFormat="1" applyFont="1" applyFill="1" applyAlignment="1">
      <alignment horizontal="center"/>
    </xf>
    <xf numFmtId="165" fontId="7" fillId="4" borderId="0" xfId="1" applyNumberFormat="1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1" fontId="0" fillId="3" borderId="3" xfId="0" applyNumberFormat="1" applyFill="1" applyBorder="1"/>
    <xf numFmtId="2" fontId="0" fillId="3" borderId="3" xfId="0" applyNumberFormat="1" applyFill="1" applyBorder="1"/>
    <xf numFmtId="1" fontId="0" fillId="3" borderId="4" xfId="0" applyNumberFormat="1" applyFill="1" applyBorder="1"/>
    <xf numFmtId="1" fontId="0" fillId="3" borderId="7" xfId="0" applyNumberFormat="1" applyFill="1" applyBorder="1"/>
    <xf numFmtId="1" fontId="0" fillId="3" borderId="9" xfId="0" applyNumberFormat="1" applyFill="1" applyBorder="1"/>
    <xf numFmtId="2" fontId="0" fillId="3" borderId="6" xfId="0" applyNumberFormat="1" applyFill="1" applyBorder="1"/>
    <xf numFmtId="166" fontId="0" fillId="4" borderId="0" xfId="0" applyNumberFormat="1" applyFill="1"/>
    <xf numFmtId="0" fontId="0" fillId="3" borderId="0" xfId="0" applyFill="1" applyProtection="1">
      <protection locked="0"/>
    </xf>
    <xf numFmtId="2" fontId="0" fillId="3" borderId="0" xfId="0" applyNumberFormat="1" applyFill="1" applyProtection="1">
      <protection locked="0"/>
    </xf>
    <xf numFmtId="165" fontId="11" fillId="4" borderId="0" xfId="1" applyNumberFormat="1" applyFont="1" applyFill="1" applyAlignment="1" applyProtection="1">
      <alignment horizontal="center" vertical="center"/>
      <protection locked="0"/>
    </xf>
    <xf numFmtId="0" fontId="0" fillId="3" borderId="0" xfId="2" applyNumberFormat="1" applyFont="1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Alignment="1">
      <alignment horizontal="right"/>
    </xf>
    <xf numFmtId="165" fontId="0" fillId="3" borderId="0" xfId="1" applyNumberFormat="1" applyFont="1" applyFill="1" applyAlignment="1">
      <alignment horizontal="center"/>
    </xf>
    <xf numFmtId="44" fontId="0" fillId="3" borderId="0" xfId="0" applyNumberFormat="1" applyFill="1"/>
    <xf numFmtId="167" fontId="0" fillId="3" borderId="0" xfId="0" applyNumberFormat="1" applyFill="1" applyAlignment="1">
      <alignment horizontal="left"/>
    </xf>
    <xf numFmtId="10" fontId="0" fillId="0" borderId="0" xfId="2" applyNumberFormat="1" applyFont="1"/>
    <xf numFmtId="2" fontId="0" fillId="0" borderId="0" xfId="2" applyNumberFormat="1" applyFont="1"/>
    <xf numFmtId="0" fontId="4" fillId="4" borderId="0" xfId="0" applyFont="1" applyFill="1"/>
    <xf numFmtId="0" fontId="4" fillId="4" borderId="0" xfId="0" applyFont="1" applyFill="1" applyProtection="1">
      <protection locked="0"/>
    </xf>
    <xf numFmtId="0" fontId="4" fillId="3" borderId="0" xfId="0" applyFont="1" applyFill="1"/>
    <xf numFmtId="0" fontId="4" fillId="3" borderId="0" xfId="0" applyFont="1" applyFill="1" applyProtection="1">
      <protection locked="0"/>
    </xf>
    <xf numFmtId="1" fontId="4" fillId="3" borderId="0" xfId="0" applyNumberFormat="1" applyFont="1" applyFill="1" applyProtection="1">
      <protection locked="0"/>
    </xf>
    <xf numFmtId="2" fontId="4" fillId="3" borderId="0" xfId="0" applyNumberFormat="1" applyFont="1" applyFill="1" applyProtection="1">
      <protection locked="0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4" fillId="3" borderId="4" xfId="3" applyFont="1" applyFill="1" applyBorder="1" applyAlignment="1">
      <alignment horizontal="left" vertical="center"/>
    </xf>
    <xf numFmtId="0" fontId="4" fillId="3" borderId="5" xfId="3" applyFont="1" applyFill="1" applyBorder="1" applyAlignment="1">
      <alignment horizontal="left" vertical="center"/>
    </xf>
    <xf numFmtId="0" fontId="4" fillId="3" borderId="4" xfId="3" applyFont="1" applyFill="1" applyBorder="1" applyAlignment="1">
      <alignment vertical="center"/>
    </xf>
    <xf numFmtId="0" fontId="4" fillId="3" borderId="5" xfId="3" applyFont="1" applyFill="1" applyBorder="1" applyAlignment="1">
      <alignment vertical="center"/>
    </xf>
  </cellXfs>
  <cellStyles count="7">
    <cellStyle name="Hiperłącze" xfId="3" builtinId="8"/>
    <cellStyle name="Kolumna" xfId="5" xr:uid="{4E38ED0A-153E-455D-9520-08ED534B0BEC}"/>
    <cellStyle name="Normalny" xfId="0" builtinId="0"/>
    <cellStyle name="Normalny 2" xfId="4" xr:uid="{EAE2CC15-FCF7-4E3F-AC0F-EE59528FD3B4}"/>
    <cellStyle name="Normalny 3" xfId="6" xr:uid="{4BCC3F98-F634-40E7-A7E3-73734C844E30}"/>
    <cellStyle name="Procentowy" xfId="2" builtinId="5"/>
    <cellStyle name="Walutowy" xfId="1" builtinId="4"/>
  </cellStyles>
  <dxfs count="45">
    <dxf>
      <fill>
        <patternFill patternType="solid"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fgColor rgb="FFF26E6E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fgColor rgb="FFF26E6E"/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7" formatCode="yyyy"/>
    </dxf>
    <dxf>
      <numFmt numFmtId="34" formatCode="_-* #,##0.00\ &quot;zł&quot;_-;\-* #,##0.00\ &quot;zł&quot;_-;_-* &quot;-&quot;??\ &quot;zł&quot;_-;_-@_-"/>
    </dxf>
  </dxfs>
  <tableStyles count="0" defaultTableStyle="TableStyleMedium2" defaultPivotStyle="PivotStyleLight16"/>
  <colors>
    <mruColors>
      <color rgb="FFFF0000"/>
      <color rgb="FFF26E6E"/>
      <color rgb="FFDC3030"/>
      <color rgb="FFF48888"/>
      <color rgb="FF4CD48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0423337707786526"/>
          <c:y val="1.2671697287839021E-2"/>
          <c:w val="1"/>
          <c:h val="0.98588888888888893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36549114080287"/>
          <c:y val="1.0086713844313765E-3"/>
          <c:w val="0.67003343318276964"/>
          <c:h val="1"/>
        </c:manualLayout>
      </c:layout>
      <c:doughnutChart>
        <c:varyColors val="0"/>
        <c:ser>
          <c:idx val="0"/>
          <c:order val="0"/>
          <c:tx>
            <c:v>Inflacja</c:v>
          </c:tx>
          <c:spPr>
            <a:noFill/>
            <a:ln w="19050">
              <a:noFill/>
            </a:ln>
            <a:effectLst/>
          </c:spPr>
          <c:dPt>
            <c:idx val="0"/>
            <c:bubble3D val="0"/>
            <c:spPr>
              <a:solidFill>
                <a:srgbClr val="00B050">
                  <a:alpha val="7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BFA-4A5C-996F-0416B1F8979F}"/>
              </c:ext>
            </c:extLst>
          </c:dPt>
          <c:dPt>
            <c:idx val="1"/>
            <c:bubble3D val="0"/>
            <c:spPr>
              <a:solidFill>
                <a:srgbClr val="92D050">
                  <a:alpha val="7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BFA-4A5C-996F-0416B1F8979F}"/>
              </c:ext>
            </c:extLst>
          </c:dPt>
          <c:dPt>
            <c:idx val="2"/>
            <c:bubble3D val="0"/>
            <c:spPr>
              <a:solidFill>
                <a:srgbClr val="FFFF00">
                  <a:alpha val="7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BFA-4A5C-996F-0416B1F8979F}"/>
              </c:ext>
            </c:extLst>
          </c:dPt>
          <c:dPt>
            <c:idx val="3"/>
            <c:bubble3D val="0"/>
            <c:spPr>
              <a:solidFill>
                <a:srgbClr val="FFC000">
                  <a:alpha val="7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FA-4A5C-996F-0416B1F8979F}"/>
              </c:ext>
            </c:extLst>
          </c:dPt>
          <c:dPt>
            <c:idx val="4"/>
            <c:bubble3D val="0"/>
            <c:spPr>
              <a:solidFill>
                <a:srgbClr val="FF0000">
                  <a:alpha val="7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BFA-4A5C-996F-0416B1F8979F}"/>
              </c:ext>
            </c:extLst>
          </c:dPt>
          <c:val>
            <c:numRef>
              <c:f>Inflacjomat!$AE$19:$AE$24</c:f>
              <c:numCache>
                <c:formatCode>General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2.5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Inflacjomat!$AD$19:$AD$24</c15:sqref>
                        </c15:formulaRef>
                      </c:ext>
                    </c:extLst>
                    <c:strCache>
                      <c:ptCount val="6"/>
                      <c:pt idx="0">
                        <c:v>Bardzo zła</c:v>
                      </c:pt>
                      <c:pt idx="1">
                        <c:v>Zła</c:v>
                      </c:pt>
                      <c:pt idx="2">
                        <c:v>Średnia</c:v>
                      </c:pt>
                      <c:pt idx="3">
                        <c:v>Dobra</c:v>
                      </c:pt>
                      <c:pt idx="4">
                        <c:v>Bardzo dobra</c:v>
                      </c:pt>
                      <c:pt idx="5">
                        <c:v>Razem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BC28-400E-99CC-D3EC3733B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0"/>
      </c:doughnutChart>
      <c:pieChart>
        <c:varyColors val="0"/>
        <c:ser>
          <c:idx val="1"/>
          <c:order val="1"/>
          <c:tx>
            <c:v>Wskaźnik</c:v>
          </c:tx>
          <c:spPr>
            <a:noFill/>
            <a:ln w="19050">
              <a:noFill/>
            </a:ln>
            <a:effectLst/>
          </c:spPr>
          <c:dPt>
            <c:idx val="1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BFA-4A5C-996F-0416B1F8979F}"/>
              </c:ext>
            </c:extLst>
          </c:dPt>
          <c:val>
            <c:numRef>
              <c:f>Inflacjomat!$O$33:$O$35</c:f>
              <c:numCache>
                <c:formatCode>General</c:formatCode>
                <c:ptCount val="3"/>
                <c:pt idx="0">
                  <c:v>0.13227967442004029</c:v>
                </c:pt>
                <c:pt idx="1">
                  <c:v>0.03</c:v>
                </c:pt>
                <c:pt idx="2" formatCode="0.00">
                  <c:v>4.2063219534797582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28-400E-99CC-D3EC3733B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Zmiany cen żelazka i patelni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'Dane ceny'!$A$2</c:f>
              <c:strCache>
                <c:ptCount val="1"/>
                <c:pt idx="0">
                  <c:v>Żelazko z nawilżaczem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ceny'!$B$2:$Y$2</c:f>
              <c:numCache>
                <c:formatCode>_("zł"* #,##0.00_);_("zł"* \(#,##0.00\);_("zł"* "-"??_);_(@_)</c:formatCode>
                <c:ptCount val="24"/>
                <c:pt idx="0">
                  <c:v>155.01</c:v>
                </c:pt>
                <c:pt idx="1">
                  <c:v>154.18</c:v>
                </c:pt>
                <c:pt idx="2">
                  <c:v>153.61000000000001</c:v>
                </c:pt>
                <c:pt idx="3">
                  <c:v>158.22</c:v>
                </c:pt>
                <c:pt idx="4">
                  <c:v>153.36000000000001</c:v>
                </c:pt>
                <c:pt idx="5">
                  <c:v>156.15</c:v>
                </c:pt>
                <c:pt idx="6">
                  <c:v>158.38999999999999</c:v>
                </c:pt>
                <c:pt idx="7">
                  <c:v>165.13</c:v>
                </c:pt>
                <c:pt idx="8">
                  <c:v>171.17</c:v>
                </c:pt>
                <c:pt idx="9">
                  <c:v>174.58</c:v>
                </c:pt>
                <c:pt idx="10">
                  <c:v>181.5</c:v>
                </c:pt>
                <c:pt idx="11">
                  <c:v>187.2</c:v>
                </c:pt>
                <c:pt idx="12">
                  <c:v>185.37</c:v>
                </c:pt>
                <c:pt idx="13">
                  <c:v>190.47</c:v>
                </c:pt>
                <c:pt idx="14">
                  <c:v>190.78</c:v>
                </c:pt>
                <c:pt idx="15">
                  <c:v>193.16</c:v>
                </c:pt>
                <c:pt idx="16">
                  <c:v>199.56</c:v>
                </c:pt>
                <c:pt idx="17">
                  <c:v>206.97</c:v>
                </c:pt>
                <c:pt idx="18">
                  <c:v>213.42</c:v>
                </c:pt>
                <c:pt idx="19">
                  <c:v>215.07</c:v>
                </c:pt>
                <c:pt idx="20">
                  <c:v>216.81</c:v>
                </c:pt>
                <c:pt idx="21">
                  <c:v>221.41</c:v>
                </c:pt>
                <c:pt idx="22">
                  <c:v>236.92</c:v>
                </c:pt>
                <c:pt idx="23">
                  <c:v>269.07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8-476A-93E0-C7F2459839A7}"/>
            </c:ext>
          </c:extLst>
        </c:ser>
        <c:ser>
          <c:idx val="1"/>
          <c:order val="1"/>
          <c:tx>
            <c:strRef>
              <c:f>'Dane ceny'!$A$3</c:f>
              <c:strCache>
                <c:ptCount val="1"/>
                <c:pt idx="0">
                  <c:v>Patelnia - średnica 24 cm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ceny'!$B$3:$Y$3</c:f>
              <c:numCache>
                <c:formatCode>_("zł"* #,##0.00_);_("zł"* \(#,##0.00\);_("zł"* "-"??_);_(@_)</c:formatCode>
                <c:ptCount val="24"/>
                <c:pt idx="0">
                  <c:v>35.71</c:v>
                </c:pt>
                <c:pt idx="1">
                  <c:v>36.090000000000003</c:v>
                </c:pt>
                <c:pt idx="2">
                  <c:v>36.94</c:v>
                </c:pt>
                <c:pt idx="3">
                  <c:v>37.26</c:v>
                </c:pt>
                <c:pt idx="4">
                  <c:v>37.590000000000003</c:v>
                </c:pt>
                <c:pt idx="5">
                  <c:v>38.75</c:v>
                </c:pt>
                <c:pt idx="6">
                  <c:v>41.34</c:v>
                </c:pt>
                <c:pt idx="7">
                  <c:v>43.31</c:v>
                </c:pt>
                <c:pt idx="8">
                  <c:v>44.38</c:v>
                </c:pt>
                <c:pt idx="9">
                  <c:v>46.3</c:v>
                </c:pt>
                <c:pt idx="10">
                  <c:v>49.4</c:v>
                </c:pt>
                <c:pt idx="11">
                  <c:v>51.16</c:v>
                </c:pt>
                <c:pt idx="12">
                  <c:v>53.67</c:v>
                </c:pt>
                <c:pt idx="13">
                  <c:v>56.42</c:v>
                </c:pt>
                <c:pt idx="14">
                  <c:v>57.85</c:v>
                </c:pt>
                <c:pt idx="15">
                  <c:v>59.47</c:v>
                </c:pt>
                <c:pt idx="16">
                  <c:v>59.08</c:v>
                </c:pt>
                <c:pt idx="17">
                  <c:v>59.27</c:v>
                </c:pt>
                <c:pt idx="18">
                  <c:v>59.57</c:v>
                </c:pt>
                <c:pt idx="19">
                  <c:v>60.45</c:v>
                </c:pt>
                <c:pt idx="20">
                  <c:v>61.61</c:v>
                </c:pt>
                <c:pt idx="21">
                  <c:v>63.14</c:v>
                </c:pt>
                <c:pt idx="22">
                  <c:v>66.760000000000005</c:v>
                </c:pt>
                <c:pt idx="23">
                  <c:v>77.05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68-476A-93E0-C7F245983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805072"/>
        <c:axId val="915805552"/>
      </c:lineChart>
      <c:catAx>
        <c:axId val="91580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5805552"/>
        <c:crosses val="autoZero"/>
        <c:auto val="1"/>
        <c:lblAlgn val="ctr"/>
        <c:lblOffset val="100"/>
        <c:noMultiLvlLbl val="0"/>
      </c:catAx>
      <c:valAx>
        <c:axId val="91580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58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Zmiany cen węgla i roweru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'Dane ceny'!$A$4</c:f>
              <c:strCache>
                <c:ptCount val="1"/>
                <c:pt idx="0">
                  <c:v>Węgiel kamienny - 1 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ceny'!$B$4:$Y$4</c:f>
              <c:numCache>
                <c:formatCode>_("zł"* #,##0.00_);_("zł"* \(#,##0.00\);_("zł"* "-"??_);_(@_)</c:formatCode>
                <c:ptCount val="24"/>
                <c:pt idx="0">
                  <c:v>353.84</c:v>
                </c:pt>
                <c:pt idx="1">
                  <c:v>385.91</c:v>
                </c:pt>
                <c:pt idx="2">
                  <c:v>422.23</c:v>
                </c:pt>
                <c:pt idx="3">
                  <c:v>444.27</c:v>
                </c:pt>
                <c:pt idx="4">
                  <c:v>443.92</c:v>
                </c:pt>
                <c:pt idx="5">
                  <c:v>459.67</c:v>
                </c:pt>
                <c:pt idx="6">
                  <c:v>470.33</c:v>
                </c:pt>
                <c:pt idx="7">
                  <c:v>491.54</c:v>
                </c:pt>
                <c:pt idx="8">
                  <c:v>523.4</c:v>
                </c:pt>
                <c:pt idx="9">
                  <c:v>604.62</c:v>
                </c:pt>
                <c:pt idx="10">
                  <c:v>704.8</c:v>
                </c:pt>
                <c:pt idx="11">
                  <c:v>719.76</c:v>
                </c:pt>
                <c:pt idx="12">
                  <c:v>777.61</c:v>
                </c:pt>
                <c:pt idx="13">
                  <c:v>818.16</c:v>
                </c:pt>
                <c:pt idx="14">
                  <c:v>809.51</c:v>
                </c:pt>
                <c:pt idx="15">
                  <c:v>802.37</c:v>
                </c:pt>
                <c:pt idx="16">
                  <c:v>789.33</c:v>
                </c:pt>
                <c:pt idx="17">
                  <c:v>780.37</c:v>
                </c:pt>
                <c:pt idx="18">
                  <c:v>823.59</c:v>
                </c:pt>
                <c:pt idx="19">
                  <c:v>887.3</c:v>
                </c:pt>
                <c:pt idx="20">
                  <c:v>885.44</c:v>
                </c:pt>
                <c:pt idx="21">
                  <c:v>887.95</c:v>
                </c:pt>
                <c:pt idx="22">
                  <c:v>996.6</c:v>
                </c:pt>
                <c:pt idx="23">
                  <c:v>2329.04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E-49F7-9AEE-ED15FAB06179}"/>
            </c:ext>
          </c:extLst>
        </c:ser>
        <c:ser>
          <c:idx val="1"/>
          <c:order val="1"/>
          <c:tx>
            <c:strRef>
              <c:f>'Dane ceny'!$A$8</c:f>
              <c:strCache>
                <c:ptCount val="1"/>
                <c:pt idx="0">
                  <c:v>Rower turystyczny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ceny'!$B$8:$Y$8</c:f>
              <c:numCache>
                <c:formatCode>_("zł"* #,##0.00_);_("zł"* \(#,##0.00\);_("zł"* "-"??_);_(@_)</c:formatCode>
                <c:ptCount val="24"/>
                <c:pt idx="0">
                  <c:v>444.97</c:v>
                </c:pt>
                <c:pt idx="1">
                  <c:v>443.27</c:v>
                </c:pt>
                <c:pt idx="2">
                  <c:v>443.52</c:v>
                </c:pt>
                <c:pt idx="3">
                  <c:v>578.24</c:v>
                </c:pt>
                <c:pt idx="4">
                  <c:v>566.79</c:v>
                </c:pt>
                <c:pt idx="5">
                  <c:v>572.74</c:v>
                </c:pt>
                <c:pt idx="6">
                  <c:v>587.89</c:v>
                </c:pt>
                <c:pt idx="7">
                  <c:v>593.16</c:v>
                </c:pt>
                <c:pt idx="8">
                  <c:v>630.45000000000005</c:v>
                </c:pt>
                <c:pt idx="9">
                  <c:v>674.84</c:v>
                </c:pt>
                <c:pt idx="10">
                  <c:v>743.86</c:v>
                </c:pt>
                <c:pt idx="11">
                  <c:v>795.29</c:v>
                </c:pt>
                <c:pt idx="12">
                  <c:v>866.29</c:v>
                </c:pt>
                <c:pt idx="13">
                  <c:v>950.65</c:v>
                </c:pt>
                <c:pt idx="14">
                  <c:v>1001.58</c:v>
                </c:pt>
                <c:pt idx="15">
                  <c:v>1049.48</c:v>
                </c:pt>
                <c:pt idx="16">
                  <c:v>1116.08</c:v>
                </c:pt>
                <c:pt idx="17">
                  <c:v>1155.19</c:v>
                </c:pt>
                <c:pt idx="18">
                  <c:v>1520.77</c:v>
                </c:pt>
                <c:pt idx="19">
                  <c:v>1348.57</c:v>
                </c:pt>
                <c:pt idx="20">
                  <c:v>1370.33</c:v>
                </c:pt>
                <c:pt idx="21">
                  <c:v>1402.96</c:v>
                </c:pt>
                <c:pt idx="22">
                  <c:v>1577.24</c:v>
                </c:pt>
                <c:pt idx="23">
                  <c:v>1850.41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1E-49F7-9AEE-ED15FAB06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586288"/>
        <c:axId val="374590128"/>
      </c:lineChart>
      <c:catAx>
        <c:axId val="37458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590128"/>
        <c:crosses val="autoZero"/>
        <c:auto val="1"/>
        <c:lblAlgn val="ctr"/>
        <c:lblOffset val="100"/>
        <c:noMultiLvlLbl val="0"/>
      </c:catAx>
      <c:valAx>
        <c:axId val="3745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58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Zmiany cen produktów spożywczych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'Dane ceny'!$A$7</c:f>
              <c:strCache>
                <c:ptCount val="1"/>
                <c:pt idx="0">
                  <c:v>Piwo jasne pełne, butelkowane - 0,5l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ceny'!$B$7:$Y$7</c:f>
              <c:numCache>
                <c:formatCode>_("zł"* #,##0.00_);_("zł"* \(#,##0.00\);_("zł"* "-"??_);_(@_)</c:formatCode>
                <c:ptCount val="24"/>
                <c:pt idx="0">
                  <c:v>2.5499999999999998</c:v>
                </c:pt>
                <c:pt idx="1">
                  <c:v>2.61</c:v>
                </c:pt>
                <c:pt idx="2">
                  <c:v>2.67</c:v>
                </c:pt>
                <c:pt idx="3">
                  <c:v>2.68</c:v>
                </c:pt>
                <c:pt idx="4">
                  <c:v>2.65</c:v>
                </c:pt>
                <c:pt idx="5">
                  <c:v>2.63</c:v>
                </c:pt>
                <c:pt idx="6">
                  <c:v>2.62</c:v>
                </c:pt>
                <c:pt idx="7">
                  <c:v>2.6</c:v>
                </c:pt>
                <c:pt idx="8">
                  <c:v>2.6</c:v>
                </c:pt>
                <c:pt idx="9">
                  <c:v>2.69</c:v>
                </c:pt>
                <c:pt idx="10">
                  <c:v>2.89</c:v>
                </c:pt>
                <c:pt idx="11">
                  <c:v>2.91</c:v>
                </c:pt>
                <c:pt idx="12">
                  <c:v>2.9</c:v>
                </c:pt>
                <c:pt idx="13">
                  <c:v>2.92</c:v>
                </c:pt>
                <c:pt idx="14">
                  <c:v>2.89</c:v>
                </c:pt>
                <c:pt idx="15">
                  <c:v>2.86</c:v>
                </c:pt>
                <c:pt idx="16">
                  <c:v>2.81</c:v>
                </c:pt>
                <c:pt idx="17">
                  <c:v>2.76</c:v>
                </c:pt>
                <c:pt idx="18">
                  <c:v>2.8</c:v>
                </c:pt>
                <c:pt idx="19">
                  <c:v>2.86</c:v>
                </c:pt>
                <c:pt idx="20">
                  <c:v>2.99</c:v>
                </c:pt>
                <c:pt idx="21">
                  <c:v>3.09</c:v>
                </c:pt>
                <c:pt idx="22">
                  <c:v>3.15</c:v>
                </c:pt>
                <c:pt idx="23">
                  <c:v>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3-433C-8A2B-5229F3AC8975}"/>
            </c:ext>
          </c:extLst>
        </c:ser>
        <c:ser>
          <c:idx val="1"/>
          <c:order val="1"/>
          <c:tx>
            <c:strRef>
              <c:f>'Dane ceny'!$A$9</c:f>
              <c:strCache>
                <c:ptCount val="1"/>
                <c:pt idx="0">
                  <c:v>Mięso wieprzowe z kością łopatką - 1kg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ceny'!$B$9:$Y$9</c:f>
              <c:numCache>
                <c:formatCode>_("zł"* #,##0.00_);_("zł"* \(#,##0.00\);_("zł"* "-"??_);_(@_)</c:formatCode>
                <c:ptCount val="24"/>
                <c:pt idx="0">
                  <c:v>8.36</c:v>
                </c:pt>
                <c:pt idx="1">
                  <c:v>9.11</c:v>
                </c:pt>
                <c:pt idx="2">
                  <c:v>9.93</c:v>
                </c:pt>
                <c:pt idx="3">
                  <c:v>9.56</c:v>
                </c:pt>
                <c:pt idx="4">
                  <c:v>7.67</c:v>
                </c:pt>
                <c:pt idx="5">
                  <c:v>8.7200000000000006</c:v>
                </c:pt>
                <c:pt idx="6">
                  <c:v>8.4600000000000009</c:v>
                </c:pt>
                <c:pt idx="7">
                  <c:v>8.3000000000000007</c:v>
                </c:pt>
                <c:pt idx="8">
                  <c:v>8.1999999999999993</c:v>
                </c:pt>
                <c:pt idx="9">
                  <c:v>8.68</c:v>
                </c:pt>
                <c:pt idx="10">
                  <c:v>9.65</c:v>
                </c:pt>
                <c:pt idx="11">
                  <c:v>9.24</c:v>
                </c:pt>
                <c:pt idx="12">
                  <c:v>9.75</c:v>
                </c:pt>
                <c:pt idx="13">
                  <c:v>10.98</c:v>
                </c:pt>
                <c:pt idx="14">
                  <c:v>11.03</c:v>
                </c:pt>
                <c:pt idx="15">
                  <c:v>10.61</c:v>
                </c:pt>
                <c:pt idx="16">
                  <c:v>9.81</c:v>
                </c:pt>
                <c:pt idx="17">
                  <c:v>9.6999999999999993</c:v>
                </c:pt>
                <c:pt idx="18">
                  <c:v>10.23</c:v>
                </c:pt>
                <c:pt idx="19">
                  <c:v>10.08</c:v>
                </c:pt>
                <c:pt idx="20">
                  <c:v>11.27</c:v>
                </c:pt>
                <c:pt idx="21">
                  <c:v>12.69</c:v>
                </c:pt>
                <c:pt idx="22">
                  <c:v>12.13</c:v>
                </c:pt>
                <c:pt idx="23">
                  <c:v>13.35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3-433C-8A2B-5229F3AC8975}"/>
            </c:ext>
          </c:extLst>
        </c:ser>
        <c:ser>
          <c:idx val="2"/>
          <c:order val="2"/>
          <c:tx>
            <c:strRef>
              <c:f>'Dane ceny'!$A$10</c:f>
              <c:strCache>
                <c:ptCount val="1"/>
                <c:pt idx="0">
                  <c:v>Chleb mieszany zwykły (pszenno-żytni) - 1kg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ceny'!$B$10:$Y$10</c:f>
              <c:numCache>
                <c:formatCode>_("zł"* #,##0.00_);_("zł"* \(#,##0.00\);_("zł"* "-"??_);_(@_)</c:formatCode>
                <c:ptCount val="24"/>
                <c:pt idx="0">
                  <c:v>1.81</c:v>
                </c:pt>
                <c:pt idx="1">
                  <c:v>2.14</c:v>
                </c:pt>
                <c:pt idx="2">
                  <c:v>2.33</c:v>
                </c:pt>
                <c:pt idx="3">
                  <c:v>2.2799999999999998</c:v>
                </c:pt>
                <c:pt idx="4">
                  <c:v>2.2000000000000002</c:v>
                </c:pt>
                <c:pt idx="5">
                  <c:v>2.27</c:v>
                </c:pt>
                <c:pt idx="6">
                  <c:v>2.29</c:v>
                </c:pt>
                <c:pt idx="7">
                  <c:v>2.3199999999999998</c:v>
                </c:pt>
                <c:pt idx="8">
                  <c:v>2.69</c:v>
                </c:pt>
                <c:pt idx="9">
                  <c:v>3.12</c:v>
                </c:pt>
                <c:pt idx="10">
                  <c:v>3.16</c:v>
                </c:pt>
                <c:pt idx="11">
                  <c:v>3.24</c:v>
                </c:pt>
                <c:pt idx="12">
                  <c:v>3.58</c:v>
                </c:pt>
                <c:pt idx="13">
                  <c:v>3.75</c:v>
                </c:pt>
                <c:pt idx="14">
                  <c:v>3.89</c:v>
                </c:pt>
                <c:pt idx="15">
                  <c:v>3.92</c:v>
                </c:pt>
                <c:pt idx="16">
                  <c:v>3.98</c:v>
                </c:pt>
                <c:pt idx="17">
                  <c:v>3.96</c:v>
                </c:pt>
                <c:pt idx="18">
                  <c:v>4.01</c:v>
                </c:pt>
                <c:pt idx="19">
                  <c:v>4.13</c:v>
                </c:pt>
                <c:pt idx="20">
                  <c:v>4.41</c:v>
                </c:pt>
                <c:pt idx="21">
                  <c:v>4.68</c:v>
                </c:pt>
                <c:pt idx="22">
                  <c:v>4.97</c:v>
                </c:pt>
                <c:pt idx="23">
                  <c:v>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13-433C-8A2B-5229F3AC8975}"/>
            </c:ext>
          </c:extLst>
        </c:ser>
        <c:ser>
          <c:idx val="3"/>
          <c:order val="3"/>
          <c:tx>
            <c:strRef>
              <c:f>'Dane ceny'!$A$11</c:f>
              <c:strCache>
                <c:ptCount val="1"/>
                <c:pt idx="0">
                  <c:v>Śmietana zawartość tłuszczu 18% - 1l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ceny'!$B$11:$Y$11</c:f>
              <c:numCache>
                <c:formatCode>_("zł"* #,##0.00_);_("zł"* \(#,##0.00\);_("zł"* "-"??_);_(@_)</c:formatCode>
                <c:ptCount val="24"/>
                <c:pt idx="0">
                  <c:v>3.9</c:v>
                </c:pt>
                <c:pt idx="1">
                  <c:v>4.4400000000000004</c:v>
                </c:pt>
                <c:pt idx="2">
                  <c:v>4.47</c:v>
                </c:pt>
                <c:pt idx="3">
                  <c:v>4.41</c:v>
                </c:pt>
                <c:pt idx="4">
                  <c:v>4.28</c:v>
                </c:pt>
                <c:pt idx="5">
                  <c:v>4.3899999999999997</c:v>
                </c:pt>
                <c:pt idx="6">
                  <c:v>4.5999999999999996</c:v>
                </c:pt>
                <c:pt idx="7">
                  <c:v>4.6100000000000003</c:v>
                </c:pt>
                <c:pt idx="8">
                  <c:v>4.97</c:v>
                </c:pt>
                <c:pt idx="9">
                  <c:v>5.52</c:v>
                </c:pt>
                <c:pt idx="10">
                  <c:v>5.46</c:v>
                </c:pt>
                <c:pt idx="11">
                  <c:v>5.47</c:v>
                </c:pt>
                <c:pt idx="12">
                  <c:v>5.56</c:v>
                </c:pt>
                <c:pt idx="13">
                  <c:v>5.59</c:v>
                </c:pt>
                <c:pt idx="14">
                  <c:v>5.7</c:v>
                </c:pt>
                <c:pt idx="15">
                  <c:v>5.75</c:v>
                </c:pt>
                <c:pt idx="16">
                  <c:v>5.57</c:v>
                </c:pt>
                <c:pt idx="17">
                  <c:v>5.52</c:v>
                </c:pt>
                <c:pt idx="18">
                  <c:v>6.09</c:v>
                </c:pt>
                <c:pt idx="19">
                  <c:v>6.64</c:v>
                </c:pt>
                <c:pt idx="20">
                  <c:v>6.86</c:v>
                </c:pt>
                <c:pt idx="21">
                  <c:v>7.04</c:v>
                </c:pt>
                <c:pt idx="22">
                  <c:v>7.47</c:v>
                </c:pt>
                <c:pt idx="23">
                  <c:v>9.36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13-433C-8A2B-5229F3AC8975}"/>
            </c:ext>
          </c:extLst>
        </c:ser>
        <c:ser>
          <c:idx val="4"/>
          <c:order val="4"/>
          <c:tx>
            <c:strRef>
              <c:f>'Dane ceny'!$A$12</c:f>
              <c:strCache>
                <c:ptCount val="1"/>
                <c:pt idx="0">
                  <c:v>Ser dojrzewający "Gouda" - 1 kg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ceny'!$B$12:$Y$12</c:f>
              <c:numCache>
                <c:formatCode>_("zł"* #,##0.00_);_("zł"* \(#,##0.00\);_("zł"* "-"??_);_(@_)</c:formatCode>
                <c:ptCount val="24"/>
                <c:pt idx="0">
                  <c:v>9.4</c:v>
                </c:pt>
                <c:pt idx="1">
                  <c:v>12.15</c:v>
                </c:pt>
                <c:pt idx="2">
                  <c:v>11.38</c:v>
                </c:pt>
                <c:pt idx="3">
                  <c:v>10.57</c:v>
                </c:pt>
                <c:pt idx="4">
                  <c:v>10.11</c:v>
                </c:pt>
                <c:pt idx="5">
                  <c:v>12.21</c:v>
                </c:pt>
                <c:pt idx="6">
                  <c:v>12.12</c:v>
                </c:pt>
                <c:pt idx="7">
                  <c:v>11.62</c:v>
                </c:pt>
                <c:pt idx="8">
                  <c:v>13.57</c:v>
                </c:pt>
                <c:pt idx="9">
                  <c:v>12.31</c:v>
                </c:pt>
                <c:pt idx="10">
                  <c:v>11.19</c:v>
                </c:pt>
                <c:pt idx="11">
                  <c:v>12.84</c:v>
                </c:pt>
                <c:pt idx="12">
                  <c:v>14.01</c:v>
                </c:pt>
                <c:pt idx="13">
                  <c:v>14.19</c:v>
                </c:pt>
                <c:pt idx="14">
                  <c:v>15.71</c:v>
                </c:pt>
                <c:pt idx="15">
                  <c:v>14.8</c:v>
                </c:pt>
                <c:pt idx="16">
                  <c:v>12</c:v>
                </c:pt>
                <c:pt idx="17">
                  <c:v>12.52</c:v>
                </c:pt>
                <c:pt idx="18">
                  <c:v>14.86</c:v>
                </c:pt>
                <c:pt idx="19">
                  <c:v>13.8</c:v>
                </c:pt>
                <c:pt idx="20">
                  <c:v>14.49</c:v>
                </c:pt>
                <c:pt idx="21">
                  <c:v>15.05</c:v>
                </c:pt>
                <c:pt idx="22">
                  <c:v>16.59</c:v>
                </c:pt>
                <c:pt idx="23">
                  <c:v>23.33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13-433C-8A2B-5229F3AC8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819312"/>
        <c:axId val="915819792"/>
      </c:lineChart>
      <c:catAx>
        <c:axId val="91581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5819792"/>
        <c:crosses val="autoZero"/>
        <c:auto val="1"/>
        <c:lblAlgn val="ctr"/>
        <c:lblOffset val="100"/>
        <c:noMultiLvlLbl val="0"/>
      </c:catAx>
      <c:valAx>
        <c:axId val="9158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581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Zmiany</a:t>
            </a:r>
            <a:r>
              <a:rPr lang="pl-PL" baseline="0"/>
              <a:t> cen wody i 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'Dane ceny'!$A$5</c:f>
              <c:strCache>
                <c:ptCount val="1"/>
                <c:pt idx="0">
                  <c:v>Zimna woda kanalizacyjna - 1 m3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ceny'!$B$5:$Y$5</c:f>
              <c:numCache>
                <c:formatCode>_("zł"* #,##0.00_);_("zł"* \(#,##0.00\);_("zł"* "-"??_);_(@_)</c:formatCode>
                <c:ptCount val="24"/>
                <c:pt idx="0">
                  <c:v>1.28</c:v>
                </c:pt>
                <c:pt idx="1">
                  <c:v>1.52</c:v>
                </c:pt>
                <c:pt idx="2">
                  <c:v>1.7</c:v>
                </c:pt>
                <c:pt idx="3">
                  <c:v>1.97</c:v>
                </c:pt>
                <c:pt idx="4">
                  <c:v>2.09</c:v>
                </c:pt>
                <c:pt idx="5">
                  <c:v>2.19</c:v>
                </c:pt>
                <c:pt idx="6">
                  <c:v>2.27</c:v>
                </c:pt>
                <c:pt idx="7">
                  <c:v>2.33</c:v>
                </c:pt>
                <c:pt idx="8">
                  <c:v>2.41</c:v>
                </c:pt>
                <c:pt idx="9">
                  <c:v>2.59</c:v>
                </c:pt>
                <c:pt idx="10">
                  <c:v>2.83</c:v>
                </c:pt>
                <c:pt idx="11">
                  <c:v>2.99</c:v>
                </c:pt>
                <c:pt idx="12">
                  <c:v>3.19</c:v>
                </c:pt>
                <c:pt idx="13">
                  <c:v>3.38</c:v>
                </c:pt>
                <c:pt idx="14">
                  <c:v>3.55</c:v>
                </c:pt>
                <c:pt idx="15">
                  <c:v>3.64</c:v>
                </c:pt>
                <c:pt idx="16">
                  <c:v>3.73</c:v>
                </c:pt>
                <c:pt idx="17">
                  <c:v>3.82</c:v>
                </c:pt>
                <c:pt idx="18">
                  <c:v>3.91</c:v>
                </c:pt>
                <c:pt idx="19">
                  <c:v>3.96</c:v>
                </c:pt>
                <c:pt idx="20">
                  <c:v>4.04</c:v>
                </c:pt>
                <c:pt idx="21">
                  <c:v>4.1900000000000004</c:v>
                </c:pt>
                <c:pt idx="22">
                  <c:v>4.34</c:v>
                </c:pt>
                <c:pt idx="23">
                  <c:v>4.49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8-4865-A35B-EDA5DFD85BA8}"/>
            </c:ext>
          </c:extLst>
        </c:ser>
        <c:ser>
          <c:idx val="1"/>
          <c:order val="1"/>
          <c:tx>
            <c:strRef>
              <c:f>'Dane ceny'!$A$6</c:f>
              <c:strCache>
                <c:ptCount val="1"/>
                <c:pt idx="0">
                  <c:v>Centralne ogrzewanie - 1 m3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'Dane ceny'!$B$1:$Y$1</c:f>
              <c:numCache>
                <c:formatCode>General</c:formatCod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numCache>
            </c:numRef>
          </c:cat>
          <c:val>
            <c:numRef>
              <c:f>'Dane ceny'!$B$6:$Y$6</c:f>
              <c:numCache>
                <c:formatCode>_("zł"* #,##0.00_);_("zł"* \(#,##0.00\);_("zł"* "-"??_);_(@_)</c:formatCode>
                <c:ptCount val="24"/>
                <c:pt idx="0">
                  <c:v>2.4700000000000002</c:v>
                </c:pt>
                <c:pt idx="1">
                  <c:v>2.52</c:v>
                </c:pt>
                <c:pt idx="2">
                  <c:v>2.59</c:v>
                </c:pt>
                <c:pt idx="3">
                  <c:v>2.89</c:v>
                </c:pt>
                <c:pt idx="4">
                  <c:v>2.97</c:v>
                </c:pt>
                <c:pt idx="5">
                  <c:v>3.05</c:v>
                </c:pt>
                <c:pt idx="6">
                  <c:v>3.07</c:v>
                </c:pt>
                <c:pt idx="7">
                  <c:v>3.17</c:v>
                </c:pt>
                <c:pt idx="8">
                  <c:v>3.14</c:v>
                </c:pt>
                <c:pt idx="9">
                  <c:v>3.16</c:v>
                </c:pt>
                <c:pt idx="10">
                  <c:v>3.34</c:v>
                </c:pt>
                <c:pt idx="11">
                  <c:v>3.52</c:v>
                </c:pt>
                <c:pt idx="12">
                  <c:v>3.7</c:v>
                </c:pt>
                <c:pt idx="13">
                  <c:v>3.81</c:v>
                </c:pt>
                <c:pt idx="14">
                  <c:v>3.87</c:v>
                </c:pt>
                <c:pt idx="15">
                  <c:v>3.97</c:v>
                </c:pt>
                <c:pt idx="16">
                  <c:v>3.98</c:v>
                </c:pt>
                <c:pt idx="17">
                  <c:v>3.94</c:v>
                </c:pt>
                <c:pt idx="18">
                  <c:v>3.85</c:v>
                </c:pt>
                <c:pt idx="19">
                  <c:v>3.82</c:v>
                </c:pt>
                <c:pt idx="20">
                  <c:v>3.88</c:v>
                </c:pt>
                <c:pt idx="21">
                  <c:v>3.91</c:v>
                </c:pt>
                <c:pt idx="22">
                  <c:v>3.96</c:v>
                </c:pt>
                <c:pt idx="23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8-4865-A35B-EDA5DFD85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460064"/>
        <c:axId val="923457184"/>
      </c:lineChart>
      <c:catAx>
        <c:axId val="92346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457184"/>
        <c:crosses val="autoZero"/>
        <c:auto val="1"/>
        <c:lblAlgn val="ctr"/>
        <c:lblOffset val="100"/>
        <c:noMultiLvlLbl val="0"/>
      </c:catAx>
      <c:valAx>
        <c:axId val="9234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46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[Szczęk_Filip_459101_Dashboard.xlsx]Grupy produktów!Tabela przestawna22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960843261403129E-2"/>
          <c:y val="2.8617877385198678E-2"/>
          <c:w val="0.80875614820853903"/>
          <c:h val="0.911028924336544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'Grupy produktów'!$B$1:$B$3</c:f>
              <c:strCache>
                <c:ptCount val="1"/>
                <c:pt idx="0">
                  <c:v>Towary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'Grupy produktów'!$A$4:$A$27</c:f>
              <c:strCache>
                <c:ptCount val="24"/>
                <c:pt idx="0">
                  <c:v>1999 </c:v>
                </c:pt>
                <c:pt idx="1">
                  <c:v>2000 </c:v>
                </c:pt>
                <c:pt idx="2">
                  <c:v>2001 </c:v>
                </c:pt>
                <c:pt idx="3">
                  <c:v>2002 </c:v>
                </c:pt>
                <c:pt idx="4">
                  <c:v>2003 </c:v>
                </c:pt>
                <c:pt idx="5">
                  <c:v>2004 </c:v>
                </c:pt>
                <c:pt idx="6">
                  <c:v>2005 </c:v>
                </c:pt>
                <c:pt idx="7">
                  <c:v>2006 </c:v>
                </c:pt>
                <c:pt idx="8">
                  <c:v>2007 </c:v>
                </c:pt>
                <c:pt idx="9">
                  <c:v>2008 </c:v>
                </c:pt>
                <c:pt idx="10">
                  <c:v>2009 </c:v>
                </c:pt>
                <c:pt idx="11">
                  <c:v>2010 </c:v>
                </c:pt>
                <c:pt idx="12">
                  <c:v>2011 </c:v>
                </c:pt>
                <c:pt idx="13">
                  <c:v>2012 </c:v>
                </c:pt>
                <c:pt idx="14">
                  <c:v>2013 </c:v>
                </c:pt>
                <c:pt idx="15">
                  <c:v>2014 </c:v>
                </c:pt>
                <c:pt idx="16">
                  <c:v>2015 </c:v>
                </c:pt>
                <c:pt idx="17">
                  <c:v>2016 </c:v>
                </c:pt>
                <c:pt idx="18">
                  <c:v>2017 </c:v>
                </c:pt>
                <c:pt idx="19">
                  <c:v>2018 </c:v>
                </c:pt>
                <c:pt idx="20">
                  <c:v>2019 </c:v>
                </c:pt>
                <c:pt idx="21">
                  <c:v>2020 </c:v>
                </c:pt>
                <c:pt idx="22">
                  <c:v>2021 </c:v>
                </c:pt>
                <c:pt idx="23">
                  <c:v>2022 </c:v>
                </c:pt>
              </c:strCache>
            </c:strRef>
          </c:cat>
          <c:val>
            <c:numRef>
              <c:f>'Grupy produktów'!$B$4:$B$27</c:f>
              <c:numCache>
                <c:formatCode>_("zł"* #,##0.00_);_("zł"* \(#,##0.00\);_("zł"* "-"??_);_(@_)</c:formatCode>
                <c:ptCount val="24"/>
                <c:pt idx="0">
                  <c:v>357.59</c:v>
                </c:pt>
                <c:pt idx="1">
                  <c:v>389.95</c:v>
                </c:pt>
                <c:pt idx="2">
                  <c:v>426.52</c:v>
                </c:pt>
                <c:pt idx="3">
                  <c:v>449.13</c:v>
                </c:pt>
                <c:pt idx="4">
                  <c:v>448.98</c:v>
                </c:pt>
                <c:pt idx="5">
                  <c:v>464.91</c:v>
                </c:pt>
                <c:pt idx="6">
                  <c:v>475.66999999999996</c:v>
                </c:pt>
                <c:pt idx="7">
                  <c:v>497.04</c:v>
                </c:pt>
                <c:pt idx="8">
                  <c:v>528.94999999999993</c:v>
                </c:pt>
                <c:pt idx="9">
                  <c:v>610.37</c:v>
                </c:pt>
                <c:pt idx="10">
                  <c:v>710.97</c:v>
                </c:pt>
                <c:pt idx="11">
                  <c:v>726.27</c:v>
                </c:pt>
                <c:pt idx="12">
                  <c:v>784.50000000000011</c:v>
                </c:pt>
                <c:pt idx="13">
                  <c:v>825.34999999999991</c:v>
                </c:pt>
                <c:pt idx="14">
                  <c:v>816.93</c:v>
                </c:pt>
                <c:pt idx="15">
                  <c:v>809.98</c:v>
                </c:pt>
                <c:pt idx="16">
                  <c:v>797.04000000000008</c:v>
                </c:pt>
                <c:pt idx="17">
                  <c:v>788.13000000000011</c:v>
                </c:pt>
                <c:pt idx="18">
                  <c:v>831.35</c:v>
                </c:pt>
                <c:pt idx="19">
                  <c:v>895.08</c:v>
                </c:pt>
                <c:pt idx="20">
                  <c:v>893.36</c:v>
                </c:pt>
                <c:pt idx="21">
                  <c:v>896.05000000000007</c:v>
                </c:pt>
                <c:pt idx="22">
                  <c:v>1004.9000000000001</c:v>
                </c:pt>
                <c:pt idx="23">
                  <c:v>2337.16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A-473F-817E-7A8D388B6F79}"/>
            </c:ext>
          </c:extLst>
        </c:ser>
        <c:ser>
          <c:idx val="1"/>
          <c:order val="1"/>
          <c:tx>
            <c:strRef>
              <c:f>'Grupy produktów'!$C$1:$C$3</c:f>
              <c:strCache>
                <c:ptCount val="1"/>
                <c:pt idx="0">
                  <c:v>Produkty spożywcze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'Grupy produktów'!$A$4:$A$27</c:f>
              <c:strCache>
                <c:ptCount val="24"/>
                <c:pt idx="0">
                  <c:v>1999 </c:v>
                </c:pt>
                <c:pt idx="1">
                  <c:v>2000 </c:v>
                </c:pt>
                <c:pt idx="2">
                  <c:v>2001 </c:v>
                </c:pt>
                <c:pt idx="3">
                  <c:v>2002 </c:v>
                </c:pt>
                <c:pt idx="4">
                  <c:v>2003 </c:v>
                </c:pt>
                <c:pt idx="5">
                  <c:v>2004 </c:v>
                </c:pt>
                <c:pt idx="6">
                  <c:v>2005 </c:v>
                </c:pt>
                <c:pt idx="7">
                  <c:v>2006 </c:v>
                </c:pt>
                <c:pt idx="8">
                  <c:v>2007 </c:v>
                </c:pt>
                <c:pt idx="9">
                  <c:v>2008 </c:v>
                </c:pt>
                <c:pt idx="10">
                  <c:v>2009 </c:v>
                </c:pt>
                <c:pt idx="11">
                  <c:v>2010 </c:v>
                </c:pt>
                <c:pt idx="12">
                  <c:v>2011 </c:v>
                </c:pt>
                <c:pt idx="13">
                  <c:v>2012 </c:v>
                </c:pt>
                <c:pt idx="14">
                  <c:v>2013 </c:v>
                </c:pt>
                <c:pt idx="15">
                  <c:v>2014 </c:v>
                </c:pt>
                <c:pt idx="16">
                  <c:v>2015 </c:v>
                </c:pt>
                <c:pt idx="17">
                  <c:v>2016 </c:v>
                </c:pt>
                <c:pt idx="18">
                  <c:v>2017 </c:v>
                </c:pt>
                <c:pt idx="19">
                  <c:v>2018 </c:v>
                </c:pt>
                <c:pt idx="20">
                  <c:v>2019 </c:v>
                </c:pt>
                <c:pt idx="21">
                  <c:v>2020 </c:v>
                </c:pt>
                <c:pt idx="22">
                  <c:v>2021 </c:v>
                </c:pt>
                <c:pt idx="23">
                  <c:v>2022 </c:v>
                </c:pt>
              </c:strCache>
            </c:strRef>
          </c:cat>
          <c:val>
            <c:numRef>
              <c:f>'Grupy produktów'!$C$4:$C$27</c:f>
              <c:numCache>
                <c:formatCode>_("zł"* #,##0.00_);_("zł"* \(#,##0.00\);_("zł"* "-"??_);_(@_)</c:formatCode>
                <c:ptCount val="24"/>
                <c:pt idx="0">
                  <c:v>26.020000000000003</c:v>
                </c:pt>
                <c:pt idx="1">
                  <c:v>30.450000000000003</c:v>
                </c:pt>
                <c:pt idx="2">
                  <c:v>30.78</c:v>
                </c:pt>
                <c:pt idx="3">
                  <c:v>29.5</c:v>
                </c:pt>
                <c:pt idx="4">
                  <c:v>26.91</c:v>
                </c:pt>
                <c:pt idx="5">
                  <c:v>30.220000000000002</c:v>
                </c:pt>
                <c:pt idx="6">
                  <c:v>30.089999999999996</c:v>
                </c:pt>
                <c:pt idx="7">
                  <c:v>29.450000000000003</c:v>
                </c:pt>
                <c:pt idx="8">
                  <c:v>32.03</c:v>
                </c:pt>
                <c:pt idx="9">
                  <c:v>32.32</c:v>
                </c:pt>
                <c:pt idx="10">
                  <c:v>32.35</c:v>
                </c:pt>
                <c:pt idx="11">
                  <c:v>33.700000000000003</c:v>
                </c:pt>
                <c:pt idx="12">
                  <c:v>35.799999999999997</c:v>
                </c:pt>
                <c:pt idx="13">
                  <c:v>37.43</c:v>
                </c:pt>
                <c:pt idx="14">
                  <c:v>39.22</c:v>
                </c:pt>
                <c:pt idx="15">
                  <c:v>37.94</c:v>
                </c:pt>
                <c:pt idx="16">
                  <c:v>34.17</c:v>
                </c:pt>
                <c:pt idx="17">
                  <c:v>34.459999999999994</c:v>
                </c:pt>
                <c:pt idx="18">
                  <c:v>37.989999999999995</c:v>
                </c:pt>
                <c:pt idx="19">
                  <c:v>37.510000000000005</c:v>
                </c:pt>
                <c:pt idx="20">
                  <c:v>40.020000000000003</c:v>
                </c:pt>
                <c:pt idx="21">
                  <c:v>42.55</c:v>
                </c:pt>
                <c:pt idx="22">
                  <c:v>44.31</c:v>
                </c:pt>
                <c:pt idx="23">
                  <c:v>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C-45D7-94CA-5F375D0FDB8A}"/>
            </c:ext>
          </c:extLst>
        </c:ser>
        <c:ser>
          <c:idx val="2"/>
          <c:order val="2"/>
          <c:tx>
            <c:strRef>
              <c:f>'Grupy produktów'!$D$1:$D$3</c:f>
              <c:strCache>
                <c:ptCount val="1"/>
                <c:pt idx="0">
                  <c:v>Sprzęty domowe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'Grupy produktów'!$A$4:$A$27</c:f>
              <c:strCache>
                <c:ptCount val="24"/>
                <c:pt idx="0">
                  <c:v>1999 </c:v>
                </c:pt>
                <c:pt idx="1">
                  <c:v>2000 </c:v>
                </c:pt>
                <c:pt idx="2">
                  <c:v>2001 </c:v>
                </c:pt>
                <c:pt idx="3">
                  <c:v>2002 </c:v>
                </c:pt>
                <c:pt idx="4">
                  <c:v>2003 </c:v>
                </c:pt>
                <c:pt idx="5">
                  <c:v>2004 </c:v>
                </c:pt>
                <c:pt idx="6">
                  <c:v>2005 </c:v>
                </c:pt>
                <c:pt idx="7">
                  <c:v>2006 </c:v>
                </c:pt>
                <c:pt idx="8">
                  <c:v>2007 </c:v>
                </c:pt>
                <c:pt idx="9">
                  <c:v>2008 </c:v>
                </c:pt>
                <c:pt idx="10">
                  <c:v>2009 </c:v>
                </c:pt>
                <c:pt idx="11">
                  <c:v>2010 </c:v>
                </c:pt>
                <c:pt idx="12">
                  <c:v>2011 </c:v>
                </c:pt>
                <c:pt idx="13">
                  <c:v>2012 </c:v>
                </c:pt>
                <c:pt idx="14">
                  <c:v>2013 </c:v>
                </c:pt>
                <c:pt idx="15">
                  <c:v>2014 </c:v>
                </c:pt>
                <c:pt idx="16">
                  <c:v>2015 </c:v>
                </c:pt>
                <c:pt idx="17">
                  <c:v>2016 </c:v>
                </c:pt>
                <c:pt idx="18">
                  <c:v>2017 </c:v>
                </c:pt>
                <c:pt idx="19">
                  <c:v>2018 </c:v>
                </c:pt>
                <c:pt idx="20">
                  <c:v>2019 </c:v>
                </c:pt>
                <c:pt idx="21">
                  <c:v>2020 </c:v>
                </c:pt>
                <c:pt idx="22">
                  <c:v>2021 </c:v>
                </c:pt>
                <c:pt idx="23">
                  <c:v>2022 </c:v>
                </c:pt>
              </c:strCache>
            </c:strRef>
          </c:cat>
          <c:val>
            <c:numRef>
              <c:f>'Grupy produktów'!$D$4:$D$27</c:f>
              <c:numCache>
                <c:formatCode>_("zł"* #,##0.00_);_("zł"* \(#,##0.00\);_("zł"* "-"??_);_(@_)</c:formatCode>
                <c:ptCount val="24"/>
                <c:pt idx="0">
                  <c:v>635.69000000000005</c:v>
                </c:pt>
                <c:pt idx="1">
                  <c:v>633.54</c:v>
                </c:pt>
                <c:pt idx="2">
                  <c:v>634.06999999999994</c:v>
                </c:pt>
                <c:pt idx="3">
                  <c:v>773.72</c:v>
                </c:pt>
                <c:pt idx="4">
                  <c:v>757.74</c:v>
                </c:pt>
                <c:pt idx="5">
                  <c:v>767.64</c:v>
                </c:pt>
                <c:pt idx="6">
                  <c:v>787.62</c:v>
                </c:pt>
                <c:pt idx="7">
                  <c:v>801.59999999999991</c:v>
                </c:pt>
                <c:pt idx="8">
                  <c:v>846</c:v>
                </c:pt>
                <c:pt idx="9">
                  <c:v>895.72</c:v>
                </c:pt>
                <c:pt idx="10">
                  <c:v>974.76</c:v>
                </c:pt>
                <c:pt idx="11">
                  <c:v>1033.6499999999999</c:v>
                </c:pt>
                <c:pt idx="12">
                  <c:v>1105.33</c:v>
                </c:pt>
                <c:pt idx="13">
                  <c:v>1197.54</c:v>
                </c:pt>
                <c:pt idx="14">
                  <c:v>1250.21</c:v>
                </c:pt>
                <c:pt idx="15">
                  <c:v>1302.1100000000001</c:v>
                </c:pt>
                <c:pt idx="16">
                  <c:v>1374.7199999999998</c:v>
                </c:pt>
                <c:pt idx="17">
                  <c:v>1421.43</c:v>
                </c:pt>
                <c:pt idx="18">
                  <c:v>1793.76</c:v>
                </c:pt>
                <c:pt idx="19">
                  <c:v>1624.09</c:v>
                </c:pt>
                <c:pt idx="20">
                  <c:v>1648.75</c:v>
                </c:pt>
                <c:pt idx="21">
                  <c:v>1687.51</c:v>
                </c:pt>
                <c:pt idx="22">
                  <c:v>1880.92</c:v>
                </c:pt>
                <c:pt idx="23">
                  <c:v>2196.5300000000002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7C-45D7-94CA-5F375D0FD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6560208"/>
        <c:axId val="1436552048"/>
      </c:barChart>
      <c:catAx>
        <c:axId val="1436560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6552048"/>
        <c:crosses val="autoZero"/>
        <c:auto val="1"/>
        <c:lblAlgn val="ctr"/>
        <c:lblOffset val="100"/>
        <c:noMultiLvlLbl val="0"/>
      </c:catAx>
      <c:valAx>
        <c:axId val="14365520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656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Inflacja w Polsce rok do roku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1.0068320747932399E-2"/>
          <c:y val="6.5542389390984751E-2"/>
          <c:w val="0.98417835311039192"/>
          <c:h val="0.91337723878666688"/>
        </c:manualLayout>
      </c:layout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'Dane Inflacja'!$B$2:$B$26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cat>
          <c:val>
            <c:numRef>
              <c:f>'Dane Inflacja'!$J$2:$J$26</c:f>
              <c:numCache>
                <c:formatCode>0.00%</c:formatCode>
                <c:ptCount val="25"/>
                <c:pt idx="0">
                  <c:v>0.11799999999999988</c:v>
                </c:pt>
                <c:pt idx="1">
                  <c:v>7.2999999999999954E-2</c:v>
                </c:pt>
                <c:pt idx="2">
                  <c:v>0.10099999999999998</c:v>
                </c:pt>
                <c:pt idx="3">
                  <c:v>5.4999999999999938E-2</c:v>
                </c:pt>
                <c:pt idx="4">
                  <c:v>1.9000000000000128E-2</c:v>
                </c:pt>
                <c:pt idx="5">
                  <c:v>8.0000000000000071E-3</c:v>
                </c:pt>
                <c:pt idx="6">
                  <c:v>3.499999999999992E-2</c:v>
                </c:pt>
                <c:pt idx="7">
                  <c:v>2.0999999999999908E-2</c:v>
                </c:pt>
                <c:pt idx="8">
                  <c:v>1.0000000000000009E-2</c:v>
                </c:pt>
                <c:pt idx="9">
                  <c:v>2.4999999999999911E-2</c:v>
                </c:pt>
                <c:pt idx="10">
                  <c:v>4.2000000000000037E-2</c:v>
                </c:pt>
                <c:pt idx="11">
                  <c:v>3.499999999999992E-2</c:v>
                </c:pt>
                <c:pt idx="12">
                  <c:v>2.6000000000000023E-2</c:v>
                </c:pt>
                <c:pt idx="13">
                  <c:v>4.2999999999999927E-2</c:v>
                </c:pt>
                <c:pt idx="14">
                  <c:v>3.6999999999999922E-2</c:v>
                </c:pt>
                <c:pt idx="15">
                  <c:v>9.000000000000119E-3</c:v>
                </c:pt>
                <c:pt idx="16">
                  <c:v>0</c:v>
                </c:pt>
                <c:pt idx="17">
                  <c:v>-9.000000000000008E-3</c:v>
                </c:pt>
                <c:pt idx="18">
                  <c:v>-5.9999999999998943E-3</c:v>
                </c:pt>
                <c:pt idx="19">
                  <c:v>2.0000000000000018E-2</c:v>
                </c:pt>
                <c:pt idx="20">
                  <c:v>1.6000000000000014E-2</c:v>
                </c:pt>
                <c:pt idx="21">
                  <c:v>2.2999999999999909E-2</c:v>
                </c:pt>
                <c:pt idx="22">
                  <c:v>3.400000000000003E-2</c:v>
                </c:pt>
                <c:pt idx="23">
                  <c:v>5.0999999999999934E-2</c:v>
                </c:pt>
                <c:pt idx="24">
                  <c:v>0.14400000000000013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2-41BA-9AA6-6CFA3309F82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36522768"/>
        <c:axId val="1436524208"/>
      </c:lineChart>
      <c:catAx>
        <c:axId val="143652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6524208"/>
        <c:crosses val="autoZero"/>
        <c:auto val="1"/>
        <c:lblAlgn val="ctr"/>
        <c:lblOffset val="100"/>
        <c:noMultiLvlLbl val="0"/>
      </c:catAx>
      <c:valAx>
        <c:axId val="143652420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3652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CheckBox" checked="Checked" fmlaLink="$AB$5" lockText="1" noThreeD="1"/>
</file>

<file path=xl/ctrlProps/ctrlProp2.xml><?xml version="1.0" encoding="utf-8"?>
<formControlPr xmlns="http://schemas.microsoft.com/office/spreadsheetml/2009/9/main" objectType="Drop" dropLines="5" dropStyle="combo" dx="22" fmlaLink="$AC$7" fmlaRange="'Dane Inflacja'!$B$3:$B$26" noThreeD="1" sel="11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28576</xdr:rowOff>
    </xdr:from>
    <xdr:to>
      <xdr:col>24</xdr:col>
      <xdr:colOff>0</xdr:colOff>
      <xdr:row>39</xdr:row>
      <xdr:rowOff>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1576"/>
          <a:ext cx="14020800" cy="6419849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</xdr:row>
      <xdr:rowOff>19049</xdr:rowOff>
    </xdr:from>
    <xdr:to>
      <xdr:col>23</xdr:col>
      <xdr:colOff>590550</xdr:colOff>
      <xdr:row>7</xdr:row>
      <xdr:rowOff>28575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8575" y="19049"/>
          <a:ext cx="13973175" cy="1152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Witaj w aplikacji „Inflacjomat”, możesz w niej wpisać dowolną kwotę i wybrać rok z pomiędzy lat 1999-2022. Aplikacja automatycznie przeliczy ile w danym roku, a ile aktualnie (2022 – to najnowsze dane dostępne z Głównego Urzędu Statystycznego, dane z 2023 roku dostępne będą dopiero w czerwcu 2024 roku) można kupić usług, bądź dóbr za daną kwotę. </a:t>
          </a:r>
        </a:p>
        <a:p>
          <a:pPr algn="ctr"/>
          <a:endParaRPr lang="pl-PL" sz="1100"/>
        </a:p>
        <a:p>
          <a:pPr algn="ctr"/>
          <a:r>
            <a:rPr lang="pl-PL" sz="1100"/>
            <a:t>Poniżej możesz zapoznać się z podstawowymi funkcjami</a:t>
          </a:r>
          <a:r>
            <a:rPr lang="pl-PL" sz="1100" baseline="0"/>
            <a:t> inflacjomatu. Zachęcam także, do spojrzenia na karty "zmiana cen produktów", "zmiany inflacji" oraz "grupy produktów", gdzie przedstawione są graficznie zmiany cen w Polsce. </a:t>
          </a:r>
        </a:p>
        <a:p>
          <a:pPr algn="ctr"/>
          <a:r>
            <a:rPr lang="pl-PL" sz="1100" baseline="0"/>
            <a:t>Dane dotyczące cen i inflacji pochodzą z danych Głównego Urzędu Statystycznego.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aseline="0"/>
            <a:t>Pytania można kierować na maila: </a:t>
          </a:r>
          <a:r>
            <a:rPr lang="en-US"/>
            <a:t>filipszczek1@gmail.com</a:t>
          </a:r>
          <a:endParaRPr lang="pl-PL"/>
        </a:p>
        <a:p>
          <a:pPr algn="ctr"/>
          <a:endParaRPr lang="pl-PL" sz="1100" baseline="0"/>
        </a:p>
        <a:p>
          <a:pPr algn="ctr"/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561975</xdr:colOff>
          <xdr:row>6</xdr:row>
          <xdr:rowOff>85725</xdr:rowOff>
        </xdr:from>
        <xdr:to>
          <xdr:col>16</xdr:col>
          <xdr:colOff>104775</xdr:colOff>
          <xdr:row>7</xdr:row>
          <xdr:rowOff>152400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3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Uwzględnij inflację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523875</xdr:colOff>
          <xdr:row>4</xdr:row>
          <xdr:rowOff>57150</xdr:rowOff>
        </xdr:from>
        <xdr:to>
          <xdr:col>16</xdr:col>
          <xdr:colOff>28575</xdr:colOff>
          <xdr:row>4</xdr:row>
          <xdr:rowOff>371475</xdr:rowOff>
        </xdr:to>
        <xdr:sp macro="" textlink="">
          <xdr:nvSpPr>
            <xdr:cNvPr id="3088" name="Drop Dow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300037</xdr:colOff>
      <xdr:row>0</xdr:row>
      <xdr:rowOff>28575</xdr:rowOff>
    </xdr:from>
    <xdr:to>
      <xdr:col>20</xdr:col>
      <xdr:colOff>285750</xdr:colOff>
      <xdr:row>6</xdr:row>
      <xdr:rowOff>228600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209549</xdr:colOff>
      <xdr:row>1</xdr:row>
      <xdr:rowOff>342900</xdr:rowOff>
    </xdr:from>
    <xdr:to>
      <xdr:col>20</xdr:col>
      <xdr:colOff>104774</xdr:colOff>
      <xdr:row>9</xdr:row>
      <xdr:rowOff>180975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285749</xdr:colOff>
      <xdr:row>14</xdr:row>
      <xdr:rowOff>104775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209550</xdr:colOff>
      <xdr:row>0</xdr:row>
      <xdr:rowOff>0</xdr:rowOff>
    </xdr:from>
    <xdr:to>
      <xdr:col>17</xdr:col>
      <xdr:colOff>1028700</xdr:colOff>
      <xdr:row>14</xdr:row>
      <xdr:rowOff>123825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161925</xdr:rowOff>
    </xdr:from>
    <xdr:to>
      <xdr:col>11</xdr:col>
      <xdr:colOff>285750</xdr:colOff>
      <xdr:row>38</xdr:row>
      <xdr:rowOff>104775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197540</xdr:colOff>
      <xdr:row>15</xdr:row>
      <xdr:rowOff>9525</xdr:rowOff>
    </xdr:from>
    <xdr:to>
      <xdr:col>17</xdr:col>
      <xdr:colOff>1000125</xdr:colOff>
      <xdr:row>38</xdr:row>
      <xdr:rowOff>142875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190500</xdr:colOff>
      <xdr:row>27</xdr:row>
      <xdr:rowOff>171450</xdr:rowOff>
    </xdr:from>
    <xdr:to>
      <xdr:col>14</xdr:col>
      <xdr:colOff>180975</xdr:colOff>
      <xdr:row>44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k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k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01700" y="5314950"/>
              <a:ext cx="3000375" cy="3133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27</xdr:row>
      <xdr:rowOff>52385</xdr:rowOff>
    </xdr:from>
    <xdr:to>
      <xdr:col>10</xdr:col>
      <xdr:colOff>28576</xdr:colOff>
      <xdr:row>60</xdr:row>
      <xdr:rowOff>104774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266700</xdr:colOff>
      <xdr:row>27</xdr:row>
      <xdr:rowOff>180975</xdr:rowOff>
    </xdr:from>
    <xdr:to>
      <xdr:col>16</xdr:col>
      <xdr:colOff>590550</xdr:colOff>
      <xdr:row>33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rupy produktów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y produktów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87800" y="5324475"/>
              <a:ext cx="1828800" cy="981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28574</xdr:colOff>
      <xdr:row>37</xdr:row>
      <xdr:rowOff>180974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p" refreshedDate="45389.833447453704" createdVersion="8" refreshedVersion="8" minRefreshableVersion="3" recordCount="11" xr:uid="{92394D95-CE25-45B0-B0DC-3DEF596D3178}">
  <cacheSource type="worksheet">
    <worksheetSource ref="A1:Y12" sheet="Dane ceny"/>
  </cacheSource>
  <cacheFields count="26">
    <cacheField name="Rok" numFmtId="0">
      <sharedItems count="11">
        <s v="Żelazko z nawilżaczem"/>
        <s v="Patelnia - średnica 24 cm"/>
        <s v="Węgiel kamienny - 1 t"/>
        <s v="Zimna woda kanalizacyjna - 1 m3"/>
        <s v="Centralne ogrzewanie - 1 m3"/>
        <s v="Piwo jasne pełne, butelkowane - 0,5l "/>
        <s v="Rower turystyczny "/>
        <s v="Mięso wieprzowe z kością łopatką - 1kg"/>
        <s v="Chleb mieszany zwykły (pszenno-żytni) - 1kg"/>
        <s v="Śmietana zawartość tłuszczu 18% - 1l"/>
        <s v="Ser dojrzewający &quot;Gouda&quot; - 1 kg"/>
      </sharedItems>
      <fieldGroup par="25"/>
    </cacheField>
    <cacheField name="1999" numFmtId="44">
      <sharedItems containsSemiMixedTypes="0" containsString="0" containsNumber="1" minValue="1.28" maxValue="444.97" count="11">
        <n v="155.01"/>
        <n v="35.71"/>
        <n v="353.84"/>
        <n v="1.28"/>
        <n v="2.4700000000000002"/>
        <n v="2.5499999999999998"/>
        <n v="444.97"/>
        <n v="8.36"/>
        <n v="1.81"/>
        <n v="3.9"/>
        <n v="9.4"/>
      </sharedItems>
    </cacheField>
    <cacheField name="2000" numFmtId="44">
      <sharedItems containsSemiMixedTypes="0" containsString="0" containsNumber="1" minValue="1.52" maxValue="443.27"/>
    </cacheField>
    <cacheField name="2001" numFmtId="44">
      <sharedItems containsSemiMixedTypes="0" containsString="0" containsNumber="1" minValue="1.7" maxValue="443.52"/>
    </cacheField>
    <cacheField name="2002" numFmtId="44">
      <sharedItems containsSemiMixedTypes="0" containsString="0" containsNumber="1" minValue="1.97" maxValue="578.24"/>
    </cacheField>
    <cacheField name="2003" numFmtId="44">
      <sharedItems containsSemiMixedTypes="0" containsString="0" containsNumber="1" minValue="2.09" maxValue="566.79"/>
    </cacheField>
    <cacheField name="2004" numFmtId="44">
      <sharedItems containsSemiMixedTypes="0" containsString="0" containsNumber="1" minValue="2.19" maxValue="572.74"/>
    </cacheField>
    <cacheField name="2005" numFmtId="44">
      <sharedItems containsSemiMixedTypes="0" containsString="0" containsNumber="1" minValue="2.27" maxValue="587.89"/>
    </cacheField>
    <cacheField name="2006" numFmtId="44">
      <sharedItems containsSemiMixedTypes="0" containsString="0" containsNumber="1" minValue="2.3199999999999998" maxValue="593.16"/>
    </cacheField>
    <cacheField name="2007" numFmtId="44">
      <sharedItems containsSemiMixedTypes="0" containsString="0" containsNumber="1" minValue="2.41" maxValue="630.45000000000005"/>
    </cacheField>
    <cacheField name="2008" numFmtId="44">
      <sharedItems containsSemiMixedTypes="0" containsString="0" containsNumber="1" minValue="2.59" maxValue="674.84"/>
    </cacheField>
    <cacheField name="2009" numFmtId="44">
      <sharedItems containsSemiMixedTypes="0" containsString="0" containsNumber="1" minValue="2.83" maxValue="743.86"/>
    </cacheField>
    <cacheField name="2010" numFmtId="44">
      <sharedItems containsSemiMixedTypes="0" containsString="0" containsNumber="1" minValue="2.91" maxValue="795.29"/>
    </cacheField>
    <cacheField name="2011" numFmtId="44">
      <sharedItems containsSemiMixedTypes="0" containsString="0" containsNumber="1" minValue="2.9" maxValue="866.29"/>
    </cacheField>
    <cacheField name="2012" numFmtId="44">
      <sharedItems containsSemiMixedTypes="0" containsString="0" containsNumber="1" minValue="2.92" maxValue="950.65"/>
    </cacheField>
    <cacheField name="2013" numFmtId="44">
      <sharedItems containsSemiMixedTypes="0" containsString="0" containsNumber="1" minValue="2.89" maxValue="1001.58"/>
    </cacheField>
    <cacheField name="2014" numFmtId="44">
      <sharedItems containsSemiMixedTypes="0" containsString="0" containsNumber="1" minValue="2.86" maxValue="1049.48"/>
    </cacheField>
    <cacheField name="2015" numFmtId="44">
      <sharedItems containsSemiMixedTypes="0" containsString="0" containsNumber="1" minValue="2.81" maxValue="1116.08"/>
    </cacheField>
    <cacheField name="2016" numFmtId="44">
      <sharedItems containsSemiMixedTypes="0" containsString="0" containsNumber="1" minValue="2.76" maxValue="1155.19"/>
    </cacheField>
    <cacheField name="2017" numFmtId="44">
      <sharedItems containsSemiMixedTypes="0" containsString="0" containsNumber="1" minValue="2.8" maxValue="1520.77"/>
    </cacheField>
    <cacheField name="2018" numFmtId="44">
      <sharedItems containsSemiMixedTypes="0" containsString="0" containsNumber="1" minValue="2.86" maxValue="1348.57"/>
    </cacheField>
    <cacheField name="2019" numFmtId="44">
      <sharedItems containsSemiMixedTypes="0" containsString="0" containsNumber="1" minValue="2.99" maxValue="1370.33"/>
    </cacheField>
    <cacheField name="2020" numFmtId="44">
      <sharedItems containsSemiMixedTypes="0" containsString="0" containsNumber="1" minValue="3.09" maxValue="1402.96"/>
    </cacheField>
    <cacheField name="2021" numFmtId="44">
      <sharedItems containsSemiMixedTypes="0" containsString="0" containsNumber="1" minValue="3.15" maxValue="1577.24"/>
    </cacheField>
    <cacheField name="2022" numFmtId="44">
      <sharedItems containsSemiMixedTypes="0" containsString="0" containsNumber="1" minValue="3.36" maxValue="2329.04"/>
    </cacheField>
    <cacheField name="Rok2" numFmtId="0" databaseField="0">
      <fieldGroup base="0">
        <discretePr count="11">
          <x v="2"/>
          <x v="2"/>
          <x v="1"/>
          <x v="1"/>
          <x v="1"/>
          <x v="0"/>
          <x v="2"/>
          <x v="0"/>
          <x v="0"/>
          <x v="0"/>
          <x v="0"/>
        </discretePr>
        <groupItems count="3">
          <s v="Grupuj1"/>
          <s v="Grupuj2"/>
          <s v="Grupuj3"/>
        </groupItems>
      </fieldGroup>
    </cacheField>
  </cacheFields>
  <extLst>
    <ext xmlns:x14="http://schemas.microsoft.com/office/spreadsheetml/2009/9/main" uri="{725AE2AE-9491-48be-B2B4-4EB974FC3084}">
      <x14:pivotCacheDefinition pivotCacheId="12503704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154.18"/>
    <n v="153.61000000000001"/>
    <n v="158.22"/>
    <n v="153.36000000000001"/>
    <n v="156.15"/>
    <n v="158.38999999999999"/>
    <n v="165.13"/>
    <n v="171.17"/>
    <n v="174.58"/>
    <n v="181.5"/>
    <n v="187.2"/>
    <n v="185.37"/>
    <n v="190.47"/>
    <n v="190.78"/>
    <n v="193.16"/>
    <n v="199.56"/>
    <n v="206.97"/>
    <n v="213.42"/>
    <n v="215.07"/>
    <n v="216.81"/>
    <n v="221.41"/>
    <n v="236.92"/>
    <n v="269.07"/>
  </r>
  <r>
    <x v="1"/>
    <x v="1"/>
    <n v="36.090000000000003"/>
    <n v="36.94"/>
    <n v="37.26"/>
    <n v="37.590000000000003"/>
    <n v="38.75"/>
    <n v="41.34"/>
    <n v="43.31"/>
    <n v="44.38"/>
    <n v="46.3"/>
    <n v="49.4"/>
    <n v="51.16"/>
    <n v="53.67"/>
    <n v="56.42"/>
    <n v="57.85"/>
    <n v="59.47"/>
    <n v="59.08"/>
    <n v="59.27"/>
    <n v="59.57"/>
    <n v="60.45"/>
    <n v="61.61"/>
    <n v="63.14"/>
    <n v="66.760000000000005"/>
    <n v="77.05"/>
  </r>
  <r>
    <x v="2"/>
    <x v="2"/>
    <n v="385.91"/>
    <n v="422.23"/>
    <n v="444.27"/>
    <n v="443.92"/>
    <n v="459.67"/>
    <n v="470.33"/>
    <n v="491.54"/>
    <n v="523.4"/>
    <n v="604.62"/>
    <n v="704.8"/>
    <n v="719.76"/>
    <n v="777.61"/>
    <n v="818.16"/>
    <n v="809.51"/>
    <n v="802.37"/>
    <n v="789.33"/>
    <n v="780.37"/>
    <n v="823.59"/>
    <n v="887.3"/>
    <n v="885.44"/>
    <n v="887.95"/>
    <n v="996.6"/>
    <n v="2329.04"/>
  </r>
  <r>
    <x v="3"/>
    <x v="3"/>
    <n v="1.52"/>
    <n v="1.7"/>
    <n v="1.97"/>
    <n v="2.09"/>
    <n v="2.19"/>
    <n v="2.27"/>
    <n v="2.33"/>
    <n v="2.41"/>
    <n v="2.59"/>
    <n v="2.83"/>
    <n v="2.99"/>
    <n v="3.19"/>
    <n v="3.38"/>
    <n v="3.55"/>
    <n v="3.64"/>
    <n v="3.73"/>
    <n v="3.82"/>
    <n v="3.91"/>
    <n v="3.96"/>
    <n v="4.04"/>
    <n v="4.1900000000000004"/>
    <n v="4.34"/>
    <n v="4.49"/>
  </r>
  <r>
    <x v="4"/>
    <x v="4"/>
    <n v="2.52"/>
    <n v="2.59"/>
    <n v="2.89"/>
    <n v="2.97"/>
    <n v="3.05"/>
    <n v="3.07"/>
    <n v="3.17"/>
    <n v="3.14"/>
    <n v="3.16"/>
    <n v="3.34"/>
    <n v="3.52"/>
    <n v="3.7"/>
    <n v="3.81"/>
    <n v="3.87"/>
    <n v="3.97"/>
    <n v="3.98"/>
    <n v="3.94"/>
    <n v="3.85"/>
    <n v="3.82"/>
    <n v="3.88"/>
    <n v="3.91"/>
    <n v="3.96"/>
    <n v="3.63"/>
  </r>
  <r>
    <x v="5"/>
    <x v="5"/>
    <n v="2.61"/>
    <n v="2.67"/>
    <n v="2.68"/>
    <n v="2.65"/>
    <n v="2.63"/>
    <n v="2.62"/>
    <n v="2.6"/>
    <n v="2.6"/>
    <n v="2.69"/>
    <n v="2.89"/>
    <n v="2.91"/>
    <n v="2.9"/>
    <n v="2.92"/>
    <n v="2.89"/>
    <n v="2.86"/>
    <n v="2.81"/>
    <n v="2.76"/>
    <n v="2.8"/>
    <n v="2.86"/>
    <n v="2.99"/>
    <n v="3.09"/>
    <n v="3.15"/>
    <n v="3.36"/>
  </r>
  <r>
    <x v="6"/>
    <x v="6"/>
    <n v="443.27"/>
    <n v="443.52"/>
    <n v="578.24"/>
    <n v="566.79"/>
    <n v="572.74"/>
    <n v="587.89"/>
    <n v="593.16"/>
    <n v="630.45000000000005"/>
    <n v="674.84"/>
    <n v="743.86"/>
    <n v="795.29"/>
    <n v="866.29"/>
    <n v="950.65"/>
    <n v="1001.58"/>
    <n v="1049.48"/>
    <n v="1116.08"/>
    <n v="1155.19"/>
    <n v="1520.77"/>
    <n v="1348.57"/>
    <n v="1370.33"/>
    <n v="1402.96"/>
    <n v="1577.24"/>
    <n v="1850.41"/>
  </r>
  <r>
    <x v="7"/>
    <x v="7"/>
    <n v="9.11"/>
    <n v="9.93"/>
    <n v="9.56"/>
    <n v="7.67"/>
    <n v="8.7200000000000006"/>
    <n v="8.4600000000000009"/>
    <n v="8.3000000000000007"/>
    <n v="8.1999999999999993"/>
    <n v="8.68"/>
    <n v="9.65"/>
    <n v="9.24"/>
    <n v="9.75"/>
    <n v="10.98"/>
    <n v="11.03"/>
    <n v="10.61"/>
    <n v="9.81"/>
    <n v="9.6999999999999993"/>
    <n v="10.23"/>
    <n v="10.08"/>
    <n v="11.27"/>
    <n v="12.69"/>
    <n v="12.13"/>
    <n v="13.35"/>
  </r>
  <r>
    <x v="8"/>
    <x v="8"/>
    <n v="2.14"/>
    <n v="2.33"/>
    <n v="2.2799999999999998"/>
    <n v="2.2000000000000002"/>
    <n v="2.27"/>
    <n v="2.29"/>
    <n v="2.3199999999999998"/>
    <n v="2.69"/>
    <n v="3.12"/>
    <n v="3.16"/>
    <n v="3.24"/>
    <n v="3.58"/>
    <n v="3.75"/>
    <n v="3.89"/>
    <n v="3.92"/>
    <n v="3.98"/>
    <n v="3.96"/>
    <n v="4.01"/>
    <n v="4.13"/>
    <n v="4.41"/>
    <n v="4.68"/>
    <n v="4.97"/>
    <n v="6.85"/>
  </r>
  <r>
    <x v="9"/>
    <x v="9"/>
    <n v="4.4400000000000004"/>
    <n v="4.47"/>
    <n v="4.41"/>
    <n v="4.28"/>
    <n v="4.3899999999999997"/>
    <n v="4.5999999999999996"/>
    <n v="4.6100000000000003"/>
    <n v="4.97"/>
    <n v="5.52"/>
    <n v="5.46"/>
    <n v="5.47"/>
    <n v="5.56"/>
    <n v="5.59"/>
    <n v="5.7"/>
    <n v="5.75"/>
    <n v="5.57"/>
    <n v="5.52"/>
    <n v="6.09"/>
    <n v="6.64"/>
    <n v="6.86"/>
    <n v="7.04"/>
    <n v="7.47"/>
    <n v="9.36"/>
  </r>
  <r>
    <x v="10"/>
    <x v="10"/>
    <n v="12.15"/>
    <n v="11.38"/>
    <n v="10.57"/>
    <n v="10.11"/>
    <n v="12.21"/>
    <n v="12.12"/>
    <n v="11.62"/>
    <n v="13.57"/>
    <n v="12.31"/>
    <n v="11.19"/>
    <n v="12.84"/>
    <n v="14.01"/>
    <n v="14.19"/>
    <n v="15.71"/>
    <n v="14.8"/>
    <n v="12"/>
    <n v="12.52"/>
    <n v="14.86"/>
    <n v="13.8"/>
    <n v="14.49"/>
    <n v="15.05"/>
    <n v="16.59"/>
    <n v="23.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6A2A8-99B7-4052-A7E1-7B2E1E744556}" name="Tabela przestawna22" cacheId="0" dataOnRows="1" applyNumberFormats="0" applyBorderFormats="0" applyFontFormats="0" applyPatternFormats="0" applyAlignmentFormats="0" applyWidthHeightFormats="1" dataCaption="Wartości" grandTotalCaption="Suma koszyka dóbr" updatedVersion="8" minRefreshableVersion="3" useAutoFormatting="1" itemPrintTitles="1" createdVersion="8" indent="0" outline="1" outlineData="1" multipleFieldFilters="0" chartFormat="16" rowHeaderCaption="Produkty" colHeaderCaption="Towary">
  <location ref="A1:E27" firstHeaderRow="1" firstDataRow="3" firstDataCol="1"/>
  <pivotFields count="26">
    <pivotField name="Produkty" axis="axisCol" showAll="0">
      <items count="12">
        <item x="4"/>
        <item x="8"/>
        <item x="7"/>
        <item x="1"/>
        <item x="5"/>
        <item x="6"/>
        <item x="10"/>
        <item x="9"/>
        <item x="2"/>
        <item x="3"/>
        <item x="0"/>
        <item t="default"/>
      </items>
    </pivotField>
    <pivotField dataField="1" numFmtId="44" showAll="0">
      <items count="12">
        <item x="3"/>
        <item x="8"/>
        <item x="4"/>
        <item x="5"/>
        <item x="9"/>
        <item x="7"/>
        <item x="10"/>
        <item x="1"/>
        <item x="0"/>
        <item x="2"/>
        <item x="6"/>
        <item t="default"/>
      </items>
    </pivotField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ame="Grupy produktów" axis="axisCol" showAll="0">
      <items count="4">
        <item n="Towary" sd="0" x="1"/>
        <item n="Produkty spożywcze" sd="0" x="0"/>
        <item n="Sprzęty domowe" sd="0" x="2"/>
        <item t="default"/>
      </items>
    </pivotField>
  </pivotFields>
  <rowFields count="1">
    <field x="-2"/>
  </rowFields>
  <row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rowItems>
  <colFields count="2">
    <field x="25"/>
    <field x="0"/>
  </colFields>
  <colItems count="4">
    <i>
      <x/>
    </i>
    <i>
      <x v="1"/>
    </i>
    <i>
      <x v="2"/>
    </i>
    <i t="grand">
      <x/>
    </i>
  </colItems>
  <dataFields count="24">
    <dataField name="1999 " fld="1" baseField="0" baseItem="0"/>
    <dataField name="2000 " fld="2" baseField="0" baseItem="0"/>
    <dataField name="2001 " fld="3" baseField="0" baseItem="0"/>
    <dataField name="2002 " fld="4" baseField="0" baseItem="0"/>
    <dataField name="2003 " fld="5" baseField="0" baseItem="0"/>
    <dataField name="2004 " fld="6" baseField="0" baseItem="0"/>
    <dataField name="2005 " fld="7" baseField="0" baseItem="0"/>
    <dataField name="2006 " fld="8" baseField="0" baseItem="0"/>
    <dataField name="2007 " fld="9" baseField="0" baseItem="0"/>
    <dataField name="2008 " fld="10" baseField="0" baseItem="0"/>
    <dataField name="2009 " fld="11" baseField="0" baseItem="0"/>
    <dataField name="2010 " fld="12" baseField="0" baseItem="0"/>
    <dataField name="2011 " fld="13" baseField="0" baseItem="0"/>
    <dataField name="2012 " fld="14" baseField="0" baseItem="0"/>
    <dataField name="2013 " fld="15" baseField="0" baseItem="0"/>
    <dataField name="2014 " fld="16" baseField="0" baseItem="0"/>
    <dataField name="2015 " fld="17" baseField="0" baseItem="0"/>
    <dataField name="2016 " fld="18" baseField="0" baseItem="0"/>
    <dataField name="2017 " fld="19" baseField="0" baseItem="0"/>
    <dataField name="2018 " fld="20" baseField="0" baseItem="0"/>
    <dataField name="2019 " fld="21" baseField="0" baseItem="0"/>
    <dataField name="2020 " fld="22" baseField="0" baseItem="0"/>
    <dataField name="2021 " fld="23" baseField="0" baseItem="0"/>
    <dataField name="2022 " fld="24" baseField="0" baseItem="0"/>
  </dataFields>
  <formats count="12">
    <format dxfId="44">
      <pivotArea outline="0" collapsedLevelsAreSubtotals="1" fieldPosition="0"/>
    </format>
    <format dxfId="43">
      <pivotArea dataOnly="0" labelOnly="1" outline="0" fieldPosition="0">
        <references count="1">
          <reference field="4294967294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field="25" type="button" dataOnly="0" labelOnly="1" outline="0" axis="axisCol" fieldPosition="0"/>
    </format>
    <format dxfId="38">
      <pivotArea field="0" type="button" dataOnly="0" labelOnly="1" outline="0" axis="axisCol" fieldPosition="1"/>
    </format>
    <format dxfId="37">
      <pivotArea type="topRight" dataOnly="0" labelOnly="1" outline="0" fieldPosition="0"/>
    </format>
    <format dxfId="36">
      <pivotArea field="-2" type="button" dataOnly="0" labelOnly="1" outline="0" axis="axisRow" fieldPosition="0"/>
    </format>
    <format dxfId="35">
      <pivotArea dataOnly="0" labelOnly="1" outline="0" fieldPosition="0">
        <references count="1">
          <reference field="4294967294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34">
      <pivotArea dataOnly="0" labelOnly="1" fieldPosition="0">
        <references count="1">
          <reference field="25" count="0"/>
        </references>
      </pivotArea>
    </format>
    <format dxfId="33">
      <pivotArea dataOnly="0" labelOnly="1" grandCol="1" outline="0" fieldPosition="0"/>
    </format>
  </formats>
  <chartFormats count="3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1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1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1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1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1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1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1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5" count="1" selected="0">
            <x v="1"/>
          </reference>
        </references>
      </pivotArea>
    </chartFormat>
    <chartFormat chart="1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5" count="1" selected="0">
            <x v="1"/>
          </reference>
        </references>
      </pivotArea>
    </chartFormat>
    <chartFormat chart="1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5" count="1" selected="0">
            <x v="1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1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5" count="1" selected="0">
            <x v="2"/>
          </reference>
        </references>
      </pivotArea>
    </chartFormat>
    <chartFormat chart="1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5" count="1" selected="0">
            <x v="2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</chart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ok" xr10:uid="{8F382080-BD8A-427D-A8B5-98BEAACED256}" sourceName="Rok">
  <pivotTables>
    <pivotTable tabId="7" name="Tabela przestawna22"/>
  </pivotTables>
  <data>
    <tabular pivotCacheId="1250370470">
      <items count="11">
        <i x="4" s="1"/>
        <i x="8" s="1"/>
        <i x="7" s="1"/>
        <i x="1" s="1"/>
        <i x="5" s="1"/>
        <i x="6" s="1"/>
        <i x="10" s="1"/>
        <i x="9" s="1"/>
        <i x="2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ok2" xr10:uid="{4E725601-B14F-43A2-9EA9-9F57F4371140}" sourceName="Rok2">
  <pivotTables>
    <pivotTable tabId="7" name="Tabela przestawna22"/>
  </pivotTables>
  <data>
    <tabular pivotCacheId="1250370470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k" xr10:uid="{F638697B-A352-4D0B-89AC-801E75F0DC4B}" cache="Fragmentator_Rok" caption="Rok" showCaption="0" rowHeight="241300"/>
  <slicer name="Grupy produktów" xr10:uid="{EF622BB2-F112-4B42-937F-944416958385}" cache="Fragmentator_Rok2" caption="Grupy produktów" showCaption="0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rl.li/sdkj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2"/>
  <dimension ref="A1:P27"/>
  <sheetViews>
    <sheetView topLeftCell="B1" workbookViewId="0">
      <selection activeCell="P3" sqref="P3"/>
    </sheetView>
  </sheetViews>
  <sheetFormatPr defaultRowHeight="15" x14ac:dyDescent="0.25"/>
  <cols>
    <col min="1" max="1" width="15.85546875" customWidth="1"/>
    <col min="5" max="5" width="10.140625" style="13" bestFit="1" customWidth="1"/>
    <col min="6" max="6" width="26.28515625" style="9" bestFit="1" customWidth="1"/>
    <col min="7" max="7" width="21.140625" bestFit="1" customWidth="1"/>
    <col min="9" max="9" width="9.140625" style="53"/>
    <col min="10" max="10" width="18.140625" bestFit="1" customWidth="1"/>
    <col min="16" max="16" width="18.140625" bestFit="1" customWidth="1"/>
  </cols>
  <sheetData>
    <row r="1" spans="1:16" x14ac:dyDescent="0.25">
      <c r="B1" t="s">
        <v>15</v>
      </c>
      <c r="E1" s="13" t="s">
        <v>30</v>
      </c>
      <c r="F1" s="9" t="s">
        <v>31</v>
      </c>
      <c r="G1" s="13" t="s">
        <v>32</v>
      </c>
      <c r="J1" t="s">
        <v>86</v>
      </c>
    </row>
    <row r="2" spans="1:16" ht="30" customHeight="1" x14ac:dyDescent="0.25">
      <c r="A2" s="11" t="s">
        <v>10</v>
      </c>
      <c r="B2" s="5">
        <v>1998</v>
      </c>
      <c r="C2" s="6">
        <v>111.8</v>
      </c>
      <c r="D2">
        <v>100</v>
      </c>
      <c r="E2" s="12"/>
      <c r="I2" s="53">
        <f>C2/D2</f>
        <v>1.1179999999999999</v>
      </c>
      <c r="J2" s="52">
        <f>(I2-1)</f>
        <v>0.11799999999999988</v>
      </c>
      <c r="P2" t="s">
        <v>11</v>
      </c>
    </row>
    <row r="3" spans="1:16" ht="30" customHeight="1" x14ac:dyDescent="0.25">
      <c r="A3" s="11" t="s">
        <v>10</v>
      </c>
      <c r="B3" s="5">
        <v>1999</v>
      </c>
      <c r="C3" s="6">
        <v>107.3</v>
      </c>
      <c r="D3">
        <v>100</v>
      </c>
      <c r="E3" s="12">
        <f t="shared" ref="E3:E25" si="0">(C3-D2)/100</f>
        <v>7.2999999999999968E-2</v>
      </c>
      <c r="F3" s="14">
        <v>100</v>
      </c>
      <c r="G3" s="10">
        <f t="shared" ref="G3:G24" si="1">G4+(G4*E4)</f>
        <v>204.63236233859675</v>
      </c>
      <c r="I3" s="53">
        <f t="shared" ref="I3:I26" si="2">C3/D3</f>
        <v>1.073</v>
      </c>
      <c r="J3" s="52">
        <f t="shared" ref="J3:J26" si="3">(I3-1)</f>
        <v>7.2999999999999954E-2</v>
      </c>
      <c r="P3" s="8" t="s">
        <v>12</v>
      </c>
    </row>
    <row r="4" spans="1:16" ht="30" customHeight="1" x14ac:dyDescent="0.25">
      <c r="A4" s="11" t="s">
        <v>10</v>
      </c>
      <c r="B4" s="5">
        <v>2000</v>
      </c>
      <c r="C4" s="6">
        <v>110.1</v>
      </c>
      <c r="D4">
        <v>100</v>
      </c>
      <c r="E4" s="12">
        <f t="shared" si="0"/>
        <v>0.10099999999999994</v>
      </c>
      <c r="F4" s="14">
        <f t="shared" ref="F4:F26" si="4">F3-(F3*E4)</f>
        <v>89.9</v>
      </c>
      <c r="G4" s="10">
        <f t="shared" si="1"/>
        <v>185.86045625667282</v>
      </c>
      <c r="I4" s="53">
        <f t="shared" si="2"/>
        <v>1.101</v>
      </c>
      <c r="J4" s="52">
        <f t="shared" si="3"/>
        <v>0.10099999999999998</v>
      </c>
    </row>
    <row r="5" spans="1:16" ht="30" customHeight="1" x14ac:dyDescent="0.25">
      <c r="A5" s="11" t="s">
        <v>10</v>
      </c>
      <c r="B5" s="5">
        <v>2001</v>
      </c>
      <c r="C5" s="6">
        <v>105.5</v>
      </c>
      <c r="D5">
        <v>100</v>
      </c>
      <c r="E5" s="12">
        <f t="shared" si="0"/>
        <v>5.5E-2</v>
      </c>
      <c r="F5" s="14">
        <f t="shared" si="4"/>
        <v>84.955500000000001</v>
      </c>
      <c r="G5" s="10">
        <f t="shared" si="1"/>
        <v>176.17104858452399</v>
      </c>
      <c r="I5" s="53">
        <f t="shared" si="2"/>
        <v>1.0549999999999999</v>
      </c>
      <c r="J5" s="52">
        <f t="shared" si="3"/>
        <v>5.4999999999999938E-2</v>
      </c>
    </row>
    <row r="6" spans="1:16" ht="30" customHeight="1" x14ac:dyDescent="0.25">
      <c r="A6" s="11" t="s">
        <v>10</v>
      </c>
      <c r="B6" s="5">
        <v>2002</v>
      </c>
      <c r="C6" s="6">
        <v>101.9</v>
      </c>
      <c r="D6">
        <v>100</v>
      </c>
      <c r="E6" s="12">
        <f t="shared" si="0"/>
        <v>1.9000000000000059E-2</v>
      </c>
      <c r="F6" s="14">
        <f t="shared" si="4"/>
        <v>83.341345499999989</v>
      </c>
      <c r="G6" s="10">
        <f t="shared" si="1"/>
        <v>172.88621058343864</v>
      </c>
      <c r="I6" s="53">
        <f t="shared" si="2"/>
        <v>1.0190000000000001</v>
      </c>
      <c r="J6" s="52">
        <f t="shared" si="3"/>
        <v>1.9000000000000128E-2</v>
      </c>
    </row>
    <row r="7" spans="1:16" ht="30" customHeight="1" x14ac:dyDescent="0.25">
      <c r="A7" s="11" t="s">
        <v>10</v>
      </c>
      <c r="B7" s="5">
        <v>2003</v>
      </c>
      <c r="C7" s="6">
        <v>100.8</v>
      </c>
      <c r="D7">
        <v>100</v>
      </c>
      <c r="E7" s="12">
        <f t="shared" si="0"/>
        <v>7.9999999999999724E-3</v>
      </c>
      <c r="F7" s="14">
        <f t="shared" si="4"/>
        <v>82.674614735999995</v>
      </c>
      <c r="G7" s="10">
        <f t="shared" si="1"/>
        <v>171.5140978010304</v>
      </c>
      <c r="I7" s="53">
        <f t="shared" si="2"/>
        <v>1.008</v>
      </c>
      <c r="J7" s="52">
        <f t="shared" si="3"/>
        <v>8.0000000000000071E-3</v>
      </c>
    </row>
    <row r="8" spans="1:16" ht="30" customHeight="1" x14ac:dyDescent="0.25">
      <c r="A8" s="11" t="s">
        <v>10</v>
      </c>
      <c r="B8" s="5">
        <v>2004</v>
      </c>
      <c r="C8" s="6">
        <v>103.5</v>
      </c>
      <c r="D8">
        <v>100</v>
      </c>
      <c r="E8" s="12">
        <f t="shared" si="0"/>
        <v>3.5000000000000003E-2</v>
      </c>
      <c r="F8" s="14">
        <f t="shared" si="4"/>
        <v>79.781003220239995</v>
      </c>
      <c r="G8" s="10">
        <f t="shared" si="1"/>
        <v>165.71410415558492</v>
      </c>
      <c r="I8" s="53">
        <f t="shared" si="2"/>
        <v>1.0349999999999999</v>
      </c>
      <c r="J8" s="52">
        <f t="shared" si="3"/>
        <v>3.499999999999992E-2</v>
      </c>
    </row>
    <row r="9" spans="1:16" ht="30" customHeight="1" x14ac:dyDescent="0.25">
      <c r="A9" s="11" t="s">
        <v>10</v>
      </c>
      <c r="B9" s="5">
        <v>2005</v>
      </c>
      <c r="C9" s="6">
        <v>102.1</v>
      </c>
      <c r="D9">
        <v>100</v>
      </c>
      <c r="E9" s="12">
        <f t="shared" si="0"/>
        <v>2.0999999999999942E-2</v>
      </c>
      <c r="F9" s="14">
        <f t="shared" si="4"/>
        <v>78.105602152614964</v>
      </c>
      <c r="G9" s="10">
        <f t="shared" si="1"/>
        <v>162.30568477530355</v>
      </c>
      <c r="I9" s="53">
        <f t="shared" si="2"/>
        <v>1.0209999999999999</v>
      </c>
      <c r="J9" s="52">
        <f t="shared" si="3"/>
        <v>2.0999999999999908E-2</v>
      </c>
    </row>
    <row r="10" spans="1:16" ht="30" customHeight="1" x14ac:dyDescent="0.25">
      <c r="A10" s="11" t="s">
        <v>10</v>
      </c>
      <c r="B10" s="5">
        <v>2006</v>
      </c>
      <c r="C10" s="6">
        <v>101</v>
      </c>
      <c r="D10">
        <v>100</v>
      </c>
      <c r="E10" s="12">
        <f t="shared" si="0"/>
        <v>0.01</v>
      </c>
      <c r="F10" s="14">
        <f t="shared" si="4"/>
        <v>77.324546131088809</v>
      </c>
      <c r="G10" s="10">
        <f t="shared" si="1"/>
        <v>160.69869779733025</v>
      </c>
      <c r="I10" s="53">
        <f t="shared" si="2"/>
        <v>1.01</v>
      </c>
      <c r="J10" s="52">
        <f t="shared" si="3"/>
        <v>1.0000000000000009E-2</v>
      </c>
    </row>
    <row r="11" spans="1:16" ht="30" customHeight="1" x14ac:dyDescent="0.25">
      <c r="A11" s="11" t="s">
        <v>10</v>
      </c>
      <c r="B11" s="5">
        <v>2007</v>
      </c>
      <c r="C11" s="6">
        <v>102.5</v>
      </c>
      <c r="D11">
        <v>100</v>
      </c>
      <c r="E11" s="12">
        <f t="shared" si="0"/>
        <v>2.5000000000000001E-2</v>
      </c>
      <c r="F11" s="14">
        <f t="shared" si="4"/>
        <v>75.391432477811591</v>
      </c>
      <c r="G11" s="10">
        <f t="shared" si="1"/>
        <v>156.77921736324902</v>
      </c>
      <c r="I11" s="53">
        <f t="shared" si="2"/>
        <v>1.0249999999999999</v>
      </c>
      <c r="J11" s="52">
        <f t="shared" si="3"/>
        <v>2.4999999999999911E-2</v>
      </c>
    </row>
    <row r="12" spans="1:16" ht="30" customHeight="1" x14ac:dyDescent="0.25">
      <c r="A12" s="11" t="s">
        <v>10</v>
      </c>
      <c r="B12" s="5">
        <v>2008</v>
      </c>
      <c r="C12" s="6">
        <v>104.2</v>
      </c>
      <c r="D12">
        <v>100</v>
      </c>
      <c r="E12" s="12">
        <f t="shared" si="0"/>
        <v>4.200000000000003E-2</v>
      </c>
      <c r="F12" s="14">
        <f t="shared" si="4"/>
        <v>72.224992313743499</v>
      </c>
      <c r="G12" s="10">
        <f t="shared" si="1"/>
        <v>150.45990150023897</v>
      </c>
      <c r="I12" s="53">
        <f t="shared" si="2"/>
        <v>1.042</v>
      </c>
      <c r="J12" s="52">
        <f t="shared" si="3"/>
        <v>4.2000000000000037E-2</v>
      </c>
    </row>
    <row r="13" spans="1:16" ht="30" customHeight="1" x14ac:dyDescent="0.25">
      <c r="A13" s="11" t="s">
        <v>10</v>
      </c>
      <c r="B13" s="5">
        <v>2009</v>
      </c>
      <c r="C13" s="6">
        <v>103.5</v>
      </c>
      <c r="D13">
        <v>100</v>
      </c>
      <c r="E13" s="12">
        <f t="shared" si="0"/>
        <v>3.5000000000000003E-2</v>
      </c>
      <c r="F13" s="14">
        <f t="shared" si="4"/>
        <v>69.697117582762473</v>
      </c>
      <c r="G13" s="10">
        <f t="shared" si="1"/>
        <v>145.37188550747726</v>
      </c>
      <c r="I13" s="53">
        <f t="shared" si="2"/>
        <v>1.0349999999999999</v>
      </c>
      <c r="J13" s="52">
        <f t="shared" si="3"/>
        <v>3.499999999999992E-2</v>
      </c>
    </row>
    <row r="14" spans="1:16" ht="30" customHeight="1" x14ac:dyDescent="0.25">
      <c r="A14" s="11" t="s">
        <v>10</v>
      </c>
      <c r="B14" s="5">
        <v>2010</v>
      </c>
      <c r="C14" s="6">
        <v>102.6</v>
      </c>
      <c r="D14">
        <v>100</v>
      </c>
      <c r="E14" s="12">
        <f t="shared" si="0"/>
        <v>2.5999999999999943E-2</v>
      </c>
      <c r="F14" s="14">
        <f t="shared" si="4"/>
        <v>67.884992525610656</v>
      </c>
      <c r="G14" s="10">
        <f t="shared" si="1"/>
        <v>141.68799757064062</v>
      </c>
      <c r="I14" s="53">
        <f t="shared" si="2"/>
        <v>1.026</v>
      </c>
      <c r="J14" s="52">
        <f t="shared" si="3"/>
        <v>2.6000000000000023E-2</v>
      </c>
    </row>
    <row r="15" spans="1:16" ht="30" customHeight="1" x14ac:dyDescent="0.25">
      <c r="A15" s="11" t="s">
        <v>10</v>
      </c>
      <c r="B15" s="5">
        <v>2011</v>
      </c>
      <c r="C15" s="6">
        <v>104.3</v>
      </c>
      <c r="D15">
        <v>100</v>
      </c>
      <c r="E15" s="12">
        <f t="shared" si="0"/>
        <v>4.2999999999999969E-2</v>
      </c>
      <c r="F15" s="14">
        <f t="shared" si="4"/>
        <v>64.9659378470094</v>
      </c>
      <c r="G15" s="10">
        <f t="shared" si="1"/>
        <v>135.84659402745984</v>
      </c>
      <c r="I15" s="53">
        <f t="shared" si="2"/>
        <v>1.0429999999999999</v>
      </c>
      <c r="J15" s="52">
        <f t="shared" si="3"/>
        <v>4.2999999999999927E-2</v>
      </c>
    </row>
    <row r="16" spans="1:16" ht="30" customHeight="1" x14ac:dyDescent="0.25">
      <c r="A16" s="11" t="s">
        <v>10</v>
      </c>
      <c r="B16" s="5">
        <v>2012</v>
      </c>
      <c r="C16" s="6">
        <v>103.7</v>
      </c>
      <c r="D16">
        <v>100</v>
      </c>
      <c r="E16" s="12">
        <f t="shared" si="0"/>
        <v>3.7000000000000026E-2</v>
      </c>
      <c r="F16" s="14">
        <f t="shared" si="4"/>
        <v>62.562198146670049</v>
      </c>
      <c r="G16" s="10">
        <f t="shared" si="1"/>
        <v>130.99960851249745</v>
      </c>
      <c r="I16" s="53">
        <f t="shared" si="2"/>
        <v>1.0369999999999999</v>
      </c>
      <c r="J16" s="52">
        <f t="shared" si="3"/>
        <v>3.6999999999999922E-2</v>
      </c>
    </row>
    <row r="17" spans="1:10" ht="30" customHeight="1" x14ac:dyDescent="0.25">
      <c r="A17" s="11" t="s">
        <v>10</v>
      </c>
      <c r="B17" s="5">
        <v>2013</v>
      </c>
      <c r="C17" s="6">
        <v>100.9</v>
      </c>
      <c r="D17">
        <v>100</v>
      </c>
      <c r="E17" s="12">
        <f t="shared" si="0"/>
        <v>9.0000000000000566E-3</v>
      </c>
      <c r="F17" s="14">
        <f t="shared" si="4"/>
        <v>61.999138363350013</v>
      </c>
      <c r="G17" s="10">
        <f t="shared" si="1"/>
        <v>129.8311283572819</v>
      </c>
      <c r="I17" s="53">
        <f t="shared" si="2"/>
        <v>1.0090000000000001</v>
      </c>
      <c r="J17" s="52">
        <f t="shared" si="3"/>
        <v>9.000000000000119E-3</v>
      </c>
    </row>
    <row r="18" spans="1:10" ht="30" customHeight="1" x14ac:dyDescent="0.25">
      <c r="A18" s="11" t="s">
        <v>10</v>
      </c>
      <c r="B18" s="5">
        <v>2014</v>
      </c>
      <c r="C18" s="6">
        <v>100</v>
      </c>
      <c r="D18">
        <v>100</v>
      </c>
      <c r="E18" s="12">
        <f t="shared" si="0"/>
        <v>0</v>
      </c>
      <c r="F18" s="14">
        <f t="shared" si="4"/>
        <v>61.999138363350013</v>
      </c>
      <c r="G18" s="10">
        <f t="shared" si="1"/>
        <v>129.8311283572819</v>
      </c>
      <c r="I18" s="53">
        <f t="shared" si="2"/>
        <v>1</v>
      </c>
      <c r="J18" s="52">
        <f t="shared" si="3"/>
        <v>0</v>
      </c>
    </row>
    <row r="19" spans="1:10" ht="30" customHeight="1" x14ac:dyDescent="0.25">
      <c r="A19" s="11" t="s">
        <v>10</v>
      </c>
      <c r="B19" s="5">
        <v>2015</v>
      </c>
      <c r="C19" s="6">
        <v>99.1</v>
      </c>
      <c r="D19">
        <v>100</v>
      </c>
      <c r="E19" s="12">
        <f t="shared" si="0"/>
        <v>-9.0000000000000566E-3</v>
      </c>
      <c r="F19" s="14">
        <f t="shared" si="4"/>
        <v>62.55713060862017</v>
      </c>
      <c r="G19" s="10">
        <f t="shared" si="1"/>
        <v>131.010220340345</v>
      </c>
      <c r="I19" s="53">
        <f t="shared" si="2"/>
        <v>0.99099999999999999</v>
      </c>
      <c r="J19" s="52">
        <f t="shared" si="3"/>
        <v>-9.000000000000008E-3</v>
      </c>
    </row>
    <row r="20" spans="1:10" ht="30" customHeight="1" x14ac:dyDescent="0.25">
      <c r="A20" s="11" t="s">
        <v>10</v>
      </c>
      <c r="B20" s="5">
        <v>2016</v>
      </c>
      <c r="C20" s="6">
        <v>99.4</v>
      </c>
      <c r="D20">
        <v>100</v>
      </c>
      <c r="E20" s="12">
        <f t="shared" si="0"/>
        <v>-5.9999999999999429E-3</v>
      </c>
      <c r="F20" s="14">
        <f t="shared" si="4"/>
        <v>62.932473392271888</v>
      </c>
      <c r="G20" s="10">
        <f t="shared" si="1"/>
        <v>131.80102649934105</v>
      </c>
      <c r="I20" s="53">
        <f t="shared" si="2"/>
        <v>0.99400000000000011</v>
      </c>
      <c r="J20" s="52">
        <f t="shared" si="3"/>
        <v>-5.9999999999998943E-3</v>
      </c>
    </row>
    <row r="21" spans="1:10" ht="30" customHeight="1" x14ac:dyDescent="0.25">
      <c r="A21" s="11" t="s">
        <v>10</v>
      </c>
      <c r="B21" s="5">
        <v>2017</v>
      </c>
      <c r="C21" s="6">
        <v>102</v>
      </c>
      <c r="D21">
        <v>100</v>
      </c>
      <c r="E21" s="12">
        <f t="shared" si="0"/>
        <v>0.02</v>
      </c>
      <c r="F21" s="14">
        <f t="shared" si="4"/>
        <v>61.673823924426451</v>
      </c>
      <c r="G21" s="10">
        <f t="shared" si="1"/>
        <v>129.21669264641278</v>
      </c>
      <c r="I21" s="53">
        <f t="shared" si="2"/>
        <v>1.02</v>
      </c>
      <c r="J21" s="52">
        <f t="shared" si="3"/>
        <v>2.0000000000000018E-2</v>
      </c>
    </row>
    <row r="22" spans="1:10" ht="30" customHeight="1" x14ac:dyDescent="0.25">
      <c r="A22" s="11" t="s">
        <v>10</v>
      </c>
      <c r="B22" s="5">
        <v>2018</v>
      </c>
      <c r="C22" s="6">
        <v>101.6</v>
      </c>
      <c r="D22">
        <v>100</v>
      </c>
      <c r="E22" s="12">
        <f t="shared" si="0"/>
        <v>1.5999999999999945E-2</v>
      </c>
      <c r="F22" s="14">
        <f t="shared" si="4"/>
        <v>60.687042741635629</v>
      </c>
      <c r="G22" s="10">
        <f t="shared" si="1"/>
        <v>127.1817841008</v>
      </c>
      <c r="I22" s="53">
        <f t="shared" si="2"/>
        <v>1.016</v>
      </c>
      <c r="J22" s="52">
        <f t="shared" si="3"/>
        <v>1.6000000000000014E-2</v>
      </c>
    </row>
    <row r="23" spans="1:10" ht="30" customHeight="1" x14ac:dyDescent="0.25">
      <c r="A23" s="11" t="s">
        <v>10</v>
      </c>
      <c r="B23" s="5">
        <v>2019</v>
      </c>
      <c r="C23" s="6">
        <v>102.3</v>
      </c>
      <c r="D23">
        <v>100</v>
      </c>
      <c r="E23" s="12">
        <f t="shared" si="0"/>
        <v>2.2999999999999972E-2</v>
      </c>
      <c r="F23" s="14">
        <f t="shared" si="4"/>
        <v>59.291240758578013</v>
      </c>
      <c r="G23" s="10">
        <f t="shared" si="1"/>
        <v>124.3223696</v>
      </c>
      <c r="I23" s="53">
        <f t="shared" si="2"/>
        <v>1.0229999999999999</v>
      </c>
      <c r="J23" s="52">
        <f t="shared" si="3"/>
        <v>2.2999999999999909E-2</v>
      </c>
    </row>
    <row r="24" spans="1:10" ht="30" customHeight="1" x14ac:dyDescent="0.25">
      <c r="A24" s="11" t="s">
        <v>10</v>
      </c>
      <c r="B24" s="5">
        <v>2020</v>
      </c>
      <c r="C24" s="6">
        <v>103.4</v>
      </c>
      <c r="D24">
        <v>100</v>
      </c>
      <c r="E24" s="12">
        <f t="shared" si="0"/>
        <v>3.4000000000000058E-2</v>
      </c>
      <c r="F24" s="14">
        <f t="shared" si="4"/>
        <v>57.27533857278636</v>
      </c>
      <c r="G24" s="10">
        <f t="shared" si="1"/>
        <v>120.23439999999999</v>
      </c>
      <c r="I24" s="53">
        <f t="shared" si="2"/>
        <v>1.034</v>
      </c>
      <c r="J24" s="52">
        <f t="shared" si="3"/>
        <v>3.400000000000003E-2</v>
      </c>
    </row>
    <row r="25" spans="1:10" ht="30" customHeight="1" x14ac:dyDescent="0.25">
      <c r="A25" s="11" t="s">
        <v>10</v>
      </c>
      <c r="B25" s="5">
        <v>2021</v>
      </c>
      <c r="C25" s="7">
        <v>105.1</v>
      </c>
      <c r="D25">
        <v>100</v>
      </c>
      <c r="E25" s="12">
        <f t="shared" si="0"/>
        <v>5.0999999999999941E-2</v>
      </c>
      <c r="F25" s="14">
        <f t="shared" si="4"/>
        <v>54.354296305574259</v>
      </c>
      <c r="G25" s="10">
        <f>G26+(G26*E26)</f>
        <v>114.4</v>
      </c>
      <c r="I25" s="53">
        <f t="shared" si="2"/>
        <v>1.0509999999999999</v>
      </c>
      <c r="J25" s="52">
        <f t="shared" si="3"/>
        <v>5.0999999999999934E-2</v>
      </c>
    </row>
    <row r="26" spans="1:10" ht="30" customHeight="1" x14ac:dyDescent="0.25">
      <c r="A26" s="11" t="s">
        <v>10</v>
      </c>
      <c r="B26" s="5">
        <v>2022</v>
      </c>
      <c r="C26" s="7">
        <v>114.4</v>
      </c>
      <c r="D26">
        <v>100</v>
      </c>
      <c r="E26" s="12">
        <f>(C26-D25)/100</f>
        <v>0.14400000000000004</v>
      </c>
      <c r="F26" s="14">
        <f t="shared" si="4"/>
        <v>46.527277637571565</v>
      </c>
      <c r="G26" s="10">
        <v>100</v>
      </c>
      <c r="I26" s="53">
        <f t="shared" si="2"/>
        <v>1.1440000000000001</v>
      </c>
      <c r="J26" s="52">
        <f t="shared" si="3"/>
        <v>0.14400000000000013</v>
      </c>
    </row>
    <row r="27" spans="1:10" x14ac:dyDescent="0.25">
      <c r="A27" s="4"/>
      <c r="B27" s="5"/>
      <c r="C27" s="7"/>
    </row>
  </sheetData>
  <hyperlinks>
    <hyperlink ref="P3" r:id="rId1" xr:uid="{71286A16-8A3A-4EAB-A7F2-D798FD7CE3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AB9D-FC35-451D-82EA-0D1AC05798D3}">
  <sheetPr codeName="Arkusz1"/>
  <dimension ref="A1:Z17"/>
  <sheetViews>
    <sheetView workbookViewId="0">
      <selection activeCell="P3" sqref="P3"/>
    </sheetView>
  </sheetViews>
  <sheetFormatPr defaultRowHeight="15" x14ac:dyDescent="0.25"/>
  <cols>
    <col min="1" max="1" width="45.140625" bestFit="1" customWidth="1"/>
    <col min="2" max="15" width="10.140625" bestFit="1" customWidth="1"/>
    <col min="16" max="25" width="11.42578125" bestFit="1" customWidth="1"/>
    <col min="26" max="26" width="5" bestFit="1" customWidth="1"/>
  </cols>
  <sheetData>
    <row r="1" spans="1:26" x14ac:dyDescent="0.25">
      <c r="A1" t="s">
        <v>56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6" s="3" customFormat="1" x14ac:dyDescent="0.25">
      <c r="A2" t="s">
        <v>0</v>
      </c>
      <c r="B2" s="2">
        <v>155.01</v>
      </c>
      <c r="C2" s="2">
        <v>154.18</v>
      </c>
      <c r="D2" s="2">
        <v>153.61000000000001</v>
      </c>
      <c r="E2" s="2">
        <v>158.22</v>
      </c>
      <c r="F2" s="2">
        <v>153.36000000000001</v>
      </c>
      <c r="G2" s="2">
        <v>156.15</v>
      </c>
      <c r="H2" s="2">
        <v>158.38999999999999</v>
      </c>
      <c r="I2" s="2">
        <v>165.13</v>
      </c>
      <c r="J2" s="2">
        <v>171.17</v>
      </c>
      <c r="K2" s="2">
        <v>174.58</v>
      </c>
      <c r="L2" s="2">
        <v>181.5</v>
      </c>
      <c r="M2" s="2">
        <v>187.2</v>
      </c>
      <c r="N2" s="2">
        <v>185.37</v>
      </c>
      <c r="O2" s="2">
        <v>190.47</v>
      </c>
      <c r="P2" s="2">
        <v>190.78</v>
      </c>
      <c r="Q2" s="2">
        <v>193.16</v>
      </c>
      <c r="R2" s="2">
        <v>199.56</v>
      </c>
      <c r="S2" s="2">
        <v>206.97</v>
      </c>
      <c r="T2" s="2">
        <v>213.42</v>
      </c>
      <c r="U2" s="2">
        <v>215.07</v>
      </c>
      <c r="V2" s="2">
        <v>216.81</v>
      </c>
      <c r="W2" s="2">
        <v>221.41</v>
      </c>
      <c r="X2" s="2">
        <v>236.92</v>
      </c>
      <c r="Y2" s="2">
        <v>269.07</v>
      </c>
    </row>
    <row r="3" spans="1:26" s="3" customFormat="1" x14ac:dyDescent="0.25">
      <c r="A3" t="s">
        <v>8</v>
      </c>
      <c r="B3" s="3">
        <v>35.71</v>
      </c>
      <c r="C3" s="3">
        <v>36.090000000000003</v>
      </c>
      <c r="D3" s="3">
        <v>36.94</v>
      </c>
      <c r="E3" s="3">
        <v>37.26</v>
      </c>
      <c r="F3" s="3">
        <v>37.590000000000003</v>
      </c>
      <c r="G3" s="3">
        <v>38.75</v>
      </c>
      <c r="H3" s="3">
        <v>41.34</v>
      </c>
      <c r="I3" s="3">
        <v>43.31</v>
      </c>
      <c r="J3" s="3">
        <v>44.38</v>
      </c>
      <c r="K3" s="3">
        <v>46.3</v>
      </c>
      <c r="L3" s="3">
        <v>49.4</v>
      </c>
      <c r="M3" s="3">
        <v>51.16</v>
      </c>
      <c r="N3" s="3">
        <v>53.67</v>
      </c>
      <c r="O3" s="3">
        <v>56.42</v>
      </c>
      <c r="P3" s="3">
        <v>57.85</v>
      </c>
      <c r="Q3" s="3">
        <v>59.47</v>
      </c>
      <c r="R3" s="3">
        <v>59.08</v>
      </c>
      <c r="S3" s="3">
        <v>59.27</v>
      </c>
      <c r="T3" s="3">
        <v>59.57</v>
      </c>
      <c r="U3" s="3">
        <v>60.45</v>
      </c>
      <c r="V3" s="3">
        <v>61.61</v>
      </c>
      <c r="W3" s="3">
        <v>63.14</v>
      </c>
      <c r="X3" s="2">
        <v>66.760000000000005</v>
      </c>
      <c r="Y3" s="2">
        <v>77.05</v>
      </c>
    </row>
    <row r="4" spans="1:26" s="3" customFormat="1" x14ac:dyDescent="0.25">
      <c r="A4" t="s">
        <v>7</v>
      </c>
      <c r="B4" s="2">
        <v>353.84</v>
      </c>
      <c r="C4" s="2">
        <v>385.91</v>
      </c>
      <c r="D4" s="2">
        <v>422.23</v>
      </c>
      <c r="E4" s="2">
        <v>444.27</v>
      </c>
      <c r="F4" s="2">
        <v>443.92</v>
      </c>
      <c r="G4" s="2">
        <v>459.67</v>
      </c>
      <c r="H4" s="2">
        <v>470.33</v>
      </c>
      <c r="I4" s="2">
        <v>491.54</v>
      </c>
      <c r="J4" s="2">
        <v>523.4</v>
      </c>
      <c r="K4" s="2">
        <v>604.62</v>
      </c>
      <c r="L4" s="2">
        <v>704.8</v>
      </c>
      <c r="M4" s="2">
        <v>719.76</v>
      </c>
      <c r="N4" s="2">
        <v>777.61</v>
      </c>
      <c r="O4" s="2">
        <v>818.16</v>
      </c>
      <c r="P4" s="2">
        <v>809.51</v>
      </c>
      <c r="Q4" s="2">
        <v>802.37</v>
      </c>
      <c r="R4" s="2">
        <v>789.33</v>
      </c>
      <c r="S4" s="2">
        <v>780.37</v>
      </c>
      <c r="T4" s="2">
        <v>823.59</v>
      </c>
      <c r="U4" s="2">
        <v>887.3</v>
      </c>
      <c r="V4" s="2">
        <v>885.44</v>
      </c>
      <c r="W4" s="2">
        <v>887.95</v>
      </c>
      <c r="X4" s="2">
        <v>996.6</v>
      </c>
      <c r="Y4" s="2">
        <v>2329.04</v>
      </c>
      <c r="Z4" s="2"/>
    </row>
    <row r="5" spans="1:26" s="3" customFormat="1" x14ac:dyDescent="0.25">
      <c r="A5" t="s">
        <v>6</v>
      </c>
      <c r="B5" s="2">
        <v>1.28</v>
      </c>
      <c r="C5" s="2">
        <v>1.52</v>
      </c>
      <c r="D5" s="2">
        <v>1.7</v>
      </c>
      <c r="E5" s="2">
        <v>1.97</v>
      </c>
      <c r="F5" s="2">
        <v>2.09</v>
      </c>
      <c r="G5" s="2">
        <v>2.19</v>
      </c>
      <c r="H5" s="2">
        <v>2.27</v>
      </c>
      <c r="I5" s="2">
        <v>2.33</v>
      </c>
      <c r="J5" s="2">
        <v>2.41</v>
      </c>
      <c r="K5" s="2">
        <v>2.59</v>
      </c>
      <c r="L5" s="2">
        <v>2.83</v>
      </c>
      <c r="M5" s="2">
        <v>2.99</v>
      </c>
      <c r="N5" s="2">
        <v>3.19</v>
      </c>
      <c r="O5" s="2">
        <v>3.38</v>
      </c>
      <c r="P5" s="2">
        <v>3.55</v>
      </c>
      <c r="Q5" s="2">
        <v>3.64</v>
      </c>
      <c r="R5" s="2">
        <v>3.73</v>
      </c>
      <c r="S5" s="2">
        <v>3.82</v>
      </c>
      <c r="T5" s="2">
        <v>3.91</v>
      </c>
      <c r="U5" s="2">
        <v>3.96</v>
      </c>
      <c r="V5" s="2">
        <v>4.04</v>
      </c>
      <c r="W5" s="2">
        <v>4.1900000000000004</v>
      </c>
      <c r="X5" s="2">
        <v>4.34</v>
      </c>
      <c r="Y5" s="2">
        <v>4.49</v>
      </c>
    </row>
    <row r="6" spans="1:26" s="3" customFormat="1" x14ac:dyDescent="0.25">
      <c r="A6" t="s">
        <v>5</v>
      </c>
      <c r="B6" s="2">
        <v>2.4700000000000002</v>
      </c>
      <c r="C6" s="2">
        <v>2.52</v>
      </c>
      <c r="D6" s="2">
        <v>2.59</v>
      </c>
      <c r="E6" s="2">
        <v>2.89</v>
      </c>
      <c r="F6" s="2">
        <v>2.97</v>
      </c>
      <c r="G6" s="2">
        <v>3.05</v>
      </c>
      <c r="H6" s="2">
        <v>3.07</v>
      </c>
      <c r="I6" s="2">
        <v>3.17</v>
      </c>
      <c r="J6" s="2">
        <v>3.14</v>
      </c>
      <c r="K6" s="2">
        <v>3.16</v>
      </c>
      <c r="L6" s="2">
        <v>3.34</v>
      </c>
      <c r="M6" s="2">
        <v>3.52</v>
      </c>
      <c r="N6" s="2">
        <v>3.7</v>
      </c>
      <c r="O6" s="2">
        <v>3.81</v>
      </c>
      <c r="P6" s="2">
        <v>3.87</v>
      </c>
      <c r="Q6" s="2">
        <v>3.97</v>
      </c>
      <c r="R6" s="2">
        <v>3.98</v>
      </c>
      <c r="S6" s="2">
        <v>3.94</v>
      </c>
      <c r="T6" s="2">
        <v>3.85</v>
      </c>
      <c r="U6" s="2">
        <v>3.82</v>
      </c>
      <c r="V6" s="2">
        <v>3.88</v>
      </c>
      <c r="W6" s="2">
        <v>3.91</v>
      </c>
      <c r="X6" s="2">
        <v>3.96</v>
      </c>
      <c r="Y6" s="2">
        <v>3.63</v>
      </c>
    </row>
    <row r="7" spans="1:26" s="3" customFormat="1" x14ac:dyDescent="0.25">
      <c r="A7" s="1" t="s">
        <v>4</v>
      </c>
      <c r="B7" s="2">
        <v>2.5499999999999998</v>
      </c>
      <c r="C7" s="2">
        <v>2.61</v>
      </c>
      <c r="D7" s="2">
        <v>2.67</v>
      </c>
      <c r="E7" s="2">
        <v>2.68</v>
      </c>
      <c r="F7" s="2">
        <v>2.65</v>
      </c>
      <c r="G7" s="2">
        <v>2.63</v>
      </c>
      <c r="H7" s="2">
        <v>2.62</v>
      </c>
      <c r="I7" s="2">
        <v>2.6</v>
      </c>
      <c r="J7" s="2">
        <v>2.6</v>
      </c>
      <c r="K7" s="2">
        <v>2.69</v>
      </c>
      <c r="L7" s="2">
        <v>2.89</v>
      </c>
      <c r="M7" s="2">
        <v>2.91</v>
      </c>
      <c r="N7" s="2">
        <v>2.9</v>
      </c>
      <c r="O7" s="2">
        <v>2.92</v>
      </c>
      <c r="P7" s="2">
        <v>2.89</v>
      </c>
      <c r="Q7" s="2">
        <v>2.86</v>
      </c>
      <c r="R7" s="2">
        <v>2.81</v>
      </c>
      <c r="S7" s="2">
        <v>2.76</v>
      </c>
      <c r="T7" s="2">
        <v>2.8</v>
      </c>
      <c r="U7" s="2">
        <v>2.86</v>
      </c>
      <c r="V7" s="2">
        <v>2.99</v>
      </c>
      <c r="W7" s="2">
        <v>3.09</v>
      </c>
      <c r="X7" s="2">
        <v>3.15</v>
      </c>
      <c r="Y7" s="2">
        <v>3.36</v>
      </c>
    </row>
    <row r="8" spans="1:26" s="3" customFormat="1" x14ac:dyDescent="0.25">
      <c r="A8" t="s">
        <v>3</v>
      </c>
      <c r="B8" s="2">
        <v>444.97</v>
      </c>
      <c r="C8" s="2">
        <v>443.27</v>
      </c>
      <c r="D8" s="2">
        <v>443.52</v>
      </c>
      <c r="E8" s="2">
        <v>578.24</v>
      </c>
      <c r="F8" s="2">
        <v>566.79</v>
      </c>
      <c r="G8" s="2">
        <v>572.74</v>
      </c>
      <c r="H8" s="2">
        <v>587.89</v>
      </c>
      <c r="I8" s="2">
        <v>593.16</v>
      </c>
      <c r="J8" s="2">
        <v>630.45000000000005</v>
      </c>
      <c r="K8" s="2">
        <v>674.84</v>
      </c>
      <c r="L8" s="2">
        <v>743.86</v>
      </c>
      <c r="M8" s="2">
        <v>795.29</v>
      </c>
      <c r="N8" s="2">
        <v>866.29</v>
      </c>
      <c r="O8" s="2">
        <v>950.65</v>
      </c>
      <c r="P8" s="2">
        <v>1001.58</v>
      </c>
      <c r="Q8" s="2">
        <v>1049.48</v>
      </c>
      <c r="R8" s="2">
        <v>1116.08</v>
      </c>
      <c r="S8" s="2">
        <v>1155.19</v>
      </c>
      <c r="T8" s="2">
        <v>1520.77</v>
      </c>
      <c r="U8" s="2">
        <v>1348.57</v>
      </c>
      <c r="V8" s="2">
        <v>1370.33</v>
      </c>
      <c r="W8" s="2">
        <v>1402.96</v>
      </c>
      <c r="X8" s="2">
        <v>1577.24</v>
      </c>
      <c r="Y8" s="2">
        <v>1850.41</v>
      </c>
    </row>
    <row r="9" spans="1:26" s="3" customFormat="1" x14ac:dyDescent="0.25">
      <c r="A9" t="s">
        <v>1</v>
      </c>
      <c r="B9" s="3">
        <v>8.36</v>
      </c>
      <c r="C9" s="3">
        <v>9.11</v>
      </c>
      <c r="D9" s="3">
        <v>9.93</v>
      </c>
      <c r="E9" s="3">
        <v>9.56</v>
      </c>
      <c r="F9" s="3">
        <v>7.67</v>
      </c>
      <c r="G9" s="3">
        <v>8.7200000000000006</v>
      </c>
      <c r="H9" s="3">
        <v>8.4600000000000009</v>
      </c>
      <c r="I9" s="3">
        <v>8.3000000000000007</v>
      </c>
      <c r="J9" s="3">
        <v>8.1999999999999993</v>
      </c>
      <c r="K9" s="3">
        <v>8.68</v>
      </c>
      <c r="L9" s="3">
        <v>9.65</v>
      </c>
      <c r="M9" s="3">
        <v>9.24</v>
      </c>
      <c r="N9" s="3">
        <v>9.75</v>
      </c>
      <c r="O9" s="3">
        <v>10.98</v>
      </c>
      <c r="P9" s="3">
        <v>11.03</v>
      </c>
      <c r="Q9" s="3">
        <v>10.61</v>
      </c>
      <c r="R9" s="3">
        <v>9.81</v>
      </c>
      <c r="S9" s="3">
        <v>9.6999999999999993</v>
      </c>
      <c r="T9" s="3">
        <v>10.23</v>
      </c>
      <c r="U9" s="3">
        <v>10.08</v>
      </c>
      <c r="V9" s="3">
        <v>11.27</v>
      </c>
      <c r="W9" s="3">
        <v>12.69</v>
      </c>
      <c r="X9" s="3">
        <v>12.13</v>
      </c>
      <c r="Y9" s="3">
        <v>13.35</v>
      </c>
    </row>
    <row r="10" spans="1:26" s="3" customFormat="1" x14ac:dyDescent="0.25">
      <c r="A10" t="s">
        <v>2</v>
      </c>
      <c r="B10" s="2">
        <v>1.81</v>
      </c>
      <c r="C10" s="2">
        <v>2.14</v>
      </c>
      <c r="D10" s="2">
        <v>2.33</v>
      </c>
      <c r="E10" s="2">
        <v>2.2799999999999998</v>
      </c>
      <c r="F10" s="2">
        <v>2.2000000000000002</v>
      </c>
      <c r="G10" s="2">
        <v>2.27</v>
      </c>
      <c r="H10" s="2">
        <v>2.29</v>
      </c>
      <c r="I10" s="2">
        <v>2.3199999999999998</v>
      </c>
      <c r="J10" s="2">
        <v>2.69</v>
      </c>
      <c r="K10" s="2">
        <v>3.12</v>
      </c>
      <c r="L10" s="2">
        <v>3.16</v>
      </c>
      <c r="M10" s="2">
        <v>3.24</v>
      </c>
      <c r="N10" s="2">
        <v>3.58</v>
      </c>
      <c r="O10" s="2">
        <v>3.75</v>
      </c>
      <c r="P10" s="2">
        <v>3.89</v>
      </c>
      <c r="Q10" s="2">
        <v>3.92</v>
      </c>
      <c r="R10" s="2">
        <v>3.98</v>
      </c>
      <c r="S10" s="2">
        <v>3.96</v>
      </c>
      <c r="T10" s="2">
        <v>4.01</v>
      </c>
      <c r="U10" s="2">
        <v>4.13</v>
      </c>
      <c r="V10" s="2">
        <v>4.41</v>
      </c>
      <c r="W10" s="2">
        <v>4.68</v>
      </c>
      <c r="X10" s="2">
        <v>4.97</v>
      </c>
      <c r="Y10" s="2">
        <v>6.85</v>
      </c>
    </row>
    <row r="11" spans="1:26" s="3" customFormat="1" x14ac:dyDescent="0.25">
      <c r="A11" t="s">
        <v>45</v>
      </c>
      <c r="B11" s="2">
        <v>3.9</v>
      </c>
      <c r="C11" s="2">
        <v>4.4400000000000004</v>
      </c>
      <c r="D11" s="2">
        <v>4.47</v>
      </c>
      <c r="E11" s="2">
        <v>4.41</v>
      </c>
      <c r="F11" s="2">
        <v>4.28</v>
      </c>
      <c r="G11" s="2">
        <v>4.3899999999999997</v>
      </c>
      <c r="H11" s="2">
        <v>4.5999999999999996</v>
      </c>
      <c r="I11" s="2">
        <v>4.6100000000000003</v>
      </c>
      <c r="J11" s="2">
        <v>4.97</v>
      </c>
      <c r="K11" s="2">
        <v>5.52</v>
      </c>
      <c r="L11" s="2">
        <v>5.46</v>
      </c>
      <c r="M11" s="2">
        <v>5.47</v>
      </c>
      <c r="N11" s="2">
        <v>5.56</v>
      </c>
      <c r="O11" s="2">
        <v>5.59</v>
      </c>
      <c r="P11" s="2">
        <v>5.7</v>
      </c>
      <c r="Q11" s="2">
        <v>5.75</v>
      </c>
      <c r="R11" s="2">
        <v>5.57</v>
      </c>
      <c r="S11" s="2">
        <v>5.52</v>
      </c>
      <c r="T11" s="2">
        <v>6.09</v>
      </c>
      <c r="U11" s="2">
        <v>6.64</v>
      </c>
      <c r="V11" s="2">
        <v>6.86</v>
      </c>
      <c r="W11" s="2">
        <v>7.04</v>
      </c>
      <c r="X11" s="2">
        <v>7.47</v>
      </c>
      <c r="Y11" s="2">
        <v>9.36</v>
      </c>
    </row>
    <row r="12" spans="1:26" s="3" customFormat="1" x14ac:dyDescent="0.25">
      <c r="A12" t="s">
        <v>9</v>
      </c>
      <c r="B12" s="2">
        <v>9.4</v>
      </c>
      <c r="C12" s="2">
        <v>12.15</v>
      </c>
      <c r="D12" s="2">
        <v>11.38</v>
      </c>
      <c r="E12" s="2">
        <v>10.57</v>
      </c>
      <c r="F12" s="2">
        <v>10.11</v>
      </c>
      <c r="G12" s="2">
        <v>12.21</v>
      </c>
      <c r="H12" s="2">
        <v>12.12</v>
      </c>
      <c r="I12" s="2">
        <v>11.62</v>
      </c>
      <c r="J12" s="2">
        <v>13.57</v>
      </c>
      <c r="K12" s="2">
        <v>12.31</v>
      </c>
      <c r="L12" s="2">
        <v>11.19</v>
      </c>
      <c r="M12" s="2">
        <v>12.84</v>
      </c>
      <c r="N12" s="2">
        <v>14.01</v>
      </c>
      <c r="O12" s="2">
        <v>14.19</v>
      </c>
      <c r="P12" s="2">
        <v>15.71</v>
      </c>
      <c r="Q12" s="2">
        <v>14.8</v>
      </c>
      <c r="R12" s="2">
        <v>12</v>
      </c>
      <c r="S12" s="2">
        <v>12.52</v>
      </c>
      <c r="T12" s="2">
        <v>14.86</v>
      </c>
      <c r="U12" s="2">
        <v>13.8</v>
      </c>
      <c r="V12" s="2">
        <v>14.49</v>
      </c>
      <c r="W12" s="2">
        <v>15.05</v>
      </c>
      <c r="X12" s="2">
        <v>16.59</v>
      </c>
      <c r="Y12" s="2">
        <v>23.33</v>
      </c>
    </row>
    <row r="16" spans="1:26" x14ac:dyDescent="0.25">
      <c r="A16" t="s">
        <v>11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8099-F436-4D73-B8F8-E0A88B95FA8D}">
  <dimension ref="A2:X39"/>
  <sheetViews>
    <sheetView showGridLines="0" showRowColHeaders="0" tabSelected="1" topLeftCell="B2" workbookViewId="0">
      <selection activeCell="C39" sqref="C39"/>
    </sheetView>
  </sheetViews>
  <sheetFormatPr defaultColWidth="0" defaultRowHeight="15" zeroHeight="1" x14ac:dyDescent="0.25"/>
  <cols>
    <col min="1" max="1" width="0" style="15" hidden="1" customWidth="1"/>
    <col min="2" max="24" width="9.140625" style="15" customWidth="1"/>
    <col min="25" max="16384" width="9.140625" style="15" hidden="1"/>
  </cols>
  <sheetData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ht="42.75" customHeight="1" x14ac:dyDescent="0.25"/>
  </sheetData>
  <sheetProtection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13F3-6CF1-43C1-9BA2-347C8279022F}">
  <sheetPr codeName="Arkusz3"/>
  <dimension ref="A3:AM43"/>
  <sheetViews>
    <sheetView showGridLines="0" topLeftCell="G3" zoomScaleNormal="100" workbookViewId="0">
      <selection activeCell="O20" sqref="O20"/>
    </sheetView>
  </sheetViews>
  <sheetFormatPr defaultColWidth="9.140625" defaultRowHeight="15" zeroHeight="1" x14ac:dyDescent="0.25"/>
  <cols>
    <col min="1" max="6" width="9.140625" style="15" hidden="1" customWidth="1"/>
    <col min="7" max="7" width="9.140625" style="15" customWidth="1"/>
    <col min="8" max="8" width="10.5703125" style="15" bestFit="1" customWidth="1"/>
    <col min="9" max="9" width="4" style="15" bestFit="1" customWidth="1"/>
    <col min="10" max="10" width="9.85546875" style="15" customWidth="1"/>
    <col min="11" max="11" width="14" style="15" bestFit="1" customWidth="1"/>
    <col min="12" max="12" width="11.85546875" style="15" customWidth="1"/>
    <col min="13" max="13" width="9.140625" style="15" customWidth="1"/>
    <col min="14" max="14" width="9.5703125" style="15" customWidth="1"/>
    <col min="15" max="15" width="12.5703125" style="15" bestFit="1" customWidth="1"/>
    <col min="16" max="16" width="25.140625" style="16" bestFit="1" customWidth="1"/>
    <col min="17" max="17" width="4.5703125" style="15" customWidth="1"/>
    <col min="18" max="18" width="9" style="15" customWidth="1"/>
    <col min="19" max="19" width="23.42578125" style="15" bestFit="1" customWidth="1"/>
    <col min="20" max="20" width="19.5703125" style="15" customWidth="1"/>
    <col min="21" max="21" width="10.5703125" style="15" customWidth="1"/>
    <col min="22" max="22" width="4" style="15" bestFit="1" customWidth="1"/>
    <col min="23" max="23" width="3.28515625" style="15" customWidth="1"/>
    <col min="24" max="25" width="10.7109375" style="15" bestFit="1" customWidth="1"/>
    <col min="26" max="26" width="10.42578125" style="15" customWidth="1"/>
    <col min="27" max="27" width="9.140625" style="56" customWidth="1"/>
    <col min="28" max="28" width="9" style="57" bestFit="1" customWidth="1"/>
    <col min="29" max="29" width="2" style="57" bestFit="1" customWidth="1"/>
    <col min="30" max="30" width="12.5703125" style="57" bestFit="1" customWidth="1"/>
    <col min="31" max="31" width="4" style="57" bestFit="1" customWidth="1"/>
    <col min="32" max="32" width="44.42578125" style="15" customWidth="1"/>
    <col min="33" max="33" width="9.140625" style="15" customWidth="1"/>
    <col min="34" max="34" width="9.140625" customWidth="1"/>
    <col min="35" max="35" width="9.140625" style="15" customWidth="1"/>
    <col min="36" max="36" width="9.140625" customWidth="1"/>
    <col min="37" max="37" width="9.140625" style="43" customWidth="1"/>
    <col min="38" max="39" width="9.140625" customWidth="1"/>
    <col min="40" max="16383" width="9.140625" style="15"/>
    <col min="16384" max="16384" width="0.85546875" style="15" customWidth="1"/>
  </cols>
  <sheetData>
    <row r="3" spans="8:29" s="28" customFormat="1" ht="28.5" x14ac:dyDescent="0.45">
      <c r="O3" s="30" t="s">
        <v>14</v>
      </c>
      <c r="P3" s="45">
        <v>2000</v>
      </c>
      <c r="AA3" s="54"/>
      <c r="AB3" s="55"/>
      <c r="AC3" s="55"/>
    </row>
    <row r="4" spans="8:29" s="28" customFormat="1" ht="21" x14ac:dyDescent="0.35">
      <c r="P4" s="29"/>
      <c r="Q4" s="31"/>
      <c r="T4" s="32"/>
      <c r="AA4" s="54"/>
      <c r="AB4" s="55"/>
      <c r="AC4" s="55"/>
    </row>
    <row r="5" spans="8:29" s="28" customFormat="1" ht="30" customHeight="1" x14ac:dyDescent="0.45">
      <c r="O5" s="30" t="s">
        <v>15</v>
      </c>
      <c r="P5" s="33" cm="1">
        <f t="array" ref="P5">IF(INDEX('Dane Inflacja'!B3:B26,Inflacjomat!AC7)&gt;20,INDEX('Dane Inflacja'!B3:B26,Inflacjomat!AC7)," ")</f>
        <v>2009</v>
      </c>
      <c r="T5" s="34"/>
      <c r="AA5" s="54"/>
      <c r="AB5" s="55" t="b">
        <v>1</v>
      </c>
      <c r="AC5" s="55"/>
    </row>
    <row r="6" spans="8:29" s="28" customFormat="1" x14ac:dyDescent="0.25">
      <c r="P6" s="29"/>
      <c r="AA6" s="54"/>
      <c r="AB6" s="55"/>
      <c r="AC6" s="55"/>
    </row>
    <row r="7" spans="8:29" s="28" customFormat="1" ht="16.5" customHeight="1" x14ac:dyDescent="0.25">
      <c r="P7" s="29"/>
      <c r="T7" s="35"/>
      <c r="AA7" s="54"/>
      <c r="AB7" s="55"/>
      <c r="AC7" s="55">
        <v>11</v>
      </c>
    </row>
    <row r="8" spans="8:29" s="28" customFormat="1" ht="27.75" customHeight="1" x14ac:dyDescent="0.25">
      <c r="P8" s="29"/>
      <c r="S8" s="73" t="s">
        <v>47</v>
      </c>
      <c r="T8" s="73"/>
      <c r="AA8" s="54"/>
      <c r="AB8" s="55"/>
      <c r="AC8" s="55"/>
    </row>
    <row r="9" spans="8:29" s="28" customFormat="1" ht="21" customHeight="1" x14ac:dyDescent="0.25">
      <c r="P9" s="29"/>
      <c r="Q9" s="29"/>
      <c r="S9" s="42">
        <f>O33</f>
        <v>0.13227967442004029</v>
      </c>
      <c r="AA9" s="54"/>
      <c r="AB9" s="55"/>
      <c r="AC9" s="55"/>
    </row>
    <row r="10" spans="8:29" s="28" customFormat="1" x14ac:dyDescent="0.25">
      <c r="P10" s="29"/>
      <c r="Q10" s="29"/>
      <c r="AA10" s="54"/>
      <c r="AB10" s="55"/>
      <c r="AC10" s="55"/>
    </row>
    <row r="11" spans="8:29" s="28" customFormat="1" x14ac:dyDescent="0.25">
      <c r="P11" s="29"/>
      <c r="AA11" s="54"/>
      <c r="AB11" s="55"/>
      <c r="AC11" s="55"/>
    </row>
    <row r="12" spans="8:29" x14ac:dyDescent="0.25"/>
    <row r="13" spans="8:29" ht="15.75" customHeight="1" x14ac:dyDescent="0.25">
      <c r="J13" s="61"/>
      <c r="K13" s="61"/>
      <c r="X13" s="17"/>
    </row>
    <row r="14" spans="8:29" ht="16.5" customHeight="1" x14ac:dyDescent="0.25">
      <c r="J14" s="74"/>
      <c r="K14" s="74"/>
      <c r="L14" s="18"/>
    </row>
    <row r="15" spans="8:29" x14ac:dyDescent="0.25">
      <c r="H15" s="60" t="s">
        <v>55</v>
      </c>
      <c r="I15" s="60"/>
      <c r="J15" s="49">
        <f>IF(P3&lt;&gt;"",P3,0)</f>
        <v>2000</v>
      </c>
      <c r="K15" s="48" t="s">
        <v>54</v>
      </c>
      <c r="L15" s="49">
        <f>X15*((_xlfn.XLOOKUP($P$5,'Dane Inflacja'!B3:B26,'Dane Inflacja'!G3:G26))/100)</f>
        <v>2907.4377101495452</v>
      </c>
      <c r="U15" s="60" t="str">
        <f>_xlfn.CONCAT("W"," ",P5," ","za", " ",IF(P3&lt;&gt;"",P3,0), " ", "zł", " ", "można było kupić")</f>
        <v>W 2009 za 2000 zł można było kupić</v>
      </c>
      <c r="V15" s="60"/>
      <c r="W15" s="60"/>
      <c r="X15" s="20">
        <f>IF(P3&lt;&gt;"",P3,0)</f>
        <v>2000</v>
      </c>
    </row>
    <row r="16" spans="8:29" x14ac:dyDescent="0.25">
      <c r="M16" s="19"/>
      <c r="N16" s="19"/>
      <c r="O16" s="61" t="s">
        <v>29</v>
      </c>
      <c r="P16" s="61"/>
      <c r="Q16" s="61"/>
      <c r="R16" s="61"/>
      <c r="S16" s="61"/>
      <c r="T16" s="19"/>
      <c r="U16" s="19"/>
      <c r="V16" s="19"/>
      <c r="W16" s="19"/>
      <c r="Z16" s="19"/>
    </row>
    <row r="17" spans="8:31" x14ac:dyDescent="0.25">
      <c r="J17" s="16"/>
      <c r="K17" s="16"/>
      <c r="O17" s="68" t="s">
        <v>33</v>
      </c>
      <c r="P17" s="68"/>
      <c r="Q17" s="68"/>
      <c r="R17" s="68"/>
      <c r="S17" s="68"/>
    </row>
    <row r="18" spans="8:31" x14ac:dyDescent="0.25">
      <c r="H18" s="62" t="s">
        <v>16</v>
      </c>
      <c r="I18" s="63"/>
      <c r="J18" s="63"/>
      <c r="K18" s="63"/>
      <c r="L18" s="64"/>
      <c r="U18" s="65" t="s">
        <v>16</v>
      </c>
      <c r="V18" s="65"/>
      <c r="W18" s="65"/>
      <c r="X18" s="65"/>
      <c r="Y18" s="65"/>
      <c r="Z18" s="65"/>
    </row>
    <row r="19" spans="8:31" x14ac:dyDescent="0.25">
      <c r="H19" s="36">
        <f>TRUNC(IF($AB$5,$L$15/'Dane ceny'!Y2,$J$15/'Dane ceny'!Y2))</f>
        <v>10</v>
      </c>
      <c r="I19" s="38" t="s">
        <v>19</v>
      </c>
      <c r="J19" s="66" t="s">
        <v>0</v>
      </c>
      <c r="K19" s="66"/>
      <c r="L19" s="67"/>
      <c r="O19" s="21">
        <f t="shared" ref="O19:O29" si="0">ABS(IFERROR(1-H19/U19,"0%"))</f>
        <v>9.0909090909090939E-2</v>
      </c>
      <c r="P19" s="26">
        <f t="shared" ref="P19:P29" si="1">ABS(AB19)</f>
        <v>1</v>
      </c>
      <c r="Q19" s="22" t="s">
        <v>19</v>
      </c>
      <c r="R19" s="23" t="str">
        <f t="shared" ref="R19:R29" si="2">IF(AB19&gt;0, "więcej", IF(AB19=0, " ", "mniej"))</f>
        <v>mniej</v>
      </c>
      <c r="S19" s="24" t="s">
        <v>46</v>
      </c>
      <c r="U19" s="36">
        <f>TRUNC($X$15/_xlfn.XLOOKUP($P$5,'Dane ceny'!$B$1:$Y$1,'Dane ceny'!B2:Y2))</f>
        <v>11</v>
      </c>
      <c r="V19" s="38" t="s">
        <v>19</v>
      </c>
      <c r="W19" s="69" t="s">
        <v>0</v>
      </c>
      <c r="X19" s="69"/>
      <c r="Y19" s="69"/>
      <c r="Z19" s="70"/>
      <c r="AB19" s="58">
        <f>TRUNC(H19-U19)</f>
        <v>-1</v>
      </c>
      <c r="AD19" s="57" t="s">
        <v>48</v>
      </c>
      <c r="AE19" s="57">
        <v>0.5</v>
      </c>
    </row>
    <row r="20" spans="8:31" x14ac:dyDescent="0.25">
      <c r="H20" s="36">
        <f>TRUNC(IF($AB$5,$L$15/'Dane ceny'!Y3,$J$15/'Dane ceny'!Y3))</f>
        <v>37</v>
      </c>
      <c r="I20" s="38" t="s">
        <v>19</v>
      </c>
      <c r="J20" s="66" t="s">
        <v>8</v>
      </c>
      <c r="K20" s="66"/>
      <c r="L20" s="67"/>
      <c r="O20" s="21">
        <f t="shared" si="0"/>
        <v>7.4999999999999956E-2</v>
      </c>
      <c r="P20" s="26">
        <f t="shared" si="1"/>
        <v>3</v>
      </c>
      <c r="Q20" s="22" t="s">
        <v>19</v>
      </c>
      <c r="R20" s="23" t="str">
        <f t="shared" si="2"/>
        <v>mniej</v>
      </c>
      <c r="S20" s="24" t="s">
        <v>34</v>
      </c>
      <c r="U20" s="36">
        <f>TRUNC($X$15/_xlfn.XLOOKUP($P$5,'Dane ceny'!$B$1:$Y$1,'Dane ceny'!B3:Y3))</f>
        <v>40</v>
      </c>
      <c r="V20" s="38" t="s">
        <v>19</v>
      </c>
      <c r="W20" s="69" t="s">
        <v>8</v>
      </c>
      <c r="X20" s="69"/>
      <c r="Y20" s="69"/>
      <c r="Z20" s="70"/>
      <c r="AB20" s="58">
        <f>TRUNC(H20-U20)</f>
        <v>-3</v>
      </c>
      <c r="AD20" s="57" t="s">
        <v>49</v>
      </c>
      <c r="AE20" s="57">
        <v>0.5</v>
      </c>
    </row>
    <row r="21" spans="8:31" x14ac:dyDescent="0.25">
      <c r="H21" s="37">
        <f>IF($AB$5,$L$15/'Dane ceny'!Y4,$J$15/'Dane ceny'!Y4)</f>
        <v>1.248341681615406</v>
      </c>
      <c r="I21" s="38" t="s">
        <v>20</v>
      </c>
      <c r="J21" s="66" t="s">
        <v>22</v>
      </c>
      <c r="K21" s="66"/>
      <c r="L21" s="67"/>
      <c r="O21" s="21">
        <f t="shared" si="0"/>
        <v>0.5600843913987309</v>
      </c>
      <c r="P21" s="27">
        <f t="shared" si="1"/>
        <v>1.5893427678738108</v>
      </c>
      <c r="Q21" s="22" t="s">
        <v>20</v>
      </c>
      <c r="R21" s="23" t="str">
        <f t="shared" si="2"/>
        <v>mniej</v>
      </c>
      <c r="S21" s="24" t="s">
        <v>35</v>
      </c>
      <c r="U21" s="37">
        <f>$X$15/_xlfn.XLOOKUP($P$5,'Dane ceny'!$B$1:$Y$1,'Dane ceny'!B4:Y4)</f>
        <v>2.8376844494892168</v>
      </c>
      <c r="V21" s="38" t="s">
        <v>20</v>
      </c>
      <c r="W21" s="71" t="s">
        <v>22</v>
      </c>
      <c r="X21" s="71"/>
      <c r="Y21" s="71"/>
      <c r="Z21" s="72"/>
      <c r="AB21" s="59">
        <f>H21-U21</f>
        <v>-1.5893427678738108</v>
      </c>
      <c r="AD21" s="57" t="s">
        <v>50</v>
      </c>
      <c r="AE21" s="57">
        <v>0.5</v>
      </c>
    </row>
    <row r="22" spans="8:31" ht="17.25" x14ac:dyDescent="0.25">
      <c r="H22" s="37">
        <f>IF($AB$5,$L$15/'Dane ceny'!Y5,$J$15/'Dane ceny'!Y5)</f>
        <v>647.53623834065593</v>
      </c>
      <c r="I22" s="38" t="s">
        <v>17</v>
      </c>
      <c r="J22" s="66" t="s">
        <v>23</v>
      </c>
      <c r="K22" s="66"/>
      <c r="L22" s="67"/>
      <c r="O22" s="21">
        <f t="shared" si="0"/>
        <v>8.3736222747971878E-2</v>
      </c>
      <c r="P22" s="27">
        <f t="shared" si="1"/>
        <v>59.177542578072007</v>
      </c>
      <c r="Q22" s="22" t="s">
        <v>17</v>
      </c>
      <c r="R22" s="23" t="str">
        <f t="shared" si="2"/>
        <v>mniej</v>
      </c>
      <c r="S22" s="24" t="s">
        <v>36</v>
      </c>
      <c r="U22" s="41">
        <f>$X$15/_xlfn.XLOOKUP($P$5,'Dane ceny'!$B$1:$Y$1,'Dane ceny'!B5:Y5)</f>
        <v>706.71378091872793</v>
      </c>
      <c r="V22" s="38" t="s">
        <v>17</v>
      </c>
      <c r="W22" s="69" t="s">
        <v>23</v>
      </c>
      <c r="X22" s="69"/>
      <c r="Y22" s="69"/>
      <c r="Z22" s="70"/>
      <c r="AB22" s="59">
        <f>H22-U22</f>
        <v>-59.177542578072007</v>
      </c>
      <c r="AD22" s="57" t="s">
        <v>51</v>
      </c>
      <c r="AE22" s="57">
        <v>0.5</v>
      </c>
    </row>
    <row r="23" spans="8:31" ht="17.25" x14ac:dyDescent="0.25">
      <c r="H23" s="37">
        <f>IF($AB$5,$L$15/'Dane ceny'!Y6,$J$15/'Dane ceny'!Y6)</f>
        <v>800.94702758940639</v>
      </c>
      <c r="I23" s="38" t="s">
        <v>17</v>
      </c>
      <c r="J23" s="66" t="s">
        <v>24</v>
      </c>
      <c r="K23" s="66"/>
      <c r="L23" s="67"/>
      <c r="N23" s="25"/>
      <c r="O23" s="21">
        <f t="shared" si="0"/>
        <v>0.33758153607430863</v>
      </c>
      <c r="P23" s="27">
        <f t="shared" si="1"/>
        <v>202.14463237982557</v>
      </c>
      <c r="Q23" s="22" t="s">
        <v>17</v>
      </c>
      <c r="R23" s="23" t="str">
        <f t="shared" si="2"/>
        <v>więcej</v>
      </c>
      <c r="S23" s="24" t="s">
        <v>37</v>
      </c>
      <c r="U23" s="37">
        <f>$X$15/_xlfn.XLOOKUP($P$5,'Dane ceny'!$B$1:$Y$1,'Dane ceny'!B6:Y6)</f>
        <v>598.80239520958082</v>
      </c>
      <c r="V23" s="40" t="s">
        <v>17</v>
      </c>
      <c r="W23" s="69" t="s">
        <v>24</v>
      </c>
      <c r="X23" s="69"/>
      <c r="Y23" s="69"/>
      <c r="Z23" s="70"/>
      <c r="AB23" s="59">
        <f>H23-U23</f>
        <v>202.14463237982557</v>
      </c>
      <c r="AD23" s="57" t="s">
        <v>52</v>
      </c>
      <c r="AE23" s="57">
        <v>0.5</v>
      </c>
    </row>
    <row r="24" spans="8:31" x14ac:dyDescent="0.25">
      <c r="H24" s="37">
        <f>IF($AB$5,$L$15/'Dane ceny'!Y7,$J$15/'Dane ceny'!Y7)</f>
        <v>865.30884230641232</v>
      </c>
      <c r="I24" s="38" t="s">
        <v>18</v>
      </c>
      <c r="J24" s="75" t="s">
        <v>25</v>
      </c>
      <c r="K24" s="75"/>
      <c r="L24" s="76"/>
      <c r="M24" s="25"/>
      <c r="O24" s="21">
        <f t="shared" si="0"/>
        <v>0.25037127713276575</v>
      </c>
      <c r="P24" s="27">
        <f t="shared" si="1"/>
        <v>173.26731981506282</v>
      </c>
      <c r="Q24" s="22" t="s">
        <v>18</v>
      </c>
      <c r="R24" s="23" t="str">
        <f t="shared" si="2"/>
        <v>więcej</v>
      </c>
      <c r="S24" s="24" t="s">
        <v>38</v>
      </c>
      <c r="U24" s="37">
        <f>$X$15/_xlfn.XLOOKUP($P$5,'Dane ceny'!$B$1:$Y$1,'Dane ceny'!B7:Y7)</f>
        <v>692.0415224913495</v>
      </c>
      <c r="V24" s="38" t="s">
        <v>18</v>
      </c>
      <c r="W24" s="77" t="s">
        <v>25</v>
      </c>
      <c r="X24" s="77"/>
      <c r="Y24" s="77"/>
      <c r="Z24" s="78"/>
      <c r="AA24" s="25"/>
      <c r="AB24" s="59">
        <f>H24-U24</f>
        <v>173.26731981506282</v>
      </c>
      <c r="AD24" s="57" t="s">
        <v>53</v>
      </c>
      <c r="AE24" s="57">
        <v>2.5</v>
      </c>
    </row>
    <row r="25" spans="8:31" x14ac:dyDescent="0.25">
      <c r="H25" s="36">
        <f>TRUNC(IF($AB$5,$L$15/'Dane ceny'!Y8,$J$15/'Dane ceny'!Y8))</f>
        <v>1</v>
      </c>
      <c r="I25" s="38" t="s">
        <v>19</v>
      </c>
      <c r="J25" s="66" t="s">
        <v>3</v>
      </c>
      <c r="K25" s="66"/>
      <c r="L25" s="67"/>
      <c r="O25" s="21">
        <f t="shared" si="0"/>
        <v>0.5</v>
      </c>
      <c r="P25" s="26">
        <f t="shared" si="1"/>
        <v>1</v>
      </c>
      <c r="Q25" s="22" t="s">
        <v>19</v>
      </c>
      <c r="R25" s="23" t="str">
        <f t="shared" si="2"/>
        <v>mniej</v>
      </c>
      <c r="S25" s="24" t="s">
        <v>39</v>
      </c>
      <c r="U25" s="36">
        <f>TRUNC($X$15/_xlfn.XLOOKUP($P$5,'Dane ceny'!$B$1:$Y$1,'Dane ceny'!B8:Y8))</f>
        <v>2</v>
      </c>
      <c r="V25" s="39" t="s">
        <v>19</v>
      </c>
      <c r="W25" s="69" t="s">
        <v>3</v>
      </c>
      <c r="X25" s="69"/>
      <c r="Y25" s="69"/>
      <c r="Z25" s="70"/>
      <c r="AB25" s="58">
        <f>TRUNC(H25-U25)</f>
        <v>-1</v>
      </c>
    </row>
    <row r="26" spans="8:31" x14ac:dyDescent="0.25">
      <c r="H26" s="37">
        <f>IF($AB$5,$L$15/'Dane ceny'!Y9,$J$15/'Dane ceny'!Y9)</f>
        <v>217.78559626588353</v>
      </c>
      <c r="I26" s="38" t="s">
        <v>21</v>
      </c>
      <c r="J26" s="66" t="s">
        <v>26</v>
      </c>
      <c r="K26" s="66"/>
      <c r="L26" s="67"/>
      <c r="O26" s="21">
        <f t="shared" si="0"/>
        <v>5.0815501982887978E-2</v>
      </c>
      <c r="P26" s="27">
        <f t="shared" si="1"/>
        <v>10.531710255520835</v>
      </c>
      <c r="Q26" s="22" t="s">
        <v>21</v>
      </c>
      <c r="R26" s="23" t="str">
        <f t="shared" si="2"/>
        <v>więcej</v>
      </c>
      <c r="S26" s="24" t="s">
        <v>40</v>
      </c>
      <c r="U26" s="37">
        <f>$X$15/_xlfn.XLOOKUP($P$5,'Dane ceny'!$B$1:$Y$1,'Dane ceny'!B9:Y9)</f>
        <v>207.25388601036269</v>
      </c>
      <c r="V26" s="38" t="s">
        <v>21</v>
      </c>
      <c r="W26" s="69" t="s">
        <v>26</v>
      </c>
      <c r="X26" s="69"/>
      <c r="Y26" s="69"/>
      <c r="Z26" s="70"/>
      <c r="AB26" s="59">
        <f>H26-U26</f>
        <v>10.531710255520835</v>
      </c>
    </row>
    <row r="27" spans="8:31" x14ac:dyDescent="0.25">
      <c r="H27" s="37">
        <f>IF($AB$5,$L$15/'Dane ceny'!Y10,$J$15/'Dane ceny'!Y10)</f>
        <v>424.44346133570002</v>
      </c>
      <c r="I27" s="38" t="s">
        <v>21</v>
      </c>
      <c r="J27" s="66" t="s">
        <v>27</v>
      </c>
      <c r="K27" s="66"/>
      <c r="L27" s="67"/>
      <c r="O27" s="21">
        <f t="shared" si="0"/>
        <v>0.32937933108959394</v>
      </c>
      <c r="P27" s="27">
        <f t="shared" si="1"/>
        <v>208.4679310693632</v>
      </c>
      <c r="Q27" s="22" t="s">
        <v>21</v>
      </c>
      <c r="R27" s="23" t="str">
        <f t="shared" si="2"/>
        <v>mniej</v>
      </c>
      <c r="S27" s="24" t="s">
        <v>41</v>
      </c>
      <c r="U27" s="37">
        <f>$X$15/_xlfn.XLOOKUP($P$5,'Dane ceny'!$B$1:$Y$1,'Dane ceny'!B10:Y10)</f>
        <v>632.91139240506322</v>
      </c>
      <c r="V27" s="38" t="s">
        <v>21</v>
      </c>
      <c r="W27" s="63" t="s">
        <v>27</v>
      </c>
      <c r="X27" s="63"/>
      <c r="Y27" s="63"/>
      <c r="Z27" s="64"/>
      <c r="AB27" s="59">
        <f>H27-U27</f>
        <v>-208.4679310693632</v>
      </c>
    </row>
    <row r="28" spans="8:31" x14ac:dyDescent="0.25">
      <c r="H28" s="37">
        <f>IF($AB$5,$L$15/'Dane ceny'!Y11,$J$15/'Dane ceny'!Y11)</f>
        <v>310.62368698178904</v>
      </c>
      <c r="I28" s="40" t="s">
        <v>18</v>
      </c>
      <c r="J28" s="66" t="s">
        <v>44</v>
      </c>
      <c r="K28" s="66"/>
      <c r="L28" s="67"/>
      <c r="O28" s="21">
        <f t="shared" si="0"/>
        <v>0.15199733453971598</v>
      </c>
      <c r="P28" s="27">
        <f t="shared" si="1"/>
        <v>55.676679318577271</v>
      </c>
      <c r="Q28" s="22" t="s">
        <v>18</v>
      </c>
      <c r="R28" s="23" t="str">
        <f t="shared" si="2"/>
        <v>mniej</v>
      </c>
      <c r="S28" s="24" t="s">
        <v>42</v>
      </c>
      <c r="U28" s="37">
        <f>$X$15/_xlfn.XLOOKUP($P$5,'Dane ceny'!$B$1:$Y$1,'Dane ceny'!B11:Y11)</f>
        <v>366.30036630036631</v>
      </c>
      <c r="V28" s="38" t="s">
        <v>18</v>
      </c>
      <c r="W28" s="69" t="s">
        <v>44</v>
      </c>
      <c r="X28" s="69"/>
      <c r="Y28" s="69"/>
      <c r="Z28" s="70"/>
      <c r="AB28" s="59">
        <f>H28-U28</f>
        <v>-55.676679318577271</v>
      </c>
    </row>
    <row r="29" spans="8:31" x14ac:dyDescent="0.25">
      <c r="H29" s="37">
        <f>IF($AB$5,$L$15/'Dane ceny'!Y12,$J$15/'Dane ceny'!Y12)</f>
        <v>124.62227647447688</v>
      </c>
      <c r="I29" s="38" t="s">
        <v>21</v>
      </c>
      <c r="J29" s="66" t="s">
        <v>28</v>
      </c>
      <c r="K29" s="66"/>
      <c r="L29" s="67"/>
      <c r="O29" s="21">
        <f t="shared" si="0"/>
        <v>0.30273836312530189</v>
      </c>
      <c r="P29" s="27">
        <f t="shared" si="1"/>
        <v>54.108733355728674</v>
      </c>
      <c r="Q29" s="22" t="s">
        <v>21</v>
      </c>
      <c r="R29" s="23" t="str">
        <f t="shared" si="2"/>
        <v>mniej</v>
      </c>
      <c r="S29" s="24" t="s">
        <v>43</v>
      </c>
      <c r="U29" s="37">
        <f>$X$15/_xlfn.XLOOKUP($P$5,'Dane ceny'!$B$1:$Y$1,'Dane ceny'!B12:Y12)</f>
        <v>178.73100983020555</v>
      </c>
      <c r="V29" s="38" t="s">
        <v>21</v>
      </c>
      <c r="W29" s="69" t="s">
        <v>28</v>
      </c>
      <c r="X29" s="69"/>
      <c r="Y29" s="69"/>
      <c r="Z29" s="70"/>
      <c r="AB29" s="59">
        <f>H29-U29</f>
        <v>-54.108733355728674</v>
      </c>
    </row>
    <row r="33" spans="15:16" x14ac:dyDescent="0.25">
      <c r="O33" s="46">
        <f>AVERAGE(_xlfn.ANCHORARRAY(P33))</f>
        <v>0.13227967442004029</v>
      </c>
      <c r="P33" s="47" cm="1">
        <f t="array" ref="P33:P43">IF(R19:R29="więcej",-O19:O29,O19:O29)</f>
        <v>9.0909090909090939E-2</v>
      </c>
    </row>
    <row r="34" spans="15:16" x14ac:dyDescent="0.25">
      <c r="O34" s="43">
        <v>0.03</v>
      </c>
      <c r="P34" s="47">
        <v>7.4999999999999956E-2</v>
      </c>
    </row>
    <row r="35" spans="15:16" x14ac:dyDescent="0.25">
      <c r="O35" s="44" cm="1">
        <f t="array" ref="O35">SUM(AE19:AE24-O33)</f>
        <v>4.2063219534797582</v>
      </c>
      <c r="P35" s="47">
        <v>0.5600843913987309</v>
      </c>
    </row>
    <row r="36" spans="15:16" x14ac:dyDescent="0.25">
      <c r="O36" s="43"/>
      <c r="P36" s="47">
        <v>8.3736222747971878E-2</v>
      </c>
    </row>
    <row r="37" spans="15:16" x14ac:dyDescent="0.25">
      <c r="O37" s="43"/>
      <c r="P37" s="47">
        <v>-0.33758153607430863</v>
      </c>
    </row>
    <row r="38" spans="15:16" x14ac:dyDescent="0.25">
      <c r="O38" s="43"/>
      <c r="P38" s="47">
        <v>-0.25037127713276575</v>
      </c>
    </row>
    <row r="39" spans="15:16" x14ac:dyDescent="0.25">
      <c r="O39" s="43"/>
      <c r="P39" s="47">
        <v>0.5</v>
      </c>
    </row>
    <row r="40" spans="15:16" x14ac:dyDescent="0.25">
      <c r="O40" s="43"/>
      <c r="P40" s="47">
        <v>-5.0815501982887978E-2</v>
      </c>
    </row>
    <row r="41" spans="15:16" x14ac:dyDescent="0.25">
      <c r="O41" s="43"/>
      <c r="P41" s="47">
        <v>0.32937933108959394</v>
      </c>
    </row>
    <row r="42" spans="15:16" x14ac:dyDescent="0.25">
      <c r="O42" s="43"/>
      <c r="P42" s="47">
        <v>0.15199733453971598</v>
      </c>
    </row>
    <row r="43" spans="15:16" x14ac:dyDescent="0.25">
      <c r="O43" s="43"/>
      <c r="P43" s="47">
        <v>0.30273836312530189</v>
      </c>
    </row>
  </sheetData>
  <sheetProtection algorithmName="SHA-512" hashValue="N8fdmshRGvcGMH9axZfKwlOU1BBBJm1iNYdMbOPaFII3V8ASS8UR6zgK7sBHkc0sfaxedeJjXfBAn/zp77X2uQ==" saltValue="GrrFiM1HbMOwRV10kjNlUQ==" spinCount="100000" sheet="1" formatCells="0" formatColumns="0" formatRows="0" insertColumns="0" insertRows="0" insertHyperlinks="0" deleteColumns="0" deleteRows="0" sort="0" autoFilter="0" pivotTables="0"/>
  <mergeCells count="31">
    <mergeCell ref="W29:Z29"/>
    <mergeCell ref="J25:L25"/>
    <mergeCell ref="J27:L27"/>
    <mergeCell ref="J20:L20"/>
    <mergeCell ref="J22:L22"/>
    <mergeCell ref="W22:Z22"/>
    <mergeCell ref="W24:Z24"/>
    <mergeCell ref="W25:Z25"/>
    <mergeCell ref="W26:Z26"/>
    <mergeCell ref="W28:Z28"/>
    <mergeCell ref="W27:Z27"/>
    <mergeCell ref="W23:Z23"/>
    <mergeCell ref="S8:T8"/>
    <mergeCell ref="J13:K13"/>
    <mergeCell ref="J14:K14"/>
    <mergeCell ref="J28:L28"/>
    <mergeCell ref="J29:L29"/>
    <mergeCell ref="J23:L23"/>
    <mergeCell ref="J24:L24"/>
    <mergeCell ref="J26:L26"/>
    <mergeCell ref="U15:W15"/>
    <mergeCell ref="O16:S16"/>
    <mergeCell ref="H18:L18"/>
    <mergeCell ref="U18:Z18"/>
    <mergeCell ref="J21:L21"/>
    <mergeCell ref="O17:S17"/>
    <mergeCell ref="J19:L19"/>
    <mergeCell ref="H15:I15"/>
    <mergeCell ref="W19:Z19"/>
    <mergeCell ref="W21:Z21"/>
    <mergeCell ref="W20:Z20"/>
  </mergeCells>
  <phoneticPr fontId="9" type="noConversion"/>
  <conditionalFormatting sqref="O19:O29">
    <cfRule type="expression" dxfId="32" priority="1">
      <formula>R19="mniej"</formula>
    </cfRule>
    <cfRule type="expression" dxfId="31" priority="2">
      <formula>R19="więcej"</formula>
    </cfRule>
  </conditionalFormatting>
  <conditionalFormatting sqref="R19:R20 P19:P29 R21:S29">
    <cfRule type="expression" dxfId="30" priority="4">
      <formula>R19="więcej"</formula>
    </cfRule>
    <cfRule type="expression" dxfId="29" priority="7">
      <formula>R19="mniej"</formula>
    </cfRule>
  </conditionalFormatting>
  <conditionalFormatting sqref="R19:S19 R20 R21:S29">
    <cfRule type="cellIs" dxfId="27" priority="5" operator="equal">
      <formula>"mniej"</formula>
    </cfRule>
  </conditionalFormatting>
  <conditionalFormatting sqref="S19">
    <cfRule type="expression" dxfId="26" priority="26">
      <formula>U20="więcej"</formula>
    </cfRule>
    <cfRule type="expression" dxfId="25" priority="27">
      <formula>U20="mniej"</formula>
    </cfRule>
  </conditionalFormatting>
  <dataValidations xWindow="584" yWindow="590" count="4">
    <dataValidation type="whole" operator="greaterThanOrEqual" allowBlank="1" showInputMessage="1" showErrorMessage="1" errorTitle="Zła kwota" error="Wpisz liczbę dodatnią, bądź zero." promptTitle="Wpisz kwotę" prompt="Wpisz kwotę, a następnie wybierz rok" sqref="R5:S5" xr:uid="{EA61B104-51B1-4E46-B519-8DC3E23283D6}">
      <formula1>0</formula1>
    </dataValidation>
    <dataValidation type="whole" allowBlank="1" showInputMessage="1" showErrorMessage="1" errorTitle="Zła kwota" error="Wpisz liczbę z zakersu od 0 do 999999." promptTitle="Wpisz kwotę" sqref="P3" xr:uid="{BE1BEEF5-3C5E-45AA-A92D-0696F2FB3797}">
      <formula1>0</formula1>
      <formula2>999999</formula2>
    </dataValidation>
    <dataValidation allowBlank="1" showInputMessage="1" showErrorMessage="1" promptTitle="Komórka &quot;po inflacji&quot;." prompt="Ile w 2022 roku warta byłaby kwota, gdyby co roku byłaby powiększana o inflację, licząc od wybranego roku." sqref="L15" xr:uid="{60CE9A94-C21C-480A-A6DD-5F5D69F790EB}"/>
    <dataValidation allowBlank="1" showInputMessage="1" showErrorMessage="1" promptTitle="Procentowa wartość" prompt="Liczba pokazująca ile procent dóbr więcej można było kupić w danym roku, niż w 2022 roku." sqref="S9" xr:uid="{520F503D-9062-4C9C-A6C0-6A1C30DE3E8F}"/>
  </dataValidation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6" r:id="rId4" name="Check Box 14">
              <controlPr defaultSize="0" autoFill="0" autoLine="0" autoPict="0">
                <anchor moveWithCells="1">
                  <from>
                    <xdr:col>15</xdr:col>
                    <xdr:colOff>561975</xdr:colOff>
                    <xdr:row>6</xdr:row>
                    <xdr:rowOff>85725</xdr:rowOff>
                  </from>
                  <to>
                    <xdr:col>16</xdr:col>
                    <xdr:colOff>104775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5" name="Drop Down 16">
              <controlPr defaultSize="0" autoLine="0" autoPict="0">
                <anchor moveWithCells="1">
                  <from>
                    <xdr:col>15</xdr:col>
                    <xdr:colOff>523875</xdr:colOff>
                    <xdr:row>4</xdr:row>
                    <xdr:rowOff>57150</xdr:rowOff>
                  </from>
                  <to>
                    <xdr:col>16</xdr:col>
                    <xdr:colOff>28575</xdr:colOff>
                    <xdr:row>4</xdr:row>
                    <xdr:rowOff>371475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76091E5-7DEA-4960-B5AC-9B97C73B2D49}">
            <xm:f>NOT(ISERROR(SEARCH("więcej",R19)))</xm:f>
            <xm:f>"więcej"</xm:f>
            <x14:dxf>
              <fill>
                <patternFill>
                  <bgColor rgb="FF92D050"/>
                </patternFill>
              </fill>
            </x14:dxf>
          </x14:cfRule>
          <xm:sqref>R19:S19 R20 R21:S29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2255-331C-4D17-B640-6FC99FCF8EA5}">
  <sheetPr codeName="Arkusz4"/>
  <dimension ref="A1:BN39"/>
  <sheetViews>
    <sheetView showGridLines="0" showRowColHeaders="0" zoomScaleNormal="100" workbookViewId="0">
      <selection activeCell="A39" sqref="A39:XFD39"/>
    </sheetView>
  </sheetViews>
  <sheetFormatPr defaultColWidth="0" defaultRowHeight="15" zeroHeight="1" x14ac:dyDescent="0.25"/>
  <cols>
    <col min="1" max="1" width="9.140625" style="28" customWidth="1"/>
    <col min="2" max="2" width="23.42578125" style="28" bestFit="1" customWidth="1"/>
    <col min="3" max="3" width="13" style="28" bestFit="1" customWidth="1"/>
    <col min="4" max="11" width="9.140625" style="28" customWidth="1"/>
    <col min="12" max="12" width="8.85546875" style="28" bestFit="1" customWidth="1"/>
    <col min="13" max="13" width="17.7109375" style="28" bestFit="1" customWidth="1"/>
    <col min="14" max="14" width="21" style="28" bestFit="1" customWidth="1"/>
    <col min="15" max="15" width="17.85546875" style="28" bestFit="1" customWidth="1"/>
    <col min="16" max="16" width="24.28515625" style="28" bestFit="1" customWidth="1"/>
    <col min="17" max="17" width="29.85546875" style="28" bestFit="1" customWidth="1"/>
    <col min="18" max="18" width="33.85546875" style="28" bestFit="1" customWidth="1"/>
    <col min="19" max="19" width="15.28515625" style="28" hidden="1" customWidth="1"/>
    <col min="20" max="20" width="11" style="28" hidden="1" customWidth="1"/>
    <col min="21" max="21" width="24.28515625" style="28" hidden="1" customWidth="1"/>
    <col min="22" max="22" width="18.85546875" style="28" hidden="1" customWidth="1"/>
    <col min="23" max="23" width="34.85546875" style="28" hidden="1" customWidth="1"/>
    <col min="24" max="24" width="17.85546875" style="28" hidden="1" customWidth="1"/>
    <col min="25" max="25" width="29.85546875" style="28" hidden="1" customWidth="1"/>
    <col min="26" max="26" width="33.85546875" style="28" hidden="1" customWidth="1"/>
    <col min="27" max="27" width="20.5703125" style="28" hidden="1" customWidth="1"/>
    <col min="28" max="28" width="30.28515625" style="28" hidden="1" customWidth="1"/>
    <col min="29" max="29" width="21" style="28" hidden="1" customWidth="1"/>
    <col min="30" max="30" width="14.28515625" style="28" hidden="1" customWidth="1"/>
    <col min="31" max="35" width="7.85546875" style="28" hidden="1" customWidth="1"/>
    <col min="36" max="37" width="8.85546875" style="28" hidden="1" customWidth="1"/>
    <col min="38" max="40" width="9.85546875" style="28" hidden="1" customWidth="1"/>
    <col min="41" max="41" width="11.5703125" style="28" hidden="1" customWidth="1"/>
    <col min="42" max="46" width="7.85546875" style="28" hidden="1" customWidth="1"/>
    <col min="47" max="48" width="8.85546875" style="28" hidden="1" customWidth="1"/>
    <col min="49" max="51" width="9.85546875" style="28" hidden="1" customWidth="1"/>
    <col min="52" max="52" width="11.5703125" style="28" hidden="1" customWidth="1"/>
    <col min="53" max="57" width="7.85546875" style="28" hidden="1" customWidth="1"/>
    <col min="58" max="59" width="8.85546875" style="28" hidden="1" customWidth="1"/>
    <col min="60" max="62" width="9.85546875" style="28" hidden="1" customWidth="1"/>
    <col min="63" max="66" width="18.7109375" style="28" hidden="1" customWidth="1"/>
    <col min="67" max="16384" width="9.140625" style="28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s="28" customFormat="1" x14ac:dyDescent="0.25"/>
    <row r="14" s="28" customFormat="1" x14ac:dyDescent="0.25"/>
    <row r="15" s="28" customFormat="1" x14ac:dyDescent="0.25"/>
    <row r="16" s="28" customFormat="1" x14ac:dyDescent="0.25"/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  <row r="26" s="28" customFormat="1" x14ac:dyDescent="0.25"/>
    <row r="27" s="28" customFormat="1" x14ac:dyDescent="0.25"/>
    <row r="28" s="28" customFormat="1" x14ac:dyDescent="0.25"/>
    <row r="29" s="28" customFormat="1" x14ac:dyDescent="0.25"/>
    <row r="30" s="28" customFormat="1" x14ac:dyDescent="0.25"/>
    <row r="31" s="28" customFormat="1" x14ac:dyDescent="0.25"/>
    <row r="32" s="28" customFormat="1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ht="0.2" customHeight="1" x14ac:dyDescent="0.25"/>
  </sheetData>
  <sheetProtection sheet="1" objects="1" scenarios="1" selectLockedCells="1"/>
  <conditionalFormatting sqref="B2">
    <cfRule type="expression" dxfId="23" priority="7">
      <formula>D3="więcej"</formula>
    </cfRule>
    <cfRule type="expression" dxfId="22" priority="8">
      <formula>D3="mniej"</formula>
    </cfRule>
  </conditionalFormatting>
  <conditionalFormatting sqref="B3:B13">
    <cfRule type="expression" dxfId="21" priority="1">
      <formula>D3="więcej"</formula>
    </cfRule>
    <cfRule type="expression" dxfId="20" priority="2">
      <formula>D3="mniej"</formula>
    </cfRule>
  </conditionalFormatting>
  <conditionalFormatting sqref="D2">
    <cfRule type="expression" dxfId="19" priority="32">
      <formula>D4="więcej"</formula>
    </cfRule>
    <cfRule type="expression" dxfId="18" priority="33">
      <formula>D4="mniej"</formula>
    </cfRule>
  </conditionalFormatting>
  <conditionalFormatting sqref="D2:L2 B2">
    <cfRule type="cellIs" dxfId="17" priority="5" operator="equal">
      <formula>"mniej"</formula>
    </cfRule>
  </conditionalFormatting>
  <conditionalFormatting sqref="E2">
    <cfRule type="expression" dxfId="16" priority="36">
      <formula>D5="więcej"</formula>
    </cfRule>
    <cfRule type="expression" dxfId="15" priority="37">
      <formula>D5="mniej"</formula>
    </cfRule>
  </conditionalFormatting>
  <conditionalFormatting sqref="F2">
    <cfRule type="expression" dxfId="14" priority="40">
      <formula>D6="więcej"</formula>
    </cfRule>
    <cfRule type="expression" dxfId="13" priority="41">
      <formula>D6="mniej"</formula>
    </cfRule>
  </conditionalFormatting>
  <conditionalFormatting sqref="G2">
    <cfRule type="expression" dxfId="12" priority="44">
      <formula>D7="więcej"</formula>
    </cfRule>
    <cfRule type="expression" dxfId="11" priority="45">
      <formula>D7="mniej"</formula>
    </cfRule>
  </conditionalFormatting>
  <conditionalFormatting sqref="H2">
    <cfRule type="expression" dxfId="10" priority="48">
      <formula>D8="więcej"</formula>
    </cfRule>
    <cfRule type="expression" dxfId="9" priority="49">
      <formula>D8="mniej"</formula>
    </cfRule>
  </conditionalFormatting>
  <conditionalFormatting sqref="I2">
    <cfRule type="expression" dxfId="8" priority="52">
      <formula>D9="więcej"</formula>
    </cfRule>
    <cfRule type="expression" dxfId="7" priority="53">
      <formula>D9="mniej"</formula>
    </cfRule>
  </conditionalFormatting>
  <conditionalFormatting sqref="J2">
    <cfRule type="expression" dxfId="6" priority="56">
      <formula>D10="więcej"</formula>
    </cfRule>
    <cfRule type="expression" dxfId="5" priority="57">
      <formula>D10="mniej"</formula>
    </cfRule>
  </conditionalFormatting>
  <conditionalFormatting sqref="K2">
    <cfRule type="expression" dxfId="4" priority="60">
      <formula>D11="więcej"</formula>
    </cfRule>
    <cfRule type="expression" dxfId="3" priority="61">
      <formula>D11="mniej"</formula>
    </cfRule>
  </conditionalFormatting>
  <conditionalFormatting sqref="L2">
    <cfRule type="expression" dxfId="2" priority="4">
      <formula>D12="więcej"</formula>
    </cfRule>
    <cfRule type="expression" dxfId="1" priority="6">
      <formula>D12="mniej"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3444FA50-958C-43F0-B63F-54034E470F16}">
            <xm:f>NOT(ISERROR(SEARCH("więcej",B2)))</xm:f>
            <xm:f>"więcej"</xm:f>
            <x14:dxf>
              <fill>
                <patternFill>
                  <bgColor rgb="FF92D050"/>
                </patternFill>
              </fill>
            </x14:dxf>
          </x14:cfRule>
          <xm:sqref>B2 D2:L2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A9B9-B76D-4CCE-BDC3-DAE652A37623}">
  <dimension ref="A1:AK80"/>
  <sheetViews>
    <sheetView showGridLines="0" showRowColHeaders="0" topLeftCell="B7" workbookViewId="0">
      <selection activeCell="O35" sqref="O35"/>
    </sheetView>
  </sheetViews>
  <sheetFormatPr defaultColWidth="0" defaultRowHeight="15" zeroHeight="1" x14ac:dyDescent="0.25"/>
  <cols>
    <col min="1" max="1" width="8.85546875" style="15" bestFit="1" customWidth="1"/>
    <col min="2" max="2" width="11.28515625" style="15" bestFit="1" customWidth="1"/>
    <col min="3" max="3" width="21" style="15" bestFit="1" customWidth="1"/>
    <col min="4" max="4" width="17.85546875" style="15" bestFit="1" customWidth="1"/>
    <col min="5" max="5" width="18" style="15" bestFit="1" customWidth="1"/>
    <col min="6" max="6" width="29.85546875" style="15" bestFit="1" customWidth="1"/>
    <col min="7" max="7" width="33.85546875" style="15" bestFit="1" customWidth="1"/>
    <col min="8" max="8" width="24.5703125" style="15" bestFit="1" customWidth="1"/>
    <col min="9" max="9" width="17.85546875" style="15" bestFit="1" customWidth="1"/>
    <col min="10" max="10" width="18" style="15" bestFit="1" customWidth="1"/>
    <col min="11" max="17" width="11.28515625" style="15" bestFit="1" customWidth="1"/>
    <col min="18" max="25" width="11.28515625" style="15" hidden="1" customWidth="1"/>
    <col min="26" max="30" width="7.85546875" style="15" hidden="1" customWidth="1"/>
    <col min="31" max="31" width="8.85546875" style="15" hidden="1" customWidth="1"/>
    <col min="32" max="34" width="9.85546875" style="15" hidden="1" customWidth="1"/>
    <col min="35" max="37" width="18.7109375" style="15" hidden="1" customWidth="1"/>
    <col min="38" max="16384" width="9.140625" style="15" hidden="1"/>
  </cols>
  <sheetData>
    <row r="1" spans="1:5" x14ac:dyDescent="0.25">
      <c r="B1" s="15" t="s">
        <v>59</v>
      </c>
    </row>
    <row r="2" spans="1:5" x14ac:dyDescent="0.25">
      <c r="B2" s="15" t="s">
        <v>59</v>
      </c>
      <c r="C2" s="15" t="s">
        <v>58</v>
      </c>
      <c r="D2" s="15" t="s">
        <v>57</v>
      </c>
      <c r="E2" s="15" t="s">
        <v>85</v>
      </c>
    </row>
    <row r="3" spans="1:5" x14ac:dyDescent="0.25">
      <c r="A3" s="15" t="s">
        <v>60</v>
      </c>
    </row>
    <row r="4" spans="1:5" x14ac:dyDescent="0.25">
      <c r="A4" s="51" t="s">
        <v>61</v>
      </c>
      <c r="B4" s="50">
        <v>357.59</v>
      </c>
      <c r="C4" s="50">
        <v>26.020000000000003</v>
      </c>
      <c r="D4" s="50">
        <v>635.69000000000005</v>
      </c>
      <c r="E4" s="50">
        <v>1019.3</v>
      </c>
    </row>
    <row r="5" spans="1:5" x14ac:dyDescent="0.25">
      <c r="A5" s="51" t="s">
        <v>62</v>
      </c>
      <c r="B5" s="50">
        <v>389.95</v>
      </c>
      <c r="C5" s="50">
        <v>30.450000000000003</v>
      </c>
      <c r="D5" s="50">
        <v>633.54</v>
      </c>
      <c r="E5" s="50">
        <v>1053.94</v>
      </c>
    </row>
    <row r="6" spans="1:5" x14ac:dyDescent="0.25">
      <c r="A6" s="51" t="s">
        <v>63</v>
      </c>
      <c r="B6" s="50">
        <v>426.52</v>
      </c>
      <c r="C6" s="50">
        <v>30.78</v>
      </c>
      <c r="D6" s="50">
        <v>634.06999999999994</v>
      </c>
      <c r="E6" s="50">
        <v>1091.3699999999999</v>
      </c>
    </row>
    <row r="7" spans="1:5" x14ac:dyDescent="0.25">
      <c r="A7" s="51" t="s">
        <v>64</v>
      </c>
      <c r="B7" s="50">
        <v>449.13</v>
      </c>
      <c r="C7" s="50">
        <v>29.5</v>
      </c>
      <c r="D7" s="50">
        <v>773.72</v>
      </c>
      <c r="E7" s="50">
        <v>1252.3499999999999</v>
      </c>
    </row>
    <row r="8" spans="1:5" x14ac:dyDescent="0.25">
      <c r="A8" s="51" t="s">
        <v>65</v>
      </c>
      <c r="B8" s="50">
        <v>448.98</v>
      </c>
      <c r="C8" s="50">
        <v>26.91</v>
      </c>
      <c r="D8" s="50">
        <v>757.74</v>
      </c>
      <c r="E8" s="50">
        <v>1233.6300000000001</v>
      </c>
    </row>
    <row r="9" spans="1:5" x14ac:dyDescent="0.25">
      <c r="A9" s="51" t="s">
        <v>66</v>
      </c>
      <c r="B9" s="50">
        <v>464.91</v>
      </c>
      <c r="C9" s="50">
        <v>30.220000000000002</v>
      </c>
      <c r="D9" s="50">
        <v>767.64</v>
      </c>
      <c r="E9" s="50">
        <v>1262.77</v>
      </c>
    </row>
    <row r="10" spans="1:5" x14ac:dyDescent="0.25">
      <c r="A10" s="51" t="s">
        <v>67</v>
      </c>
      <c r="B10" s="50">
        <v>475.66999999999996</v>
      </c>
      <c r="C10" s="50">
        <v>30.089999999999996</v>
      </c>
      <c r="D10" s="50">
        <v>787.62</v>
      </c>
      <c r="E10" s="50">
        <v>1293.3799999999999</v>
      </c>
    </row>
    <row r="11" spans="1:5" x14ac:dyDescent="0.25">
      <c r="A11" s="51" t="s">
        <v>68</v>
      </c>
      <c r="B11" s="50">
        <v>497.04</v>
      </c>
      <c r="C11" s="50">
        <v>29.450000000000003</v>
      </c>
      <c r="D11" s="50">
        <v>801.59999999999991</v>
      </c>
      <c r="E11" s="50">
        <v>1328.09</v>
      </c>
    </row>
    <row r="12" spans="1:5" x14ac:dyDescent="0.25">
      <c r="A12" s="51" t="s">
        <v>69</v>
      </c>
      <c r="B12" s="50">
        <v>528.94999999999993</v>
      </c>
      <c r="C12" s="50">
        <v>32.03</v>
      </c>
      <c r="D12" s="50">
        <v>846</v>
      </c>
      <c r="E12" s="50">
        <v>1406.98</v>
      </c>
    </row>
    <row r="13" spans="1:5" x14ac:dyDescent="0.25">
      <c r="A13" s="51" t="s">
        <v>70</v>
      </c>
      <c r="B13" s="50">
        <v>610.37</v>
      </c>
      <c r="C13" s="50">
        <v>32.32</v>
      </c>
      <c r="D13" s="50">
        <v>895.72</v>
      </c>
      <c r="E13" s="50">
        <v>1538.41</v>
      </c>
    </row>
    <row r="14" spans="1:5" x14ac:dyDescent="0.25">
      <c r="A14" s="51" t="s">
        <v>71</v>
      </c>
      <c r="B14" s="50">
        <v>710.97</v>
      </c>
      <c r="C14" s="50">
        <v>32.35</v>
      </c>
      <c r="D14" s="50">
        <v>974.76</v>
      </c>
      <c r="E14" s="50">
        <v>1718.08</v>
      </c>
    </row>
    <row r="15" spans="1:5" x14ac:dyDescent="0.25">
      <c r="A15" s="51" t="s">
        <v>72</v>
      </c>
      <c r="B15" s="50">
        <v>726.27</v>
      </c>
      <c r="C15" s="50">
        <v>33.700000000000003</v>
      </c>
      <c r="D15" s="50">
        <v>1033.6499999999999</v>
      </c>
      <c r="E15" s="50">
        <v>1793.62</v>
      </c>
    </row>
    <row r="16" spans="1:5" x14ac:dyDescent="0.25">
      <c r="A16" s="51" t="s">
        <v>73</v>
      </c>
      <c r="B16" s="50">
        <v>784.50000000000011</v>
      </c>
      <c r="C16" s="50">
        <v>35.799999999999997</v>
      </c>
      <c r="D16" s="50">
        <v>1105.33</v>
      </c>
      <c r="E16" s="50">
        <v>1925.63</v>
      </c>
    </row>
    <row r="17" spans="1:5" x14ac:dyDescent="0.25">
      <c r="A17" s="51" t="s">
        <v>74</v>
      </c>
      <c r="B17" s="50">
        <v>825.34999999999991</v>
      </c>
      <c r="C17" s="50">
        <v>37.43</v>
      </c>
      <c r="D17" s="50">
        <v>1197.54</v>
      </c>
      <c r="E17" s="50">
        <v>2060.3199999999997</v>
      </c>
    </row>
    <row r="18" spans="1:5" x14ac:dyDescent="0.25">
      <c r="A18" s="51" t="s">
        <v>75</v>
      </c>
      <c r="B18" s="50">
        <v>816.93</v>
      </c>
      <c r="C18" s="50">
        <v>39.22</v>
      </c>
      <c r="D18" s="50">
        <v>1250.21</v>
      </c>
      <c r="E18" s="50">
        <v>2106.36</v>
      </c>
    </row>
    <row r="19" spans="1:5" x14ac:dyDescent="0.25">
      <c r="A19" s="51" t="s">
        <v>76</v>
      </c>
      <c r="B19" s="50">
        <v>809.98</v>
      </c>
      <c r="C19" s="50">
        <v>37.94</v>
      </c>
      <c r="D19" s="50">
        <v>1302.1100000000001</v>
      </c>
      <c r="E19" s="50">
        <v>2150.0300000000002</v>
      </c>
    </row>
    <row r="20" spans="1:5" x14ac:dyDescent="0.25">
      <c r="A20" s="51" t="s">
        <v>77</v>
      </c>
      <c r="B20" s="50">
        <v>797.04000000000008</v>
      </c>
      <c r="C20" s="50">
        <v>34.17</v>
      </c>
      <c r="D20" s="50">
        <v>1374.7199999999998</v>
      </c>
      <c r="E20" s="50">
        <v>2205.9299999999998</v>
      </c>
    </row>
    <row r="21" spans="1:5" x14ac:dyDescent="0.25">
      <c r="A21" s="51" t="s">
        <v>78</v>
      </c>
      <c r="B21" s="50">
        <v>788.13000000000011</v>
      </c>
      <c r="C21" s="50">
        <v>34.459999999999994</v>
      </c>
      <c r="D21" s="50">
        <v>1421.43</v>
      </c>
      <c r="E21" s="50">
        <v>2244.0200000000004</v>
      </c>
    </row>
    <row r="22" spans="1:5" x14ac:dyDescent="0.25">
      <c r="A22" s="51" t="s">
        <v>79</v>
      </c>
      <c r="B22" s="50">
        <v>831.35</v>
      </c>
      <c r="C22" s="50">
        <v>37.989999999999995</v>
      </c>
      <c r="D22" s="50">
        <v>1793.76</v>
      </c>
      <c r="E22" s="50">
        <v>2663.1</v>
      </c>
    </row>
    <row r="23" spans="1:5" x14ac:dyDescent="0.25">
      <c r="A23" s="51" t="s">
        <v>80</v>
      </c>
      <c r="B23" s="50">
        <v>895.08</v>
      </c>
      <c r="C23" s="50">
        <v>37.510000000000005</v>
      </c>
      <c r="D23" s="50">
        <v>1624.09</v>
      </c>
      <c r="E23" s="50">
        <v>2556.6799999999998</v>
      </c>
    </row>
    <row r="24" spans="1:5" x14ac:dyDescent="0.25">
      <c r="A24" s="51" t="s">
        <v>81</v>
      </c>
      <c r="B24" s="50">
        <v>893.36</v>
      </c>
      <c r="C24" s="50">
        <v>40.020000000000003</v>
      </c>
      <c r="D24" s="50">
        <v>1648.75</v>
      </c>
      <c r="E24" s="50">
        <v>2582.13</v>
      </c>
    </row>
    <row r="25" spans="1:5" x14ac:dyDescent="0.25">
      <c r="A25" s="51" t="s">
        <v>82</v>
      </c>
      <c r="B25" s="50">
        <v>896.05000000000007</v>
      </c>
      <c r="C25" s="50">
        <v>42.55</v>
      </c>
      <c r="D25" s="50">
        <v>1687.51</v>
      </c>
      <c r="E25" s="50">
        <v>2626.11</v>
      </c>
    </row>
    <row r="26" spans="1:5" x14ac:dyDescent="0.25">
      <c r="A26" s="51" t="s">
        <v>83</v>
      </c>
      <c r="B26" s="50">
        <v>1004.9000000000001</v>
      </c>
      <c r="C26" s="50">
        <v>44.31</v>
      </c>
      <c r="D26" s="50">
        <v>1880.92</v>
      </c>
      <c r="E26" s="50">
        <v>2930.13</v>
      </c>
    </row>
    <row r="27" spans="1:5" x14ac:dyDescent="0.25">
      <c r="A27" s="51" t="s">
        <v>84</v>
      </c>
      <c r="B27" s="50">
        <v>2337.16</v>
      </c>
      <c r="C27" s="50">
        <v>56.25</v>
      </c>
      <c r="D27" s="50">
        <v>2196.5300000000002</v>
      </c>
      <c r="E27" s="50">
        <v>4589.9400000000005</v>
      </c>
    </row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="15" customFormat="1" x14ac:dyDescent="0.25"/>
    <row r="34" s="15" customFormat="1" x14ac:dyDescent="0.25"/>
    <row r="35" s="15" customFormat="1" x14ac:dyDescent="0.25"/>
    <row r="36" s="15" customFormat="1" x14ac:dyDescent="0.25"/>
    <row r="37" s="15" customFormat="1" x14ac:dyDescent="0.25"/>
    <row r="38" s="15" customFormat="1" x14ac:dyDescent="0.25"/>
    <row r="39" s="15" customFormat="1" x14ac:dyDescent="0.25"/>
    <row r="40" s="15" customFormat="1" x14ac:dyDescent="0.25"/>
    <row r="41" s="15" customFormat="1" x14ac:dyDescent="0.25"/>
    <row r="42" s="15" customFormat="1" x14ac:dyDescent="0.25"/>
    <row r="43" s="15" customFormat="1" x14ac:dyDescent="0.25"/>
    <row r="44" s="15" customFormat="1" x14ac:dyDescent="0.25"/>
    <row r="45" s="15" customFormat="1" x14ac:dyDescent="0.25"/>
    <row r="46" s="15" customFormat="1" x14ac:dyDescent="0.25"/>
    <row r="47" s="15" customFormat="1" x14ac:dyDescent="0.25"/>
    <row r="48" s="15" customFormat="1" x14ac:dyDescent="0.25"/>
    <row r="49" s="15" customFormat="1" x14ac:dyDescent="0.25"/>
    <row r="50" s="15" customFormat="1" x14ac:dyDescent="0.25"/>
    <row r="51" s="15" customFormat="1" x14ac:dyDescent="0.25"/>
    <row r="52" s="15" customFormat="1" x14ac:dyDescent="0.25"/>
    <row r="53" s="15" customFormat="1" x14ac:dyDescent="0.25"/>
    <row r="54" s="15" customFormat="1" x14ac:dyDescent="0.25"/>
    <row r="55" s="15" customFormat="1" x14ac:dyDescent="0.25"/>
    <row r="56" s="15" customFormat="1" x14ac:dyDescent="0.25"/>
    <row r="57" s="15" customFormat="1" x14ac:dyDescent="0.25"/>
    <row r="58" s="15" customFormat="1" x14ac:dyDescent="0.25"/>
    <row r="59" s="15" customFormat="1" x14ac:dyDescent="0.25"/>
    <row r="60" s="15" customFormat="1" x14ac:dyDescent="0.25"/>
    <row r="61" s="15" customFormat="1" x14ac:dyDescent="0.25"/>
    <row r="62" s="15" customFormat="1" x14ac:dyDescent="0.25"/>
    <row r="63" s="15" customFormat="1" ht="0.2" customHeight="1" x14ac:dyDescent="0.25"/>
    <row r="64" s="15" customFormat="1" hidden="1" x14ac:dyDescent="0.25"/>
    <row r="65" s="15" customFormat="1" hidden="1" x14ac:dyDescent="0.25"/>
    <row r="66" s="15" customFormat="1" hidden="1" x14ac:dyDescent="0.25"/>
    <row r="67" s="15" customFormat="1" hidden="1" x14ac:dyDescent="0.25"/>
    <row r="68" s="15" customFormat="1" hidden="1" x14ac:dyDescent="0.25"/>
    <row r="69" s="15" customFormat="1" hidden="1" x14ac:dyDescent="0.25"/>
    <row r="70" s="15" customFormat="1" hidden="1" x14ac:dyDescent="0.25"/>
    <row r="71" s="15" customFormat="1" hidden="1" x14ac:dyDescent="0.25"/>
    <row r="72" s="15" customFormat="1" hidden="1" x14ac:dyDescent="0.25"/>
    <row r="73" s="15" customFormat="1" hidden="1" x14ac:dyDescent="0.25"/>
    <row r="74" s="15" customFormat="1" hidden="1" x14ac:dyDescent="0.25"/>
    <row r="75" s="15" customFormat="1" hidden="1" x14ac:dyDescent="0.25"/>
    <row r="76" s="15" customFormat="1" hidden="1" x14ac:dyDescent="0.25"/>
    <row r="77" s="15" customFormat="1" hidden="1" x14ac:dyDescent="0.25"/>
    <row r="78" s="15" customFormat="1" hidden="1" x14ac:dyDescent="0.25"/>
    <row r="79" s="15" customFormat="1" hidden="1" x14ac:dyDescent="0.25"/>
    <row r="80" s="15" customFormat="1" hidden="1" x14ac:dyDescent="0.25"/>
  </sheetData>
  <sheetProtection sheet="1" scenarios="1" selectLockedCells="1" pivotTables="0"/>
  <conditionalFormatting sqref="A1:XFD3 A4:A27 K4:XFD27 A28:XFD1048576">
    <cfRule type="containsBlanks" dxfId="0" priority="1">
      <formula>LEN(TRIM(A1))=0</formula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72FB-30F0-4DCB-B057-7F5FEA2D3664}">
  <sheetPr codeName="Arkusz5"/>
  <dimension ref="A1:AC38"/>
  <sheetViews>
    <sheetView showGridLines="0" showRowColHeaders="0" workbookViewId="0">
      <selection activeCell="A39" sqref="A39:XFD1048576"/>
    </sheetView>
  </sheetViews>
  <sheetFormatPr defaultColWidth="0" defaultRowHeight="15" zeroHeight="1" x14ac:dyDescent="0.25"/>
  <cols>
    <col min="1" max="1" width="9.140625" customWidth="1"/>
    <col min="2" max="2" width="5" bestFit="1" customWidth="1"/>
    <col min="3" max="3" width="13" bestFit="1" customWidth="1"/>
    <col min="4" max="29" width="9.140625" customWidth="1"/>
    <col min="30" max="16384" width="9.1406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</sheetData>
  <sheetProtection sheet="1" objects="1" scenarios="1" select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Dane Inflacja</vt:lpstr>
      <vt:lpstr>Dane ceny</vt:lpstr>
      <vt:lpstr>Powitanie</vt:lpstr>
      <vt:lpstr>Inflacjomat</vt:lpstr>
      <vt:lpstr>Zmiany cen produktów</vt:lpstr>
      <vt:lpstr>Grupy produktów</vt:lpstr>
      <vt:lpstr>Zmiany inflacji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 Szczęk</cp:lastModifiedBy>
  <dcterms:created xsi:type="dcterms:W3CDTF">2015-06-05T18:19:34Z</dcterms:created>
  <dcterms:modified xsi:type="dcterms:W3CDTF">2025-05-14T18:21:56Z</dcterms:modified>
</cp:coreProperties>
</file>