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un\Documents\GitHub\Bacillus-cereus-exposure-assessment-model\Archive\Growth No Growth data\"/>
    </mc:Choice>
  </mc:AlternateContent>
  <xr:revisionPtr revIDLastSave="0" documentId="13_ncr:1_{D934C08F-469C-415D-92F3-8276CA67E26E}" xr6:coauthVersionLast="47" xr6:coauthVersionMax="47" xr10:uidLastSave="{00000000-0000-0000-0000-000000000000}"/>
  <bookViews>
    <workbookView xWindow="-110" yWindow="-110" windowWidth="19420" windowHeight="11500" activeTab="1" xr2:uid="{112E62F8-F439-0E44-BEFB-9ADE8DD6C474}"/>
  </bookViews>
  <sheets>
    <sheet name="6 DegC" sheetId="2" r:id="rId1"/>
    <sheet name="8 Deg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B30" i="3"/>
  <c r="C30" i="3" s="1"/>
  <c r="B29" i="3"/>
  <c r="B28" i="3"/>
  <c r="C28" i="3" s="1"/>
  <c r="B27" i="3"/>
  <c r="B26" i="3"/>
  <c r="C26" i="3" s="1"/>
  <c r="B25" i="3"/>
  <c r="B24" i="3"/>
  <c r="B23" i="3"/>
  <c r="B22" i="3"/>
  <c r="B21" i="3"/>
  <c r="B20" i="3"/>
  <c r="C20" i="3" s="1"/>
  <c r="B19" i="3"/>
  <c r="B18" i="3"/>
  <c r="B17" i="3"/>
  <c r="B16" i="3"/>
  <c r="C16" i="3" s="1"/>
  <c r="F16" i="3" s="1"/>
  <c r="B15" i="3"/>
  <c r="B14" i="3"/>
  <c r="B13" i="3"/>
  <c r="B12" i="3"/>
  <c r="C12" i="3" s="1"/>
  <c r="F12" i="3" s="1"/>
  <c r="B11" i="3"/>
  <c r="B10" i="3"/>
  <c r="B9" i="3"/>
  <c r="B8" i="3"/>
  <c r="C8" i="3" s="1"/>
  <c r="B7" i="3"/>
  <c r="B6" i="3"/>
  <c r="C6" i="3" s="1"/>
  <c r="B5" i="3"/>
  <c r="B4" i="3"/>
  <c r="C4" i="3" s="1"/>
  <c r="F4" i="3" s="1"/>
  <c r="B3" i="3"/>
  <c r="B2" i="3"/>
  <c r="B31" i="2"/>
  <c r="B30" i="2"/>
  <c r="C30" i="2" s="1"/>
  <c r="B29" i="2"/>
  <c r="B28" i="2"/>
  <c r="C28" i="2" s="1"/>
  <c r="B27" i="2"/>
  <c r="B26" i="2"/>
  <c r="C26" i="2" s="1"/>
  <c r="B25" i="2"/>
  <c r="B24" i="2"/>
  <c r="C24" i="2" s="1"/>
  <c r="F24" i="2" s="1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C10" i="2" s="1"/>
  <c r="B9" i="2"/>
  <c r="C8" i="2" s="1"/>
  <c r="D9" i="2"/>
  <c r="B8" i="2"/>
  <c r="B7" i="2"/>
  <c r="B6" i="2"/>
  <c r="B5" i="2"/>
  <c r="B4" i="2"/>
  <c r="C4" i="2" s="1"/>
  <c r="B3" i="2"/>
  <c r="B2" i="2"/>
  <c r="D31" i="2"/>
  <c r="D30" i="2"/>
  <c r="E30" i="2" s="1"/>
  <c r="D29" i="2"/>
  <c r="D28" i="2"/>
  <c r="E28" i="2" s="1"/>
  <c r="D27" i="2"/>
  <c r="D26" i="2"/>
  <c r="D25" i="2"/>
  <c r="D24" i="2"/>
  <c r="E24" i="2" s="1"/>
  <c r="D23" i="2"/>
  <c r="D22" i="2"/>
  <c r="E22" i="2" s="1"/>
  <c r="D21" i="2"/>
  <c r="D20" i="2"/>
  <c r="E20" i="2" s="1"/>
  <c r="D19" i="2"/>
  <c r="D18" i="2"/>
  <c r="E18" i="2" s="1"/>
  <c r="D17" i="2"/>
  <c r="D16" i="2"/>
  <c r="D15" i="2"/>
  <c r="D14" i="2"/>
  <c r="D13" i="2"/>
  <c r="D12" i="2"/>
  <c r="E12" i="2" s="1"/>
  <c r="D11" i="2"/>
  <c r="D10" i="2"/>
  <c r="D8" i="2"/>
  <c r="D7" i="2"/>
  <c r="E6" i="2" s="1"/>
  <c r="F6" i="2" s="1"/>
  <c r="D6" i="2"/>
  <c r="D5" i="2"/>
  <c r="E4" i="2" s="1"/>
  <c r="D4" i="2"/>
  <c r="D3" i="3"/>
  <c r="D2" i="3"/>
  <c r="D2" i="2"/>
  <c r="D3" i="2"/>
  <c r="D31" i="3"/>
  <c r="D30" i="3"/>
  <c r="D29" i="3"/>
  <c r="D28" i="3"/>
  <c r="E28" i="3" s="1"/>
  <c r="D27" i="3"/>
  <c r="D26" i="3"/>
  <c r="D25" i="3"/>
  <c r="D24" i="3"/>
  <c r="D23" i="3"/>
  <c r="D22" i="3"/>
  <c r="E22" i="3" s="1"/>
  <c r="C22" i="3"/>
  <c r="F22" i="3" s="1"/>
  <c r="D21" i="3"/>
  <c r="D20" i="3"/>
  <c r="D19" i="3"/>
  <c r="D18" i="3"/>
  <c r="E18" i="3" s="1"/>
  <c r="D17" i="3"/>
  <c r="D16" i="3"/>
  <c r="E16" i="3" s="1"/>
  <c r="D15" i="3"/>
  <c r="D14" i="3"/>
  <c r="D13" i="3"/>
  <c r="D12" i="3"/>
  <c r="E12" i="3" s="1"/>
  <c r="D11" i="3"/>
  <c r="D10" i="3"/>
  <c r="E10" i="3" s="1"/>
  <c r="D9" i="3"/>
  <c r="D8" i="3"/>
  <c r="D7" i="3"/>
  <c r="D6" i="3"/>
  <c r="E6" i="3" s="1"/>
  <c r="D5" i="3"/>
  <c r="D4" i="3"/>
  <c r="E4" i="3" s="1"/>
  <c r="C2" i="3"/>
  <c r="E14" i="2"/>
  <c r="C22" i="2"/>
  <c r="C20" i="2"/>
  <c r="C6" i="2"/>
  <c r="E2" i="2" l="1"/>
  <c r="F4" i="2"/>
  <c r="F22" i="2"/>
  <c r="E26" i="2"/>
  <c r="F26" i="2"/>
  <c r="C16" i="2"/>
  <c r="F16" i="2" s="1"/>
  <c r="F30" i="2"/>
  <c r="F28" i="2"/>
  <c r="F20" i="2"/>
  <c r="C12" i="2"/>
  <c r="F12" i="2" s="1"/>
  <c r="C24" i="3"/>
  <c r="F28" i="3"/>
  <c r="E24" i="3"/>
  <c r="F6" i="3"/>
  <c r="E8" i="3"/>
  <c r="F8" i="3" s="1"/>
  <c r="E14" i="3"/>
  <c r="E26" i="3"/>
  <c r="F26" i="3" s="1"/>
  <c r="C10" i="3"/>
  <c r="F10" i="3" s="1"/>
  <c r="C18" i="3"/>
  <c r="F18" i="3" s="1"/>
  <c r="C14" i="3"/>
  <c r="E20" i="3"/>
  <c r="F20" i="3" s="1"/>
  <c r="E30" i="3"/>
  <c r="F30" i="3" s="1"/>
  <c r="E2" i="3"/>
  <c r="F2" i="3" s="1"/>
  <c r="C18" i="2"/>
  <c r="F18" i="2" s="1"/>
  <c r="C14" i="2"/>
  <c r="F14" i="2" s="1"/>
  <c r="E8" i="2"/>
  <c r="F8" i="2" s="1"/>
  <c r="C2" i="2"/>
  <c r="F2" i="2" s="1"/>
  <c r="E16" i="2"/>
  <c r="E10" i="2"/>
  <c r="F10" i="2" s="1"/>
  <c r="F24" i="3" l="1"/>
  <c r="F14" i="3"/>
</calcChain>
</file>

<file path=xl/sharedStrings.xml><?xml version="1.0" encoding="utf-8"?>
<sst xmlns="http://schemas.openxmlformats.org/spreadsheetml/2006/main" count="42" uniqueCount="20">
  <si>
    <t>PS00193</t>
  </si>
  <si>
    <t>PS00194</t>
  </si>
  <si>
    <t>PS00413</t>
  </si>
  <si>
    <t>PS00433</t>
  </si>
  <si>
    <t>PS00457</t>
  </si>
  <si>
    <t>PS00474</t>
  </si>
  <si>
    <t>PS00495</t>
  </si>
  <si>
    <t>PS00564</t>
  </si>
  <si>
    <t>PS00570</t>
  </si>
  <si>
    <t>PS00518</t>
  </si>
  <si>
    <t>PS00407</t>
  </si>
  <si>
    <t>PS00402</t>
  </si>
  <si>
    <t>PS00649</t>
  </si>
  <si>
    <t>PS00638</t>
  </si>
  <si>
    <t>PS00536</t>
  </si>
  <si>
    <t>Isolate</t>
  </si>
  <si>
    <t>Initial (T=0) Log CFU/ml</t>
  </si>
  <si>
    <t>Average (T=0) Log CFU/ml</t>
  </si>
  <si>
    <t>Growth (T=504) Log CFU/ml</t>
  </si>
  <si>
    <t>Growth(+) or Death (-) Log CFU/ml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</si>
</sst>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1" fontId="1" fillId="2" borderId="0" xfId="0" applyNumberFormat="1" applyFont="1" applyFill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12DA-754F-B646-A3C2-CA935C5ACBCF}">
  <dimension ref="A1:F31"/>
  <sheetViews>
    <sheetView topLeftCell="A19" workbookViewId="0">
      <selection activeCell="C30" sqref="C30:C31"/>
    </sheetView>
  </sheetViews>
  <sheetFormatPr defaultColWidth="10.83203125" defaultRowHeight="15.5" x14ac:dyDescent="0.35"/>
  <cols>
    <col min="1" max="1" width="9.83203125" style="1" customWidth="1"/>
    <col min="2" max="2" width="29.6640625" style="1" customWidth="1"/>
    <col min="3" max="3" width="32.33203125" style="1" customWidth="1"/>
    <col min="4" max="4" width="31.33203125" style="8" customWidth="1"/>
    <col min="5" max="5" width="26.83203125" style="1" customWidth="1"/>
    <col min="6" max="6" width="36" style="1" customWidth="1"/>
    <col min="7" max="16384" width="10.83203125" style="1"/>
  </cols>
  <sheetData>
    <row r="1" spans="1:6" x14ac:dyDescent="0.35">
      <c r="A1" s="3" t="s">
        <v>15</v>
      </c>
      <c r="B1" s="4" t="s">
        <v>16</v>
      </c>
      <c r="C1" s="4" t="s">
        <v>17</v>
      </c>
      <c r="D1" s="5" t="s">
        <v>18</v>
      </c>
      <c r="E1" s="4" t="s">
        <v>17</v>
      </c>
      <c r="F1" s="6" t="s">
        <v>19</v>
      </c>
    </row>
    <row r="2" spans="1:6" x14ac:dyDescent="0.35">
      <c r="A2" s="9" t="s">
        <v>0</v>
      </c>
      <c r="B2" s="2">
        <f>1.01*10^3</f>
        <v>1010</v>
      </c>
      <c r="C2" s="10">
        <f>AVERAGE(B2:B3)</f>
        <v>1095</v>
      </c>
      <c r="D2" s="7">
        <f>1.24*10^3</f>
        <v>1240</v>
      </c>
      <c r="E2" s="10">
        <f>AVERAGE(D2:D3)</f>
        <v>1270</v>
      </c>
      <c r="F2" s="10">
        <f>E2-C2</f>
        <v>175</v>
      </c>
    </row>
    <row r="3" spans="1:6" x14ac:dyDescent="0.35">
      <c r="A3" s="9"/>
      <c r="B3" s="2">
        <f>1.18*10^3</f>
        <v>1180</v>
      </c>
      <c r="C3" s="10"/>
      <c r="D3" s="7">
        <f>1.3*10^3</f>
        <v>1300</v>
      </c>
      <c r="E3" s="10"/>
      <c r="F3" s="10"/>
    </row>
    <row r="4" spans="1:6" x14ac:dyDescent="0.35">
      <c r="A4" s="9" t="s">
        <v>1</v>
      </c>
      <c r="B4" s="2">
        <f>1.09*10^3</f>
        <v>1090</v>
      </c>
      <c r="C4" s="10">
        <f t="shared" ref="C4:E4" si="0">AVERAGE(B4:B5)</f>
        <v>1105</v>
      </c>
      <c r="D4" s="7">
        <f>1.3*10^3</f>
        <v>1300</v>
      </c>
      <c r="E4" s="10">
        <f t="shared" si="0"/>
        <v>1360</v>
      </c>
      <c r="F4" s="10">
        <f t="shared" ref="F4" si="1">E4-C4</f>
        <v>255</v>
      </c>
    </row>
    <row r="5" spans="1:6" x14ac:dyDescent="0.35">
      <c r="A5" s="9"/>
      <c r="B5" s="2">
        <f>1.12*10^3</f>
        <v>1120</v>
      </c>
      <c r="C5" s="10"/>
      <c r="D5" s="7">
        <f>1.42*10^3</f>
        <v>1420</v>
      </c>
      <c r="E5" s="10"/>
      <c r="F5" s="10"/>
    </row>
    <row r="6" spans="1:6" x14ac:dyDescent="0.35">
      <c r="A6" s="9" t="s">
        <v>2</v>
      </c>
      <c r="B6" s="2">
        <f>9.81*10^2</f>
        <v>981</v>
      </c>
      <c r="C6" s="10">
        <f t="shared" ref="C6:E6" si="2">AVERAGE(B6:B7)</f>
        <v>987.5</v>
      </c>
      <c r="D6" s="7">
        <f>1.32*10^3</f>
        <v>1320</v>
      </c>
      <c r="E6" s="10">
        <f t="shared" si="2"/>
        <v>1360</v>
      </c>
      <c r="F6" s="10">
        <f t="shared" ref="F6" si="3">E6-C6</f>
        <v>372.5</v>
      </c>
    </row>
    <row r="7" spans="1:6" x14ac:dyDescent="0.35">
      <c r="A7" s="9"/>
      <c r="B7" s="2">
        <f>9.94*10^2</f>
        <v>994</v>
      </c>
      <c r="C7" s="10"/>
      <c r="D7" s="7">
        <f>1.4*10^3</f>
        <v>1400</v>
      </c>
      <c r="E7" s="10"/>
      <c r="F7" s="10"/>
    </row>
    <row r="8" spans="1:6" x14ac:dyDescent="0.35">
      <c r="A8" s="9" t="s">
        <v>3</v>
      </c>
      <c r="B8" s="2">
        <f>2.21*10^3</f>
        <v>2210</v>
      </c>
      <c r="C8" s="10">
        <f t="shared" ref="C8:E8" si="4">AVERAGE(B8:B9)</f>
        <v>2095</v>
      </c>
      <c r="D8" s="7">
        <f>1.07*10^3</f>
        <v>1070</v>
      </c>
      <c r="E8" s="10">
        <f t="shared" si="4"/>
        <v>1110</v>
      </c>
      <c r="F8" s="10">
        <f t="shared" ref="F8" si="5">E8-C8</f>
        <v>-985</v>
      </c>
    </row>
    <row r="9" spans="1:6" x14ac:dyDescent="0.35">
      <c r="A9" s="9"/>
      <c r="B9" s="2">
        <f>1.98*10^3</f>
        <v>1980</v>
      </c>
      <c r="C9" s="10"/>
      <c r="D9" s="7">
        <f>1.15*10^3</f>
        <v>1150</v>
      </c>
      <c r="E9" s="10"/>
      <c r="F9" s="10"/>
    </row>
    <row r="10" spans="1:6" x14ac:dyDescent="0.35">
      <c r="A10" s="9" t="s">
        <v>4</v>
      </c>
      <c r="B10" s="2">
        <f>9.95*10^2</f>
        <v>994.99999999999989</v>
      </c>
      <c r="C10" s="10">
        <f t="shared" ref="C10:E10" si="6">AVERAGE(B10:B11)</f>
        <v>1012.5</v>
      </c>
      <c r="D10" s="7">
        <f>1.1*10^3</f>
        <v>1100</v>
      </c>
      <c r="E10" s="10">
        <f t="shared" si="6"/>
        <v>1075</v>
      </c>
      <c r="F10" s="10">
        <f t="shared" ref="F10" si="7">E10-C10</f>
        <v>62.5</v>
      </c>
    </row>
    <row r="11" spans="1:6" x14ac:dyDescent="0.35">
      <c r="A11" s="9"/>
      <c r="B11" s="2">
        <f>1.03*10^3</f>
        <v>1030</v>
      </c>
      <c r="C11" s="10"/>
      <c r="D11" s="7">
        <f>1.05*10^3</f>
        <v>1050</v>
      </c>
      <c r="E11" s="10"/>
      <c r="F11" s="10"/>
    </row>
    <row r="12" spans="1:6" x14ac:dyDescent="0.35">
      <c r="A12" s="9" t="s">
        <v>5</v>
      </c>
      <c r="B12" s="2">
        <f>1.26*10^3</f>
        <v>1260</v>
      </c>
      <c r="C12" s="10">
        <f t="shared" ref="C12:E12" si="8">AVERAGE(B12:B13)</f>
        <v>1215</v>
      </c>
      <c r="D12" s="7">
        <f>1.37*10^3</f>
        <v>1370</v>
      </c>
      <c r="E12" s="10">
        <f t="shared" si="8"/>
        <v>1305</v>
      </c>
      <c r="F12" s="10">
        <f t="shared" ref="F12" si="9">E12-C12</f>
        <v>90</v>
      </c>
    </row>
    <row r="13" spans="1:6" x14ac:dyDescent="0.35">
      <c r="A13" s="9"/>
      <c r="B13" s="2">
        <f>1.17*10^3</f>
        <v>1170</v>
      </c>
      <c r="C13" s="10"/>
      <c r="D13" s="7">
        <f>1.24*10^3</f>
        <v>1240</v>
      </c>
      <c r="E13" s="10"/>
      <c r="F13" s="10"/>
    </row>
    <row r="14" spans="1:6" x14ac:dyDescent="0.35">
      <c r="A14" s="9" t="s">
        <v>6</v>
      </c>
      <c r="B14" s="2">
        <f>1.73*10^3</f>
        <v>1730</v>
      </c>
      <c r="C14" s="10">
        <f t="shared" ref="C14:E14" si="10">AVERAGE(B14:B15)</f>
        <v>1740</v>
      </c>
      <c r="D14" s="7">
        <f>9.23*10^2</f>
        <v>923</v>
      </c>
      <c r="E14" s="10">
        <f t="shared" si="10"/>
        <v>966.5</v>
      </c>
      <c r="F14" s="10">
        <f t="shared" ref="F14" si="11">E14-C14</f>
        <v>-773.5</v>
      </c>
    </row>
    <row r="15" spans="1:6" x14ac:dyDescent="0.35">
      <c r="A15" s="9"/>
      <c r="B15" s="2">
        <f>1.75*10^3</f>
        <v>1750</v>
      </c>
      <c r="C15" s="10"/>
      <c r="D15" s="7">
        <f>1.01*10^3</f>
        <v>1010</v>
      </c>
      <c r="E15" s="10"/>
      <c r="F15" s="10"/>
    </row>
    <row r="16" spans="1:6" x14ac:dyDescent="0.35">
      <c r="A16" s="9" t="s">
        <v>7</v>
      </c>
      <c r="B16" s="2">
        <f>1.18*10^3</f>
        <v>1180</v>
      </c>
      <c r="C16" s="10">
        <f t="shared" ref="C16:E16" si="12">AVERAGE(B16:B17)</f>
        <v>1200</v>
      </c>
      <c r="D16" s="7">
        <f>1.33*10^3</f>
        <v>1330</v>
      </c>
      <c r="E16" s="10">
        <f t="shared" si="12"/>
        <v>1300</v>
      </c>
      <c r="F16" s="10">
        <f t="shared" ref="F16" si="13">E16-C16</f>
        <v>100</v>
      </c>
    </row>
    <row r="17" spans="1:6" x14ac:dyDescent="0.35">
      <c r="A17" s="9"/>
      <c r="B17" s="2">
        <f>1.22*10^3</f>
        <v>1220</v>
      </c>
      <c r="C17" s="10"/>
      <c r="D17" s="7">
        <f>1.27*10^3</f>
        <v>1270</v>
      </c>
      <c r="E17" s="10"/>
      <c r="F17" s="10"/>
    </row>
    <row r="18" spans="1:6" x14ac:dyDescent="0.35">
      <c r="A18" s="9" t="s">
        <v>8</v>
      </c>
      <c r="B18" s="2">
        <f>1.58*10^3</f>
        <v>1580</v>
      </c>
      <c r="C18" s="10">
        <f t="shared" ref="C18:E18" si="14">AVERAGE(B18:B19)</f>
        <v>1605</v>
      </c>
      <c r="D18" s="7">
        <f>1.71*10^3</f>
        <v>1710</v>
      </c>
      <c r="E18" s="10">
        <f t="shared" si="14"/>
        <v>1795</v>
      </c>
      <c r="F18" s="10">
        <f t="shared" ref="F18" si="15">E18-C18</f>
        <v>190</v>
      </c>
    </row>
    <row r="19" spans="1:6" x14ac:dyDescent="0.35">
      <c r="A19" s="9"/>
      <c r="B19" s="2">
        <f>1.63*10^3</f>
        <v>1630</v>
      </c>
      <c r="C19" s="10"/>
      <c r="D19" s="7">
        <f>1.88*10^3</f>
        <v>1880</v>
      </c>
      <c r="E19" s="10"/>
      <c r="F19" s="10"/>
    </row>
    <row r="20" spans="1:6" x14ac:dyDescent="0.35">
      <c r="A20" s="9" t="s">
        <v>9</v>
      </c>
      <c r="B20" s="2">
        <f>1.05*10^3</f>
        <v>1050</v>
      </c>
      <c r="C20" s="10">
        <f t="shared" ref="C20:E20" si="16">AVERAGE(B20:B21)</f>
        <v>1185</v>
      </c>
      <c r="D20" s="7">
        <f>1.21*10^3</f>
        <v>1210</v>
      </c>
      <c r="E20" s="10">
        <f t="shared" si="16"/>
        <v>1250</v>
      </c>
      <c r="F20" s="10">
        <f t="shared" ref="F20" si="17">E20-C20</f>
        <v>65</v>
      </c>
    </row>
    <row r="21" spans="1:6" x14ac:dyDescent="0.35">
      <c r="A21" s="9"/>
      <c r="B21" s="2">
        <f>1.32*10^3</f>
        <v>1320</v>
      </c>
      <c r="C21" s="10"/>
      <c r="D21" s="7">
        <f>1.29*10^3</f>
        <v>1290</v>
      </c>
      <c r="E21" s="10"/>
      <c r="F21" s="10"/>
    </row>
    <row r="22" spans="1:6" x14ac:dyDescent="0.35">
      <c r="A22" s="9" t="s">
        <v>10</v>
      </c>
      <c r="B22" s="2">
        <f>1.15*10^3</f>
        <v>1150</v>
      </c>
      <c r="C22" s="10">
        <f t="shared" ref="C22:E22" si="18">AVERAGE(B22:B23)</f>
        <v>1220</v>
      </c>
      <c r="D22" s="7">
        <f>1.04*10^3</f>
        <v>1040</v>
      </c>
      <c r="E22" s="10">
        <f t="shared" si="18"/>
        <v>1017.5</v>
      </c>
      <c r="F22" s="10">
        <f t="shared" ref="F22" si="19">E22-C22</f>
        <v>-202.5</v>
      </c>
    </row>
    <row r="23" spans="1:6" x14ac:dyDescent="0.35">
      <c r="A23" s="9"/>
      <c r="B23" s="2">
        <f>1.29*10^3</f>
        <v>1290</v>
      </c>
      <c r="C23" s="10"/>
      <c r="D23" s="7">
        <f>9.95*10^2</f>
        <v>994.99999999999989</v>
      </c>
      <c r="E23" s="10"/>
      <c r="F23" s="10"/>
    </row>
    <row r="24" spans="1:6" x14ac:dyDescent="0.35">
      <c r="A24" s="9" t="s">
        <v>11</v>
      </c>
      <c r="B24" s="2">
        <f>1.28*10^3</f>
        <v>1280</v>
      </c>
      <c r="C24" s="10">
        <f t="shared" ref="C24:E24" si="20">AVERAGE(B24:B25)</f>
        <v>1250</v>
      </c>
      <c r="D24" s="7">
        <f>9.93*10^2</f>
        <v>993</v>
      </c>
      <c r="E24" s="10">
        <f t="shared" si="20"/>
        <v>1056.5</v>
      </c>
      <c r="F24" s="10">
        <f t="shared" ref="F24" si="21">E24-C24</f>
        <v>-193.5</v>
      </c>
    </row>
    <row r="25" spans="1:6" x14ac:dyDescent="0.35">
      <c r="A25" s="9"/>
      <c r="B25" s="2">
        <f>1.22*10^3</f>
        <v>1220</v>
      </c>
      <c r="C25" s="10"/>
      <c r="D25" s="7">
        <f>1.12*10^3</f>
        <v>1120</v>
      </c>
      <c r="E25" s="10"/>
      <c r="F25" s="10"/>
    </row>
    <row r="26" spans="1:6" x14ac:dyDescent="0.35">
      <c r="A26" s="9" t="s">
        <v>12</v>
      </c>
      <c r="B26" s="2">
        <f>1.02*10^3</f>
        <v>1020</v>
      </c>
      <c r="C26" s="10">
        <f t="shared" ref="C26:E26" si="22">AVERAGE(B26:B27)</f>
        <v>1008.5</v>
      </c>
      <c r="D26" s="7">
        <f>1.08*10^3</f>
        <v>1080</v>
      </c>
      <c r="E26" s="10">
        <f t="shared" si="22"/>
        <v>1120</v>
      </c>
      <c r="F26" s="10">
        <f t="shared" ref="F26" si="23">E26-C26</f>
        <v>111.5</v>
      </c>
    </row>
    <row r="27" spans="1:6" x14ac:dyDescent="0.35">
      <c r="A27" s="9"/>
      <c r="B27" s="2">
        <f>9.97*10^2</f>
        <v>997.00000000000011</v>
      </c>
      <c r="C27" s="10"/>
      <c r="D27" s="7">
        <f>1.16*10^3</f>
        <v>1160</v>
      </c>
      <c r="E27" s="10"/>
      <c r="F27" s="10"/>
    </row>
    <row r="28" spans="1:6" x14ac:dyDescent="0.35">
      <c r="A28" s="9" t="s">
        <v>13</v>
      </c>
      <c r="B28" s="2">
        <f>1.92*10^3</f>
        <v>1920</v>
      </c>
      <c r="C28" s="10">
        <f t="shared" ref="C28:E28" si="24">AVERAGE(B28:B29)</f>
        <v>2040</v>
      </c>
      <c r="D28" s="7">
        <f>1.24*10^3</f>
        <v>1240</v>
      </c>
      <c r="E28" s="10">
        <f t="shared" si="24"/>
        <v>1270</v>
      </c>
      <c r="F28" s="10">
        <f t="shared" ref="F28" si="25">E28-C28</f>
        <v>-770</v>
      </c>
    </row>
    <row r="29" spans="1:6" x14ac:dyDescent="0.35">
      <c r="A29" s="9"/>
      <c r="B29" s="2">
        <f>2.16*10^3</f>
        <v>2160</v>
      </c>
      <c r="C29" s="10"/>
      <c r="D29" s="7">
        <f>1.3*10^3</f>
        <v>1300</v>
      </c>
      <c r="E29" s="10"/>
      <c r="F29" s="10"/>
    </row>
    <row r="30" spans="1:6" x14ac:dyDescent="0.35">
      <c r="A30" s="9" t="s">
        <v>14</v>
      </c>
      <c r="B30" s="2">
        <f>1.18*10^3</f>
        <v>1180</v>
      </c>
      <c r="C30" s="10">
        <f t="shared" ref="C30:E30" si="26">AVERAGE(B30:B31)</f>
        <v>1195</v>
      </c>
      <c r="D30" s="7">
        <f>1.07*10^3</f>
        <v>1070</v>
      </c>
      <c r="E30" s="10">
        <f t="shared" si="26"/>
        <v>1105</v>
      </c>
      <c r="F30" s="10">
        <f t="shared" ref="F30" si="27">E30-C30</f>
        <v>-90</v>
      </c>
    </row>
    <row r="31" spans="1:6" x14ac:dyDescent="0.35">
      <c r="A31" s="9"/>
      <c r="B31" s="2">
        <f>1.21*10^3</f>
        <v>1210</v>
      </c>
      <c r="C31" s="10"/>
      <c r="D31" s="7">
        <f>1.14*10^3</f>
        <v>1140</v>
      </c>
      <c r="E31" s="10"/>
      <c r="F31" s="10"/>
    </row>
  </sheetData>
  <mergeCells count="60">
    <mergeCell ref="A30:A31"/>
    <mergeCell ref="C30:C31"/>
    <mergeCell ref="E30:E31"/>
    <mergeCell ref="F30:F31"/>
    <mergeCell ref="A26:A27"/>
    <mergeCell ref="C26:C27"/>
    <mergeCell ref="E26:E27"/>
    <mergeCell ref="F26:F27"/>
    <mergeCell ref="A28:A29"/>
    <mergeCell ref="C28:C29"/>
    <mergeCell ref="E28:E29"/>
    <mergeCell ref="F28:F29"/>
    <mergeCell ref="A22:A23"/>
    <mergeCell ref="C22:C23"/>
    <mergeCell ref="E22:E23"/>
    <mergeCell ref="F22:F23"/>
    <mergeCell ref="A24:A25"/>
    <mergeCell ref="C24:C25"/>
    <mergeCell ref="E24:E25"/>
    <mergeCell ref="F24:F25"/>
    <mergeCell ref="A18:A19"/>
    <mergeCell ref="C18:C19"/>
    <mergeCell ref="E18:E19"/>
    <mergeCell ref="F18:F19"/>
    <mergeCell ref="A20:A21"/>
    <mergeCell ref="C20:C21"/>
    <mergeCell ref="E20:E21"/>
    <mergeCell ref="F20:F21"/>
    <mergeCell ref="A14:A15"/>
    <mergeCell ref="C14:C15"/>
    <mergeCell ref="E14:E15"/>
    <mergeCell ref="F14:F15"/>
    <mergeCell ref="A16:A17"/>
    <mergeCell ref="C16:C17"/>
    <mergeCell ref="E16:E17"/>
    <mergeCell ref="F16:F17"/>
    <mergeCell ref="A10:A11"/>
    <mergeCell ref="C10:C11"/>
    <mergeCell ref="E10:E11"/>
    <mergeCell ref="F10:F11"/>
    <mergeCell ref="A12:A13"/>
    <mergeCell ref="C12:C13"/>
    <mergeCell ref="E12:E13"/>
    <mergeCell ref="F12:F13"/>
    <mergeCell ref="A6:A7"/>
    <mergeCell ref="C6:C7"/>
    <mergeCell ref="E6:E7"/>
    <mergeCell ref="F6:F7"/>
    <mergeCell ref="A8:A9"/>
    <mergeCell ref="C8:C9"/>
    <mergeCell ref="E8:E9"/>
    <mergeCell ref="F8:F9"/>
    <mergeCell ref="A2:A3"/>
    <mergeCell ref="C2:C3"/>
    <mergeCell ref="E2:E3"/>
    <mergeCell ref="F2:F3"/>
    <mergeCell ref="A4:A5"/>
    <mergeCell ref="C4:C5"/>
    <mergeCell ref="E4:E5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FF96-99BA-8B44-81CB-2853094F5B34}">
  <dimension ref="A1:F31"/>
  <sheetViews>
    <sheetView tabSelected="1" topLeftCell="A13" workbookViewId="0">
      <selection activeCell="A28" sqref="A28:A29"/>
    </sheetView>
  </sheetViews>
  <sheetFormatPr defaultColWidth="10.83203125" defaultRowHeight="15.5" x14ac:dyDescent="0.35"/>
  <cols>
    <col min="1" max="1" width="14.1640625" style="1" customWidth="1"/>
    <col min="2" max="2" width="25.1640625" style="1" customWidth="1"/>
    <col min="3" max="3" width="29.33203125" style="1" customWidth="1"/>
    <col min="4" max="4" width="25.33203125" style="8" customWidth="1"/>
    <col min="5" max="5" width="26.83203125" style="1" customWidth="1"/>
    <col min="6" max="6" width="45.33203125" style="1" customWidth="1"/>
    <col min="7" max="16384" width="10.83203125" style="1"/>
  </cols>
  <sheetData>
    <row r="1" spans="1:6" x14ac:dyDescent="0.35">
      <c r="A1" s="3" t="s">
        <v>15</v>
      </c>
      <c r="B1" s="4" t="s">
        <v>16</v>
      </c>
      <c r="C1" s="4" t="s">
        <v>17</v>
      </c>
      <c r="D1" s="5" t="s">
        <v>18</v>
      </c>
      <c r="E1" s="4" t="s">
        <v>17</v>
      </c>
      <c r="F1" s="6" t="s">
        <v>19</v>
      </c>
    </row>
    <row r="2" spans="1:6" x14ac:dyDescent="0.35">
      <c r="A2" s="9" t="s">
        <v>0</v>
      </c>
      <c r="B2" s="2">
        <f>9.91*10^2</f>
        <v>991</v>
      </c>
      <c r="C2" s="10">
        <f>AVERAGE(B2:B3)</f>
        <v>1040.5</v>
      </c>
      <c r="D2" s="7">
        <f>1.13*10^3</f>
        <v>1130</v>
      </c>
      <c r="E2" s="10">
        <f>AVERAGE(D2:D3)</f>
        <v>1170</v>
      </c>
      <c r="F2" s="10">
        <f>E2-C2</f>
        <v>129.5</v>
      </c>
    </row>
    <row r="3" spans="1:6" x14ac:dyDescent="0.35">
      <c r="A3" s="9"/>
      <c r="B3" s="2">
        <f>1.09*10^3</f>
        <v>1090</v>
      </c>
      <c r="C3" s="10"/>
      <c r="D3" s="7">
        <f>1.21*10^3</f>
        <v>1210</v>
      </c>
      <c r="E3" s="10"/>
      <c r="F3" s="10"/>
    </row>
    <row r="4" spans="1:6" x14ac:dyDescent="0.35">
      <c r="A4" s="9" t="s">
        <v>1</v>
      </c>
      <c r="B4" s="2">
        <f>1.18*10^3</f>
        <v>1180</v>
      </c>
      <c r="C4" s="10">
        <f t="shared" ref="C4:E4" si="0">AVERAGE(B4:B5)</f>
        <v>1240</v>
      </c>
      <c r="D4" s="7">
        <f>1.38*10^3</f>
        <v>1380</v>
      </c>
      <c r="E4" s="10">
        <f t="shared" si="0"/>
        <v>1410</v>
      </c>
      <c r="F4" s="10">
        <f t="shared" ref="F4" si="1">E4-C4</f>
        <v>170</v>
      </c>
    </row>
    <row r="5" spans="1:6" x14ac:dyDescent="0.35">
      <c r="A5" s="9"/>
      <c r="B5" s="2">
        <f>1.3*10^3</f>
        <v>1300</v>
      </c>
      <c r="C5" s="10"/>
      <c r="D5" s="7">
        <f>1.44*10^3</f>
        <v>1440</v>
      </c>
      <c r="E5" s="10"/>
      <c r="F5" s="10"/>
    </row>
    <row r="6" spans="1:6" x14ac:dyDescent="0.35">
      <c r="A6" s="9" t="s">
        <v>2</v>
      </c>
      <c r="B6" s="2">
        <f>1.03*10^3</f>
        <v>1030</v>
      </c>
      <c r="C6" s="10">
        <f t="shared" ref="C6:E6" si="2">AVERAGE(B6:B7)</f>
        <v>1065</v>
      </c>
      <c r="D6" s="7">
        <f>5.51*10^3</f>
        <v>5510</v>
      </c>
      <c r="E6" s="10">
        <f t="shared" si="2"/>
        <v>5245</v>
      </c>
      <c r="F6" s="10">
        <f t="shared" ref="F6" si="3">E6-C6</f>
        <v>4180</v>
      </c>
    </row>
    <row r="7" spans="1:6" x14ac:dyDescent="0.35">
      <c r="A7" s="9"/>
      <c r="B7" s="2">
        <f>1.1*10^3</f>
        <v>1100</v>
      </c>
      <c r="C7" s="10"/>
      <c r="D7" s="7">
        <f>4.98*10^3</f>
        <v>4980</v>
      </c>
      <c r="E7" s="10"/>
      <c r="F7" s="10"/>
    </row>
    <row r="8" spans="1:6" x14ac:dyDescent="0.35">
      <c r="A8" s="9" t="s">
        <v>3</v>
      </c>
      <c r="B8" s="2">
        <f>2.08*10^3</f>
        <v>2080</v>
      </c>
      <c r="C8" s="10">
        <f t="shared" ref="C8:E8" si="4">AVERAGE(B8:B9)</f>
        <v>2115</v>
      </c>
      <c r="D8" s="7">
        <f>7.55*10^3</f>
        <v>7550</v>
      </c>
      <c r="E8" s="10">
        <f t="shared" si="4"/>
        <v>7115</v>
      </c>
      <c r="F8" s="10">
        <f t="shared" ref="F8" si="5">E8-C8</f>
        <v>5000</v>
      </c>
    </row>
    <row r="9" spans="1:6" x14ac:dyDescent="0.35">
      <c r="A9" s="9"/>
      <c r="B9" s="2">
        <f>2.15*10^3</f>
        <v>2150</v>
      </c>
      <c r="C9" s="10"/>
      <c r="D9" s="7">
        <f>6.68*10^3</f>
        <v>6680</v>
      </c>
      <c r="E9" s="10"/>
      <c r="F9" s="10"/>
    </row>
    <row r="10" spans="1:6" x14ac:dyDescent="0.35">
      <c r="A10" s="9" t="s">
        <v>4</v>
      </c>
      <c r="B10" s="2">
        <f>1.05*10^3</f>
        <v>1050</v>
      </c>
      <c r="C10" s="10">
        <f t="shared" ref="C10:E10" si="6">AVERAGE(B10:B11)</f>
        <v>1090</v>
      </c>
      <c r="D10" s="7">
        <f>1.28*10^3</f>
        <v>1280</v>
      </c>
      <c r="E10" s="10">
        <f t="shared" si="6"/>
        <v>1220</v>
      </c>
      <c r="F10" s="10">
        <f t="shared" ref="F10" si="7">E10-C10</f>
        <v>130</v>
      </c>
    </row>
    <row r="11" spans="1:6" x14ac:dyDescent="0.35">
      <c r="A11" s="9"/>
      <c r="B11" s="2">
        <f>1.13*10^3</f>
        <v>1130</v>
      </c>
      <c r="C11" s="10"/>
      <c r="D11" s="7">
        <f>1.16*10^3</f>
        <v>1160</v>
      </c>
      <c r="E11" s="10"/>
      <c r="F11" s="10"/>
    </row>
    <row r="12" spans="1:6" x14ac:dyDescent="0.35">
      <c r="A12" s="9" t="s">
        <v>5</v>
      </c>
      <c r="B12" s="2">
        <f>1.58*10^3</f>
        <v>1580</v>
      </c>
      <c r="C12" s="10">
        <f t="shared" ref="C12:E12" si="8">AVERAGE(B12:B13)</f>
        <v>1600</v>
      </c>
      <c r="D12" s="7">
        <f>1.52*10^3</f>
        <v>1520</v>
      </c>
      <c r="E12" s="10">
        <f t="shared" si="8"/>
        <v>1480</v>
      </c>
      <c r="F12" s="10">
        <f t="shared" ref="F12" si="9">E12-C12</f>
        <v>-120</v>
      </c>
    </row>
    <row r="13" spans="1:6" x14ac:dyDescent="0.35">
      <c r="A13" s="9"/>
      <c r="B13" s="2">
        <f>1.62*10^3</f>
        <v>1620</v>
      </c>
      <c r="C13" s="10"/>
      <c r="D13" s="7">
        <f>1.44*10^3</f>
        <v>1440</v>
      </c>
      <c r="E13" s="10"/>
      <c r="F13" s="10"/>
    </row>
    <row r="14" spans="1:6" x14ac:dyDescent="0.35">
      <c r="A14" s="9" t="s">
        <v>6</v>
      </c>
      <c r="B14" s="2">
        <f>1.55*10^3</f>
        <v>1550</v>
      </c>
      <c r="C14" s="10">
        <f t="shared" ref="C14:E14" si="10">AVERAGE(B14:B15)</f>
        <v>1665</v>
      </c>
      <c r="D14" s="7">
        <f>1.88*10^3</f>
        <v>1880</v>
      </c>
      <c r="E14" s="10">
        <f t="shared" si="10"/>
        <v>1790</v>
      </c>
      <c r="F14" s="10">
        <f t="shared" ref="F14" si="11">E14-C14</f>
        <v>125</v>
      </c>
    </row>
    <row r="15" spans="1:6" x14ac:dyDescent="0.35">
      <c r="A15" s="9"/>
      <c r="B15" s="2">
        <f>1.78*10^3</f>
        <v>1780</v>
      </c>
      <c r="C15" s="10"/>
      <c r="D15" s="7">
        <f>1.7*10^3</f>
        <v>1700</v>
      </c>
      <c r="E15" s="10"/>
      <c r="F15" s="10"/>
    </row>
    <row r="16" spans="1:6" x14ac:dyDescent="0.35">
      <c r="A16" s="9" t="s">
        <v>7</v>
      </c>
      <c r="B16" s="2">
        <f>1.21*10^3</f>
        <v>1210</v>
      </c>
      <c r="C16" s="10">
        <f t="shared" ref="C16:E16" si="12">AVERAGE(B16:B17)</f>
        <v>1275</v>
      </c>
      <c r="D16" s="7">
        <f>1.77*10^3</f>
        <v>1770</v>
      </c>
      <c r="E16" s="10">
        <f t="shared" si="12"/>
        <v>1815</v>
      </c>
      <c r="F16" s="10">
        <f t="shared" ref="F16" si="13">E16-C16</f>
        <v>540</v>
      </c>
    </row>
    <row r="17" spans="1:6" x14ac:dyDescent="0.35">
      <c r="A17" s="9"/>
      <c r="B17" s="2">
        <f>1.34*10^3</f>
        <v>1340</v>
      </c>
      <c r="C17" s="10"/>
      <c r="D17" s="7">
        <f>1.86*10^3</f>
        <v>1860</v>
      </c>
      <c r="E17" s="10"/>
      <c r="F17" s="10"/>
    </row>
    <row r="18" spans="1:6" x14ac:dyDescent="0.35">
      <c r="A18" s="9" t="s">
        <v>8</v>
      </c>
      <c r="B18" s="2">
        <f>1.66*10^3</f>
        <v>1660</v>
      </c>
      <c r="C18" s="10">
        <f t="shared" ref="C18:E18" si="14">AVERAGE(B18:B19)</f>
        <v>1690</v>
      </c>
      <c r="D18" s="7">
        <f>1.52*10^3</f>
        <v>1520</v>
      </c>
      <c r="E18" s="10">
        <f t="shared" si="14"/>
        <v>1590</v>
      </c>
      <c r="F18" s="10">
        <f t="shared" ref="F18" si="15">E18-C18</f>
        <v>-100</v>
      </c>
    </row>
    <row r="19" spans="1:6" x14ac:dyDescent="0.35">
      <c r="A19" s="9"/>
      <c r="B19" s="2">
        <f>1.72*10^3</f>
        <v>1720</v>
      </c>
      <c r="C19" s="10"/>
      <c r="D19" s="7">
        <f>1.66*10^3</f>
        <v>1660</v>
      </c>
      <c r="E19" s="10"/>
      <c r="F19" s="10"/>
    </row>
    <row r="20" spans="1:6" x14ac:dyDescent="0.35">
      <c r="A20" s="9" t="s">
        <v>9</v>
      </c>
      <c r="B20" s="2">
        <f>1.03*10^3</f>
        <v>1030</v>
      </c>
      <c r="C20" s="10">
        <f t="shared" ref="C20:E20" si="16">AVERAGE(B20:B21)</f>
        <v>1013.5</v>
      </c>
      <c r="D20" s="7">
        <f>1.21*10^3</f>
        <v>1210</v>
      </c>
      <c r="E20" s="10">
        <f t="shared" si="16"/>
        <v>1275</v>
      </c>
      <c r="F20" s="10">
        <f t="shared" ref="F20" si="17">E20-C20</f>
        <v>261.5</v>
      </c>
    </row>
    <row r="21" spans="1:6" x14ac:dyDescent="0.35">
      <c r="A21" s="9"/>
      <c r="B21" s="2">
        <f>9.97*10^2</f>
        <v>997.00000000000011</v>
      </c>
      <c r="C21" s="10"/>
      <c r="D21" s="7">
        <f>1.34*10^3</f>
        <v>1340</v>
      </c>
      <c r="E21" s="10"/>
      <c r="F21" s="10"/>
    </row>
    <row r="22" spans="1:6" x14ac:dyDescent="0.35">
      <c r="A22" s="9" t="s">
        <v>10</v>
      </c>
      <c r="B22" s="2">
        <f>1.22*10^3</f>
        <v>1220</v>
      </c>
      <c r="C22" s="10">
        <f t="shared" ref="C22:E22" si="18">AVERAGE(B22:B23)</f>
        <v>1290</v>
      </c>
      <c r="D22" s="7">
        <f>1.81*10^3</f>
        <v>1810</v>
      </c>
      <c r="E22" s="10">
        <f t="shared" si="18"/>
        <v>1920</v>
      </c>
      <c r="F22" s="10">
        <f t="shared" ref="F22" si="19">E22-C22</f>
        <v>630</v>
      </c>
    </row>
    <row r="23" spans="1:6" x14ac:dyDescent="0.35">
      <c r="A23" s="9"/>
      <c r="B23" s="2">
        <f>1.36*10^3</f>
        <v>1360</v>
      </c>
      <c r="C23" s="10"/>
      <c r="D23" s="7">
        <f>2.03*10^3</f>
        <v>2029.9999999999998</v>
      </c>
      <c r="E23" s="10"/>
      <c r="F23" s="10"/>
    </row>
    <row r="24" spans="1:6" x14ac:dyDescent="0.35">
      <c r="A24" s="9" t="s">
        <v>11</v>
      </c>
      <c r="B24" s="2">
        <f>1.38*10^3</f>
        <v>1380</v>
      </c>
      <c r="C24" s="10">
        <f t="shared" ref="C24:E24" si="20">AVERAGE(B24:B25)</f>
        <v>1335</v>
      </c>
      <c r="D24" s="7">
        <f>1.51*10^3</f>
        <v>1510</v>
      </c>
      <c r="E24" s="10">
        <f t="shared" si="20"/>
        <v>1470</v>
      </c>
      <c r="F24" s="10">
        <f t="shared" ref="F24" si="21">E24-C24</f>
        <v>135</v>
      </c>
    </row>
    <row r="25" spans="1:6" x14ac:dyDescent="0.35">
      <c r="A25" s="9"/>
      <c r="B25" s="2">
        <f>1.29*10^3</f>
        <v>1290</v>
      </c>
      <c r="C25" s="10"/>
      <c r="D25" s="7">
        <f>1.43*10^3</f>
        <v>1430</v>
      </c>
      <c r="E25" s="10"/>
      <c r="F25" s="10"/>
    </row>
    <row r="26" spans="1:6" x14ac:dyDescent="0.35">
      <c r="A26" s="9" t="s">
        <v>12</v>
      </c>
      <c r="B26" s="2">
        <f>1.13*10^3</f>
        <v>1130</v>
      </c>
      <c r="C26" s="10">
        <f t="shared" ref="C26:E26" si="22">AVERAGE(B26:B27)</f>
        <v>1100</v>
      </c>
      <c r="D26" s="7">
        <f>7.41*10^3</f>
        <v>7410</v>
      </c>
      <c r="E26" s="10">
        <f t="shared" si="22"/>
        <v>7835</v>
      </c>
      <c r="F26" s="10">
        <f t="shared" ref="F26" si="23">E26-C26</f>
        <v>6735</v>
      </c>
    </row>
    <row r="27" spans="1:6" x14ac:dyDescent="0.35">
      <c r="A27" s="9"/>
      <c r="B27" s="2">
        <f>1.07*10^3</f>
        <v>1070</v>
      </c>
      <c r="C27" s="10"/>
      <c r="D27" s="7">
        <f>8.26*10^3</f>
        <v>8260</v>
      </c>
      <c r="E27" s="10"/>
      <c r="F27" s="10"/>
    </row>
    <row r="28" spans="1:6" x14ac:dyDescent="0.35">
      <c r="A28" s="11" t="s">
        <v>13</v>
      </c>
      <c r="B28" s="2">
        <f>1.7*10^3</f>
        <v>1700</v>
      </c>
      <c r="C28" s="10">
        <f t="shared" ref="C28:E28" si="24">AVERAGE(B28:B29)</f>
        <v>1720</v>
      </c>
      <c r="D28" s="7">
        <f>5.78*10^4</f>
        <v>57800</v>
      </c>
      <c r="E28" s="10">
        <f t="shared" si="24"/>
        <v>59500</v>
      </c>
      <c r="F28" s="10">
        <f>E28-C28</f>
        <v>57780</v>
      </c>
    </row>
    <row r="29" spans="1:6" x14ac:dyDescent="0.35">
      <c r="A29" s="11"/>
      <c r="B29" s="2">
        <f>1.74*10^3</f>
        <v>1740</v>
      </c>
      <c r="C29" s="10"/>
      <c r="D29" s="7">
        <f>6.12*10^4</f>
        <v>61200</v>
      </c>
      <c r="E29" s="10"/>
      <c r="F29" s="10"/>
    </row>
    <row r="30" spans="1:6" x14ac:dyDescent="0.35">
      <c r="A30" s="9" t="s">
        <v>14</v>
      </c>
      <c r="B30" s="2">
        <f>1.1*10^3</f>
        <v>1100</v>
      </c>
      <c r="C30" s="10">
        <f t="shared" ref="C30:E30" si="25">AVERAGE(B30:B31)</f>
        <v>1135</v>
      </c>
      <c r="D30" s="7">
        <f>1.38*10^3</f>
        <v>1380</v>
      </c>
      <c r="E30" s="10">
        <f t="shared" si="25"/>
        <v>1415</v>
      </c>
      <c r="F30" s="10">
        <f t="shared" ref="F30" si="26">E30-C30</f>
        <v>280</v>
      </c>
    </row>
    <row r="31" spans="1:6" x14ac:dyDescent="0.35">
      <c r="A31" s="9"/>
      <c r="B31" s="2">
        <f>1.17*10^3</f>
        <v>1170</v>
      </c>
      <c r="C31" s="10"/>
      <c r="D31" s="7">
        <f>1.45*10^3</f>
        <v>1450</v>
      </c>
      <c r="E31" s="10"/>
      <c r="F31" s="10"/>
    </row>
  </sheetData>
  <mergeCells count="60">
    <mergeCell ref="F30:F31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E18:E19"/>
    <mergeCell ref="E20:E21"/>
    <mergeCell ref="E22:E23"/>
    <mergeCell ref="E24:E25"/>
    <mergeCell ref="E26:E27"/>
    <mergeCell ref="E8:E9"/>
    <mergeCell ref="E10:E11"/>
    <mergeCell ref="E12:E13"/>
    <mergeCell ref="E14:E15"/>
    <mergeCell ref="E16:E17"/>
    <mergeCell ref="A28:A29"/>
    <mergeCell ref="A30:A31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A18:A19"/>
    <mergeCell ref="A20:A21"/>
    <mergeCell ref="A22:A23"/>
    <mergeCell ref="A24:A25"/>
    <mergeCell ref="A26:A27"/>
    <mergeCell ref="A8:A9"/>
    <mergeCell ref="A10:A11"/>
    <mergeCell ref="A12:A13"/>
    <mergeCell ref="A14:A15"/>
    <mergeCell ref="A16:A17"/>
    <mergeCell ref="A2:A3"/>
    <mergeCell ref="C2:C3"/>
    <mergeCell ref="A4:A5"/>
    <mergeCell ref="A6:A7"/>
    <mergeCell ref="E2:E3"/>
    <mergeCell ref="E4:E5"/>
    <mergeCell ref="E6:E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3c01a9-b0ff-4406-9d05-84e0d302f654" xsi:nil="true"/>
    <lcf76f155ced4ddcb4097134ff3c332f xmlns="557a916c-3588-4a76-a19c-2d00044bedd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D2E6EBD573B94F94F02BC84FE212B2" ma:contentTypeVersion="15" ma:contentTypeDescription="Create a new document." ma:contentTypeScope="" ma:versionID="e978ecff751bbd38ad09884dde3ecc40">
  <xsd:schema xmlns:xsd="http://www.w3.org/2001/XMLSchema" xmlns:xs="http://www.w3.org/2001/XMLSchema" xmlns:p="http://schemas.microsoft.com/office/2006/metadata/properties" xmlns:ns2="557a916c-3588-4a76-a19c-2d00044bedd8" xmlns:ns3="cd3c01a9-b0ff-4406-9d05-84e0d302f654" targetNamespace="http://schemas.microsoft.com/office/2006/metadata/properties" ma:root="true" ma:fieldsID="9b40ae60b360ca105c6e70eeb34c2f68" ns2:_="" ns3:_="">
    <xsd:import namespace="557a916c-3588-4a76-a19c-2d00044bedd8"/>
    <xsd:import namespace="cd3c01a9-b0ff-4406-9d05-84e0d302f6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a916c-3588-4a76-a19c-2d00044bed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3c01a9-b0ff-4406-9d05-84e0d302f65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2cda7dc-805d-4b0e-be29-b7bb5a11e479}" ma:internalName="TaxCatchAll" ma:showField="CatchAllData" ma:web="cd3c01a9-b0ff-4406-9d05-84e0d302f6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B3379-2C7E-4792-BB13-D67F693AB22F}">
  <ds:schemaRefs>
    <ds:schemaRef ds:uri="cd3c01a9-b0ff-4406-9d05-84e0d302f654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557a916c-3588-4a76-a19c-2d00044bedd8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B3A7E00-8F03-472C-AF7E-6D5ACB5A7F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7a916c-3588-4a76-a19c-2d00044bedd8"/>
    <ds:schemaRef ds:uri="cd3c01a9-b0ff-4406-9d05-84e0d302f6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17813B-889B-43CD-B57E-16C28932A50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 DegC</vt:lpstr>
      <vt:lpstr>8 DegC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Jun Su</cp:lastModifiedBy>
  <dcterms:created xsi:type="dcterms:W3CDTF">2022-12-13T21:37:08Z</dcterms:created>
  <dcterms:modified xsi:type="dcterms:W3CDTF">2023-07-02T13:57:20Z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0x0101002CD2E6EBD573B94F94F02BC84FE212B2</vt:lpwstr>
  </property>
  <property fmtid="{D5CDD505-2E9C-101B-9397-08002B2CF9AE}" pid="3" name="MediaServiceImageTags">
    <vt:lpwstr/>
  </property>
</Properties>
</file>