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7520" windowHeight="12645"/>
  </bookViews>
  <sheets>
    <sheet name="Sheet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/>
  <c r="G27"/>
  <c r="G26"/>
  <c r="G25"/>
  <c r="G24"/>
  <c r="G23"/>
  <c r="G22"/>
  <c r="H42"/>
  <c r="H41"/>
  <c r="H40"/>
  <c r="H39"/>
  <c r="H38"/>
  <c r="H37"/>
  <c r="H36"/>
  <c r="G42"/>
  <c r="G41"/>
  <c r="G40"/>
  <c r="G39"/>
  <c r="G38"/>
  <c r="G37"/>
  <c r="G36"/>
  <c r="F42"/>
  <c r="D42"/>
  <c r="B42"/>
  <c r="F41"/>
  <c r="D41"/>
  <c r="B41"/>
  <c r="D40"/>
  <c r="B40"/>
  <c r="F39"/>
  <c r="D39"/>
  <c r="B39"/>
  <c r="F38"/>
  <c r="D38"/>
  <c r="B38"/>
  <c r="F37"/>
  <c r="D37"/>
  <c r="B37"/>
  <c r="F36"/>
  <c r="D36"/>
  <c r="B36"/>
  <c r="G17" l="1"/>
  <c r="H17" s="1"/>
  <c r="G16"/>
  <c r="H16" s="1"/>
  <c r="G15"/>
  <c r="H15" s="1"/>
  <c r="G14"/>
  <c r="H14" s="1"/>
  <c r="F28"/>
  <c r="F27"/>
  <c r="F25"/>
  <c r="F24"/>
  <c r="F23"/>
  <c r="F22"/>
  <c r="G7"/>
  <c r="H7" s="1"/>
  <c r="G6"/>
  <c r="H6" s="1"/>
  <c r="G5"/>
  <c r="H5" s="1"/>
  <c r="F8"/>
  <c r="G8" s="1"/>
  <c r="H8" s="1"/>
  <c r="F7"/>
  <c r="F5"/>
  <c r="F6"/>
  <c r="B23" l="1"/>
  <c r="B24"/>
  <c r="B25"/>
  <c r="B26"/>
  <c r="B27"/>
  <c r="B28"/>
  <c r="D23"/>
  <c r="D24"/>
  <c r="D25"/>
  <c r="D26"/>
  <c r="D27"/>
  <c r="D28"/>
  <c r="D5" l="1"/>
  <c r="E5" s="1"/>
  <c r="D22"/>
  <c r="B22"/>
  <c r="D17"/>
  <c r="E17" s="1"/>
  <c r="D16"/>
  <c r="E16" s="1"/>
  <c r="D15"/>
  <c r="E15" s="1"/>
  <c r="D14"/>
  <c r="E14" s="1"/>
  <c r="D8"/>
  <c r="E8" s="1"/>
  <c r="D7"/>
  <c r="E7" s="1"/>
  <c r="D6"/>
  <c r="E6" s="1"/>
</calcChain>
</file>

<file path=xl/sharedStrings.xml><?xml version="1.0" encoding="utf-8"?>
<sst xmlns="http://schemas.openxmlformats.org/spreadsheetml/2006/main" count="38" uniqueCount="22">
  <si>
    <t>xnum</t>
  </si>
  <si>
    <t>tnum</t>
  </si>
  <si>
    <t xml:space="preserve">L1_norm </t>
  </si>
  <si>
    <t>dx</t>
  </si>
  <si>
    <t>dx = x step size = 1/(xnum-1)</t>
  </si>
  <si>
    <t>Spatial Convergence Study</t>
  </si>
  <si>
    <t>Temporal Convergence Study</t>
  </si>
  <si>
    <t>dt</t>
  </si>
  <si>
    <t>dt = t step size = 10/(tnum -1)</t>
  </si>
  <si>
    <t>Spatial/Temporal Convergence Study</t>
  </si>
  <si>
    <t>L1_norm</t>
  </si>
  <si>
    <t>Coarse L1_norm</t>
  </si>
  <si>
    <t>Assume approx answer is Coarse L1 norm for tnum = 10241 and xnum = 161</t>
  </si>
  <si>
    <t xml:space="preserve"> L1 norm error</t>
  </si>
  <si>
    <t>Final Coarse L1 norm = 754.875</t>
  </si>
  <si>
    <t>L1 norm error</t>
  </si>
  <si>
    <t>LN( L1 norm error)</t>
  </si>
  <si>
    <t>LN  (L1 norm error)</t>
  </si>
  <si>
    <t>LN(dx)</t>
  </si>
  <si>
    <t>LN(dt)</t>
  </si>
  <si>
    <t>L1 Spatial</t>
  </si>
  <si>
    <t>L1 Temporal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</si>
</sst>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NumberFormat="1"/>
    <xf numFmtId="0" fontId="1" fillId="0" borderId="2" xfId="0" applyFont="1" applyBorder="1"/>
    <xf numFmtId="0" fontId="0" fillId="0" borderId="3" xfId="0" applyBorder="1"/>
    <xf numFmtId="1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4" xfId="0" applyBorder="1"/>
    <xf numFmtId="1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5" xfId="0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9" xfId="0" applyNumberFormat="1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4" xfId="0" applyNumberFormat="1" applyBorder="1"/>
    <xf numFmtId="165" fontId="0" fillId="0" borderId="5" xfId="0" applyNumberFormat="1" applyBorder="1"/>
    <xf numFmtId="164" fontId="0" fillId="0" borderId="1" xfId="0" applyNumberFormat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165" fontId="0" fillId="0" borderId="10" xfId="0" applyNumberFormat="1" applyBorder="1" applyAlignment="1">
      <alignment horizontal="right"/>
    </xf>
    <xf numFmtId="0" fontId="0" fillId="0" borderId="10" xfId="0" applyBorder="1"/>
    <xf numFmtId="1" fontId="0" fillId="0" borderId="11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164" fontId="0" fillId="0" borderId="10" xfId="0" applyNumberFormat="1" applyBorder="1" applyAlignment="1">
      <alignment horizontal="right"/>
    </xf>
    <xf numFmtId="164" fontId="0" fillId="0" borderId="10" xfId="0" applyNumberFormat="1" applyBorder="1"/>
    <xf numFmtId="0" fontId="0" fillId="0" borderId="13" xfId="0" applyBorder="1"/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16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4" fontId="0" fillId="0" borderId="4" xfId="0" applyNumberFormat="1" applyBorder="1"/>
    <xf numFmtId="0" fontId="0" fillId="0" borderId="17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7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0" xfId="0" applyBorder="1" applyAlignment="1">
      <alignment horizontal="left"/>
    </xf>
    <xf numFmtId="0" fontId="1" fillId="0" borderId="6" xfId="0" applyFont="1" applyFill="1" applyBorder="1"/>
    <xf numFmtId="0" fontId="1" fillId="0" borderId="8" xfId="0" applyFont="1" applyFill="1" applyBorder="1"/>
    <xf numFmtId="164" fontId="0" fillId="0" borderId="16" xfId="0" applyNumberFormat="1" applyBorder="1"/>
    <xf numFmtId="164" fontId="0" fillId="0" borderId="17" xfId="0" applyNumberFormat="1" applyBorder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2"/>
  <sheetViews>
    <sheetView tabSelected="1" view="pageLayout" topLeftCell="A7" zoomScaleNormal="100" workbookViewId="0">
      <selection activeCell="H23" sqref="H23"/>
    </sheetView>
  </sheetViews>
  <sheetFormatPr defaultRowHeight="15"/>
  <cols>
    <col min="1" max="1" width="5.140625" customWidth="1"/>
    <col min="2" max="2" width="8.5703125" customWidth="1"/>
    <col min="3" max="3" width="9.5703125" customWidth="1"/>
    <col min="4" max="4" width="7.42578125" customWidth="1"/>
    <col min="5" max="5" width="11.85546875" customWidth="1"/>
    <col min="6" max="6" width="14.28515625" customWidth="1"/>
    <col min="7" max="7" width="12.85546875" customWidth="1"/>
    <col min="8" max="8" width="16.42578125" customWidth="1"/>
    <col min="13" max="13" width="8.7109375" customWidth="1"/>
  </cols>
  <sheetData>
    <row r="2" spans="1:8" ht="15.75" thickBot="1">
      <c r="A2" s="1"/>
    </row>
    <row r="3" spans="1:8" ht="15.75" thickBot="1">
      <c r="A3" s="4" t="s">
        <v>5</v>
      </c>
      <c r="B3" s="5"/>
      <c r="C3" s="5"/>
      <c r="D3" s="5"/>
      <c r="E3" s="5"/>
      <c r="F3" s="5"/>
      <c r="G3" s="5"/>
      <c r="H3" s="39"/>
    </row>
    <row r="4" spans="1:8" ht="15.75" thickBot="1">
      <c r="A4" s="40" t="s">
        <v>1</v>
      </c>
      <c r="B4" s="15" t="s">
        <v>0</v>
      </c>
      <c r="C4" s="41" t="s">
        <v>2</v>
      </c>
      <c r="D4" s="15" t="s">
        <v>3</v>
      </c>
      <c r="E4" s="41" t="s">
        <v>18</v>
      </c>
      <c r="F4" s="15" t="s">
        <v>11</v>
      </c>
      <c r="G4" s="41" t="s">
        <v>13</v>
      </c>
      <c r="H4" s="16" t="s">
        <v>16</v>
      </c>
    </row>
    <row r="5" spans="1:8">
      <c r="A5" s="30">
        <v>2561</v>
      </c>
      <c r="B5" s="19">
        <v>11</v>
      </c>
      <c r="C5" s="17">
        <v>830.07360000000006</v>
      </c>
      <c r="D5" s="7">
        <f>1/(B5-1)</f>
        <v>0.1</v>
      </c>
      <c r="E5" s="26">
        <f>LN(D5)</f>
        <v>-2.3025850929940455</v>
      </c>
      <c r="F5" s="10">
        <f>C5</f>
        <v>830.07360000000006</v>
      </c>
      <c r="G5" s="18">
        <f xml:space="preserve"> F5 - F10</f>
        <v>75.198600000000056</v>
      </c>
      <c r="H5" s="27">
        <f xml:space="preserve"> LN(G5)</f>
        <v>4.3201326137612197</v>
      </c>
    </row>
    <row r="6" spans="1:8">
      <c r="A6" s="30">
        <v>2561</v>
      </c>
      <c r="B6" s="19">
        <v>21</v>
      </c>
      <c r="C6" s="17">
        <v>1579.9</v>
      </c>
      <c r="D6" s="7">
        <f>1/(B6-1)</f>
        <v>0.05</v>
      </c>
      <c r="E6" s="26">
        <f t="shared" ref="E6:E8" si="0">LN(D6)</f>
        <v>-2.9957322735539909</v>
      </c>
      <c r="F6" s="10">
        <f>(C6)/(2)</f>
        <v>789.95</v>
      </c>
      <c r="G6" s="18">
        <f xml:space="preserve"> F6 - F10</f>
        <v>35.075000000000045</v>
      </c>
      <c r="H6" s="27">
        <f xml:space="preserve"> LN(G6)</f>
        <v>3.5574886259885261</v>
      </c>
    </row>
    <row r="7" spans="1:8">
      <c r="A7" s="30">
        <v>2561</v>
      </c>
      <c r="B7" s="19">
        <v>41</v>
      </c>
      <c r="C7" s="17">
        <v>3079.6</v>
      </c>
      <c r="D7" s="7">
        <f>1/(B7-1)</f>
        <v>2.5000000000000001E-2</v>
      </c>
      <c r="E7" s="26">
        <f t="shared" si="0"/>
        <v>-3.6888794541139363</v>
      </c>
      <c r="F7" s="10">
        <f>(C7)/(4)</f>
        <v>769.9</v>
      </c>
      <c r="G7" s="24">
        <f xml:space="preserve"> F7 - F10</f>
        <v>15.024999999999977</v>
      </c>
      <c r="H7" s="27">
        <f xml:space="preserve"> LN(G7)</f>
        <v>2.70971548042127</v>
      </c>
    </row>
    <row r="8" spans="1:8" ht="15.75" thickBot="1">
      <c r="A8" s="31">
        <v>2561</v>
      </c>
      <c r="B8" s="20">
        <v>81</v>
      </c>
      <c r="C8" s="32">
        <v>6079.2</v>
      </c>
      <c r="D8" s="20">
        <f>1/(B8-1)</f>
        <v>1.2500000000000001E-2</v>
      </c>
      <c r="E8" s="33">
        <f t="shared" si="0"/>
        <v>-4.3820266346738812</v>
      </c>
      <c r="F8" s="29">
        <f>(C8)/(8)</f>
        <v>759.9</v>
      </c>
      <c r="G8" s="34">
        <f xml:space="preserve"> F8 - F10</f>
        <v>5.0249999999999773</v>
      </c>
      <c r="H8" s="28">
        <f xml:space="preserve"> LN(G8)</f>
        <v>1.6144254539451348</v>
      </c>
    </row>
    <row r="9" spans="1:8">
      <c r="A9" t="s">
        <v>4</v>
      </c>
    </row>
    <row r="10" spans="1:8">
      <c r="F10">
        <v>754.875</v>
      </c>
    </row>
    <row r="11" spans="1:8" ht="15.75" thickBot="1"/>
    <row r="12" spans="1:8" ht="15.75" thickBot="1">
      <c r="A12" s="21" t="s">
        <v>6</v>
      </c>
      <c r="B12" s="22"/>
      <c r="C12" s="22"/>
      <c r="D12" s="22"/>
      <c r="E12" s="22"/>
      <c r="F12" s="22"/>
      <c r="G12" s="22"/>
      <c r="H12" s="23"/>
    </row>
    <row r="13" spans="1:8" ht="15.75" thickBot="1">
      <c r="A13" s="40" t="s">
        <v>1</v>
      </c>
      <c r="B13" s="15" t="s">
        <v>0</v>
      </c>
      <c r="C13" s="41" t="s">
        <v>2</v>
      </c>
      <c r="D13" s="15" t="s">
        <v>7</v>
      </c>
      <c r="E13" s="41" t="s">
        <v>19</v>
      </c>
      <c r="F13" s="15"/>
      <c r="G13" s="41" t="s">
        <v>15</v>
      </c>
      <c r="H13" s="16" t="s">
        <v>17</v>
      </c>
    </row>
    <row r="14" spans="1:8">
      <c r="A14" s="35">
        <v>41</v>
      </c>
      <c r="B14" s="6">
        <v>11</v>
      </c>
      <c r="C14" s="17">
        <v>831.59799999999996</v>
      </c>
      <c r="D14" s="8">
        <f>10/(A14-1)</f>
        <v>0.25</v>
      </c>
      <c r="E14" s="25">
        <f>LN(D14)</f>
        <v>-1.3862943611198906</v>
      </c>
      <c r="F14" s="9"/>
      <c r="G14" s="18">
        <f xml:space="preserve"> C14 - F10</f>
        <v>76.722999999999956</v>
      </c>
      <c r="H14" s="27">
        <f xml:space="preserve"> LN(G14)</f>
        <v>4.3402015330432047</v>
      </c>
    </row>
    <row r="15" spans="1:8">
      <c r="A15" s="35">
        <v>81</v>
      </c>
      <c r="B15" s="6">
        <v>11</v>
      </c>
      <c r="C15" s="17">
        <v>830.81960000000004</v>
      </c>
      <c r="D15" s="8">
        <f>10/(A15-1)</f>
        <v>0.125</v>
      </c>
      <c r="E15" s="25">
        <f t="shared" ref="E15:E17" si="1">LN(D15)</f>
        <v>-2.0794415416798357</v>
      </c>
      <c r="F15" s="9"/>
      <c r="G15" s="18">
        <f xml:space="preserve"> C15 - F10</f>
        <v>75.944600000000037</v>
      </c>
      <c r="H15" s="27">
        <f xml:space="preserve"> LN(G15)</f>
        <v>4.3300041271065943</v>
      </c>
    </row>
    <row r="16" spans="1:8">
      <c r="A16" s="35">
        <v>161</v>
      </c>
      <c r="B16" s="6">
        <v>11</v>
      </c>
      <c r="C16" s="17">
        <v>830.43359999999996</v>
      </c>
      <c r="D16" s="8">
        <f>10/(A16-1)</f>
        <v>6.25E-2</v>
      </c>
      <c r="E16" s="25">
        <f t="shared" si="1"/>
        <v>-2.7725887222397811</v>
      </c>
      <c r="F16" s="9"/>
      <c r="G16" s="18">
        <f xml:space="preserve"> C16 - F10</f>
        <v>75.558599999999956</v>
      </c>
      <c r="H16" s="27">
        <f xml:space="preserve"> LN(G16)</f>
        <v>4.3249085141397936</v>
      </c>
    </row>
    <row r="17" spans="1:8" ht="15.75" thickBot="1">
      <c r="A17" s="36">
        <v>321</v>
      </c>
      <c r="B17" s="12">
        <v>11</v>
      </c>
      <c r="C17" s="32">
        <v>830.2414</v>
      </c>
      <c r="D17" s="13">
        <f>10/(A17-1)</f>
        <v>3.125E-2</v>
      </c>
      <c r="E17" s="37">
        <f t="shared" si="1"/>
        <v>-3.4657359027997265</v>
      </c>
      <c r="F17" s="2"/>
      <c r="G17" s="38">
        <f xml:space="preserve"> C17 - F10</f>
        <v>75.366399999999999</v>
      </c>
      <c r="H17" s="28">
        <f xml:space="preserve"> LN(G17)</f>
        <v>4.3223615523521461</v>
      </c>
    </row>
    <row r="18" spans="1:8">
      <c r="A18" t="s">
        <v>8</v>
      </c>
      <c r="G18" s="3"/>
    </row>
    <row r="19" spans="1:8" ht="15.75" thickBot="1"/>
    <row r="20" spans="1:8" ht="15.75" thickBot="1">
      <c r="A20" s="21" t="s">
        <v>9</v>
      </c>
      <c r="B20" s="47"/>
      <c r="C20" s="47"/>
      <c r="D20" s="22"/>
      <c r="E20" s="22"/>
      <c r="F20" s="22"/>
      <c r="G20" s="23"/>
    </row>
    <row r="21" spans="1:8" ht="15.75" thickBot="1">
      <c r="A21" s="21" t="s">
        <v>1</v>
      </c>
      <c r="B21" s="49" t="s">
        <v>7</v>
      </c>
      <c r="C21" s="47" t="s">
        <v>0</v>
      </c>
      <c r="D21" s="49" t="s">
        <v>3</v>
      </c>
      <c r="E21" s="47" t="s">
        <v>10</v>
      </c>
      <c r="F21" s="41" t="s">
        <v>11</v>
      </c>
      <c r="G21" s="16" t="s">
        <v>13</v>
      </c>
      <c r="H21" s="55"/>
    </row>
    <row r="22" spans="1:8">
      <c r="A22" s="42">
        <v>161</v>
      </c>
      <c r="B22" s="46">
        <f t="shared" ref="B22:B28" si="2">10/(A22-1)</f>
        <v>6.25E-2</v>
      </c>
      <c r="C22" s="19">
        <v>21</v>
      </c>
      <c r="D22" s="46">
        <f t="shared" ref="D22:D28" si="3">1/(C22-1)</f>
        <v>0.05</v>
      </c>
      <c r="E22" s="43">
        <v>1580.6</v>
      </c>
      <c r="F22" s="24">
        <f xml:space="preserve"> (E22)/(2)</f>
        <v>790.3</v>
      </c>
      <c r="G22" s="11">
        <f xml:space="preserve"> F22 - F10</f>
        <v>35.424999999999955</v>
      </c>
    </row>
    <row r="23" spans="1:8">
      <c r="A23" s="42">
        <v>321</v>
      </c>
      <c r="B23" s="46">
        <f t="shared" si="2"/>
        <v>3.125E-2</v>
      </c>
      <c r="C23" s="19">
        <v>21</v>
      </c>
      <c r="D23" s="46">
        <f t="shared" si="3"/>
        <v>0.05</v>
      </c>
      <c r="E23" s="43">
        <v>1580.2</v>
      </c>
      <c r="F23" s="24">
        <f xml:space="preserve"> (E23)/(2)</f>
        <v>790.1</v>
      </c>
      <c r="G23" s="11">
        <f xml:space="preserve"> F23 - F10</f>
        <v>35.225000000000023</v>
      </c>
    </row>
    <row r="24" spans="1:8">
      <c r="A24" s="42">
        <v>641</v>
      </c>
      <c r="B24" s="46">
        <f t="shared" si="2"/>
        <v>1.5625E-2</v>
      </c>
      <c r="C24" s="19">
        <v>21</v>
      </c>
      <c r="D24" s="46">
        <f t="shared" si="3"/>
        <v>0.05</v>
      </c>
      <c r="E24" s="43">
        <v>1580</v>
      </c>
      <c r="F24" s="24">
        <f xml:space="preserve"> (E24)/(2)</f>
        <v>790</v>
      </c>
      <c r="G24" s="11">
        <f xml:space="preserve"> F24 -F10</f>
        <v>35.125</v>
      </c>
    </row>
    <row r="25" spans="1:8">
      <c r="A25" s="42">
        <v>641</v>
      </c>
      <c r="B25" s="46">
        <f t="shared" si="2"/>
        <v>1.5625E-2</v>
      </c>
      <c r="C25" s="19">
        <v>41</v>
      </c>
      <c r="D25" s="46">
        <f t="shared" si="3"/>
        <v>2.5000000000000001E-2</v>
      </c>
      <c r="E25" s="43">
        <v>3079.9</v>
      </c>
      <c r="F25" s="24">
        <f xml:space="preserve"> (E25)/(4)</f>
        <v>769.97500000000002</v>
      </c>
      <c r="G25" s="11">
        <f xml:space="preserve"> F25 - F10</f>
        <v>15.100000000000023</v>
      </c>
    </row>
    <row r="26" spans="1:8">
      <c r="A26" s="42">
        <v>1281</v>
      </c>
      <c r="B26" s="46">
        <f t="shared" si="2"/>
        <v>7.8125E-3</v>
      </c>
      <c r="C26" s="19">
        <v>11</v>
      </c>
      <c r="D26" s="46">
        <f t="shared" si="3"/>
        <v>0.1</v>
      </c>
      <c r="E26" s="10">
        <v>830.09760000000006</v>
      </c>
      <c r="F26" s="18">
        <v>830.09760000000006</v>
      </c>
      <c r="G26" s="44">
        <f xml:space="preserve"> F26 -F10</f>
        <v>75.222600000000057</v>
      </c>
    </row>
    <row r="27" spans="1:8">
      <c r="A27" s="42">
        <v>1281</v>
      </c>
      <c r="B27" s="46">
        <f t="shared" si="2"/>
        <v>7.8125E-3</v>
      </c>
      <c r="C27" s="19">
        <v>21</v>
      </c>
      <c r="D27" s="46">
        <f t="shared" si="3"/>
        <v>0.05</v>
      </c>
      <c r="E27" s="10">
        <v>1579.9</v>
      </c>
      <c r="F27" s="24">
        <f xml:space="preserve"> (E27)/(2)</f>
        <v>789.95</v>
      </c>
      <c r="G27" s="11">
        <f xml:space="preserve"> F27 - F10</f>
        <v>35.075000000000045</v>
      </c>
    </row>
    <row r="28" spans="1:8" ht="15.75" thickBot="1">
      <c r="A28" s="45">
        <v>1281</v>
      </c>
      <c r="B28" s="50">
        <f t="shared" si="2"/>
        <v>7.8125E-3</v>
      </c>
      <c r="C28" s="20">
        <v>41</v>
      </c>
      <c r="D28" s="50">
        <f t="shared" si="3"/>
        <v>2.5000000000000001E-2</v>
      </c>
      <c r="E28" s="29">
        <v>3079.7</v>
      </c>
      <c r="F28" s="34">
        <f xml:space="preserve"> (E28)/(4)</f>
        <v>769.92499999999995</v>
      </c>
      <c r="G28" s="14">
        <f xml:space="preserve"> F28  - F10</f>
        <v>15.049999999999955</v>
      </c>
    </row>
    <row r="30" spans="1:8">
      <c r="A30" t="s">
        <v>12</v>
      </c>
    </row>
    <row r="31" spans="1:8">
      <c r="C31" t="s">
        <v>14</v>
      </c>
    </row>
    <row r="32" spans="1:8" s="2" customFormat="1" ht="15.75" thickBot="1"/>
    <row r="33" spans="1:8" ht="15.75" thickBot="1"/>
    <row r="34" spans="1:8" ht="15.75" thickBot="1">
      <c r="A34" s="21" t="s">
        <v>9</v>
      </c>
      <c r="B34" s="47"/>
      <c r="C34" s="47"/>
      <c r="D34" s="22"/>
      <c r="E34" s="22"/>
      <c r="F34" s="22"/>
      <c r="G34" s="22"/>
      <c r="H34" s="23"/>
    </row>
    <row r="35" spans="1:8" ht="15.75" thickBot="1">
      <c r="A35" s="48" t="s">
        <v>1</v>
      </c>
      <c r="B35" s="47" t="s">
        <v>7</v>
      </c>
      <c r="C35" s="49" t="s">
        <v>0</v>
      </c>
      <c r="D35" s="47" t="s">
        <v>3</v>
      </c>
      <c r="E35" s="49" t="s">
        <v>10</v>
      </c>
      <c r="F35" s="16" t="s">
        <v>11</v>
      </c>
      <c r="G35" s="51" t="s">
        <v>20</v>
      </c>
      <c r="H35" s="52" t="s">
        <v>21</v>
      </c>
    </row>
    <row r="36" spans="1:8">
      <c r="A36" s="30">
        <v>161</v>
      </c>
      <c r="B36" s="19">
        <f t="shared" ref="B36:B42" si="4">10/(A36-1)</f>
        <v>6.25E-2</v>
      </c>
      <c r="C36" s="46">
        <v>21</v>
      </c>
      <c r="D36" s="19">
        <f t="shared" ref="D36:D42" si="5">1/(C36-1)</f>
        <v>0.05</v>
      </c>
      <c r="E36" s="25">
        <v>1580.6</v>
      </c>
      <c r="F36" s="11">
        <f xml:space="preserve"> (E36)/(2)</f>
        <v>790.3</v>
      </c>
      <c r="G36" s="53">
        <f t="shared" ref="G36:G42" si="6">1367.26*(D36)^(1.25441031)</f>
        <v>31.902569853140847</v>
      </c>
      <c r="H36" s="11">
        <f t="shared" ref="H36:H42" si="7" xml:space="preserve"> 77.1976*(B36)^(0.00754683)</f>
        <v>75.599079918251107</v>
      </c>
    </row>
    <row r="37" spans="1:8">
      <c r="A37" s="30">
        <v>321</v>
      </c>
      <c r="B37" s="19">
        <f t="shared" si="4"/>
        <v>3.125E-2</v>
      </c>
      <c r="C37" s="46">
        <v>21</v>
      </c>
      <c r="D37" s="19">
        <f t="shared" si="5"/>
        <v>0.05</v>
      </c>
      <c r="E37" s="25">
        <v>1580.2</v>
      </c>
      <c r="F37" s="11">
        <f xml:space="preserve"> (E37)/(2)</f>
        <v>790.1</v>
      </c>
      <c r="G37" s="53">
        <f t="shared" si="6"/>
        <v>31.902569853140847</v>
      </c>
      <c r="H37" s="11">
        <f t="shared" si="7"/>
        <v>75.204648844164154</v>
      </c>
    </row>
    <row r="38" spans="1:8">
      <c r="A38" s="30">
        <v>641</v>
      </c>
      <c r="B38" s="19">
        <f t="shared" si="4"/>
        <v>1.5625E-2</v>
      </c>
      <c r="C38" s="46">
        <v>21</v>
      </c>
      <c r="D38" s="19">
        <f t="shared" si="5"/>
        <v>0.05</v>
      </c>
      <c r="E38" s="25">
        <v>1580</v>
      </c>
      <c r="F38" s="11">
        <f xml:space="preserve"> (E38)/(2)</f>
        <v>790</v>
      </c>
      <c r="G38" s="53">
        <f t="shared" si="6"/>
        <v>31.902569853140847</v>
      </c>
      <c r="H38" s="11">
        <f t="shared" si="7"/>
        <v>74.8122756770302</v>
      </c>
    </row>
    <row r="39" spans="1:8">
      <c r="A39" s="30">
        <v>641</v>
      </c>
      <c r="B39" s="19">
        <f t="shared" si="4"/>
        <v>1.5625E-2</v>
      </c>
      <c r="C39" s="46">
        <v>41</v>
      </c>
      <c r="D39" s="19">
        <f t="shared" si="5"/>
        <v>2.5000000000000001E-2</v>
      </c>
      <c r="E39" s="25">
        <v>3079.9</v>
      </c>
      <c r="F39" s="11">
        <f xml:space="preserve"> (E39)/(4)</f>
        <v>769.97500000000002</v>
      </c>
      <c r="G39" s="53">
        <f t="shared" si="6"/>
        <v>13.372436308813498</v>
      </c>
      <c r="H39" s="11">
        <f t="shared" si="7"/>
        <v>74.8122756770302</v>
      </c>
    </row>
    <row r="40" spans="1:8">
      <c r="A40" s="30">
        <v>1281</v>
      </c>
      <c r="B40" s="19">
        <f t="shared" si="4"/>
        <v>7.8125E-3</v>
      </c>
      <c r="C40" s="46">
        <v>11</v>
      </c>
      <c r="D40" s="19">
        <f t="shared" si="5"/>
        <v>0.1</v>
      </c>
      <c r="E40" s="18">
        <v>830.09760000000006</v>
      </c>
      <c r="F40" s="44">
        <v>830.09760000000006</v>
      </c>
      <c r="G40" s="53">
        <f t="shared" si="6"/>
        <v>76.109838157444585</v>
      </c>
      <c r="H40" s="11">
        <f t="shared" si="7"/>
        <v>74.421949679913709</v>
      </c>
    </row>
    <row r="41" spans="1:8">
      <c r="A41" s="30">
        <v>1281</v>
      </c>
      <c r="B41" s="19">
        <f t="shared" si="4"/>
        <v>7.8125E-3</v>
      </c>
      <c r="C41" s="46">
        <v>21</v>
      </c>
      <c r="D41" s="19">
        <f t="shared" si="5"/>
        <v>0.05</v>
      </c>
      <c r="E41" s="18">
        <v>1579.9</v>
      </c>
      <c r="F41" s="11">
        <f xml:space="preserve"> (E41)/(2)</f>
        <v>789.95</v>
      </c>
      <c r="G41" s="53">
        <f t="shared" si="6"/>
        <v>31.902569853140847</v>
      </c>
      <c r="H41" s="11">
        <f t="shared" si="7"/>
        <v>74.421949679913709</v>
      </c>
    </row>
    <row r="42" spans="1:8" ht="15.75" thickBot="1">
      <c r="A42" s="31">
        <v>1281</v>
      </c>
      <c r="B42" s="20">
        <f t="shared" si="4"/>
        <v>7.8125E-3</v>
      </c>
      <c r="C42" s="50">
        <v>41</v>
      </c>
      <c r="D42" s="20">
        <f t="shared" si="5"/>
        <v>2.5000000000000001E-2</v>
      </c>
      <c r="E42" s="38">
        <v>3079.7</v>
      </c>
      <c r="F42" s="14">
        <f xml:space="preserve"> (E42)/(4)</f>
        <v>769.92499999999995</v>
      </c>
      <c r="G42" s="54">
        <f t="shared" si="6"/>
        <v>13.372436308813498</v>
      </c>
      <c r="H42" s="14">
        <f t="shared" si="7"/>
        <v>74.421949679913709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2017-07-19T04:09:37Z</dcterms:modified>
</cp:coreProperties>
</file>