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\Documents\MECH431\data\"/>
    </mc:Choice>
  </mc:AlternateContent>
  <xr:revisionPtr revIDLastSave="0" documentId="13_ncr:1_{04136111-A157-466A-B61D-C07C42DBDC91}" xr6:coauthVersionLast="34" xr6:coauthVersionMax="34" xr10:uidLastSave="{00000000-0000-0000-0000-000000000000}"/>
  <bookViews>
    <workbookView xWindow="0" yWindow="3150" windowWidth="28800" windowHeight="12360" tabRatio="582" activeTab="1" xr2:uid="{B79B3171-F36B-48DE-8068-476A01F57370}"/>
  </bookViews>
  <sheets>
    <sheet name="Constants" sheetId="1" r:id="rId1"/>
    <sheet name="Grid Power" sheetId="7" r:id="rId2"/>
    <sheet name="Sources" sheetId="4" r:id="rId3"/>
    <sheet name="CF Analysis (Nothing)" sheetId="5" r:id="rId4"/>
    <sheet name="CF Analysis (A)" sheetId="8" r:id="rId5"/>
    <sheet name="Replacement Analysis" sheetId="9" r:id="rId6"/>
    <sheet name="Weather Data" sheetId="6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6" i="5"/>
  <c r="D21" i="7"/>
  <c r="E21" i="7"/>
  <c r="F21" i="7"/>
  <c r="D22" i="7"/>
  <c r="E22" i="7"/>
  <c r="F22" i="7"/>
  <c r="D23" i="7"/>
  <c r="E23" i="7"/>
  <c r="F23" i="7"/>
  <c r="D24" i="7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E24" i="7"/>
  <c r="F24" i="7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E25" i="7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20" i="7"/>
  <c r="F20" i="7"/>
  <c r="D20" i="7"/>
  <c r="U27" i="1"/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J20" i="7" s="1"/>
  <c r="G21" i="7"/>
  <c r="J21" i="7" s="1"/>
  <c r="G22" i="7"/>
  <c r="J22" i="7" s="1"/>
  <c r="G23" i="7"/>
  <c r="J23" i="7" s="1"/>
  <c r="G24" i="7"/>
  <c r="J24" i="7" s="1"/>
  <c r="G25" i="7"/>
  <c r="J25" i="7" s="1"/>
  <c r="G26" i="7"/>
  <c r="J26" i="7" s="1"/>
  <c r="G27" i="7"/>
  <c r="J27" i="7" s="1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41" i="7"/>
  <c r="J41" i="7" s="1"/>
  <c r="G42" i="7"/>
  <c r="J42" i="7" s="1"/>
  <c r="G43" i="7"/>
  <c r="J43" i="7" s="1"/>
  <c r="G44" i="7"/>
  <c r="J44" i="7" s="1"/>
  <c r="G45" i="7"/>
  <c r="J45" i="7" s="1"/>
  <c r="G46" i="7"/>
  <c r="J46" i="7" s="1"/>
  <c r="G47" i="7"/>
  <c r="J47" i="7" s="1"/>
  <c r="G48" i="7"/>
  <c r="J48" i="7" s="1"/>
  <c r="G49" i="7"/>
  <c r="J49" i="7" s="1"/>
  <c r="G50" i="7"/>
  <c r="J50" i="7" s="1"/>
  <c r="G51" i="7"/>
  <c r="J51" i="7" s="1"/>
  <c r="G52" i="7"/>
  <c r="J52" i="7" s="1"/>
  <c r="G53" i="7"/>
  <c r="J53" i="7" s="1"/>
  <c r="G54" i="7"/>
  <c r="J54" i="7" s="1"/>
  <c r="G55" i="7"/>
  <c r="J55" i="7" s="1"/>
  <c r="G56" i="7"/>
  <c r="J56" i="7" s="1"/>
  <c r="G57" i="7"/>
  <c r="J57" i="7" s="1"/>
  <c r="G58" i="7"/>
  <c r="J58" i="7" s="1"/>
  <c r="G59" i="7"/>
  <c r="J59" i="7" s="1"/>
  <c r="G7" i="7"/>
  <c r="H19" i="7" l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J19" i="7"/>
  <c r="I19" i="7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" i="5"/>
  <c r="J5" i="5" s="1"/>
  <c r="I51" i="7" l="1"/>
  <c r="K50" i="7"/>
  <c r="H36" i="5" s="1"/>
  <c r="I36" i="5" s="1"/>
  <c r="J36" i="5" s="1"/>
  <c r="K43" i="7"/>
  <c r="H29" i="5" s="1"/>
  <c r="I29" i="5" s="1"/>
  <c r="J29" i="5" s="1"/>
  <c r="K31" i="7"/>
  <c r="H17" i="5" s="1"/>
  <c r="I17" i="5" s="1"/>
  <c r="J17" i="5" s="1"/>
  <c r="K40" i="7"/>
  <c r="H26" i="5" s="1"/>
  <c r="I26" i="5" s="1"/>
  <c r="J26" i="5" s="1"/>
  <c r="K20" i="7"/>
  <c r="H6" i="5" s="1"/>
  <c r="I6" i="5" s="1"/>
  <c r="J6" i="5" s="1"/>
  <c r="K37" i="7"/>
  <c r="H23" i="5" s="1"/>
  <c r="I23" i="5" s="1"/>
  <c r="J23" i="5" s="1"/>
  <c r="K19" i="7"/>
  <c r="K47" i="7"/>
  <c r="H33" i="5" s="1"/>
  <c r="I33" i="5" s="1"/>
  <c r="J33" i="5" s="1"/>
  <c r="K27" i="7"/>
  <c r="H13" i="5" s="1"/>
  <c r="I13" i="5" s="1"/>
  <c r="J13" i="5" s="1"/>
  <c r="K32" i="7"/>
  <c r="H18" i="5" s="1"/>
  <c r="I18" i="5" s="1"/>
  <c r="J18" i="5" s="1"/>
  <c r="K38" i="7"/>
  <c r="H24" i="5" s="1"/>
  <c r="I24" i="5" s="1"/>
  <c r="J24" i="5" s="1"/>
  <c r="K34" i="7"/>
  <c r="H20" i="5" s="1"/>
  <c r="I20" i="5" s="1"/>
  <c r="J20" i="5" s="1"/>
  <c r="K46" i="7"/>
  <c r="H32" i="5" s="1"/>
  <c r="I32" i="5" s="1"/>
  <c r="J32" i="5" s="1"/>
  <c r="K35" i="7"/>
  <c r="H21" i="5" s="1"/>
  <c r="I21" i="5" s="1"/>
  <c r="J21" i="5" s="1"/>
  <c r="K26" i="7"/>
  <c r="H12" i="5" s="1"/>
  <c r="I12" i="5" s="1"/>
  <c r="J12" i="5" s="1"/>
  <c r="K33" i="7"/>
  <c r="H19" i="5" s="1"/>
  <c r="I19" i="5" s="1"/>
  <c r="J19" i="5" s="1"/>
  <c r="K45" i="7"/>
  <c r="H31" i="5" s="1"/>
  <c r="I31" i="5" s="1"/>
  <c r="J31" i="5" s="1"/>
  <c r="K39" i="7"/>
  <c r="H25" i="5" s="1"/>
  <c r="I25" i="5" s="1"/>
  <c r="J25" i="5" s="1"/>
  <c r="K30" i="7"/>
  <c r="H16" i="5" s="1"/>
  <c r="I16" i="5" s="1"/>
  <c r="J16" i="5" s="1"/>
  <c r="K23" i="7"/>
  <c r="H9" i="5" s="1"/>
  <c r="I9" i="5" s="1"/>
  <c r="J9" i="5" s="1"/>
  <c r="K22" i="7"/>
  <c r="H8" i="5" s="1"/>
  <c r="I8" i="5" s="1"/>
  <c r="J8" i="5" s="1"/>
  <c r="K21" i="7"/>
  <c r="H7" i="5" s="1"/>
  <c r="I7" i="5" s="1"/>
  <c r="J7" i="5" s="1"/>
  <c r="K42" i="7"/>
  <c r="H28" i="5" s="1"/>
  <c r="I28" i="5" s="1"/>
  <c r="J28" i="5" s="1"/>
  <c r="K49" i="7"/>
  <c r="H35" i="5" s="1"/>
  <c r="I35" i="5" s="1"/>
  <c r="J35" i="5" s="1"/>
  <c r="K25" i="7"/>
  <c r="H11" i="5" s="1"/>
  <c r="I11" i="5" s="1"/>
  <c r="J11" i="5" s="1"/>
  <c r="K28" i="7"/>
  <c r="H14" i="5" s="1"/>
  <c r="I14" i="5" s="1"/>
  <c r="J14" i="5" s="1"/>
  <c r="K36" i="7"/>
  <c r="H22" i="5" s="1"/>
  <c r="I22" i="5" s="1"/>
  <c r="J22" i="5" s="1"/>
  <c r="K29" i="7"/>
  <c r="H15" i="5" s="1"/>
  <c r="I15" i="5" s="1"/>
  <c r="J15" i="5" s="1"/>
  <c r="K24" i="7"/>
  <c r="H10" i="5" s="1"/>
  <c r="I10" i="5" s="1"/>
  <c r="J10" i="5" s="1"/>
  <c r="K48" i="7"/>
  <c r="H34" i="5" s="1"/>
  <c r="I34" i="5" s="1"/>
  <c r="J34" i="5" s="1"/>
  <c r="K41" i="7"/>
  <c r="H27" i="5" s="1"/>
  <c r="I27" i="5" s="1"/>
  <c r="J27" i="5" s="1"/>
  <c r="K44" i="7"/>
  <c r="H30" i="5" s="1"/>
  <c r="I30" i="5" s="1"/>
  <c r="J30" i="5" s="1"/>
  <c r="K29" i="4"/>
  <c r="K30" i="4" s="1"/>
  <c r="K31" i="4" s="1"/>
  <c r="K28" i="4"/>
  <c r="L25" i="4"/>
  <c r="M5" i="5" l="1"/>
  <c r="M6" i="5"/>
  <c r="I52" i="7"/>
  <c r="K51" i="7"/>
  <c r="H37" i="5" s="1"/>
  <c r="I37" i="5" s="1"/>
  <c r="J37" i="5" s="1"/>
  <c r="I53" i="7" l="1"/>
  <c r="K52" i="7"/>
  <c r="H38" i="5" s="1"/>
  <c r="I38" i="5" s="1"/>
  <c r="J38" i="5" s="1"/>
  <c r="I54" i="7" l="1"/>
  <c r="K53" i="7"/>
  <c r="H39" i="5" s="1"/>
  <c r="I39" i="5" s="1"/>
  <c r="J39" i="5" s="1"/>
  <c r="I55" i="7" l="1"/>
  <c r="K54" i="7"/>
  <c r="H40" i="5" s="1"/>
  <c r="I40" i="5" s="1"/>
  <c r="J40" i="5" s="1"/>
  <c r="I56" i="7" l="1"/>
  <c r="K55" i="7"/>
  <c r="H41" i="5" s="1"/>
  <c r="I41" i="5" s="1"/>
  <c r="J41" i="5" s="1"/>
  <c r="I57" i="7" l="1"/>
  <c r="K56" i="7"/>
  <c r="H42" i="5" s="1"/>
  <c r="I42" i="5" s="1"/>
  <c r="J42" i="5" s="1"/>
  <c r="I58" i="7" l="1"/>
  <c r="K57" i="7"/>
  <c r="H43" i="5" s="1"/>
  <c r="I43" i="5" s="1"/>
  <c r="J43" i="5" s="1"/>
  <c r="I59" i="7" l="1"/>
  <c r="K59" i="7" s="1"/>
  <c r="H45" i="5" s="1"/>
  <c r="I45" i="5" s="1"/>
  <c r="J45" i="5" s="1"/>
  <c r="K58" i="7"/>
  <c r="H44" i="5" s="1"/>
  <c r="I44" i="5" s="1"/>
  <c r="J44" i="5" s="1"/>
  <c r="M7" i="5" l="1"/>
</calcChain>
</file>

<file path=xl/sharedStrings.xml><?xml version="1.0" encoding="utf-8"?>
<sst xmlns="http://schemas.openxmlformats.org/spreadsheetml/2006/main" count="164" uniqueCount="132">
  <si>
    <t>Daily average demand</t>
  </si>
  <si>
    <t>kWh per day</t>
  </si>
  <si>
    <t>SYSTEM REQUIREMENTS</t>
  </si>
  <si>
    <t>PART LIST</t>
  </si>
  <si>
    <t>Panels</t>
  </si>
  <si>
    <t>Type A</t>
  </si>
  <si>
    <t>Type B</t>
  </si>
  <si>
    <t>Type C</t>
  </si>
  <si>
    <t>per W</t>
  </si>
  <si>
    <t>W per m^2</t>
  </si>
  <si>
    <t>Type</t>
  </si>
  <si>
    <t>Part</t>
  </si>
  <si>
    <t>Cost</t>
  </si>
  <si>
    <t>Performance</t>
  </si>
  <si>
    <t>Salvage value</t>
  </si>
  <si>
    <t>CCA</t>
  </si>
  <si>
    <t>Mounts</t>
  </si>
  <si>
    <t>per m^2</t>
  </si>
  <si>
    <t>Performance degrades 0.5%/year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</si>
  <si>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</si>
  <si>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</si>
  <si>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</si>
  <si>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</si>
  <si>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</si>
  <si>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</si>
  <si>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</si>
  <si>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</si>
  <si>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</si>
  <si>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</si>
  <si>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</si>
  <si>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Fast rack</t>
  </si>
  <si>
    <t>Adjustable angle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</si>
  <si>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</si>
  <si>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</si>
  <si>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</si>
  <si>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</si>
  <si>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</si>
  <si>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</si>
  <si>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</si>
  <si>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</si>
  <si>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</si>
  <si>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</si>
  <si>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</si>
  <si>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</si>
  <si>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</si>
  <si>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</si>
  <si>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</si>
  <si>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</si>
  <si>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</si>
  <si>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</si>
  <si>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</si>
  <si>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</si>
  <si>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</si>
  <si>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</si>
  <si>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Failure rate of 0.05%</t>
  </si>
  <si>
    <t>Usually solar warranty of 25 years (free replacement til then)</t>
  </si>
  <si>
    <t>Solar cells output density is already limited by the physics (expect neglegible advancements in future)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</si>
  <si>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</si>
  <si>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</si>
  <si>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</si>
  <si>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</si>
  <si>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</si>
  <si>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</si>
  <si>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</si>
  <si>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This is the analysis for doing nothing</t>
  </si>
  <si>
    <t>Analysis period</t>
  </si>
  <si>
    <t>years</t>
  </si>
  <si>
    <t>Edmonton Weather Data</t>
  </si>
  <si>
    <t>Longest Day</t>
  </si>
  <si>
    <t>hours</t>
  </si>
  <si>
    <t>Sunrise</t>
  </si>
  <si>
    <t>Shortest Day</t>
  </si>
  <si>
    <t>Sun highest</t>
  </si>
  <si>
    <t>deg</t>
  </si>
  <si>
    <t>Sun lowest</t>
  </si>
  <si>
    <t>This contains data for grid electricity</t>
  </si>
  <si>
    <t>Electricity Cost</t>
  </si>
  <si>
    <t>Historical</t>
  </si>
  <si>
    <t>Projected</t>
  </si>
  <si>
    <t>Year</t>
  </si>
  <si>
    <t>5 year analysis</t>
  </si>
  <si>
    <t>20 year analysis</t>
  </si>
  <si>
    <t>40 year analysis</t>
  </si>
  <si>
    <t>Accounting for inflation rate and other factors</t>
  </si>
  <si>
    <t>Admin Fees</t>
  </si>
  <si>
    <t>[$]</t>
  </si>
  <si>
    <t>[$/kWh]</t>
  </si>
  <si>
    <t>ATCF MARR</t>
  </si>
  <si>
    <t>Usage</t>
  </si>
  <si>
    <t>[kWh]</t>
  </si>
  <si>
    <t>Inflation Rate</t>
  </si>
  <si>
    <t>PW</t>
  </si>
  <si>
    <t>5 years</t>
  </si>
  <si>
    <t>20 years</t>
  </si>
  <si>
    <t>40 years</t>
  </si>
  <si>
    <t>PW cost</t>
  </si>
  <si>
    <t>Off-peak</t>
  </si>
  <si>
    <t>Mid-peak</t>
  </si>
  <si>
    <t>On-peak</t>
  </si>
  <si>
    <t>Sources:</t>
  </si>
  <si>
    <t>https://www.oeb.ca/rates-and-your-bill/electricity-rates/historical-electricity-rates</t>
  </si>
  <si>
    <t>Option A</t>
  </si>
  <si>
    <t>Install cost</t>
  </si>
  <si>
    <t>Output</t>
  </si>
  <si>
    <t>kW</t>
  </si>
  <si>
    <t>Replacement analysis for the panels as they degrade</t>
  </si>
  <si>
    <t>Use panel's lost efficiency as opportunity cost</t>
  </si>
  <si>
    <t>Use increse in technilogical advantage as added benefit for the challenger EUAC</t>
  </si>
  <si>
    <t>https://www.powerstream.ca/customers/rates-support-programs/time-of-use-pricing.html</t>
  </si>
  <si>
    <t>Cost of installation breakdown</t>
  </si>
  <si>
    <t>PV panels</t>
  </si>
  <si>
    <t>Inverters</t>
  </si>
  <si>
    <t>Racking &amp; Electrical</t>
  </si>
  <si>
    <t>Engineering/Design</t>
  </si>
  <si>
    <t>Permitting</t>
  </si>
  <si>
    <t>4kW</t>
  </si>
  <si>
    <t>6kW</t>
  </si>
  <si>
    <t>per kW</t>
  </si>
  <si>
    <t>16kW</t>
  </si>
  <si>
    <t>Transmission</t>
  </si>
  <si>
    <t>Distribution</t>
  </si>
  <si>
    <t>Electricity</t>
  </si>
  <si>
    <t>Admin</t>
  </si>
  <si>
    <t>Total</t>
  </si>
  <si>
    <t>Electricity Increase</t>
  </si>
  <si>
    <t>per year</t>
  </si>
  <si>
    <t>Transmission Increase</t>
  </si>
  <si>
    <t>https://www.aeso.ca/assets/Uploads/TRP-Factsheet-2018.pdf</t>
  </si>
  <si>
    <t>Energy cost</t>
  </si>
  <si>
    <t>[real $]</t>
  </si>
  <si>
    <t>[nominal $]</t>
  </si>
  <si>
    <t>https://callmepower.ca/en/ab/electricity/cost/averages-house-apartment-condo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</si>
</sst>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0" fillId="0" borderId="0" xfId="1" applyFon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8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4" fontId="0" fillId="0" borderId="0" xfId="0" applyNumberFormat="1" applyFont="1"/>
    <xf numFmtId="44" fontId="0" fillId="0" borderId="1" xfId="0" applyNumberFormat="1" applyFont="1" applyBorder="1"/>
    <xf numFmtId="1" fontId="0" fillId="0" borderId="0" xfId="0" applyNumberFormat="1"/>
    <xf numFmtId="0" fontId="3" fillId="0" borderId="0" xfId="3"/>
    <xf numFmtId="164" fontId="3" fillId="0" borderId="0" xfId="3" applyNumberFormat="1"/>
    <xf numFmtId="44" fontId="3" fillId="0" borderId="0" xfId="3" applyNumberFormat="1"/>
    <xf numFmtId="0" fontId="2" fillId="0" borderId="1" xfId="0" applyFont="1" applyBorder="1"/>
    <xf numFmtId="164" fontId="2" fillId="0" borderId="1" xfId="1" applyFont="1" applyBorder="1"/>
    <xf numFmtId="44" fontId="2" fillId="0" borderId="1" xfId="0" applyNumberFormat="1" applyFont="1" applyBorder="1"/>
    <xf numFmtId="164" fontId="2" fillId="0" borderId="2" xfId="1" applyFont="1" applyBorder="1"/>
    <xf numFmtId="164" fontId="2" fillId="0" borderId="3" xfId="1" applyFont="1" applyBorder="1"/>
    <xf numFmtId="164" fontId="2" fillId="0" borderId="4" xfId="1" applyFont="1" applyBorder="1"/>
  </cellXfs>
  <cellStyles count="4">
    <cellStyle name="Currency" xfId="1" builtinId="4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dimension ref="B2:V33"/>
  <sheetViews>
    <sheetView workbookViewId="0">
      <selection activeCell="E13" sqref="E13"/>
    </sheetView>
  </sheetViews>
  <sheetFormatPr defaultRowHeight="15" x14ac:dyDescent="0.25"/>
  <cols>
    <col min="2" max="2" width="7.7109375" bestFit="1" customWidth="1"/>
    <col min="3" max="3" width="22.85546875" bestFit="1" customWidth="1"/>
    <col min="4" max="4" width="7" bestFit="1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5703125" bestFit="1" customWidth="1"/>
    <col min="19" max="19" width="11.5703125" bestFit="1" customWidth="1"/>
  </cols>
  <sheetData>
    <row r="2" spans="2:16" x14ac:dyDescent="0.25">
      <c r="C2" s="1" t="s">
        <v>2</v>
      </c>
    </row>
    <row r="3" spans="2:16" x14ac:dyDescent="0.25">
      <c r="C3" s="1" t="s">
        <v>0</v>
      </c>
      <c r="D3">
        <v>22.7</v>
      </c>
      <c r="E3" t="s">
        <v>1</v>
      </c>
    </row>
    <row r="4" spans="2:16" x14ac:dyDescent="0.25">
      <c r="C4" s="1" t="s">
        <v>37</v>
      </c>
      <c r="D4">
        <v>10</v>
      </c>
      <c r="E4" t="s">
        <v>38</v>
      </c>
    </row>
    <row r="6" spans="2:16" x14ac:dyDescent="0.25">
      <c r="C6" s="1" t="s">
        <v>3</v>
      </c>
      <c r="M6" t="s">
        <v>56</v>
      </c>
    </row>
    <row r="7" spans="2:16" x14ac:dyDescent="0.25">
      <c r="B7" s="1" t="s">
        <v>10</v>
      </c>
      <c r="C7" s="1" t="s">
        <v>11</v>
      </c>
      <c r="D7" s="11" t="s">
        <v>12</v>
      </c>
      <c r="E7" s="11"/>
      <c r="F7" s="11" t="s">
        <v>14</v>
      </c>
      <c r="G7" s="11"/>
      <c r="H7" s="11" t="s">
        <v>13</v>
      </c>
      <c r="I7" s="11"/>
      <c r="J7" s="11" t="s">
        <v>15</v>
      </c>
      <c r="K7" s="11"/>
    </row>
    <row r="8" spans="2:16" x14ac:dyDescent="0.25">
      <c r="B8" s="10" t="s">
        <v>4</v>
      </c>
      <c r="C8" t="s">
        <v>5</v>
      </c>
      <c r="D8" s="2">
        <v>1.5</v>
      </c>
      <c r="E8" t="s">
        <v>8</v>
      </c>
      <c r="F8" s="2">
        <v>0</v>
      </c>
      <c r="G8" t="s">
        <v>8</v>
      </c>
      <c r="H8">
        <v>100</v>
      </c>
      <c r="I8" t="s">
        <v>9</v>
      </c>
      <c r="J8">
        <v>43</v>
      </c>
      <c r="K8" s="3">
        <v>0.3</v>
      </c>
      <c r="M8" t="s">
        <v>18</v>
      </c>
    </row>
    <row r="9" spans="2:16" x14ac:dyDescent="0.25">
      <c r="B9" s="10"/>
      <c r="C9" t="s">
        <v>6</v>
      </c>
      <c r="D9" s="2">
        <v>1.75</v>
      </c>
      <c r="E9" t="s">
        <v>8</v>
      </c>
      <c r="F9" s="2">
        <v>0</v>
      </c>
      <c r="G9" t="s">
        <v>8</v>
      </c>
      <c r="H9">
        <v>200</v>
      </c>
      <c r="I9" t="s">
        <v>9</v>
      </c>
      <c r="J9">
        <v>43</v>
      </c>
      <c r="K9" s="3">
        <v>0.3</v>
      </c>
      <c r="M9" t="s">
        <v>54</v>
      </c>
      <c r="P9" t="s">
        <v>55</v>
      </c>
    </row>
    <row r="10" spans="2:16" x14ac:dyDescent="0.25">
      <c r="B10" s="10"/>
      <c r="C10" t="s">
        <v>7</v>
      </c>
      <c r="D10" s="2">
        <v>2</v>
      </c>
      <c r="E10" t="s">
        <v>8</v>
      </c>
      <c r="F10" s="2">
        <v>0</v>
      </c>
      <c r="G10" t="s">
        <v>8</v>
      </c>
      <c r="H10">
        <v>300</v>
      </c>
      <c r="I10" t="s">
        <v>9</v>
      </c>
      <c r="J10">
        <v>43</v>
      </c>
      <c r="K10" s="3">
        <v>0.3</v>
      </c>
      <c r="M10" t="s">
        <v>19</v>
      </c>
    </row>
    <row r="11" spans="2:16" x14ac:dyDescent="0.25">
      <c r="B11" t="s">
        <v>16</v>
      </c>
      <c r="C11" t="s">
        <v>30</v>
      </c>
      <c r="E11" t="s">
        <v>17</v>
      </c>
      <c r="M11" t="s">
        <v>20</v>
      </c>
      <c r="N11" t="s">
        <v>21</v>
      </c>
    </row>
    <row r="12" spans="2:16" x14ac:dyDescent="0.25">
      <c r="C12" t="s">
        <v>31</v>
      </c>
      <c r="M12">
        <v>90</v>
      </c>
      <c r="N12" s="4">
        <v>0</v>
      </c>
    </row>
    <row r="13" spans="2:16" x14ac:dyDescent="0.25">
      <c r="M13">
        <v>53</v>
      </c>
      <c r="N13" s="4">
        <v>8.0000000000000002E-3</v>
      </c>
    </row>
    <row r="14" spans="2:16" x14ac:dyDescent="0.25">
      <c r="C14" t="s">
        <v>52</v>
      </c>
      <c r="D14">
        <v>12</v>
      </c>
      <c r="E14" t="s">
        <v>53</v>
      </c>
      <c r="M14">
        <v>45</v>
      </c>
      <c r="N14" s="4">
        <v>1.7000000000000001E-2</v>
      </c>
    </row>
    <row r="15" spans="2:16" x14ac:dyDescent="0.25">
      <c r="D15" s="5"/>
      <c r="M15">
        <v>27</v>
      </c>
      <c r="N15" s="4">
        <v>0.04</v>
      </c>
    </row>
    <row r="16" spans="2:16" x14ac:dyDescent="0.25">
      <c r="M16">
        <v>18</v>
      </c>
      <c r="N16" s="4">
        <v>4.7E-2</v>
      </c>
    </row>
    <row r="17" spans="3:22" x14ac:dyDescent="0.25">
      <c r="M17">
        <v>14</v>
      </c>
      <c r="N17" s="4">
        <v>4.4999999999999998E-2</v>
      </c>
    </row>
    <row r="19" spans="3:22" x14ac:dyDescent="0.25">
      <c r="M19" t="s">
        <v>22</v>
      </c>
    </row>
    <row r="20" spans="3:22" x14ac:dyDescent="0.25">
      <c r="M20" t="s">
        <v>23</v>
      </c>
      <c r="N20" t="s">
        <v>21</v>
      </c>
    </row>
    <row r="21" spans="3:22" x14ac:dyDescent="0.25">
      <c r="M21" t="s">
        <v>24</v>
      </c>
      <c r="N21" s="3">
        <v>0.02</v>
      </c>
      <c r="P21" t="s">
        <v>27</v>
      </c>
    </row>
    <row r="22" spans="3:22" x14ac:dyDescent="0.25">
      <c r="M22" t="s">
        <v>25</v>
      </c>
      <c r="N22" s="3">
        <v>0.05</v>
      </c>
      <c r="P22" t="s">
        <v>28</v>
      </c>
    </row>
    <row r="23" spans="3:22" x14ac:dyDescent="0.25">
      <c r="M23" t="s">
        <v>26</v>
      </c>
      <c r="N23" s="3">
        <v>0.1</v>
      </c>
    </row>
    <row r="24" spans="3:22" x14ac:dyDescent="0.25">
      <c r="M24" t="s">
        <v>29</v>
      </c>
      <c r="N24" s="2">
        <v>10</v>
      </c>
      <c r="O24" t="s">
        <v>17</v>
      </c>
    </row>
    <row r="25" spans="3:22" x14ac:dyDescent="0.25">
      <c r="C25" t="s">
        <v>90</v>
      </c>
      <c r="D25" s="3">
        <v>0.03</v>
      </c>
    </row>
    <row r="26" spans="3:22" x14ac:dyDescent="0.25">
      <c r="C26" t="s">
        <v>87</v>
      </c>
      <c r="D26" s="3">
        <v>0.03</v>
      </c>
    </row>
    <row r="27" spans="3:22" x14ac:dyDescent="0.25">
      <c r="D27" t="s">
        <v>83</v>
      </c>
      <c r="M27" t="s">
        <v>109</v>
      </c>
      <c r="S27" s="2">
        <v>10000</v>
      </c>
      <c r="T27" t="s">
        <v>115</v>
      </c>
      <c r="U27" s="12">
        <f>(S28-S27)/2</f>
        <v>3000</v>
      </c>
      <c r="V27" t="s">
        <v>117</v>
      </c>
    </row>
    <row r="28" spans="3:22" x14ac:dyDescent="0.25">
      <c r="M28" t="s">
        <v>36</v>
      </c>
      <c r="S28" s="2">
        <v>16000</v>
      </c>
      <c r="T28" t="s">
        <v>116</v>
      </c>
    </row>
    <row r="29" spans="3:22" x14ac:dyDescent="0.25">
      <c r="M29" t="s">
        <v>110</v>
      </c>
      <c r="N29" s="3">
        <v>0.35</v>
      </c>
      <c r="S29" s="2">
        <v>46000</v>
      </c>
      <c r="T29" t="s">
        <v>118</v>
      </c>
    </row>
    <row r="30" spans="3:22" x14ac:dyDescent="0.25">
      <c r="M30" t="s">
        <v>111</v>
      </c>
      <c r="N30" s="3">
        <v>0.2</v>
      </c>
    </row>
    <row r="31" spans="3:22" x14ac:dyDescent="0.25">
      <c r="M31" t="s">
        <v>112</v>
      </c>
      <c r="N31" s="3">
        <v>0.23</v>
      </c>
    </row>
    <row r="32" spans="3:22" x14ac:dyDescent="0.25">
      <c r="M32" t="s">
        <v>113</v>
      </c>
      <c r="N32" s="3">
        <v>0.04</v>
      </c>
    </row>
    <row r="33" spans="13:14" x14ac:dyDescent="0.25">
      <c r="M33" t="s">
        <v>114</v>
      </c>
      <c r="N33" s="3">
        <v>0.02</v>
      </c>
    </row>
  </sheetData>
  <mergeCells count="5">
    <mergeCell ref="B8:B10"/>
    <mergeCell ref="D7:E7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dimension ref="B2:S60"/>
  <sheetViews>
    <sheetView tabSelected="1" workbookViewId="0">
      <selection activeCell="Q23" sqref="Q23"/>
    </sheetView>
  </sheetViews>
  <sheetFormatPr defaultRowHeight="15" x14ac:dyDescent="0.25"/>
  <cols>
    <col min="1" max="1" width="3.7109375" customWidth="1"/>
    <col min="3" max="3" width="5.140625" customWidth="1"/>
    <col min="5" max="5" width="9.5703125" bestFit="1" customWidth="1"/>
    <col min="7" max="7" width="11.28515625" bestFit="1" customWidth="1"/>
    <col min="8" max="8" width="12.5703125" bestFit="1" customWidth="1"/>
    <col min="9" max="9" width="11.5703125" bestFit="1" customWidth="1"/>
    <col min="10" max="10" width="11.42578125" bestFit="1" customWidth="1"/>
    <col min="11" max="11" width="11.42578125" customWidth="1"/>
    <col min="12" max="12" width="8.85546875" customWidth="1"/>
    <col min="13" max="13" width="20.7109375" bestFit="1" customWidth="1"/>
  </cols>
  <sheetData>
    <row r="2" spans="2:19" x14ac:dyDescent="0.25">
      <c r="C2" t="s">
        <v>75</v>
      </c>
      <c r="R2" t="s">
        <v>99</v>
      </c>
    </row>
    <row r="3" spans="2:19" x14ac:dyDescent="0.25">
      <c r="R3" t="s">
        <v>100</v>
      </c>
    </row>
    <row r="4" spans="2:19" x14ac:dyDescent="0.25">
      <c r="C4" s="1" t="s">
        <v>76</v>
      </c>
      <c r="D4" s="1"/>
      <c r="E4" s="1"/>
      <c r="F4" s="1"/>
      <c r="Q4" s="5"/>
      <c r="R4" t="s">
        <v>108</v>
      </c>
    </row>
    <row r="5" spans="2:19" x14ac:dyDescent="0.25">
      <c r="C5" s="17" t="s">
        <v>79</v>
      </c>
      <c r="D5" s="18" t="s">
        <v>96</v>
      </c>
      <c r="E5" s="18" t="s">
        <v>97</v>
      </c>
      <c r="F5" s="18" t="s">
        <v>98</v>
      </c>
      <c r="G5" s="18" t="s">
        <v>121</v>
      </c>
      <c r="H5" s="18" t="s">
        <v>119</v>
      </c>
      <c r="I5" s="18" t="s">
        <v>120</v>
      </c>
      <c r="J5" s="18" t="s">
        <v>84</v>
      </c>
      <c r="K5" s="18" t="s">
        <v>123</v>
      </c>
      <c r="M5" s="1" t="s">
        <v>96</v>
      </c>
      <c r="N5" s="1" t="s">
        <v>97</v>
      </c>
      <c r="O5" s="1" t="s">
        <v>98</v>
      </c>
      <c r="Q5" s="2"/>
      <c r="R5" t="s">
        <v>127</v>
      </c>
    </row>
    <row r="6" spans="2:19" x14ac:dyDescent="0.25">
      <c r="C6" s="19"/>
      <c r="D6" s="20" t="s">
        <v>86</v>
      </c>
      <c r="E6" s="20" t="s">
        <v>86</v>
      </c>
      <c r="F6" s="20" t="s">
        <v>86</v>
      </c>
      <c r="G6" s="20" t="s">
        <v>86</v>
      </c>
      <c r="H6" s="20" t="s">
        <v>86</v>
      </c>
      <c r="I6" s="20" t="s">
        <v>86</v>
      </c>
      <c r="J6" s="20" t="s">
        <v>86</v>
      </c>
      <c r="K6" s="20" t="s">
        <v>86</v>
      </c>
      <c r="M6" s="3">
        <v>0.5</v>
      </c>
      <c r="N6" s="3">
        <v>0.25</v>
      </c>
      <c r="O6" s="3">
        <v>0.25</v>
      </c>
      <c r="Q6" s="2"/>
      <c r="S6" s="6"/>
    </row>
    <row r="7" spans="2:19" x14ac:dyDescent="0.25">
      <c r="B7" s="13" t="s">
        <v>77</v>
      </c>
      <c r="C7" s="24">
        <v>2006</v>
      </c>
      <c r="D7" s="25">
        <v>3.5000000000000003E-2</v>
      </c>
      <c r="E7" s="25">
        <v>7.4999999999999997E-2</v>
      </c>
      <c r="F7" s="25">
        <v>0.105</v>
      </c>
      <c r="G7" s="25">
        <f>D7*$M$6+E7*$N$6+F7*$O$6</f>
        <v>6.25E-2</v>
      </c>
      <c r="H7" s="25"/>
      <c r="I7" s="25"/>
      <c r="J7" s="26"/>
      <c r="K7" s="26"/>
      <c r="Q7" s="2"/>
      <c r="S7" s="6"/>
    </row>
    <row r="8" spans="2:19" x14ac:dyDescent="0.25">
      <c r="B8" s="13"/>
      <c r="C8" s="24">
        <v>2007</v>
      </c>
      <c r="D8" s="25">
        <v>3.2000000000000001E-2</v>
      </c>
      <c r="E8" s="25">
        <v>7.1999999999999995E-2</v>
      </c>
      <c r="F8" s="25">
        <v>9.1999999999999998E-2</v>
      </c>
      <c r="G8" s="25">
        <f t="shared" ref="G8:G59" si="0">D8*$M$6+E8*$N$6+F8*$O$6</f>
        <v>5.7000000000000002E-2</v>
      </c>
      <c r="H8" s="25"/>
      <c r="I8" s="25"/>
      <c r="J8" s="26"/>
      <c r="K8" s="26"/>
      <c r="M8" s="1" t="s">
        <v>119</v>
      </c>
      <c r="N8" s="5">
        <v>0.16800000000000001</v>
      </c>
      <c r="Q8" s="2"/>
      <c r="S8" s="6"/>
    </row>
    <row r="9" spans="2:19" x14ac:dyDescent="0.25">
      <c r="B9" s="13"/>
      <c r="C9" s="24">
        <v>2008</v>
      </c>
      <c r="D9" s="25">
        <v>2.7E-2</v>
      </c>
      <c r="E9" s="25">
        <v>7.2999999999999995E-2</v>
      </c>
      <c r="F9" s="25">
        <v>9.2999999999999999E-2</v>
      </c>
      <c r="G9" s="25">
        <f t="shared" si="0"/>
        <v>5.5E-2</v>
      </c>
      <c r="H9" s="25"/>
      <c r="I9" s="25"/>
      <c r="J9" s="26"/>
      <c r="K9" s="26"/>
      <c r="M9" s="1" t="s">
        <v>120</v>
      </c>
      <c r="N9" s="5">
        <v>0.13</v>
      </c>
    </row>
    <row r="10" spans="2:19" x14ac:dyDescent="0.25">
      <c r="B10" s="13"/>
      <c r="C10" s="24">
        <v>2009</v>
      </c>
      <c r="D10" s="25">
        <v>4.2000000000000003E-2</v>
      </c>
      <c r="E10" s="25">
        <v>7.5999999999999998E-2</v>
      </c>
      <c r="F10" s="25">
        <v>9.0999999999999998E-2</v>
      </c>
      <c r="G10" s="25">
        <f t="shared" si="0"/>
        <v>6.275E-2</v>
      </c>
      <c r="H10" s="25"/>
      <c r="I10" s="25"/>
      <c r="J10" s="26"/>
      <c r="K10" s="26"/>
      <c r="M10" s="1" t="s">
        <v>122</v>
      </c>
      <c r="N10" s="5">
        <v>0.05</v>
      </c>
    </row>
    <row r="11" spans="2:19" x14ac:dyDescent="0.25">
      <c r="B11" s="13"/>
      <c r="C11" s="24">
        <v>2010</v>
      </c>
      <c r="D11" s="25">
        <v>5.2999999999999999E-2</v>
      </c>
      <c r="E11" s="25">
        <v>0.08</v>
      </c>
      <c r="F11" s="25">
        <v>9.9000000000000005E-2</v>
      </c>
      <c r="G11" s="25">
        <f t="shared" si="0"/>
        <v>7.1250000000000008E-2</v>
      </c>
      <c r="H11" s="25"/>
      <c r="I11" s="25"/>
      <c r="J11" s="26"/>
      <c r="K11" s="26"/>
    </row>
    <row r="12" spans="2:19" x14ac:dyDescent="0.25">
      <c r="B12" s="13"/>
      <c r="C12" s="24">
        <v>2011</v>
      </c>
      <c r="D12" s="25">
        <v>5.8999999999999997E-2</v>
      </c>
      <c r="E12" s="25">
        <v>8.8999999999999996E-2</v>
      </c>
      <c r="F12" s="25">
        <v>0.107</v>
      </c>
      <c r="G12" s="25">
        <f t="shared" si="0"/>
        <v>7.85E-2</v>
      </c>
      <c r="H12" s="25"/>
      <c r="I12" s="25"/>
      <c r="J12" s="26"/>
      <c r="K12" s="26"/>
      <c r="M12" s="1" t="s">
        <v>124</v>
      </c>
      <c r="N12" s="5">
        <v>5.0999999999999997E-2</v>
      </c>
      <c r="O12" t="s">
        <v>125</v>
      </c>
    </row>
    <row r="13" spans="2:19" x14ac:dyDescent="0.25">
      <c r="B13" s="13"/>
      <c r="C13" s="24">
        <v>2012</v>
      </c>
      <c r="D13" s="25">
        <v>6.5000000000000002E-2</v>
      </c>
      <c r="E13" s="25">
        <v>0.1</v>
      </c>
      <c r="F13" s="25">
        <v>0.11700000000000001</v>
      </c>
      <c r="G13" s="25">
        <f t="shared" si="0"/>
        <v>8.6750000000000008E-2</v>
      </c>
      <c r="H13" s="25"/>
      <c r="I13" s="25"/>
      <c r="J13" s="26"/>
      <c r="K13" s="26"/>
      <c r="M13" s="1" t="s">
        <v>126</v>
      </c>
      <c r="N13" s="5">
        <v>2.1999999999999999E-2</v>
      </c>
      <c r="O13" t="s">
        <v>125</v>
      </c>
    </row>
    <row r="14" spans="2:19" x14ac:dyDescent="0.25">
      <c r="B14" s="13"/>
      <c r="C14" s="24">
        <v>2013</v>
      </c>
      <c r="D14" s="25">
        <v>6.7000000000000004E-2</v>
      </c>
      <c r="E14" s="25">
        <v>0.104</v>
      </c>
      <c r="F14" s="25">
        <v>0.124</v>
      </c>
      <c r="G14" s="25">
        <f t="shared" si="0"/>
        <v>9.0499999999999997E-2</v>
      </c>
      <c r="H14" s="25"/>
      <c r="I14" s="25"/>
      <c r="J14" s="26"/>
      <c r="K14" s="26"/>
    </row>
    <row r="15" spans="2:19" x14ac:dyDescent="0.25">
      <c r="B15" s="13"/>
      <c r="C15" s="24">
        <v>2014</v>
      </c>
      <c r="D15" s="25">
        <v>7.4999999999999997E-2</v>
      </c>
      <c r="E15" s="25">
        <v>0.112</v>
      </c>
      <c r="F15" s="25">
        <v>0.13500000000000001</v>
      </c>
      <c r="G15" s="25">
        <f t="shared" si="0"/>
        <v>9.9250000000000005E-2</v>
      </c>
      <c r="H15" s="25"/>
      <c r="I15" s="25"/>
      <c r="J15" s="26"/>
      <c r="K15" s="26"/>
    </row>
    <row r="16" spans="2:19" x14ac:dyDescent="0.25">
      <c r="B16" s="13"/>
      <c r="C16" s="24">
        <v>2015</v>
      </c>
      <c r="D16" s="25">
        <v>0.08</v>
      </c>
      <c r="E16" s="25">
        <v>0.122</v>
      </c>
      <c r="F16" s="25">
        <v>0.161</v>
      </c>
      <c r="G16" s="25">
        <f t="shared" si="0"/>
        <v>0.11075000000000002</v>
      </c>
      <c r="H16" s="25"/>
      <c r="I16" s="25"/>
      <c r="J16" s="26"/>
      <c r="K16" s="26"/>
    </row>
    <row r="17" spans="2:13" x14ac:dyDescent="0.25">
      <c r="B17" s="13"/>
      <c r="C17" s="24">
        <v>2016</v>
      </c>
      <c r="D17" s="25">
        <v>8.6999999999999994E-2</v>
      </c>
      <c r="E17" s="25">
        <v>0.13200000000000001</v>
      </c>
      <c r="F17" s="25">
        <v>0.18</v>
      </c>
      <c r="G17" s="25">
        <f t="shared" si="0"/>
        <v>0.1215</v>
      </c>
      <c r="H17" s="25"/>
      <c r="I17" s="25"/>
      <c r="J17" s="26"/>
      <c r="K17" s="26"/>
    </row>
    <row r="18" spans="2:13" x14ac:dyDescent="0.25">
      <c r="B18" s="13"/>
      <c r="C18" s="24">
        <v>2017</v>
      </c>
      <c r="D18" s="25">
        <v>7.6999999999999999E-2</v>
      </c>
      <c r="E18" s="25">
        <v>0.113</v>
      </c>
      <c r="F18" s="25">
        <v>0.157</v>
      </c>
      <c r="G18" s="25">
        <f t="shared" si="0"/>
        <v>0.10600000000000001</v>
      </c>
      <c r="H18" s="25"/>
      <c r="I18" s="25"/>
      <c r="J18" s="26"/>
      <c r="K18" s="26"/>
    </row>
    <row r="19" spans="2:13" x14ac:dyDescent="0.25">
      <c r="B19" s="13"/>
      <c r="C19" s="27">
        <v>2018</v>
      </c>
      <c r="D19" s="30">
        <v>6.5000000000000002E-2</v>
      </c>
      <c r="E19" s="31">
        <v>9.4E-2</v>
      </c>
      <c r="F19" s="32">
        <v>0.13200000000000001</v>
      </c>
      <c r="G19" s="28">
        <f t="shared" si="0"/>
        <v>8.8999999999999996E-2</v>
      </c>
      <c r="H19" s="28">
        <f t="shared" ref="H8:H59" si="1">$N$8*G19</f>
        <v>1.4952E-2</v>
      </c>
      <c r="I19" s="28">
        <f t="shared" ref="I8:I59" si="2">$N$9*$G$7</f>
        <v>8.1250000000000003E-3</v>
      </c>
      <c r="J19" s="29">
        <f t="shared" ref="J8:J59" si="3">G19*$N$10</f>
        <v>4.45E-3</v>
      </c>
      <c r="K19" s="29">
        <f t="shared" ref="K8:K59" si="4">J19+I19+H19+G19</f>
        <v>0.11652699999999999</v>
      </c>
      <c r="L19" s="8"/>
      <c r="M19" s="8"/>
    </row>
    <row r="20" spans="2:13" x14ac:dyDescent="0.25">
      <c r="B20" s="13" t="s">
        <v>78</v>
      </c>
      <c r="C20">
        <v>2019</v>
      </c>
      <c r="D20" s="2">
        <f>D19*(1+$N$12)</f>
        <v>6.8315000000000001E-2</v>
      </c>
      <c r="E20" s="2">
        <f t="shared" ref="E20:F20" si="5">E19*(1+$N$12)</f>
        <v>9.8793999999999993E-2</v>
      </c>
      <c r="F20" s="2">
        <f t="shared" si="5"/>
        <v>0.13873199999999999</v>
      </c>
      <c r="G20" s="2">
        <f t="shared" si="0"/>
        <v>9.3538999999999997E-2</v>
      </c>
      <c r="H20" s="2">
        <f>H19*(1+$N$13)</f>
        <v>1.5280944000000001E-2</v>
      </c>
      <c r="I20" s="2">
        <f>I19*(1+$N$13)</f>
        <v>8.3037500000000004E-3</v>
      </c>
      <c r="J20" s="21">
        <f t="shared" si="3"/>
        <v>4.67695E-3</v>
      </c>
      <c r="K20" s="21">
        <f t="shared" si="4"/>
        <v>0.121800644</v>
      </c>
    </row>
    <row r="21" spans="2:13" x14ac:dyDescent="0.25">
      <c r="B21" s="13"/>
      <c r="C21">
        <v>2020</v>
      </c>
      <c r="D21" s="2">
        <f t="shared" ref="D21:D59" si="6">D20*(1+$N$12)</f>
        <v>7.1799064999999995E-2</v>
      </c>
      <c r="E21" s="2">
        <f t="shared" ref="E21:E59" si="7">E20*(1+$N$12)</f>
        <v>0.10383249399999998</v>
      </c>
      <c r="F21" s="2">
        <f t="shared" ref="F21:F59" si="8">F20*(1+$N$12)</f>
        <v>0.14580733199999998</v>
      </c>
      <c r="G21" s="2">
        <f t="shared" si="0"/>
        <v>9.8309489E-2</v>
      </c>
      <c r="H21" s="2">
        <f t="shared" ref="H21:H59" si="9">H20*(1+$N$13)</f>
        <v>1.5617124768000002E-2</v>
      </c>
      <c r="I21" s="2">
        <f t="shared" ref="I21:I59" si="10">I20*(1+$N$13)</f>
        <v>8.4864325000000001E-3</v>
      </c>
      <c r="J21" s="21">
        <f t="shared" si="3"/>
        <v>4.9154744500000003E-3</v>
      </c>
      <c r="K21" s="21">
        <f t="shared" si="4"/>
        <v>0.12732852071799999</v>
      </c>
    </row>
    <row r="22" spans="2:13" x14ac:dyDescent="0.25">
      <c r="B22" s="13"/>
      <c r="C22">
        <v>2021</v>
      </c>
      <c r="D22" s="2">
        <f t="shared" si="6"/>
        <v>7.5460817314999984E-2</v>
      </c>
      <c r="E22" s="2">
        <f t="shared" si="7"/>
        <v>0.10912795119399997</v>
      </c>
      <c r="F22" s="2">
        <f t="shared" si="8"/>
        <v>0.15324350593199998</v>
      </c>
      <c r="G22" s="2">
        <f t="shared" si="0"/>
        <v>0.10332327293899998</v>
      </c>
      <c r="H22" s="2">
        <f t="shared" si="9"/>
        <v>1.5960701512896001E-2</v>
      </c>
      <c r="I22" s="2">
        <f t="shared" si="10"/>
        <v>8.6731340150000003E-3</v>
      </c>
      <c r="J22" s="21">
        <f t="shared" si="3"/>
        <v>5.1661636469499993E-3</v>
      </c>
      <c r="K22" s="21">
        <f t="shared" si="4"/>
        <v>0.13312327211384598</v>
      </c>
    </row>
    <row r="23" spans="2:13" x14ac:dyDescent="0.25">
      <c r="B23" s="13"/>
      <c r="C23">
        <v>2022</v>
      </c>
      <c r="D23" s="2">
        <f t="shared" si="6"/>
        <v>7.9309318998064982E-2</v>
      </c>
      <c r="E23" s="2">
        <f t="shared" si="7"/>
        <v>0.11469347670489397</v>
      </c>
      <c r="F23" s="2">
        <f t="shared" si="8"/>
        <v>0.16105892473453196</v>
      </c>
      <c r="G23" s="2">
        <f t="shared" si="0"/>
        <v>0.10859275985888897</v>
      </c>
      <c r="H23" s="2">
        <f t="shared" si="9"/>
        <v>1.6311836946179714E-2</v>
      </c>
      <c r="I23" s="2">
        <f t="shared" si="10"/>
        <v>8.8639429633300005E-3</v>
      </c>
      <c r="J23" s="21">
        <f t="shared" si="3"/>
        <v>5.4296379929444491E-3</v>
      </c>
      <c r="K23" s="21">
        <f t="shared" si="4"/>
        <v>0.13919817776134313</v>
      </c>
    </row>
    <row r="24" spans="2:13" x14ac:dyDescent="0.25">
      <c r="B24" s="13"/>
      <c r="C24" s="15">
        <v>2023</v>
      </c>
      <c r="D24" s="16">
        <f t="shared" si="6"/>
        <v>8.3354094266966286E-2</v>
      </c>
      <c r="E24" s="16">
        <f t="shared" si="7"/>
        <v>0.12054284401684355</v>
      </c>
      <c r="F24" s="16">
        <f t="shared" si="8"/>
        <v>0.16927292989599307</v>
      </c>
      <c r="G24" s="16">
        <f t="shared" si="0"/>
        <v>0.1141309906116923</v>
      </c>
      <c r="H24" s="16">
        <f t="shared" si="9"/>
        <v>1.6670697358995668E-2</v>
      </c>
      <c r="I24" s="16">
        <f t="shared" si="10"/>
        <v>9.0589497085232611E-3</v>
      </c>
      <c r="J24" s="22">
        <f t="shared" si="3"/>
        <v>5.7065495305846153E-3</v>
      </c>
      <c r="K24" s="22">
        <f t="shared" si="4"/>
        <v>0.14556718720979583</v>
      </c>
      <c r="L24" s="15" t="s">
        <v>80</v>
      </c>
    </row>
    <row r="25" spans="2:13" x14ac:dyDescent="0.25">
      <c r="B25" s="13"/>
      <c r="C25">
        <v>2024</v>
      </c>
      <c r="D25" s="2">
        <f t="shared" si="6"/>
        <v>8.7605153074581554E-2</v>
      </c>
      <c r="E25" s="2">
        <f t="shared" si="7"/>
        <v>0.12669052906170256</v>
      </c>
      <c r="F25" s="2">
        <f t="shared" si="8"/>
        <v>0.1779058493206887</v>
      </c>
      <c r="G25" s="2">
        <f t="shared" si="0"/>
        <v>0.11995167113288858</v>
      </c>
      <c r="H25" s="2">
        <f t="shared" si="9"/>
        <v>1.7037452700893574E-2</v>
      </c>
      <c r="I25" s="2">
        <f t="shared" si="10"/>
        <v>9.2582466021107722E-3</v>
      </c>
      <c r="J25" s="21">
        <f t="shared" si="3"/>
        <v>5.9975835566444292E-3</v>
      </c>
      <c r="K25" s="21">
        <f t="shared" si="4"/>
        <v>0.15224495399253735</v>
      </c>
    </row>
    <row r="26" spans="2:13" x14ac:dyDescent="0.25">
      <c r="B26" s="13"/>
      <c r="C26">
        <v>2025</v>
      </c>
      <c r="D26" s="2">
        <f t="shared" si="6"/>
        <v>9.2073015881385209E-2</v>
      </c>
      <c r="E26" s="2">
        <f t="shared" si="7"/>
        <v>0.13315174604384938</v>
      </c>
      <c r="F26" s="2">
        <f t="shared" si="8"/>
        <v>0.18697904763604381</v>
      </c>
      <c r="G26" s="2">
        <f t="shared" si="0"/>
        <v>0.1260692063606659</v>
      </c>
      <c r="H26" s="2">
        <f t="shared" si="9"/>
        <v>1.7412276660313232E-2</v>
      </c>
      <c r="I26" s="2">
        <f t="shared" si="10"/>
        <v>9.4619280273572099E-3</v>
      </c>
      <c r="J26" s="21">
        <f t="shared" si="3"/>
        <v>6.3034603180332953E-3</v>
      </c>
      <c r="K26" s="21">
        <f t="shared" si="4"/>
        <v>0.15924687136636964</v>
      </c>
    </row>
    <row r="27" spans="2:13" x14ac:dyDescent="0.25">
      <c r="B27" s="13"/>
      <c r="C27">
        <v>2026</v>
      </c>
      <c r="D27" s="2">
        <f t="shared" si="6"/>
        <v>9.6768739691335842E-2</v>
      </c>
      <c r="E27" s="2">
        <f t="shared" si="7"/>
        <v>0.13994248509208571</v>
      </c>
      <c r="F27" s="2">
        <f t="shared" si="8"/>
        <v>0.19651497906548204</v>
      </c>
      <c r="G27" s="2">
        <f t="shared" si="0"/>
        <v>0.13249873588505984</v>
      </c>
      <c r="H27" s="2">
        <f t="shared" si="9"/>
        <v>1.7795346746840125E-2</v>
      </c>
      <c r="I27" s="2">
        <f t="shared" si="10"/>
        <v>9.6700904439590684E-3</v>
      </c>
      <c r="J27" s="21">
        <f t="shared" si="3"/>
        <v>6.624936794252992E-3</v>
      </c>
      <c r="K27" s="21">
        <f t="shared" si="4"/>
        <v>0.16658910987011202</v>
      </c>
    </row>
    <row r="28" spans="2:13" x14ac:dyDescent="0.25">
      <c r="B28" s="13"/>
      <c r="C28">
        <v>2027</v>
      </c>
      <c r="D28" s="2">
        <f t="shared" si="6"/>
        <v>0.10170394541559397</v>
      </c>
      <c r="E28" s="2">
        <f t="shared" si="7"/>
        <v>0.14707955183178206</v>
      </c>
      <c r="F28" s="2">
        <f t="shared" si="8"/>
        <v>0.20653724299782161</v>
      </c>
      <c r="G28" s="2">
        <f t="shared" si="0"/>
        <v>0.13925617141519792</v>
      </c>
      <c r="H28" s="2">
        <f t="shared" si="9"/>
        <v>1.8186844375270607E-2</v>
      </c>
      <c r="I28" s="2">
        <f t="shared" si="10"/>
        <v>9.8828324337261689E-3</v>
      </c>
      <c r="J28" s="21">
        <f t="shared" si="3"/>
        <v>6.962808570759896E-3</v>
      </c>
      <c r="K28" s="21">
        <f t="shared" si="4"/>
        <v>0.17428865679495459</v>
      </c>
    </row>
    <row r="29" spans="2:13" x14ac:dyDescent="0.25">
      <c r="B29" s="13"/>
      <c r="C29">
        <v>2028</v>
      </c>
      <c r="D29" s="2">
        <f t="shared" si="6"/>
        <v>0.10689084663178926</v>
      </c>
      <c r="E29" s="2">
        <f t="shared" si="7"/>
        <v>0.15458060897520293</v>
      </c>
      <c r="F29" s="2">
        <f t="shared" si="8"/>
        <v>0.2170706423907105</v>
      </c>
      <c r="G29" s="2">
        <f t="shared" si="0"/>
        <v>0.14635823615737298</v>
      </c>
      <c r="H29" s="2">
        <f t="shared" si="9"/>
        <v>1.8586954951526562E-2</v>
      </c>
      <c r="I29" s="2">
        <f t="shared" si="10"/>
        <v>1.0100254747268144E-2</v>
      </c>
      <c r="J29" s="21">
        <f t="shared" si="3"/>
        <v>7.3179118078686494E-3</v>
      </c>
      <c r="K29" s="21">
        <f t="shared" si="4"/>
        <v>0.18236335766403633</v>
      </c>
    </row>
    <row r="30" spans="2:13" x14ac:dyDescent="0.25">
      <c r="B30" s="13"/>
      <c r="C30">
        <v>2029</v>
      </c>
      <c r="D30" s="2">
        <f t="shared" si="6"/>
        <v>0.11234227981001051</v>
      </c>
      <c r="E30" s="2">
        <f t="shared" si="7"/>
        <v>0.16246422003293826</v>
      </c>
      <c r="F30" s="2">
        <f t="shared" si="8"/>
        <v>0.22814124515263673</v>
      </c>
      <c r="G30" s="2">
        <f t="shared" si="0"/>
        <v>0.15382250620139898</v>
      </c>
      <c r="H30" s="2">
        <f t="shared" si="9"/>
        <v>1.8995867960460145E-2</v>
      </c>
      <c r="I30" s="2">
        <f t="shared" si="10"/>
        <v>1.0322460351708043E-2</v>
      </c>
      <c r="J30" s="21">
        <f t="shared" si="3"/>
        <v>7.6911253100699489E-3</v>
      </c>
      <c r="K30" s="21">
        <f t="shared" si="4"/>
        <v>0.1908319598236371</v>
      </c>
    </row>
    <row r="31" spans="2:13" x14ac:dyDescent="0.25">
      <c r="B31" s="13"/>
      <c r="C31">
        <v>2030</v>
      </c>
      <c r="D31" s="2">
        <f t="shared" si="6"/>
        <v>0.11807173608032104</v>
      </c>
      <c r="E31" s="2">
        <f t="shared" si="7"/>
        <v>0.17074989525461809</v>
      </c>
      <c r="F31" s="2">
        <f t="shared" si="8"/>
        <v>0.23977644865542119</v>
      </c>
      <c r="G31" s="2">
        <f t="shared" si="0"/>
        <v>0.16166745401767035</v>
      </c>
      <c r="H31" s="2">
        <f t="shared" si="9"/>
        <v>1.9413777055590269E-2</v>
      </c>
      <c r="I31" s="2">
        <f t="shared" si="10"/>
        <v>1.054955447944562E-2</v>
      </c>
      <c r="J31" s="21">
        <f t="shared" si="3"/>
        <v>8.083372700883518E-3</v>
      </c>
      <c r="K31" s="21">
        <f t="shared" si="4"/>
        <v>0.19971415825358976</v>
      </c>
    </row>
    <row r="32" spans="2:13" x14ac:dyDescent="0.25">
      <c r="B32" s="13"/>
      <c r="C32">
        <v>2031</v>
      </c>
      <c r="D32" s="2">
        <f t="shared" si="6"/>
        <v>0.12409339462041741</v>
      </c>
      <c r="E32" s="2">
        <f t="shared" si="7"/>
        <v>0.17945813991260359</v>
      </c>
      <c r="F32" s="2">
        <f t="shared" si="8"/>
        <v>0.25200504753684766</v>
      </c>
      <c r="G32" s="2">
        <f t="shared" si="0"/>
        <v>0.16991249417257154</v>
      </c>
      <c r="H32" s="2">
        <f t="shared" si="9"/>
        <v>1.9840880150813256E-2</v>
      </c>
      <c r="I32" s="2">
        <f t="shared" si="10"/>
        <v>1.0781644677993424E-2</v>
      </c>
      <c r="J32" s="21">
        <f t="shared" si="3"/>
        <v>8.4956247086285779E-3</v>
      </c>
      <c r="K32" s="21">
        <f t="shared" si="4"/>
        <v>0.20903064371000679</v>
      </c>
    </row>
    <row r="33" spans="2:13" x14ac:dyDescent="0.25">
      <c r="B33" s="13"/>
      <c r="C33">
        <v>2032</v>
      </c>
      <c r="D33" s="2">
        <f t="shared" si="6"/>
        <v>0.1304221577460587</v>
      </c>
      <c r="E33" s="2">
        <f t="shared" si="7"/>
        <v>0.18861050504814636</v>
      </c>
      <c r="F33" s="2">
        <f t="shared" si="8"/>
        <v>0.26485730496122689</v>
      </c>
      <c r="G33" s="2">
        <f t="shared" si="0"/>
        <v>0.17857803137537265</v>
      </c>
      <c r="H33" s="2">
        <f t="shared" si="9"/>
        <v>2.0277379514131149E-2</v>
      </c>
      <c r="I33" s="2">
        <f t="shared" si="10"/>
        <v>1.101884086090928E-2</v>
      </c>
      <c r="J33" s="21">
        <f t="shared" si="3"/>
        <v>8.9289015687686324E-3</v>
      </c>
      <c r="K33" s="21">
        <f t="shared" si="4"/>
        <v>0.21880315331918171</v>
      </c>
    </row>
    <row r="34" spans="2:13" x14ac:dyDescent="0.25">
      <c r="B34" s="13"/>
      <c r="C34">
        <v>2033</v>
      </c>
      <c r="D34" s="2">
        <f t="shared" si="6"/>
        <v>0.13707368779110768</v>
      </c>
      <c r="E34" s="2">
        <f t="shared" si="7"/>
        <v>0.19822964080560182</v>
      </c>
      <c r="F34" s="2">
        <f t="shared" si="8"/>
        <v>0.27836502751424946</v>
      </c>
      <c r="G34" s="2">
        <f t="shared" si="0"/>
        <v>0.18768551097551667</v>
      </c>
      <c r="H34" s="2">
        <f t="shared" si="9"/>
        <v>2.0723481863442035E-2</v>
      </c>
      <c r="I34" s="2">
        <f t="shared" si="10"/>
        <v>1.1261255359849284E-2</v>
      </c>
      <c r="J34" s="21">
        <f t="shared" si="3"/>
        <v>9.3842755487758348E-3</v>
      </c>
      <c r="K34" s="21">
        <f t="shared" si="4"/>
        <v>0.22905452374758384</v>
      </c>
    </row>
    <row r="35" spans="2:13" x14ac:dyDescent="0.25">
      <c r="B35" s="13"/>
      <c r="C35">
        <v>2034</v>
      </c>
      <c r="D35" s="2">
        <f t="shared" si="6"/>
        <v>0.14406444586845416</v>
      </c>
      <c r="E35" s="2">
        <f t="shared" si="7"/>
        <v>0.2083393524866875</v>
      </c>
      <c r="F35" s="2">
        <f t="shared" si="8"/>
        <v>0.29256164391747619</v>
      </c>
      <c r="G35" s="2">
        <f t="shared" si="0"/>
        <v>0.197257472035268</v>
      </c>
      <c r="H35" s="2">
        <f t="shared" si="9"/>
        <v>2.1179398464437761E-2</v>
      </c>
      <c r="I35" s="2">
        <f t="shared" si="10"/>
        <v>1.1509002977765968E-2</v>
      </c>
      <c r="J35" s="21">
        <f t="shared" si="3"/>
        <v>9.8628736017634007E-3</v>
      </c>
      <c r="K35" s="21">
        <f t="shared" si="4"/>
        <v>0.23980874707923514</v>
      </c>
    </row>
    <row r="36" spans="2:13" x14ac:dyDescent="0.25">
      <c r="B36" s="13"/>
      <c r="C36">
        <v>2035</v>
      </c>
      <c r="D36" s="2">
        <f t="shared" si="6"/>
        <v>0.15141173260774532</v>
      </c>
      <c r="E36" s="2">
        <f t="shared" si="7"/>
        <v>0.21896465946350854</v>
      </c>
      <c r="F36" s="2">
        <f t="shared" si="8"/>
        <v>0.30748228775726744</v>
      </c>
      <c r="G36" s="2">
        <f t="shared" si="0"/>
        <v>0.20731760310906666</v>
      </c>
      <c r="H36" s="2">
        <f t="shared" si="9"/>
        <v>2.1645345230655394E-2</v>
      </c>
      <c r="I36" s="2">
        <f t="shared" si="10"/>
        <v>1.176220104327682E-2</v>
      </c>
      <c r="J36" s="21">
        <f t="shared" si="3"/>
        <v>1.0365880155453333E-2</v>
      </c>
      <c r="K36" s="21">
        <f t="shared" si="4"/>
        <v>0.25109102953845219</v>
      </c>
    </row>
    <row r="37" spans="2:13" x14ac:dyDescent="0.25">
      <c r="B37" s="13"/>
      <c r="C37">
        <v>2036</v>
      </c>
      <c r="D37" s="2">
        <f t="shared" si="6"/>
        <v>0.15913373097074032</v>
      </c>
      <c r="E37" s="2">
        <f t="shared" si="7"/>
        <v>0.23013185709614747</v>
      </c>
      <c r="F37" s="2">
        <f t="shared" si="8"/>
        <v>0.32316388443288807</v>
      </c>
      <c r="G37" s="2">
        <f t="shared" si="0"/>
        <v>0.21789080086762908</v>
      </c>
      <c r="H37" s="2">
        <f t="shared" si="9"/>
        <v>2.2121542825729812E-2</v>
      </c>
      <c r="I37" s="2">
        <f t="shared" si="10"/>
        <v>1.2020969466228909E-2</v>
      </c>
      <c r="J37" s="21">
        <f t="shared" si="3"/>
        <v>1.0894540043381454E-2</v>
      </c>
      <c r="K37" s="21">
        <f t="shared" si="4"/>
        <v>0.26292785320296924</v>
      </c>
      <c r="M37" s="9"/>
    </row>
    <row r="38" spans="2:13" x14ac:dyDescent="0.25">
      <c r="B38" s="13"/>
      <c r="C38">
        <v>2037</v>
      </c>
      <c r="D38" s="2">
        <f t="shared" si="6"/>
        <v>0.16724955125024807</v>
      </c>
      <c r="E38" s="2">
        <f t="shared" si="7"/>
        <v>0.24186858180805099</v>
      </c>
      <c r="F38" s="2">
        <f t="shared" si="8"/>
        <v>0.33964524253896533</v>
      </c>
      <c r="G38" s="2">
        <f t="shared" si="0"/>
        <v>0.22900323171187811</v>
      </c>
      <c r="H38" s="2">
        <f t="shared" si="9"/>
        <v>2.2608216767895869E-2</v>
      </c>
      <c r="I38" s="2">
        <f t="shared" si="10"/>
        <v>1.2285430794485946E-2</v>
      </c>
      <c r="J38" s="21">
        <f t="shared" si="3"/>
        <v>1.1450161585593907E-2</v>
      </c>
      <c r="K38" s="21">
        <f t="shared" si="4"/>
        <v>0.27534704085985384</v>
      </c>
    </row>
    <row r="39" spans="2:13" x14ac:dyDescent="0.25">
      <c r="B39" s="13"/>
      <c r="C39" s="15">
        <v>2038</v>
      </c>
      <c r="D39" s="16">
        <f t="shared" si="6"/>
        <v>0.17577927836401072</v>
      </c>
      <c r="E39" s="16">
        <f t="shared" si="7"/>
        <v>0.25420387948026157</v>
      </c>
      <c r="F39" s="16">
        <f t="shared" si="8"/>
        <v>0.35696714990845252</v>
      </c>
      <c r="G39" s="16">
        <f t="shared" si="0"/>
        <v>0.24068239652918388</v>
      </c>
      <c r="H39" s="16">
        <f t="shared" si="9"/>
        <v>2.310559753678958E-2</v>
      </c>
      <c r="I39" s="16">
        <f t="shared" si="10"/>
        <v>1.2555710271964636E-2</v>
      </c>
      <c r="J39" s="22">
        <f t="shared" si="3"/>
        <v>1.2034119826459196E-2</v>
      </c>
      <c r="K39" s="22">
        <f t="shared" si="4"/>
        <v>0.28837782416439728</v>
      </c>
      <c r="L39" s="15" t="s">
        <v>81</v>
      </c>
    </row>
    <row r="40" spans="2:13" x14ac:dyDescent="0.25">
      <c r="B40" s="13"/>
      <c r="C40">
        <v>2039</v>
      </c>
      <c r="D40" s="2">
        <f t="shared" si="6"/>
        <v>0.18474402156057526</v>
      </c>
      <c r="E40" s="2">
        <f t="shared" si="7"/>
        <v>0.26716827733375492</v>
      </c>
      <c r="F40" s="2">
        <f t="shared" si="8"/>
        <v>0.37517247455378355</v>
      </c>
      <c r="G40" s="2">
        <f t="shared" si="0"/>
        <v>0.25295719875217226</v>
      </c>
      <c r="H40" s="2">
        <f t="shared" si="9"/>
        <v>2.361392068259895E-2</v>
      </c>
      <c r="I40" s="2">
        <f t="shared" si="10"/>
        <v>1.2831935897947858E-2</v>
      </c>
      <c r="J40" s="21">
        <f t="shared" si="3"/>
        <v>1.2647859937608613E-2</v>
      </c>
      <c r="K40" s="21">
        <f t="shared" si="4"/>
        <v>0.30205091527032768</v>
      </c>
    </row>
    <row r="41" spans="2:13" x14ac:dyDescent="0.25">
      <c r="B41" s="13"/>
      <c r="C41">
        <v>2040</v>
      </c>
      <c r="D41" s="2">
        <f t="shared" si="6"/>
        <v>0.19416596666016459</v>
      </c>
      <c r="E41" s="2">
        <f t="shared" si="7"/>
        <v>0.28079385947777641</v>
      </c>
      <c r="F41" s="2">
        <f t="shared" si="8"/>
        <v>0.39430627075602648</v>
      </c>
      <c r="G41" s="2">
        <f t="shared" si="0"/>
        <v>0.26585801588853303</v>
      </c>
      <c r="H41" s="2">
        <f t="shared" si="9"/>
        <v>2.4133426937616127E-2</v>
      </c>
      <c r="I41" s="2">
        <f t="shared" si="10"/>
        <v>1.311423848770271E-2</v>
      </c>
      <c r="J41" s="21">
        <f t="shared" si="3"/>
        <v>1.3292900794426653E-2</v>
      </c>
      <c r="K41" s="21">
        <f t="shared" si="4"/>
        <v>0.31639858210827854</v>
      </c>
    </row>
    <row r="42" spans="2:13" x14ac:dyDescent="0.25">
      <c r="B42" s="13"/>
      <c r="C42">
        <v>2041</v>
      </c>
      <c r="D42" s="2">
        <f t="shared" si="6"/>
        <v>0.20406843095983296</v>
      </c>
      <c r="E42" s="2">
        <f t="shared" si="7"/>
        <v>0.29511434631114297</v>
      </c>
      <c r="F42" s="2">
        <f t="shared" si="8"/>
        <v>0.41441589056458378</v>
      </c>
      <c r="G42" s="2">
        <f t="shared" si="0"/>
        <v>0.27941677469884818</v>
      </c>
      <c r="H42" s="2">
        <f t="shared" si="9"/>
        <v>2.4664362330243682E-2</v>
      </c>
      <c r="I42" s="2">
        <f t="shared" si="10"/>
        <v>1.3402751734432171E-2</v>
      </c>
      <c r="J42" s="21">
        <f t="shared" si="3"/>
        <v>1.397083873494241E-2</v>
      </c>
      <c r="K42" s="21">
        <f t="shared" si="4"/>
        <v>0.33145472749846644</v>
      </c>
    </row>
    <row r="43" spans="2:13" x14ac:dyDescent="0.25">
      <c r="B43" s="13"/>
      <c r="C43">
        <v>2042</v>
      </c>
      <c r="D43" s="2">
        <f t="shared" si="6"/>
        <v>0.21447592093878443</v>
      </c>
      <c r="E43" s="2">
        <f t="shared" si="7"/>
        <v>0.31016517797301124</v>
      </c>
      <c r="F43" s="2">
        <f t="shared" si="8"/>
        <v>0.43555110098337751</v>
      </c>
      <c r="G43" s="2">
        <f t="shared" si="0"/>
        <v>0.29366703020848939</v>
      </c>
      <c r="H43" s="2">
        <f t="shared" si="9"/>
        <v>2.5206978301509045E-2</v>
      </c>
      <c r="I43" s="2">
        <f t="shared" si="10"/>
        <v>1.3697612272589678E-2</v>
      </c>
      <c r="J43" s="21">
        <f t="shared" si="3"/>
        <v>1.4683351510424471E-2</v>
      </c>
      <c r="K43" s="21">
        <f t="shared" si="4"/>
        <v>0.34725497229301261</v>
      </c>
    </row>
    <row r="44" spans="2:13" x14ac:dyDescent="0.25">
      <c r="B44" s="13"/>
      <c r="C44">
        <v>2043</v>
      </c>
      <c r="D44" s="2">
        <f t="shared" si="6"/>
        <v>0.22541419290666243</v>
      </c>
      <c r="E44" s="2">
        <f t="shared" si="7"/>
        <v>0.32598360204963478</v>
      </c>
      <c r="F44" s="2">
        <f t="shared" si="8"/>
        <v>0.45776420713352972</v>
      </c>
      <c r="G44" s="2">
        <f t="shared" si="0"/>
        <v>0.30864404874912232</v>
      </c>
      <c r="H44" s="2">
        <f t="shared" si="9"/>
        <v>2.5761531824142245E-2</v>
      </c>
      <c r="I44" s="2">
        <f t="shared" si="10"/>
        <v>1.399895974258665E-2</v>
      </c>
      <c r="J44" s="21">
        <f t="shared" si="3"/>
        <v>1.5432202437456117E-2</v>
      </c>
      <c r="K44" s="21">
        <f t="shared" si="4"/>
        <v>0.36383674275330735</v>
      </c>
    </row>
    <row r="45" spans="2:13" x14ac:dyDescent="0.25">
      <c r="B45" s="13"/>
      <c r="C45">
        <v>2044</v>
      </c>
      <c r="D45" s="2">
        <f t="shared" si="6"/>
        <v>0.23691031674490221</v>
      </c>
      <c r="E45" s="2">
        <f t="shared" si="7"/>
        <v>0.34260876575416616</v>
      </c>
      <c r="F45" s="2">
        <f t="shared" si="8"/>
        <v>0.48111018169733971</v>
      </c>
      <c r="G45" s="2">
        <f t="shared" si="0"/>
        <v>0.3243848952353276</v>
      </c>
      <c r="H45" s="2">
        <f t="shared" si="9"/>
        <v>2.6328285524273375E-2</v>
      </c>
      <c r="I45" s="2">
        <f t="shared" si="10"/>
        <v>1.4306936856923557E-2</v>
      </c>
      <c r="J45" s="21">
        <f t="shared" si="3"/>
        <v>1.621924476176638E-2</v>
      </c>
      <c r="K45" s="21">
        <f t="shared" si="4"/>
        <v>0.38123936237829092</v>
      </c>
    </row>
    <row r="46" spans="2:13" x14ac:dyDescent="0.25">
      <c r="B46" s="13"/>
      <c r="C46">
        <v>2045</v>
      </c>
      <c r="D46" s="2">
        <f t="shared" si="6"/>
        <v>0.2489927428988922</v>
      </c>
      <c r="E46" s="2">
        <f t="shared" si="7"/>
        <v>0.36008181280762863</v>
      </c>
      <c r="F46" s="2">
        <f t="shared" si="8"/>
        <v>0.50564680096390402</v>
      </c>
      <c r="G46" s="2">
        <f t="shared" si="0"/>
        <v>0.34092852489232928</v>
      </c>
      <c r="H46" s="2">
        <f t="shared" si="9"/>
        <v>2.690750780580739E-2</v>
      </c>
      <c r="I46" s="2">
        <f t="shared" si="10"/>
        <v>1.4621689467775876E-2</v>
      </c>
      <c r="J46" s="21">
        <f t="shared" si="3"/>
        <v>1.7046426244616466E-2</v>
      </c>
      <c r="K46" s="21">
        <f t="shared" si="4"/>
        <v>0.399504148410529</v>
      </c>
    </row>
    <row r="47" spans="2:13" x14ac:dyDescent="0.25">
      <c r="B47" s="13"/>
      <c r="C47">
        <v>2046</v>
      </c>
      <c r="D47" s="2">
        <f t="shared" si="6"/>
        <v>0.26169137278673571</v>
      </c>
      <c r="E47" s="2">
        <f t="shared" si="7"/>
        <v>0.37844598526081769</v>
      </c>
      <c r="F47" s="2">
        <f t="shared" si="8"/>
        <v>0.53143478781306308</v>
      </c>
      <c r="G47" s="2">
        <f t="shared" si="0"/>
        <v>0.35831587966183809</v>
      </c>
      <c r="H47" s="2">
        <f t="shared" si="9"/>
        <v>2.7499472977535154E-2</v>
      </c>
      <c r="I47" s="2">
        <f t="shared" si="10"/>
        <v>1.4943366636066945E-2</v>
      </c>
      <c r="J47" s="21">
        <f t="shared" si="3"/>
        <v>1.7915793983091906E-2</v>
      </c>
      <c r="K47" s="21">
        <f t="shared" si="4"/>
        <v>0.41867451325853211</v>
      </c>
    </row>
    <row r="48" spans="2:13" x14ac:dyDescent="0.25">
      <c r="B48" s="13"/>
      <c r="C48">
        <v>2047</v>
      </c>
      <c r="D48" s="2">
        <f t="shared" si="6"/>
        <v>0.27503763279885923</v>
      </c>
      <c r="E48" s="2">
        <f t="shared" si="7"/>
        <v>0.39774673050911935</v>
      </c>
      <c r="F48" s="2">
        <f t="shared" si="8"/>
        <v>0.55853796199152927</v>
      </c>
      <c r="G48" s="2">
        <f t="shared" si="0"/>
        <v>0.37658998952459177</v>
      </c>
      <c r="H48" s="2">
        <f t="shared" si="9"/>
        <v>2.810446138304093E-2</v>
      </c>
      <c r="I48" s="2">
        <f t="shared" si="10"/>
        <v>1.5272120702060419E-2</v>
      </c>
      <c r="J48" s="21">
        <f t="shared" si="3"/>
        <v>1.882949947622959E-2</v>
      </c>
      <c r="K48" s="21">
        <f t="shared" si="4"/>
        <v>0.43879607108592272</v>
      </c>
    </row>
    <row r="49" spans="2:12" x14ac:dyDescent="0.25">
      <c r="B49" s="13"/>
      <c r="C49">
        <v>2048</v>
      </c>
      <c r="D49" s="2">
        <f t="shared" si="6"/>
        <v>0.28906455207160103</v>
      </c>
      <c r="E49" s="2">
        <f t="shared" si="7"/>
        <v>0.41803181376508441</v>
      </c>
      <c r="F49" s="2">
        <f t="shared" si="8"/>
        <v>0.58702339805309722</v>
      </c>
      <c r="G49" s="2">
        <f t="shared" si="0"/>
        <v>0.39579607899034591</v>
      </c>
      <c r="H49" s="2">
        <f t="shared" si="9"/>
        <v>2.8722759533467829E-2</v>
      </c>
      <c r="I49" s="2">
        <f t="shared" si="10"/>
        <v>1.5608107357505748E-2</v>
      </c>
      <c r="J49" s="21">
        <f t="shared" si="3"/>
        <v>1.9789803949517296E-2</v>
      </c>
      <c r="K49" s="21">
        <f t="shared" si="4"/>
        <v>0.4599167498308368</v>
      </c>
    </row>
    <row r="50" spans="2:12" x14ac:dyDescent="0.25">
      <c r="B50" s="13"/>
      <c r="C50">
        <v>2049</v>
      </c>
      <c r="D50" s="2">
        <f t="shared" si="6"/>
        <v>0.30380684422725268</v>
      </c>
      <c r="E50" s="2">
        <f t="shared" si="7"/>
        <v>0.43935143626710371</v>
      </c>
      <c r="F50" s="2">
        <f t="shared" si="8"/>
        <v>0.61696159135380513</v>
      </c>
      <c r="G50" s="2">
        <f t="shared" si="0"/>
        <v>0.41598167901885358</v>
      </c>
      <c r="H50" s="2">
        <f t="shared" si="9"/>
        <v>2.9354660243204121E-2</v>
      </c>
      <c r="I50" s="2">
        <f t="shared" si="10"/>
        <v>1.5951485719370877E-2</v>
      </c>
      <c r="J50" s="21">
        <f t="shared" si="3"/>
        <v>2.0799083950942682E-2</v>
      </c>
      <c r="K50" s="21">
        <f t="shared" si="4"/>
        <v>0.48208690893237127</v>
      </c>
    </row>
    <row r="51" spans="2:12" x14ac:dyDescent="0.25">
      <c r="B51" s="13"/>
      <c r="C51">
        <v>2050</v>
      </c>
      <c r="D51" s="2">
        <f t="shared" si="6"/>
        <v>0.31930099328284256</v>
      </c>
      <c r="E51" s="2">
        <f t="shared" si="7"/>
        <v>0.46175835951672595</v>
      </c>
      <c r="F51" s="2">
        <f t="shared" si="8"/>
        <v>0.64842663251284915</v>
      </c>
      <c r="G51" s="2">
        <f t="shared" si="0"/>
        <v>0.43719674464881503</v>
      </c>
      <c r="H51" s="2">
        <f t="shared" si="9"/>
        <v>3.0000462768554611E-2</v>
      </c>
      <c r="I51" s="2">
        <f t="shared" si="10"/>
        <v>1.6302418405197035E-2</v>
      </c>
      <c r="J51" s="21">
        <f t="shared" si="3"/>
        <v>2.1859837232440754E-2</v>
      </c>
      <c r="K51" s="21">
        <f t="shared" si="4"/>
        <v>0.50535946305500745</v>
      </c>
    </row>
    <row r="52" spans="2:12" x14ac:dyDescent="0.25">
      <c r="B52" s="13"/>
      <c r="C52">
        <v>2051</v>
      </c>
      <c r="D52" s="2">
        <f t="shared" si="6"/>
        <v>0.33558534394026751</v>
      </c>
      <c r="E52" s="2">
        <f t="shared" si="7"/>
        <v>0.48530803585207893</v>
      </c>
      <c r="F52" s="2">
        <f t="shared" si="8"/>
        <v>0.68149639077100443</v>
      </c>
      <c r="G52" s="2">
        <f t="shared" si="0"/>
        <v>0.45949377862590457</v>
      </c>
      <c r="H52" s="2">
        <f t="shared" si="9"/>
        <v>3.0660472949462812E-2</v>
      </c>
      <c r="I52" s="2">
        <f t="shared" si="10"/>
        <v>1.6661071610111371E-2</v>
      </c>
      <c r="J52" s="21">
        <f t="shared" si="3"/>
        <v>2.2974688931295228E-2</v>
      </c>
      <c r="K52" s="21">
        <f t="shared" si="4"/>
        <v>0.52979001211677401</v>
      </c>
    </row>
    <row r="53" spans="2:12" x14ac:dyDescent="0.25">
      <c r="B53" s="13"/>
      <c r="C53">
        <v>2052</v>
      </c>
      <c r="D53" s="2">
        <f t="shared" si="6"/>
        <v>0.35270019648122114</v>
      </c>
      <c r="E53" s="2">
        <f t="shared" si="7"/>
        <v>0.51005874568053489</v>
      </c>
      <c r="F53" s="2">
        <f t="shared" si="8"/>
        <v>0.71625270670032559</v>
      </c>
      <c r="G53" s="2">
        <f t="shared" si="0"/>
        <v>0.48292796133582572</v>
      </c>
      <c r="H53" s="2">
        <f t="shared" si="9"/>
        <v>3.1335003354350993E-2</v>
      </c>
      <c r="I53" s="2">
        <f t="shared" si="10"/>
        <v>1.702761518553382E-2</v>
      </c>
      <c r="J53" s="21">
        <f t="shared" si="3"/>
        <v>2.4146398066791287E-2</v>
      </c>
      <c r="K53" s="21">
        <f t="shared" si="4"/>
        <v>0.5554369779425018</v>
      </c>
    </row>
    <row r="54" spans="2:12" x14ac:dyDescent="0.25">
      <c r="B54" s="13"/>
      <c r="C54">
        <v>2053</v>
      </c>
      <c r="D54" s="2">
        <f t="shared" si="6"/>
        <v>0.37068790650176342</v>
      </c>
      <c r="E54" s="2">
        <f t="shared" si="7"/>
        <v>0.53607174171024208</v>
      </c>
      <c r="F54" s="2">
        <f t="shared" si="8"/>
        <v>0.7527815947420422</v>
      </c>
      <c r="G54" s="2">
        <f t="shared" si="0"/>
        <v>0.50755728736395278</v>
      </c>
      <c r="H54" s="2">
        <f t="shared" si="9"/>
        <v>3.2024373428146714E-2</v>
      </c>
      <c r="I54" s="2">
        <f t="shared" si="10"/>
        <v>1.7402222719615563E-2</v>
      </c>
      <c r="J54" s="21">
        <f t="shared" si="3"/>
        <v>2.5377864368197639E-2</v>
      </c>
      <c r="K54" s="21">
        <f t="shared" si="4"/>
        <v>0.58236174787991268</v>
      </c>
    </row>
    <row r="55" spans="2:12" x14ac:dyDescent="0.25">
      <c r="B55" s="13"/>
      <c r="C55">
        <v>2054</v>
      </c>
      <c r="D55" s="2">
        <f t="shared" si="6"/>
        <v>0.38959298973335332</v>
      </c>
      <c r="E55" s="2">
        <f t="shared" si="7"/>
        <v>0.56341140053746441</v>
      </c>
      <c r="F55" s="2">
        <f t="shared" si="8"/>
        <v>0.79117345607388634</v>
      </c>
      <c r="G55" s="2">
        <f t="shared" si="0"/>
        <v>0.5334427090195144</v>
      </c>
      <c r="H55" s="2">
        <f t="shared" si="9"/>
        <v>3.2728909643565944E-2</v>
      </c>
      <c r="I55" s="2">
        <f t="shared" si="10"/>
        <v>1.7785071619447108E-2</v>
      </c>
      <c r="J55" s="21">
        <f t="shared" si="3"/>
        <v>2.6672135450975722E-2</v>
      </c>
      <c r="K55" s="21">
        <f t="shared" si="4"/>
        <v>0.61062882573350319</v>
      </c>
    </row>
    <row r="56" spans="2:12" x14ac:dyDescent="0.25">
      <c r="B56" s="13"/>
      <c r="C56">
        <v>2055</v>
      </c>
      <c r="D56" s="2">
        <f t="shared" si="6"/>
        <v>0.40946223220975431</v>
      </c>
      <c r="E56" s="2">
        <f t="shared" si="7"/>
        <v>0.59214538196487509</v>
      </c>
      <c r="F56" s="2">
        <f t="shared" si="8"/>
        <v>0.83152330233365446</v>
      </c>
      <c r="G56" s="2">
        <f t="shared" si="0"/>
        <v>0.56064828717950954</v>
      </c>
      <c r="H56" s="2">
        <f t="shared" si="9"/>
        <v>3.3448945655724392E-2</v>
      </c>
      <c r="I56" s="2">
        <f t="shared" si="10"/>
        <v>1.8176343195074943E-2</v>
      </c>
      <c r="J56" s="21">
        <f t="shared" si="3"/>
        <v>2.803241435897548E-2</v>
      </c>
      <c r="K56" s="21">
        <f t="shared" si="4"/>
        <v>0.64030599038928437</v>
      </c>
    </row>
    <row r="57" spans="2:12" x14ac:dyDescent="0.25">
      <c r="B57" s="13"/>
      <c r="C57">
        <v>2056</v>
      </c>
      <c r="D57" s="2">
        <f t="shared" si="6"/>
        <v>0.43034480605245173</v>
      </c>
      <c r="E57" s="2">
        <f t="shared" si="7"/>
        <v>0.62234479644508367</v>
      </c>
      <c r="F57" s="2">
        <f t="shared" si="8"/>
        <v>0.87393099075267078</v>
      </c>
      <c r="G57" s="2">
        <f t="shared" si="0"/>
        <v>0.58924134982566445</v>
      </c>
      <c r="H57" s="2">
        <f t="shared" si="9"/>
        <v>3.4184822460150331E-2</v>
      </c>
      <c r="I57" s="2">
        <f t="shared" si="10"/>
        <v>1.8576222745366591E-2</v>
      </c>
      <c r="J57" s="21">
        <f t="shared" si="3"/>
        <v>2.9462067491283224E-2</v>
      </c>
      <c r="K57" s="21">
        <f t="shared" si="4"/>
        <v>0.67146446252246461</v>
      </c>
    </row>
    <row r="58" spans="2:12" x14ac:dyDescent="0.25">
      <c r="B58" s="13"/>
      <c r="C58">
        <v>2057</v>
      </c>
      <c r="D58" s="2">
        <f t="shared" si="6"/>
        <v>0.45229239116112674</v>
      </c>
      <c r="E58" s="2">
        <f t="shared" si="7"/>
        <v>0.65408438106378286</v>
      </c>
      <c r="F58" s="2">
        <f t="shared" si="8"/>
        <v>0.91850147128105697</v>
      </c>
      <c r="G58" s="2">
        <f t="shared" si="0"/>
        <v>0.6192926586667733</v>
      </c>
      <c r="H58" s="2">
        <f t="shared" si="9"/>
        <v>3.493688855427364E-2</v>
      </c>
      <c r="I58" s="2">
        <f t="shared" si="10"/>
        <v>1.8984899645764657E-2</v>
      </c>
      <c r="J58" s="21">
        <f t="shared" si="3"/>
        <v>3.0964632933338666E-2</v>
      </c>
      <c r="K58" s="21">
        <f t="shared" si="4"/>
        <v>0.70417907980015026</v>
      </c>
    </row>
    <row r="59" spans="2:12" x14ac:dyDescent="0.25">
      <c r="B59" s="13"/>
      <c r="C59" s="15">
        <v>2058</v>
      </c>
      <c r="D59" s="16">
        <f t="shared" si="6"/>
        <v>0.47535930311034419</v>
      </c>
      <c r="E59" s="16">
        <f t="shared" si="7"/>
        <v>0.68744268449803569</v>
      </c>
      <c r="F59" s="16">
        <f t="shared" si="8"/>
        <v>0.96534504631639084</v>
      </c>
      <c r="G59" s="16">
        <f t="shared" si="0"/>
        <v>0.6508765842587787</v>
      </c>
      <c r="H59" s="16">
        <f t="shared" si="9"/>
        <v>3.570550010246766E-2</v>
      </c>
      <c r="I59" s="16">
        <f t="shared" si="10"/>
        <v>1.9402567437971481E-2</v>
      </c>
      <c r="J59" s="22">
        <f t="shared" si="3"/>
        <v>3.2543829212938934E-2</v>
      </c>
      <c r="K59" s="22">
        <f t="shared" si="4"/>
        <v>0.73852848101215673</v>
      </c>
      <c r="L59" s="15" t="s">
        <v>82</v>
      </c>
    </row>
    <row r="60" spans="2:12" x14ac:dyDescent="0.25">
      <c r="J60" s="2"/>
      <c r="K60" s="2"/>
    </row>
  </sheetData>
  <mergeCells count="3">
    <mergeCell ref="B7:B19"/>
    <mergeCell ref="B20:B59"/>
    <mergeCell ref="C5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workbookViewId="0">
      <selection activeCell="L32" sqref="L32"/>
    </sheetView>
  </sheetViews>
  <sheetFormatPr defaultRowHeight="15" x14ac:dyDescent="0.25"/>
  <sheetData>
    <row r="1" spans="1:2" x14ac:dyDescent="0.25">
      <c r="A1" t="s">
        <v>32</v>
      </c>
    </row>
    <row r="2" spans="1:2" x14ac:dyDescent="0.25">
      <c r="A2" t="s">
        <v>33</v>
      </c>
      <c r="B2" t="s">
        <v>34</v>
      </c>
    </row>
    <row r="3" spans="1:2" x14ac:dyDescent="0.25">
      <c r="B3" t="s">
        <v>35</v>
      </c>
    </row>
    <row r="5" spans="1:2" x14ac:dyDescent="0.25">
      <c r="B5" t="s">
        <v>36</v>
      </c>
    </row>
    <row r="7" spans="1:2" x14ac:dyDescent="0.25">
      <c r="B7" t="s">
        <v>39</v>
      </c>
    </row>
    <row r="8" spans="1:2" x14ac:dyDescent="0.25">
      <c r="B8" t="s">
        <v>40</v>
      </c>
    </row>
    <row r="10" spans="1:2" x14ac:dyDescent="0.25">
      <c r="B10" t="s">
        <v>41</v>
      </c>
    </row>
    <row r="11" spans="1:2" x14ac:dyDescent="0.25">
      <c r="B11" t="s">
        <v>42</v>
      </c>
    </row>
    <row r="13" spans="1:2" x14ac:dyDescent="0.25">
      <c r="B13" t="s">
        <v>43</v>
      </c>
    </row>
    <row r="14" spans="1:2" x14ac:dyDescent="0.25">
      <c r="B14" t="s">
        <v>44</v>
      </c>
    </row>
    <row r="15" spans="1:2" x14ac:dyDescent="0.25">
      <c r="B15" t="s">
        <v>45</v>
      </c>
    </row>
    <row r="16" spans="1:2" x14ac:dyDescent="0.25">
      <c r="B16" t="s">
        <v>46</v>
      </c>
    </row>
    <row r="17" spans="2:12" x14ac:dyDescent="0.25">
      <c r="B17" t="s">
        <v>47</v>
      </c>
    </row>
    <row r="18" spans="2:12" x14ac:dyDescent="0.25">
      <c r="B18" t="s">
        <v>48</v>
      </c>
    </row>
    <row r="20" spans="2:12" x14ac:dyDescent="0.25">
      <c r="B20" t="s">
        <v>50</v>
      </c>
    </row>
    <row r="21" spans="2:12" x14ac:dyDescent="0.25">
      <c r="B21" t="s">
        <v>49</v>
      </c>
      <c r="H21" t="s">
        <v>51</v>
      </c>
    </row>
    <row r="23" spans="2:12" x14ac:dyDescent="0.25">
      <c r="B23" t="s">
        <v>57</v>
      </c>
    </row>
    <row r="24" spans="2:12" x14ac:dyDescent="0.25">
      <c r="B24" t="s">
        <v>58</v>
      </c>
      <c r="J24">
        <v>2018</v>
      </c>
      <c r="K24">
        <v>2008</v>
      </c>
      <c r="L24" t="s">
        <v>62</v>
      </c>
    </row>
    <row r="25" spans="2:12" x14ac:dyDescent="0.25">
      <c r="B25" t="s">
        <v>61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5">
      <c r="B27" t="s">
        <v>59</v>
      </c>
      <c r="J27">
        <v>2018</v>
      </c>
      <c r="K27" s="5">
        <v>0.35499999999999998</v>
      </c>
    </row>
    <row r="28" spans="2:12" x14ac:dyDescent="0.25">
      <c r="B28" t="s">
        <v>60</v>
      </c>
      <c r="J28">
        <v>2028</v>
      </c>
      <c r="K28" s="6">
        <f>K27*(1+$L$25)^10</f>
        <v>0.39839642816971721</v>
      </c>
    </row>
    <row r="29" spans="2:12" x14ac:dyDescent="0.25">
      <c r="J29">
        <v>2038</v>
      </c>
      <c r="K29" s="6">
        <f t="shared" ref="K29:K31" si="0">K28*(1+$L$25)^10</f>
        <v>0.4470977858546159</v>
      </c>
    </row>
    <row r="30" spans="2:12" x14ac:dyDescent="0.25">
      <c r="J30">
        <v>2048</v>
      </c>
      <c r="K30" s="6">
        <f t="shared" si="0"/>
        <v>0.50175256599174112</v>
      </c>
    </row>
    <row r="31" spans="2:12" x14ac:dyDescent="0.25">
      <c r="J31">
        <v>2058</v>
      </c>
      <c r="K31" s="6">
        <f t="shared" si="0"/>
        <v>0.56308853553830984</v>
      </c>
      <c r="L3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dimension ref="B2:O45"/>
  <sheetViews>
    <sheetView workbookViewId="0">
      <selection activeCell="M8" sqref="M8"/>
    </sheetView>
  </sheetViews>
  <sheetFormatPr defaultRowHeight="15" x14ac:dyDescent="0.25"/>
  <cols>
    <col min="2" max="2" width="14.7109375" customWidth="1"/>
    <col min="3" max="3" width="4.42578125" customWidth="1"/>
    <col min="6" max="6" width="5" bestFit="1" customWidth="1"/>
    <col min="7" max="7" width="6.5703125" bestFit="1" customWidth="1"/>
    <col min="8" max="8" width="11" bestFit="1" customWidth="1"/>
    <col min="9" max="9" width="11.5703125" bestFit="1" customWidth="1"/>
    <col min="10" max="10" width="10.5703125" bestFit="1" customWidth="1"/>
    <col min="11" max="11" width="11.5703125" bestFit="1" customWidth="1"/>
    <col min="13" max="13" width="12.5703125" bestFit="1" customWidth="1"/>
  </cols>
  <sheetData>
    <row r="2" spans="2:15" x14ac:dyDescent="0.25">
      <c r="B2" t="s">
        <v>64</v>
      </c>
    </row>
    <row r="3" spans="2:15" x14ac:dyDescent="0.25">
      <c r="B3" t="s">
        <v>65</v>
      </c>
      <c r="C3">
        <v>5</v>
      </c>
      <c r="D3" t="s">
        <v>66</v>
      </c>
      <c r="F3" s="14" t="s">
        <v>79</v>
      </c>
      <c r="G3" s="14" t="s">
        <v>88</v>
      </c>
      <c r="H3" s="14" t="s">
        <v>128</v>
      </c>
      <c r="I3" s="14" t="s">
        <v>128</v>
      </c>
      <c r="J3" s="14" t="s">
        <v>91</v>
      </c>
      <c r="K3" s="1"/>
      <c r="O3" t="s">
        <v>131</v>
      </c>
    </row>
    <row r="4" spans="2:15" x14ac:dyDescent="0.25">
      <c r="C4">
        <v>20</v>
      </c>
      <c r="D4" t="s">
        <v>66</v>
      </c>
      <c r="F4" s="14"/>
      <c r="G4" s="14" t="s">
        <v>89</v>
      </c>
      <c r="H4" s="14" t="s">
        <v>129</v>
      </c>
      <c r="I4" s="14" t="s">
        <v>130</v>
      </c>
      <c r="J4" s="14" t="s">
        <v>85</v>
      </c>
      <c r="L4" s="11" t="s">
        <v>95</v>
      </c>
      <c r="M4" s="11"/>
    </row>
    <row r="5" spans="2:15" x14ac:dyDescent="0.25">
      <c r="C5">
        <v>40</v>
      </c>
      <c r="D5" t="s">
        <v>66</v>
      </c>
      <c r="F5">
        <v>0</v>
      </c>
      <c r="G5">
        <v>0</v>
      </c>
      <c r="H5" s="8">
        <v>0</v>
      </c>
      <c r="I5" s="2">
        <f>H5*(1+Constants!$D$25)^'CF Analysis (Nothing)'!F5</f>
        <v>0</v>
      </c>
      <c r="J5" s="9">
        <f>(1+Constants!$D$26)^-F5*I5</f>
        <v>0</v>
      </c>
      <c r="L5" t="s">
        <v>92</v>
      </c>
      <c r="M5" s="9">
        <f>SUM(J5:J10)</f>
        <v>5530.3613228638633</v>
      </c>
    </row>
    <row r="6" spans="2:15" x14ac:dyDescent="0.25">
      <c r="F6">
        <v>1</v>
      </c>
      <c r="G6" s="23">
        <f>Constants!$D$3*365.25</f>
        <v>8291.1749999999993</v>
      </c>
      <c r="H6" s="8">
        <f>G6*'Grid Power'!K20</f>
        <v>1009.8704545166999</v>
      </c>
      <c r="I6" s="2">
        <f>H6*(1+Constants!$D$25)^'CF Analysis (Nothing)'!F6</f>
        <v>1040.1665681522009</v>
      </c>
      <c r="J6" s="9">
        <f>(1+Constants!$D$26)^-F6*I6</f>
        <v>1009.8704545166999</v>
      </c>
      <c r="L6" t="s">
        <v>93</v>
      </c>
      <c r="M6" s="9">
        <f>SUM(J5:J25)</f>
        <v>32059.798827004382</v>
      </c>
    </row>
    <row r="7" spans="2:15" x14ac:dyDescent="0.25">
      <c r="F7">
        <v>2</v>
      </c>
      <c r="G7" s="23">
        <f>Constants!$D$3*365.25</f>
        <v>8291.1749999999993</v>
      </c>
      <c r="H7" s="8">
        <f>G7*'Grid Power'!K21</f>
        <v>1055.7030477640635</v>
      </c>
      <c r="I7" s="2">
        <f>H7*(1+Constants!$D$25)^'CF Analysis (Nothing)'!F7</f>
        <v>1119.9953633728949</v>
      </c>
      <c r="J7" s="9">
        <f>(1+Constants!$D$26)^-F7*I7</f>
        <v>1055.7030477640635</v>
      </c>
      <c r="L7" t="s">
        <v>94</v>
      </c>
      <c r="M7" s="9">
        <f>SUM(J5:J45)</f>
        <v>113141.42727487897</v>
      </c>
    </row>
    <row r="8" spans="2:15" x14ac:dyDescent="0.25">
      <c r="F8">
        <v>3</v>
      </c>
      <c r="G8" s="23">
        <f>Constants!$D$3*365.25</f>
        <v>8291.1749999999993</v>
      </c>
      <c r="H8" s="8">
        <f>G8*'Grid Power'!K22</f>
        <v>1103.7483456685168</v>
      </c>
      <c r="I8" s="2">
        <f>H8*(1+Constants!$D$25)^'CF Analysis (Nothing)'!F8</f>
        <v>1206.0956185173213</v>
      </c>
      <c r="J8" s="9">
        <f>(1+Constants!$D$26)^-F8*I8</f>
        <v>1103.7483456685168</v>
      </c>
    </row>
    <row r="9" spans="2:15" x14ac:dyDescent="0.25">
      <c r="F9">
        <v>4</v>
      </c>
      <c r="G9" s="23">
        <f>Constants!$D$3*365.25</f>
        <v>8291.1749999999993</v>
      </c>
      <c r="H9" s="8">
        <f>G9*'Grid Power'!K23</f>
        <v>1154.1164515004041</v>
      </c>
      <c r="I9" s="2">
        <f>H9*(1+Constants!$D$25)^'CF Analysis (Nothing)'!F9</f>
        <v>1298.9682339296423</v>
      </c>
      <c r="J9" s="9">
        <f>(1+Constants!$D$26)^-F9*I9</f>
        <v>1154.1164515004041</v>
      </c>
    </row>
    <row r="10" spans="2:15" x14ac:dyDescent="0.25">
      <c r="F10">
        <v>5</v>
      </c>
      <c r="G10" s="23">
        <f>Constants!$D$3*365.25</f>
        <v>8291.1749999999993</v>
      </c>
      <c r="H10" s="8">
        <f>G10*'Grid Power'!K24</f>
        <v>1206.9230234141789</v>
      </c>
      <c r="I10" s="2">
        <f>H10*(1+Constants!$D$25)^'CF Analysis (Nothing)'!F10</f>
        <v>1399.1545707198293</v>
      </c>
      <c r="J10" s="9">
        <f>(1+Constants!$D$26)^-F10*I10</f>
        <v>1206.9230234141789</v>
      </c>
    </row>
    <row r="11" spans="2:15" x14ac:dyDescent="0.25">
      <c r="F11">
        <v>6</v>
      </c>
      <c r="G11" s="23">
        <f>Constants!$D$3*365.25</f>
        <v>8291.1749999999993</v>
      </c>
      <c r="H11" s="8">
        <f>G11*'Grid Power'!K25</f>
        <v>1262.2895564190758</v>
      </c>
      <c r="I11" s="2">
        <f>H11*(1+Constants!$D$25)^'CF Analysis (Nothing)'!F11</f>
        <v>1507.23974372677</v>
      </c>
      <c r="J11" s="9">
        <f>(1+Constants!$D$26)^-F11*I11</f>
        <v>1262.2895564190758</v>
      </c>
    </row>
    <row r="12" spans="2:15" x14ac:dyDescent="0.25">
      <c r="F12">
        <v>7</v>
      </c>
      <c r="G12" s="23">
        <f>Constants!$D$3*365.25</f>
        <v>8291.1749999999993</v>
      </c>
      <c r="H12" s="8">
        <f>G12*'Grid Power'!K26</f>
        <v>1320.3436787010596</v>
      </c>
      <c r="I12" s="2">
        <f>H12*(1+Constants!$D$25)^'CF Analysis (Nothing)'!F12</f>
        <v>1623.8561838133649</v>
      </c>
      <c r="J12" s="9">
        <f>(1+Constants!$D$26)^-F12*I12</f>
        <v>1320.3436787010596</v>
      </c>
    </row>
    <row r="13" spans="2:15" x14ac:dyDescent="0.25">
      <c r="F13">
        <v>8</v>
      </c>
      <c r="G13" s="23">
        <f>Constants!$D$3*365.25</f>
        <v>8291.1749999999993</v>
      </c>
      <c r="H13" s="8">
        <f>G13*'Grid Power'!K27</f>
        <v>1381.2194630273259</v>
      </c>
      <c r="I13" s="2">
        <f>H13*(1+Constants!$D$25)^'CF Analysis (Nothing)'!F13</f>
        <v>1749.6874915932849</v>
      </c>
      <c r="J13" s="9">
        <f>(1+Constants!$D$26)^-F13*I13</f>
        <v>1381.2194630273259</v>
      </c>
    </row>
    <row r="14" spans="2:15" x14ac:dyDescent="0.25">
      <c r="F14">
        <v>9</v>
      </c>
      <c r="G14" s="23">
        <f>Constants!$D$3*365.25</f>
        <v>8291.1749999999993</v>
      </c>
      <c r="H14" s="8">
        <f>G14*'Grid Power'!K28</f>
        <v>1445.0577540019074</v>
      </c>
      <c r="I14" s="2">
        <f>H14*(1+Constants!$D$25)^'CF Analysis (Nothing)'!F14</f>
        <v>1885.4726065062057</v>
      </c>
      <c r="J14" s="9">
        <f>(1+Constants!$D$26)^-F14*I14</f>
        <v>1445.0577540019074</v>
      </c>
    </row>
    <row r="15" spans="2:15" x14ac:dyDescent="0.25">
      <c r="F15">
        <v>10</v>
      </c>
      <c r="G15" s="23">
        <f>Constants!$D$3*365.25</f>
        <v>8291.1749999999993</v>
      </c>
      <c r="H15" s="8">
        <f>G15*'Grid Power'!K29</f>
        <v>1512.0065119801163</v>
      </c>
      <c r="I15" s="2">
        <f>H15*(1+Constants!$D$25)^'CF Analysis (Nothing)'!F15</f>
        <v>2032.0103171250523</v>
      </c>
      <c r="J15" s="9">
        <f>(1+Constants!$D$26)^-F15*I15</f>
        <v>1512.0065119801161</v>
      </c>
    </row>
    <row r="16" spans="2:15" x14ac:dyDescent="0.25">
      <c r="F16">
        <v>11</v>
      </c>
      <c r="G16" s="23">
        <f>Constants!$D$3*365.25</f>
        <v>8291.1749999999993</v>
      </c>
      <c r="H16" s="8">
        <f>G16*'Grid Power'!K30</f>
        <v>1582.2211744907443</v>
      </c>
      <c r="I16" s="2">
        <f>H16*(1+Constants!$D$25)^'CF Analysis (Nothing)'!F16</f>
        <v>2190.1641407075012</v>
      </c>
      <c r="J16" s="9">
        <f>(1+Constants!$D$26)^-F16*I16</f>
        <v>1582.2211744907443</v>
      </c>
    </row>
    <row r="17" spans="6:10" x14ac:dyDescent="0.25">
      <c r="F17">
        <v>12</v>
      </c>
      <c r="G17" s="23">
        <f>Constants!$D$3*365.25</f>
        <v>8291.1749999999993</v>
      </c>
      <c r="H17" s="8">
        <f>G17*'Grid Power'!K31</f>
        <v>1655.8650360582069</v>
      </c>
      <c r="I17" s="2">
        <f>H17*(1+Constants!$D$25)^'CF Analysis (Nothing)'!F17</f>
        <v>2360.8676023079288</v>
      </c>
      <c r="J17" s="9">
        <f>(1+Constants!$D$26)^-F17*I17</f>
        <v>1655.8650360582071</v>
      </c>
    </row>
    <row r="18" spans="6:10" x14ac:dyDescent="0.25">
      <c r="F18">
        <v>13</v>
      </c>
      <c r="G18" s="23">
        <f>Constants!$D$3*365.25</f>
        <v>8291.1749999999993</v>
      </c>
      <c r="H18" s="8">
        <f>G18*'Grid Power'!K32</f>
        <v>1733.1096473623154</v>
      </c>
      <c r="I18" s="2">
        <f>H18*(1+Constants!$D$25)^'CF Analysis (Nothing)'!F18</f>
        <v>2545.1299462597117</v>
      </c>
      <c r="J18" s="9">
        <f>(1+Constants!$D$26)^-F18*I18</f>
        <v>1733.1096473623156</v>
      </c>
    </row>
    <row r="19" spans="6:10" x14ac:dyDescent="0.25">
      <c r="F19">
        <v>14</v>
      </c>
      <c r="G19" s="23">
        <f>Constants!$D$3*365.25</f>
        <v>8291.1749999999993</v>
      </c>
      <c r="H19" s="8">
        <f>G19*'Grid Power'!K33</f>
        <v>1814.1352347211662</v>
      </c>
      <c r="I19" s="2">
        <f>H19*(1+Constants!$D$25)^'CF Analysis (Nothing)'!F19</f>
        <v>2744.0423155368508</v>
      </c>
      <c r="J19" s="9">
        <f>(1+Constants!$D$26)^-F19*I19</f>
        <v>1814.1352347211659</v>
      </c>
    </row>
    <row r="20" spans="6:10" x14ac:dyDescent="0.25">
      <c r="F20">
        <v>15</v>
      </c>
      <c r="G20" s="23">
        <f>Constants!$D$3*365.25</f>
        <v>8291.1749999999993</v>
      </c>
      <c r="H20" s="8">
        <f>G20*'Grid Power'!K34</f>
        <v>1899.1311409328732</v>
      </c>
      <c r="I20" s="2">
        <f>H20*(1+Constants!$D$25)^'CF Analysis (Nothing)'!F20</f>
        <v>2958.7844374252509</v>
      </c>
      <c r="J20" s="9">
        <f>(1+Constants!$D$26)^-F20*I20</f>
        <v>1899.1311409328732</v>
      </c>
    </row>
    <row r="21" spans="6:10" x14ac:dyDescent="0.25">
      <c r="F21">
        <v>16</v>
      </c>
      <c r="G21" s="23">
        <f>Constants!$D$3*365.25</f>
        <v>8291.1749999999993</v>
      </c>
      <c r="H21" s="8">
        <f>G21*'Grid Power'!K35</f>
        <v>1988.2962885646773</v>
      </c>
      <c r="I21" s="2">
        <f>H21*(1+Constants!$D$25)^'CF Analysis (Nothing)'!F21</f>
        <v>3190.6318570959579</v>
      </c>
      <c r="J21" s="9">
        <f>(1+Constants!$D$26)^-F21*I21</f>
        <v>1988.2962885646773</v>
      </c>
    </row>
    <row r="22" spans="6:10" x14ac:dyDescent="0.25">
      <c r="F22">
        <v>17</v>
      </c>
      <c r="G22" s="23">
        <f>Constants!$D$3*365.25</f>
        <v>8291.1749999999993</v>
      </c>
      <c r="H22" s="8">
        <f>G22*'Grid Power'!K36</f>
        <v>2081.8396668334763</v>
      </c>
      <c r="I22" s="2">
        <f>H22*(1+Constants!$D$25)^'CF Analysis (Nothing)'!F22</f>
        <v>3440.9637640951214</v>
      </c>
      <c r="J22" s="9">
        <f>(1+Constants!$D$26)^-F22*I22</f>
        <v>2081.8396668334763</v>
      </c>
    </row>
    <row r="23" spans="6:10" x14ac:dyDescent="0.25">
      <c r="F23">
        <v>18</v>
      </c>
      <c r="G23" s="23">
        <f>Constants!$D$3*365.25</f>
        <v>8291.1749999999993</v>
      </c>
      <c r="H23" s="8">
        <f>G23*'Grid Power'!K37</f>
        <v>2179.9808432801283</v>
      </c>
      <c r="I23" s="2">
        <f>H23*(1+Constants!$D$25)^'CF Analysis (Nothing)'!F23</f>
        <v>3711.2714604697344</v>
      </c>
      <c r="J23" s="9">
        <f>(1+Constants!$D$26)^-F23*I23</f>
        <v>2179.9808432801283</v>
      </c>
    </row>
    <row r="24" spans="6:10" x14ac:dyDescent="0.25">
      <c r="F24">
        <v>19</v>
      </c>
      <c r="G24" s="23">
        <f>Constants!$D$3*365.25</f>
        <v>8291.1749999999993</v>
      </c>
      <c r="H24" s="8">
        <f>G24*'Grid Power'!K38</f>
        <v>2282.9505015011987</v>
      </c>
      <c r="I24" s="2">
        <f>H24*(1+Constants!$D$25)^'CF Analysis (Nothing)'!F24</f>
        <v>4003.1675232577536</v>
      </c>
      <c r="J24" s="9">
        <f>(1+Constants!$D$26)^-F24*I24</f>
        <v>2282.9505015011987</v>
      </c>
    </row>
    <row r="25" spans="6:10" x14ac:dyDescent="0.25">
      <c r="F25">
        <v>20</v>
      </c>
      <c r="G25" s="23">
        <f>Constants!$D$3*365.25</f>
        <v>8291.1749999999993</v>
      </c>
      <c r="H25" s="8">
        <f>G25*'Grid Power'!K39</f>
        <v>2390.9910062662466</v>
      </c>
      <c r="I25" s="2">
        <f>H25*(1+Constants!$D$25)^'CF Analysis (Nothing)'!F25</f>
        <v>4318.3957184109931</v>
      </c>
      <c r="J25" s="9">
        <f>(1+Constants!$D$26)^-F25*I25</f>
        <v>2390.9910062662466</v>
      </c>
    </row>
    <row r="26" spans="6:10" x14ac:dyDescent="0.25">
      <c r="F26">
        <v>21</v>
      </c>
      <c r="G26" s="23">
        <f>Constants!$D$3*365.25</f>
        <v>8291.1749999999993</v>
      </c>
      <c r="H26" s="8">
        <f>G26*'Grid Power'!K40</f>
        <v>2504.3569974164589</v>
      </c>
      <c r="I26" s="2">
        <f>H26*(1+Constants!$D$25)^'CF Analysis (Nothing)'!F26</f>
        <v>4658.8417279165296</v>
      </c>
      <c r="J26" s="9">
        <f>(1+Constants!$D$26)^-F26*I26</f>
        <v>2504.3569974164589</v>
      </c>
    </row>
    <row r="27" spans="6:10" x14ac:dyDescent="0.25">
      <c r="F27">
        <v>22</v>
      </c>
      <c r="G27" s="23">
        <f>Constants!$D$3*365.25</f>
        <v>8291.1749999999993</v>
      </c>
      <c r="H27" s="8">
        <f>G27*'Grid Power'!K41</f>
        <v>2623.3160140116061</v>
      </c>
      <c r="I27" s="2">
        <f>H27*(1+Constants!$D$25)^'CF Analysis (Nothing)'!F27</f>
        <v>5026.5447569667131</v>
      </c>
      <c r="J27" s="9">
        <f>(1+Constants!$D$26)^-F27*I27</f>
        <v>2623.3160140116061</v>
      </c>
    </row>
    <row r="28" spans="6:10" x14ac:dyDescent="0.25">
      <c r="F28">
        <v>23</v>
      </c>
      <c r="G28" s="23">
        <f>Constants!$D$3*365.25</f>
        <v>8291.1749999999993</v>
      </c>
      <c r="H28" s="8">
        <f>G28*'Grid Power'!K42</f>
        <v>2748.1491502670974</v>
      </c>
      <c r="I28" s="2">
        <f>H28*(1+Constants!$D$25)^'CF Analysis (Nothing)'!F28</f>
        <v>5423.7100935311819</v>
      </c>
      <c r="J28" s="9">
        <f>(1+Constants!$D$26)^-F28*I28</f>
        <v>2748.1491502670974</v>
      </c>
    </row>
    <row r="29" spans="6:10" x14ac:dyDescent="0.25">
      <c r="F29">
        <v>24</v>
      </c>
      <c r="G29" s="23">
        <f>Constants!$D$3*365.25</f>
        <v>8291.1749999999993</v>
      </c>
      <c r="H29" s="8">
        <f>G29*'Grid Power'!K43</f>
        <v>2879.1517449015187</v>
      </c>
      <c r="I29" s="2">
        <f>H29*(1+Constants!$D$25)^'CF Analysis (Nothing)'!F29</f>
        <v>5852.7226986409896</v>
      </c>
      <c r="J29" s="9">
        <f>(1+Constants!$D$26)^-F29*I29</f>
        <v>2879.1517449015187</v>
      </c>
    </row>
    <row r="30" spans="6:10" x14ac:dyDescent="0.25">
      <c r="F30">
        <v>25</v>
      </c>
      <c r="G30" s="23">
        <f>Constants!$D$3*365.25</f>
        <v>8291.1749999999993</v>
      </c>
      <c r="H30" s="8">
        <f>G30*'Grid Power'!K44</f>
        <v>3016.6341055976527</v>
      </c>
      <c r="I30" s="2">
        <f>H30*(1+Constants!$D$25)^'CF Analysis (Nothing)'!F30</f>
        <v>6316.1619121425447</v>
      </c>
      <c r="J30" s="9">
        <f>(1+Constants!$D$26)^-F30*I30</f>
        <v>3016.6341055976527</v>
      </c>
    </row>
    <row r="31" spans="6:10" x14ac:dyDescent="0.25">
      <c r="F31">
        <v>26</v>
      </c>
      <c r="G31" s="23">
        <f>Constants!$D$3*365.25</f>
        <v>8291.1749999999993</v>
      </c>
      <c r="H31" s="8">
        <f>G31*'Grid Power'!K45</f>
        <v>3160.9222703668261</v>
      </c>
      <c r="I31" s="2">
        <f>H31*(1+Constants!$D$25)^'CF Analysis (Nothing)'!F31</f>
        <v>6816.8173656579474</v>
      </c>
      <c r="J31" s="9">
        <f>(1+Constants!$D$26)^-F31*I31</f>
        <v>3160.9222703668261</v>
      </c>
    </row>
    <row r="32" spans="6:10" x14ac:dyDescent="0.25">
      <c r="F32">
        <v>27</v>
      </c>
      <c r="G32" s="23">
        <f>Constants!$D$3*365.25</f>
        <v>8291.1749999999993</v>
      </c>
      <c r="H32" s="8">
        <f>G32*'Grid Power'!K46</f>
        <v>3312.3588076976675</v>
      </c>
      <c r="I32" s="2">
        <f>H32*(1+Constants!$D$25)^'CF Analysis (Nothing)'!F32</f>
        <v>7357.7062020422982</v>
      </c>
      <c r="J32" s="9">
        <f>(1+Constants!$D$26)^-F32*I32</f>
        <v>3312.3588076976675</v>
      </c>
    </row>
    <row r="33" spans="6:10" x14ac:dyDescent="0.25">
      <c r="F33">
        <v>28</v>
      </c>
      <c r="G33" s="23">
        <f>Constants!$D$3*365.25</f>
        <v>8291.1749999999993</v>
      </c>
      <c r="H33" s="8">
        <f>G33*'Grid Power'!K47</f>
        <v>3471.3036574663097</v>
      </c>
      <c r="I33" s="2">
        <f>H33*(1+Constants!$D$25)^'CF Analysis (Nothing)'!F33</f>
        <v>7942.0917088051447</v>
      </c>
      <c r="J33" s="9">
        <f>(1+Constants!$D$26)^-F33*I33</f>
        <v>3471.3036574663097</v>
      </c>
    </row>
    <row r="34" spans="6:10" x14ac:dyDescent="0.25">
      <c r="F34">
        <v>29</v>
      </c>
      <c r="G34" s="23">
        <f>Constants!$D$3*365.25</f>
        <v>8291.1749999999993</v>
      </c>
      <c r="H34" s="8">
        <f>G34*'Grid Power'!K48</f>
        <v>3638.1350146858249</v>
      </c>
      <c r="I34" s="2">
        <f>H34*(1+Constants!$D$25)^'CF Analysis (Nothing)'!F34</f>
        <v>8573.5034818135355</v>
      </c>
      <c r="J34" s="9">
        <f>(1+Constants!$D$26)^-F34*I34</f>
        <v>3638.1350146858249</v>
      </c>
    </row>
    <row r="35" spans="6:10" x14ac:dyDescent="0.25">
      <c r="F35">
        <v>30</v>
      </c>
      <c r="G35" s="23">
        <f>Constants!$D$3*365.25</f>
        <v>8291.1749999999993</v>
      </c>
      <c r="H35" s="8">
        <f>G35*'Grid Power'!K49</f>
        <v>3813.2502582786879</v>
      </c>
      <c r="I35" s="2">
        <f>H35*(1+Constants!$D$25)^'CF Analysis (Nothing)'!F35</f>
        <v>9255.759245174133</v>
      </c>
      <c r="J35" s="9">
        <f>(1+Constants!$D$26)^-F35*I35</f>
        <v>3813.2502582786874</v>
      </c>
    </row>
    <row r="36" spans="6:10" x14ac:dyDescent="0.25">
      <c r="F36">
        <v>31</v>
      </c>
      <c r="G36" s="23">
        <f>Constants!$D$3*365.25</f>
        <v>8291.1749999999993</v>
      </c>
      <c r="H36" s="8">
        <f>G36*'Grid Power'!K50</f>
        <v>3997.0669271673532</v>
      </c>
      <c r="I36" s="2">
        <f>H36*(1+Constants!$D$25)^'CF Analysis (Nothing)'!F36</f>
        <v>9992.9884635610888</v>
      </c>
      <c r="J36" s="9">
        <f>(1+Constants!$D$26)^-F36*I36</f>
        <v>3997.0669271673528</v>
      </c>
    </row>
    <row r="37" spans="6:10" x14ac:dyDescent="0.25">
      <c r="F37">
        <v>32</v>
      </c>
      <c r="G37" s="23">
        <f>Constants!$D$3*365.25</f>
        <v>8291.1749999999993</v>
      </c>
      <c r="H37" s="8">
        <f>G37*'Grid Power'!K51</f>
        <v>4190.0237460951012</v>
      </c>
      <c r="I37" s="2">
        <f>H37*(1+Constants!$D$25)^'CF Analysis (Nothing)'!F37</f>
        <v>10789.657894480617</v>
      </c>
      <c r="J37" s="9">
        <f>(1+Constants!$D$26)^-F37*I37</f>
        <v>4190.0237460951003</v>
      </c>
    </row>
    <row r="38" spans="6:10" x14ac:dyDescent="0.25">
      <c r="F38">
        <v>33</v>
      </c>
      <c r="G38" s="23">
        <f>Constants!$D$3*365.25</f>
        <v>8291.1749999999993</v>
      </c>
      <c r="H38" s="8">
        <f>G38*'Grid Power'!K52</f>
        <v>4392.5817037122933</v>
      </c>
      <c r="I38" s="2">
        <f>H38*(1+Constants!$D$25)^'CF Analysis (Nothing)'!F38</f>
        <v>11650.599240112468</v>
      </c>
      <c r="J38" s="9">
        <f>(1+Constants!$D$26)^-F38*I38</f>
        <v>4392.5817037122933</v>
      </c>
    </row>
    <row r="39" spans="6:10" x14ac:dyDescent="0.25">
      <c r="F39">
        <v>34</v>
      </c>
      <c r="G39" s="23">
        <f>Constants!$D$3*365.25</f>
        <v>8291.1749999999993</v>
      </c>
      <c r="H39" s="8">
        <f>G39*'Grid Power'!K53</f>
        <v>4605.2251855924223</v>
      </c>
      <c r="I39" s="2">
        <f>H39*(1+Constants!$D$25)^'CF Analysis (Nothing)'!F39</f>
        <v>12581.03907151907</v>
      </c>
      <c r="J39" s="9">
        <f>(1+Constants!$D$26)^-F39*I39</f>
        <v>4605.2251855924223</v>
      </c>
    </row>
    <row r="40" spans="6:10" x14ac:dyDescent="0.25">
      <c r="F40">
        <v>35</v>
      </c>
      <c r="G40" s="23">
        <f>Constants!$D$3*365.25</f>
        <v>8291.1749999999993</v>
      </c>
      <c r="H40" s="8">
        <f>G40*'Grid Power'!K54</f>
        <v>4828.463164978235</v>
      </c>
      <c r="I40" s="2">
        <f>H40*(1+Constants!$D$25)^'CF Analysis (Nothing)'!F40</f>
        <v>13586.631212248147</v>
      </c>
      <c r="J40" s="9">
        <f>(1+Constants!$D$26)^-F40*I40</f>
        <v>4828.463164978235</v>
      </c>
    </row>
    <row r="41" spans="6:10" x14ac:dyDescent="0.25">
      <c r="F41">
        <v>36</v>
      </c>
      <c r="G41" s="23">
        <f>Constants!$D$3*365.25</f>
        <v>8291.1749999999993</v>
      </c>
      <c r="H41" s="8">
        <f>G41*'Grid Power'!K55</f>
        <v>5062.8304542009782</v>
      </c>
      <c r="I41" s="2">
        <f>H41*(1+Constants!$D$25)^'CF Analysis (Nothing)'!F41</f>
        <v>14673.4917837626</v>
      </c>
      <c r="J41" s="9">
        <f>(1+Constants!$D$26)^-F41*I41</f>
        <v>5062.8304542009782</v>
      </c>
    </row>
    <row r="42" spans="6:10" x14ac:dyDescent="0.25">
      <c r="F42">
        <v>37</v>
      </c>
      <c r="G42" s="23">
        <f>Constants!$D$3*365.25</f>
        <v>8291.1749999999993</v>
      </c>
      <c r="H42" s="8">
        <f>G42*'Grid Power'!K56</f>
        <v>5308.8890198658746</v>
      </c>
      <c r="I42" s="2">
        <f>H42*(1+Constants!$D$25)^'CF Analysis (Nothing)'!F42</f>
        <v>15848.237131810045</v>
      </c>
      <c r="J42" s="9">
        <f>(1+Constants!$D$26)^-F42*I42</f>
        <v>5308.8890198658737</v>
      </c>
    </row>
    <row r="43" spans="6:10" x14ac:dyDescent="0.25">
      <c r="F43">
        <v>38</v>
      </c>
      <c r="G43" s="23">
        <f>Constants!$D$3*365.25</f>
        <v>8291.1749999999993</v>
      </c>
      <c r="H43" s="8">
        <f>G43*'Grid Power'!K57</f>
        <v>5567.2293650546953</v>
      </c>
      <c r="I43" s="2">
        <f>H43*(1+Constants!$D$25)^'CF Analysis (Nothing)'!F43</f>
        <v>17118.024870897741</v>
      </c>
      <c r="J43" s="9">
        <f>(1+Constants!$D$26)^-F43*I43</f>
        <v>5567.2293650546953</v>
      </c>
    </row>
    <row r="44" spans="6:10" x14ac:dyDescent="0.25">
      <c r="F44">
        <v>39</v>
      </c>
      <c r="G44" s="23">
        <f>Constants!$D$3*365.25</f>
        <v>8291.1749999999993</v>
      </c>
      <c r="H44" s="8">
        <f>G44*'Grid Power'!K58</f>
        <v>5838.4719819620104</v>
      </c>
      <c r="I44" s="2">
        <f>H44*(1+Constants!$D$25)^'CF Analysis (Nothing)'!F44</f>
        <v>18490.598303580395</v>
      </c>
      <c r="J44" s="9">
        <f>(1+Constants!$D$26)^-F44*I44</f>
        <v>5838.4719819620104</v>
      </c>
    </row>
    <row r="45" spans="6:10" x14ac:dyDescent="0.25">
      <c r="F45">
        <v>40</v>
      </c>
      <c r="G45" s="23">
        <f>Constants!$D$3*365.25</f>
        <v>8291.1749999999993</v>
      </c>
      <c r="H45" s="8">
        <f>G45*'Grid Power'!K59</f>
        <v>6123.2688785559685</v>
      </c>
      <c r="I45" s="2">
        <f>H45*(1+Constants!$D$25)^'CF Analysis (Nothing)'!F45</f>
        <v>19974.334492421345</v>
      </c>
      <c r="J45" s="9">
        <f>(1+Constants!$D$26)^-F45*I45</f>
        <v>6123.2688785559685</v>
      </c>
    </row>
  </sheetData>
  <mergeCells count="1"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B65B-9F2A-45E0-91BF-AAB2AF956492}">
  <dimension ref="B2:D5"/>
  <sheetViews>
    <sheetView workbookViewId="0">
      <selection activeCell="H7" sqref="H7"/>
    </sheetView>
  </sheetViews>
  <sheetFormatPr defaultRowHeight="15" x14ac:dyDescent="0.25"/>
  <cols>
    <col min="3" max="3" width="11.5703125" bestFit="1" customWidth="1"/>
  </cols>
  <sheetData>
    <row r="2" spans="2:4" x14ac:dyDescent="0.25">
      <c r="B2" t="s">
        <v>101</v>
      </c>
    </row>
    <row r="3" spans="2:4" x14ac:dyDescent="0.25">
      <c r="B3" t="s">
        <v>102</v>
      </c>
      <c r="C3" s="2">
        <v>30000</v>
      </c>
    </row>
    <row r="4" spans="2:4" x14ac:dyDescent="0.25">
      <c r="B4" t="s">
        <v>103</v>
      </c>
      <c r="C4">
        <v>16</v>
      </c>
      <c r="D4" t="s">
        <v>104</v>
      </c>
    </row>
    <row r="5" spans="2:4" x14ac:dyDescent="0.25">
      <c r="B5" t="s">
        <v>20</v>
      </c>
      <c r="C5">
        <v>18</v>
      </c>
      <c r="D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F1BB-3B43-48FF-938F-A4FD2F044C07}">
  <dimension ref="B2:B6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105</v>
      </c>
    </row>
    <row r="4" spans="2:2" x14ac:dyDescent="0.25">
      <c r="B4" t="s">
        <v>106</v>
      </c>
    </row>
    <row r="6" spans="2:2" x14ac:dyDescent="0.25">
      <c r="B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2F3A-9060-42BF-ADCF-A98F8EA8DC7E}">
  <dimension ref="A2:K8"/>
  <sheetViews>
    <sheetView workbookViewId="0">
      <selection activeCell="B8" sqref="B8"/>
    </sheetView>
  </sheetViews>
  <sheetFormatPr defaultRowHeight="15" x14ac:dyDescent="0.25"/>
  <cols>
    <col min="2" max="2" width="9.42578125" customWidth="1"/>
    <col min="9" max="9" width="11.28515625" bestFit="1" customWidth="1"/>
  </cols>
  <sheetData>
    <row r="2" spans="1:11" x14ac:dyDescent="0.25">
      <c r="B2" t="s">
        <v>67</v>
      </c>
    </row>
    <row r="5" spans="1:11" x14ac:dyDescent="0.25">
      <c r="B5" t="s">
        <v>68</v>
      </c>
      <c r="C5">
        <v>17</v>
      </c>
      <c r="D5" t="s">
        <v>69</v>
      </c>
      <c r="F5" t="s">
        <v>70</v>
      </c>
      <c r="G5" s="7">
        <v>0.21111111111111111</v>
      </c>
      <c r="I5" t="s">
        <v>72</v>
      </c>
      <c r="J5">
        <v>60</v>
      </c>
      <c r="K5" t="s">
        <v>73</v>
      </c>
    </row>
    <row r="6" spans="1:11" x14ac:dyDescent="0.25">
      <c r="B6" t="s">
        <v>71</v>
      </c>
      <c r="C6">
        <v>7.6</v>
      </c>
      <c r="D6" t="s">
        <v>69</v>
      </c>
      <c r="F6" t="s">
        <v>70</v>
      </c>
      <c r="G6" s="7">
        <v>0.36805555555555558</v>
      </c>
      <c r="I6" t="s">
        <v>74</v>
      </c>
      <c r="J6">
        <v>13</v>
      </c>
      <c r="K6" t="s">
        <v>73</v>
      </c>
    </row>
    <row r="8" spans="1:11" x14ac:dyDescent="0.25">
      <c r="A8" s="1"/>
      <c r="B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Grid Power</vt:lpstr>
      <vt:lpstr>Sources</vt:lpstr>
      <vt:lpstr>CF Analysis (Nothing)</vt:lpstr>
      <vt:lpstr>CF Analysis (A)</vt:lpstr>
      <vt:lpstr>Replacement Analysis</vt:lpstr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Administrator</cp:lastModifiedBy>
  <dcterms:created xsi:type="dcterms:W3CDTF">2018-08-13T15:26:59Z</dcterms:created>
  <dcterms:modified xsi:type="dcterms:W3CDTF">2018-08-14T23:59:32Z</dcterms:modified>
</cp:coreProperties>
</file>