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chster\OneDrive\Documents\2018 UBC\MECH 431\MECH431\data\"/>
    </mc:Choice>
  </mc:AlternateContent>
  <xr:revisionPtr revIDLastSave="204" documentId="13_ncr:1_{3D398601-D5C5-4012-9FE8-251220782895}" xr6:coauthVersionLast="34" xr6:coauthVersionMax="34" xr10:uidLastSave="{DFD40487-6879-45D3-915C-305E212169B4}"/>
  <bookViews>
    <workbookView xWindow="0" yWindow="2250" windowWidth="28800" windowHeight="12360" activeTab="5" xr2:uid="{B79B3171-F36B-48DE-8068-476A01F57370}"/>
  </bookViews>
  <sheets>
    <sheet name="Constants" sheetId="1" r:id="rId1"/>
    <sheet name="Grid Power" sheetId="7" r:id="rId2"/>
    <sheet name="Parts" sheetId="3" r:id="rId3"/>
    <sheet name="Design Spec" sheetId="2" r:id="rId4"/>
    <sheet name="Sources" sheetId="4" r:id="rId5"/>
    <sheet name="Analysis (Nothing)" sheetId="5" r:id="rId6"/>
    <sheet name="Weather Data" sheetId="6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5" l="1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5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7" i="5"/>
  <c r="G8" i="5"/>
  <c r="G9" i="5"/>
  <c r="G10" i="5"/>
  <c r="G11" i="5"/>
  <c r="G12" i="5"/>
  <c r="G13" i="5"/>
  <c r="H6" i="5"/>
  <c r="H7" i="5"/>
  <c r="H8" i="5"/>
  <c r="H9" i="5"/>
  <c r="H10" i="5"/>
  <c r="H11" i="5"/>
  <c r="H12" i="5"/>
  <c r="H13" i="5"/>
  <c r="H5" i="5"/>
  <c r="G6" i="5"/>
  <c r="G11" i="7"/>
  <c r="K29" i="4" l="1"/>
  <c r="K30" i="4" s="1"/>
  <c r="K31" i="4" s="1"/>
  <c r="K28" i="4"/>
  <c r="L25" i="4"/>
</calcChain>
</file>

<file path=xl/sharedStrings.xml><?xml version="1.0" encoding="utf-8"?>
<sst xmlns="http://schemas.openxmlformats.org/spreadsheetml/2006/main" count="113" uniqueCount="96">
  <si>
    <t>Daily average demand</t>
  </si>
  <si>
    <t>kWh per day</t>
  </si>
  <si>
    <t>SYSTEM REQUIREMENTS</t>
  </si>
  <si>
    <t>PART LIST</t>
  </si>
  <si>
    <t>Panels</t>
  </si>
  <si>
    <t>Type A</t>
  </si>
  <si>
    <t>Type B</t>
  </si>
  <si>
    <t>Type C</t>
  </si>
  <si>
    <t>per W</t>
  </si>
  <si>
    <t>W per m^2</t>
  </si>
  <si>
    <t>Type</t>
  </si>
  <si>
    <t>Part</t>
  </si>
  <si>
    <t>Cost</t>
  </si>
  <si>
    <t>Performance</t>
  </si>
  <si>
    <t>Salvage value</t>
  </si>
  <si>
    <t>CCA</t>
  </si>
  <si>
    <t>Mounts</t>
  </si>
  <si>
    <t>per m^2</t>
  </si>
  <si>
    <t>Performance degrades 0.5%/year</t>
  </si>
  <si>
    <t>Mounting configuration angles</t>
  </si>
  <si>
    <t>Angle</t>
  </si>
  <si>
    <t>Performance decrease</t>
  </si>
  <si>
    <t>Soiling and Cleaning</t>
  </si>
  <si>
    <t>Cleaning frequency</t>
  </si>
  <si>
    <t>Annual</t>
  </si>
  <si>
    <t>Average</t>
  </si>
  <si>
    <t>Significant</t>
  </si>
  <si>
    <t>&lt;- we can model it linearly at 2% per year</t>
  </si>
  <si>
    <t>&lt;- clean every 1 year or 5 years</t>
  </si>
  <si>
    <t>Cleaning cost</t>
  </si>
  <si>
    <t>Fast rack</t>
  </si>
  <si>
    <t>Adjustable angle</t>
  </si>
  <si>
    <t>Mounting Calculations</t>
  </si>
  <si>
    <t>Information</t>
  </si>
  <si>
    <t>MicroFIT</t>
  </si>
  <si>
    <t>http://www.ieso.ca/get-involved/microfit/news-overview</t>
  </si>
  <si>
    <t>for generating over 10kW of energy</t>
  </si>
  <si>
    <t>https://kubyenergy.ca/blog/the-cost-of-solar-panels</t>
  </si>
  <si>
    <t>Available Roofspace</t>
  </si>
  <si>
    <t>m^2</t>
  </si>
  <si>
    <t>City of edmonton rebate</t>
  </si>
  <si>
    <t>https://kubyenergy.ca/blog/edmonton-solar-power-rebate</t>
  </si>
  <si>
    <t>Alberta rebate</t>
  </si>
  <si>
    <t>https://kubyenergy.ca/blog/alberta-residential-and-commercial-solar-power-rebate</t>
  </si>
  <si>
    <t>Change for climate resources</t>
  </si>
  <si>
    <t>https://www.edmonton.ca/city_government/documents/PDF/HomeGuide-web.pdf</t>
  </si>
  <si>
    <t>http://ace.edmonton.ca/energuide/guides/</t>
  </si>
  <si>
    <t>https://changeforclimate.ca/programs</t>
  </si>
  <si>
    <t>https://www.edmonton.ca/city_government/environmental_stewardship/solar-energy.aspx</t>
  </si>
  <si>
    <t>https://www.edmonton.ca/city_government/documents/PDF/TinyExplanation-SolarInEdm.pdf</t>
  </si>
  <si>
    <t>https://kubyenergy.ca/how-much-do-solar-panels-cost</t>
  </si>
  <si>
    <t>Source of capital</t>
  </si>
  <si>
    <t>Options: cash or loan</t>
  </si>
  <si>
    <t>Rule of thumb energy density</t>
  </si>
  <si>
    <t>W per sqft</t>
  </si>
  <si>
    <t>Failure rate of 0.05%</t>
  </si>
  <si>
    <t>Usually solar warranty of 25 years (free replacement til then)</t>
  </si>
  <si>
    <t>Solar cells output density is already limited by the physics (expect neglegible advancements in future)</t>
  </si>
  <si>
    <t>Solar cost and efficiency over time</t>
  </si>
  <si>
    <t>https://news.energysage.com/solar-panel-efficiency-cost-over-time/</t>
  </si>
  <si>
    <t>Solar price index</t>
  </si>
  <si>
    <t>https://www.pv-magazine.com/features/investors/module-price-index/</t>
  </si>
  <si>
    <t>https://en.wikipedia.org/wiki/Solar_cell_efficiency</t>
  </si>
  <si>
    <t>growth rate</t>
  </si>
  <si>
    <t>&lt;- eff in 2058</t>
  </si>
  <si>
    <t>This is the analysis for doing nothing</t>
  </si>
  <si>
    <t>Analysis period</t>
  </si>
  <si>
    <t>years</t>
  </si>
  <si>
    <t>Edmonton Weather Data</t>
  </si>
  <si>
    <t>Longest Day</t>
  </si>
  <si>
    <t>hours</t>
  </si>
  <si>
    <t>Sunrise</t>
  </si>
  <si>
    <t>Shortest Day</t>
  </si>
  <si>
    <t>Sun highest</t>
  </si>
  <si>
    <t>deg</t>
  </si>
  <si>
    <t>Sun lowest</t>
  </si>
  <si>
    <t>This contains data for grid electricity</t>
  </si>
  <si>
    <t>Electricity Cost</t>
  </si>
  <si>
    <t>Historical</t>
  </si>
  <si>
    <t>Projected</t>
  </si>
  <si>
    <t>Year</t>
  </si>
  <si>
    <t>Already accounting for inflation?</t>
  </si>
  <si>
    <t>5 year analysis</t>
  </si>
  <si>
    <t>20 year analysis</t>
  </si>
  <si>
    <t>40 year analysis</t>
  </si>
  <si>
    <t>Accounting for inflation rate and other factors</t>
  </si>
  <si>
    <t>Energy Cost</t>
  </si>
  <si>
    <t>Admin Fees</t>
  </si>
  <si>
    <t>[$]</t>
  </si>
  <si>
    <t>[$/kWh]</t>
  </si>
  <si>
    <t>ATCF MARR</t>
  </si>
  <si>
    <t>Usage</t>
  </si>
  <si>
    <t>[kWh]</t>
  </si>
  <si>
    <t>Energy cost (real)</t>
  </si>
  <si>
    <t>Energy cost (nominal)</t>
  </si>
  <si>
    <t>Inflation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</si>
</sst>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4" fontId="0" fillId="0" borderId="0" xfId="1" applyFont="1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18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'Grid Power'!$D$7:$D$51</c:f>
              <c:numCache>
                <c:formatCode>_("$"* #,##0.00_);_("$"* \(#,##0.00\);_("$"* "-"??_);_(@_)</c:formatCode>
                <c:ptCount val="45"/>
                <c:pt idx="0">
                  <c:v>0.03</c:v>
                </c:pt>
                <c:pt idx="1">
                  <c:v>3.5000000000000003E-2</c:v>
                </c:pt>
                <c:pt idx="2">
                  <c:v>3.9E-2</c:v>
                </c:pt>
                <c:pt idx="3">
                  <c:v>0.05</c:v>
                </c:pt>
                <c:pt idx="4">
                  <c:v>6.1899999999999997E-2</c:v>
                </c:pt>
                <c:pt idx="5">
                  <c:v>6.6820000000000004E-2</c:v>
                </c:pt>
                <c:pt idx="6">
                  <c:v>7.4700000000000003E-2</c:v>
                </c:pt>
                <c:pt idx="7">
                  <c:v>8.2580000000000001E-2</c:v>
                </c:pt>
                <c:pt idx="8">
                  <c:v>9.0459999999999999E-2</c:v>
                </c:pt>
                <c:pt idx="9">
                  <c:v>9.8339999999999997E-2</c:v>
                </c:pt>
                <c:pt idx="10">
                  <c:v>0.10621999999999999</c:v>
                </c:pt>
                <c:pt idx="11">
                  <c:v>0.11409999999999999</c:v>
                </c:pt>
                <c:pt idx="12">
                  <c:v>0.12198000000000001</c:v>
                </c:pt>
                <c:pt idx="13">
                  <c:v>0.12986</c:v>
                </c:pt>
                <c:pt idx="14">
                  <c:v>0.13774</c:v>
                </c:pt>
                <c:pt idx="15">
                  <c:v>0.14562</c:v>
                </c:pt>
                <c:pt idx="16">
                  <c:v>0.1535</c:v>
                </c:pt>
                <c:pt idx="17">
                  <c:v>0.16138</c:v>
                </c:pt>
                <c:pt idx="18">
                  <c:v>0.16925999999999999</c:v>
                </c:pt>
                <c:pt idx="19">
                  <c:v>0.17713999999999999</c:v>
                </c:pt>
                <c:pt idx="20">
                  <c:v>0.18501999999999999</c:v>
                </c:pt>
                <c:pt idx="21">
                  <c:v>0.19289999999999999</c:v>
                </c:pt>
                <c:pt idx="22">
                  <c:v>0.20077999999999999</c:v>
                </c:pt>
                <c:pt idx="23">
                  <c:v>0.20866000000000001</c:v>
                </c:pt>
                <c:pt idx="24">
                  <c:v>0.21654000000000001</c:v>
                </c:pt>
                <c:pt idx="25">
                  <c:v>0.22442000000000001</c:v>
                </c:pt>
                <c:pt idx="26">
                  <c:v>0.23230000000000001</c:v>
                </c:pt>
                <c:pt idx="27">
                  <c:v>0.24018</c:v>
                </c:pt>
                <c:pt idx="28">
                  <c:v>0.24806</c:v>
                </c:pt>
                <c:pt idx="29">
                  <c:v>0.25594</c:v>
                </c:pt>
                <c:pt idx="30">
                  <c:v>0.26382</c:v>
                </c:pt>
                <c:pt idx="31">
                  <c:v>0.2717</c:v>
                </c:pt>
                <c:pt idx="32">
                  <c:v>0.27958</c:v>
                </c:pt>
                <c:pt idx="33">
                  <c:v>0.28745999999999999</c:v>
                </c:pt>
                <c:pt idx="34">
                  <c:v>0.29533999999999999</c:v>
                </c:pt>
                <c:pt idx="35">
                  <c:v>0.30321999999999999</c:v>
                </c:pt>
                <c:pt idx="36">
                  <c:v>0.31109999999999999</c:v>
                </c:pt>
                <c:pt idx="37">
                  <c:v>0.31897999999999999</c:v>
                </c:pt>
                <c:pt idx="38">
                  <c:v>0.32685999999999998</c:v>
                </c:pt>
                <c:pt idx="39">
                  <c:v>0.33473999999999998</c:v>
                </c:pt>
                <c:pt idx="40">
                  <c:v>0.34261999999999998</c:v>
                </c:pt>
                <c:pt idx="41">
                  <c:v>0.35049999999999998</c:v>
                </c:pt>
                <c:pt idx="42">
                  <c:v>0.35837999999999998</c:v>
                </c:pt>
                <c:pt idx="43">
                  <c:v>0.36625999999999997</c:v>
                </c:pt>
                <c:pt idx="44">
                  <c:v>0.37413999999999997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9-4798-B0C6-F534CACA1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376112"/>
        <c:axId val="466458384"/>
      </c:lineChart>
      <c:catAx>
        <c:axId val="47037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58384"/>
        <c:crosses val="autoZero"/>
        <c:auto val="1"/>
        <c:lblAlgn val="ctr"/>
        <c:lblOffset val="100"/>
        <c:noMultiLvlLbl val="0"/>
      </c:catAx>
      <c:valAx>
        <c:axId val="4664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6</xdr:row>
      <xdr:rowOff>19050</xdr:rowOff>
    </xdr:from>
    <xdr:to>
      <xdr:col>16</xdr:col>
      <xdr:colOff>323850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8B5B1-BA38-481C-9E83-CD4151049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EB08-334C-4550-9EF0-81DE65DA2577}">
  <dimension ref="B2:P27"/>
  <sheetViews>
    <sheetView workbookViewId="0">
      <selection activeCell="D26" sqref="D26"/>
    </sheetView>
  </sheetViews>
  <sheetFormatPr defaultRowHeight="15" x14ac:dyDescent="0.25"/>
  <cols>
    <col min="2" max="2" width="7.7109375" bestFit="1" customWidth="1"/>
    <col min="3" max="3" width="22.85546875" bestFit="1" customWidth="1"/>
    <col min="4" max="4" width="7" bestFit="1" customWidth="1"/>
    <col min="5" max="5" width="12" bestFit="1" customWidth="1"/>
    <col min="6" max="6" width="6.140625" bestFit="1" customWidth="1"/>
    <col min="7" max="7" width="6.28515625" bestFit="1" customWidth="1"/>
    <col min="8" max="8" width="4" bestFit="1" customWidth="1"/>
    <col min="9" max="9" width="10.42578125" bestFit="1" customWidth="1"/>
    <col min="10" max="10" width="3" bestFit="1" customWidth="1"/>
    <col min="11" max="11" width="4.5703125" bestFit="1" customWidth="1"/>
  </cols>
  <sheetData>
    <row r="2" spans="2:16" x14ac:dyDescent="0.25">
      <c r="C2" s="1" t="s">
        <v>2</v>
      </c>
    </row>
    <row r="3" spans="2:16" x14ac:dyDescent="0.25">
      <c r="C3" s="1" t="s">
        <v>0</v>
      </c>
      <c r="D3">
        <v>19.7</v>
      </c>
      <c r="E3" t="s">
        <v>1</v>
      </c>
    </row>
    <row r="4" spans="2:16" x14ac:dyDescent="0.25">
      <c r="C4" s="1" t="s">
        <v>38</v>
      </c>
      <c r="D4">
        <v>10</v>
      </c>
      <c r="E4" t="s">
        <v>39</v>
      </c>
    </row>
    <row r="6" spans="2:16" x14ac:dyDescent="0.25">
      <c r="C6" s="1" t="s">
        <v>3</v>
      </c>
      <c r="M6" t="s">
        <v>57</v>
      </c>
    </row>
    <row r="7" spans="2:16" x14ac:dyDescent="0.25">
      <c r="B7" s="1" t="s">
        <v>10</v>
      </c>
      <c r="C7" s="1" t="s">
        <v>11</v>
      </c>
      <c r="D7" s="9" t="s">
        <v>12</v>
      </c>
      <c r="E7" s="9"/>
      <c r="F7" s="9" t="s">
        <v>14</v>
      </c>
      <c r="G7" s="9"/>
      <c r="H7" s="9" t="s">
        <v>13</v>
      </c>
      <c r="I7" s="9"/>
      <c r="J7" s="9" t="s">
        <v>15</v>
      </c>
      <c r="K7" s="9"/>
    </row>
    <row r="8" spans="2:16" x14ac:dyDescent="0.25">
      <c r="B8" s="8" t="s">
        <v>4</v>
      </c>
      <c r="C8" t="s">
        <v>5</v>
      </c>
      <c r="D8" s="2">
        <v>1.5</v>
      </c>
      <c r="E8" t="s">
        <v>8</v>
      </c>
      <c r="F8" s="2">
        <v>0</v>
      </c>
      <c r="G8" t="s">
        <v>8</v>
      </c>
      <c r="H8">
        <v>100</v>
      </c>
      <c r="I8" t="s">
        <v>9</v>
      </c>
      <c r="J8">
        <v>43</v>
      </c>
      <c r="K8" s="3">
        <v>0.3</v>
      </c>
      <c r="M8" t="s">
        <v>18</v>
      </c>
    </row>
    <row r="9" spans="2:16" x14ac:dyDescent="0.25">
      <c r="B9" s="8"/>
      <c r="C9" t="s">
        <v>6</v>
      </c>
      <c r="D9" s="2">
        <v>1.75</v>
      </c>
      <c r="E9" t="s">
        <v>8</v>
      </c>
      <c r="F9" s="2">
        <v>0</v>
      </c>
      <c r="G9" t="s">
        <v>8</v>
      </c>
      <c r="H9">
        <v>200</v>
      </c>
      <c r="I9" t="s">
        <v>9</v>
      </c>
      <c r="J9">
        <v>43</v>
      </c>
      <c r="K9" s="3">
        <v>0.3</v>
      </c>
      <c r="M9" t="s">
        <v>55</v>
      </c>
      <c r="P9" t="s">
        <v>56</v>
      </c>
    </row>
    <row r="10" spans="2:16" x14ac:dyDescent="0.25">
      <c r="B10" s="8"/>
      <c r="C10" t="s">
        <v>7</v>
      </c>
      <c r="D10" s="2">
        <v>2</v>
      </c>
      <c r="E10" t="s">
        <v>8</v>
      </c>
      <c r="F10" s="2">
        <v>0</v>
      </c>
      <c r="G10" t="s">
        <v>8</v>
      </c>
      <c r="H10">
        <v>300</v>
      </c>
      <c r="I10" t="s">
        <v>9</v>
      </c>
      <c r="J10">
        <v>43</v>
      </c>
      <c r="K10" s="3">
        <v>0.3</v>
      </c>
      <c r="M10" t="s">
        <v>19</v>
      </c>
    </row>
    <row r="11" spans="2:16" x14ac:dyDescent="0.25">
      <c r="B11" t="s">
        <v>16</v>
      </c>
      <c r="C11" t="s">
        <v>30</v>
      </c>
      <c r="E11" t="s">
        <v>17</v>
      </c>
      <c r="M11" t="s">
        <v>20</v>
      </c>
      <c r="N11" t="s">
        <v>21</v>
      </c>
    </row>
    <row r="12" spans="2:16" x14ac:dyDescent="0.25">
      <c r="C12" t="s">
        <v>31</v>
      </c>
      <c r="M12">
        <v>90</v>
      </c>
      <c r="N12" s="4">
        <v>0</v>
      </c>
    </row>
    <row r="13" spans="2:16" x14ac:dyDescent="0.25">
      <c r="M13">
        <v>53</v>
      </c>
      <c r="N13" s="4">
        <v>8.0000000000000002E-3</v>
      </c>
    </row>
    <row r="14" spans="2:16" x14ac:dyDescent="0.25">
      <c r="C14" t="s">
        <v>53</v>
      </c>
      <c r="D14">
        <v>12</v>
      </c>
      <c r="E14" t="s">
        <v>54</v>
      </c>
      <c r="M14">
        <v>45</v>
      </c>
      <c r="N14" s="4">
        <v>1.7000000000000001E-2</v>
      </c>
    </row>
    <row r="15" spans="2:16" x14ac:dyDescent="0.25">
      <c r="D15" s="5"/>
      <c r="M15">
        <v>27</v>
      </c>
      <c r="N15" s="4">
        <v>0.04</v>
      </c>
    </row>
    <row r="16" spans="2:16" x14ac:dyDescent="0.25">
      <c r="M16">
        <v>18</v>
      </c>
      <c r="N16" s="4">
        <v>4.7E-2</v>
      </c>
    </row>
    <row r="17" spans="3:16" x14ac:dyDescent="0.25">
      <c r="M17">
        <v>14</v>
      </c>
      <c r="N17" s="4">
        <v>4.4999999999999998E-2</v>
      </c>
    </row>
    <row r="19" spans="3:16" x14ac:dyDescent="0.25">
      <c r="M19" t="s">
        <v>22</v>
      </c>
    </row>
    <row r="20" spans="3:16" x14ac:dyDescent="0.25">
      <c r="M20" t="s">
        <v>23</v>
      </c>
      <c r="N20" t="s">
        <v>21</v>
      </c>
    </row>
    <row r="21" spans="3:16" x14ac:dyDescent="0.25">
      <c r="M21" t="s">
        <v>24</v>
      </c>
      <c r="N21" s="3">
        <v>0.02</v>
      </c>
      <c r="P21" t="s">
        <v>27</v>
      </c>
    </row>
    <row r="22" spans="3:16" x14ac:dyDescent="0.25">
      <c r="M22" t="s">
        <v>25</v>
      </c>
      <c r="N22" s="3">
        <v>0.05</v>
      </c>
      <c r="P22" t="s">
        <v>28</v>
      </c>
    </row>
    <row r="23" spans="3:16" x14ac:dyDescent="0.25">
      <c r="M23" t="s">
        <v>26</v>
      </c>
      <c r="N23" s="3">
        <v>0.1</v>
      </c>
    </row>
    <row r="24" spans="3:16" x14ac:dyDescent="0.25">
      <c r="M24" t="s">
        <v>29</v>
      </c>
      <c r="N24" s="2">
        <v>10</v>
      </c>
      <c r="O24" t="s">
        <v>17</v>
      </c>
    </row>
    <row r="25" spans="3:16" x14ac:dyDescent="0.25">
      <c r="C25" t="s">
        <v>95</v>
      </c>
      <c r="D25" s="3">
        <v>0.03</v>
      </c>
    </row>
    <row r="26" spans="3:16" x14ac:dyDescent="0.25">
      <c r="C26" t="s">
        <v>90</v>
      </c>
      <c r="D26" s="3">
        <v>0.03</v>
      </c>
    </row>
    <row r="27" spans="3:16" x14ac:dyDescent="0.25">
      <c r="D27" t="s">
        <v>85</v>
      </c>
    </row>
  </sheetData>
  <mergeCells count="5">
    <mergeCell ref="B8:B10"/>
    <mergeCell ref="D7:E7"/>
    <mergeCell ref="F7:G7"/>
    <mergeCell ref="H7:I7"/>
    <mergeCell ref="J7:K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9F5E-0651-4121-8F8F-CF295634B784}">
  <dimension ref="B2:K52"/>
  <sheetViews>
    <sheetView workbookViewId="0">
      <selection activeCell="H59" sqref="H59"/>
    </sheetView>
  </sheetViews>
  <sheetFormatPr defaultRowHeight="15" x14ac:dyDescent="0.25"/>
  <cols>
    <col min="1" max="1" width="3.7109375" customWidth="1"/>
    <col min="6" max="6" width="12.5703125" bestFit="1" customWidth="1"/>
    <col min="7" max="7" width="10.5703125" bestFit="1" customWidth="1"/>
  </cols>
  <sheetData>
    <row r="2" spans="2:11" x14ac:dyDescent="0.25">
      <c r="C2" t="s">
        <v>76</v>
      </c>
    </row>
    <row r="4" spans="2:11" x14ac:dyDescent="0.25">
      <c r="C4" s="1" t="s">
        <v>77</v>
      </c>
      <c r="K4" s="5"/>
    </row>
    <row r="5" spans="2:11" x14ac:dyDescent="0.25">
      <c r="C5" s="1" t="s">
        <v>80</v>
      </c>
      <c r="D5" t="s">
        <v>86</v>
      </c>
      <c r="E5" t="s">
        <v>87</v>
      </c>
    </row>
    <row r="6" spans="2:11" x14ac:dyDescent="0.25">
      <c r="C6" s="1"/>
      <c r="D6" t="s">
        <v>89</v>
      </c>
      <c r="E6" t="s">
        <v>88</v>
      </c>
    </row>
    <row r="7" spans="2:11" x14ac:dyDescent="0.25">
      <c r="B7" t="s">
        <v>78</v>
      </c>
      <c r="C7">
        <v>2014</v>
      </c>
      <c r="D7" s="2">
        <v>0.03</v>
      </c>
      <c r="E7" s="2">
        <v>5</v>
      </c>
      <c r="F7" t="s">
        <v>81</v>
      </c>
    </row>
    <row r="8" spans="2:11" x14ac:dyDescent="0.25">
      <c r="C8">
        <v>2015</v>
      </c>
      <c r="D8" s="2">
        <v>3.5000000000000003E-2</v>
      </c>
      <c r="E8" s="2">
        <v>5</v>
      </c>
    </row>
    <row r="9" spans="2:11" x14ac:dyDescent="0.25">
      <c r="C9">
        <v>2016</v>
      </c>
      <c r="D9" s="2">
        <v>3.9E-2</v>
      </c>
      <c r="E9" s="2">
        <v>5</v>
      </c>
    </row>
    <row r="10" spans="2:11" x14ac:dyDescent="0.25">
      <c r="C10">
        <v>2017</v>
      </c>
      <c r="D10" s="2">
        <v>0.05</v>
      </c>
      <c r="E10" s="2">
        <v>5</v>
      </c>
    </row>
    <row r="11" spans="2:11" x14ac:dyDescent="0.25">
      <c r="C11">
        <v>2018</v>
      </c>
      <c r="D11" s="2">
        <v>6.1899999999999997E-2</v>
      </c>
      <c r="E11" s="2">
        <v>5</v>
      </c>
      <c r="F11" s="10"/>
      <c r="G11" s="10">
        <f>D11*365.25*19.7+12*10</f>
        <v>565.39680749999991</v>
      </c>
    </row>
    <row r="12" spans="2:11" x14ac:dyDescent="0.25">
      <c r="B12" t="s">
        <v>79</v>
      </c>
      <c r="C12">
        <v>2019</v>
      </c>
      <c r="D12" s="2">
        <v>6.6820000000000004E-2</v>
      </c>
      <c r="E12" s="2">
        <v>5</v>
      </c>
    </row>
    <row r="13" spans="2:11" x14ac:dyDescent="0.25">
      <c r="C13">
        <v>2020</v>
      </c>
      <c r="D13" s="2">
        <v>7.4700000000000003E-2</v>
      </c>
      <c r="E13" s="2">
        <v>5</v>
      </c>
    </row>
    <row r="14" spans="2:11" x14ac:dyDescent="0.25">
      <c r="C14">
        <v>2021</v>
      </c>
      <c r="D14" s="2">
        <v>8.2580000000000001E-2</v>
      </c>
      <c r="E14" s="2">
        <v>5</v>
      </c>
    </row>
    <row r="15" spans="2:11" x14ac:dyDescent="0.25">
      <c r="C15">
        <v>2022</v>
      </c>
      <c r="D15" s="2">
        <v>9.0459999999999999E-2</v>
      </c>
      <c r="E15" s="2">
        <v>5</v>
      </c>
    </row>
    <row r="16" spans="2:11" x14ac:dyDescent="0.25">
      <c r="C16">
        <v>2023</v>
      </c>
      <c r="D16" s="2">
        <v>9.8339999999999997E-2</v>
      </c>
      <c r="E16" s="2">
        <v>5</v>
      </c>
      <c r="F16" t="s">
        <v>82</v>
      </c>
    </row>
    <row r="17" spans="3:6" x14ac:dyDescent="0.25">
      <c r="C17">
        <v>2024</v>
      </c>
      <c r="D17" s="2">
        <v>0.10621999999999999</v>
      </c>
      <c r="E17" s="2">
        <v>5</v>
      </c>
    </row>
    <row r="18" spans="3:6" x14ac:dyDescent="0.25">
      <c r="C18">
        <v>2025</v>
      </c>
      <c r="D18" s="2">
        <v>0.11409999999999999</v>
      </c>
      <c r="E18" s="2">
        <v>5</v>
      </c>
    </row>
    <row r="19" spans="3:6" x14ac:dyDescent="0.25">
      <c r="C19">
        <v>2026</v>
      </c>
      <c r="D19" s="2">
        <v>0.12198000000000001</v>
      </c>
      <c r="E19" s="2">
        <v>5</v>
      </c>
    </row>
    <row r="20" spans="3:6" x14ac:dyDescent="0.25">
      <c r="C20">
        <v>2027</v>
      </c>
      <c r="D20" s="2">
        <v>0.12986</v>
      </c>
      <c r="E20" s="2">
        <v>5</v>
      </c>
    </row>
    <row r="21" spans="3:6" x14ac:dyDescent="0.25">
      <c r="C21">
        <v>2028</v>
      </c>
      <c r="D21" s="2">
        <v>0.13774</v>
      </c>
      <c r="E21" s="2">
        <v>5</v>
      </c>
    </row>
    <row r="22" spans="3:6" x14ac:dyDescent="0.25">
      <c r="C22">
        <v>2029</v>
      </c>
      <c r="D22" s="2">
        <v>0.14562</v>
      </c>
      <c r="E22" s="2">
        <v>5</v>
      </c>
    </row>
    <row r="23" spans="3:6" x14ac:dyDescent="0.25">
      <c r="C23">
        <v>2030</v>
      </c>
      <c r="D23" s="2">
        <v>0.1535</v>
      </c>
      <c r="E23" s="2">
        <v>5</v>
      </c>
    </row>
    <row r="24" spans="3:6" x14ac:dyDescent="0.25">
      <c r="C24">
        <v>2031</v>
      </c>
      <c r="D24" s="2">
        <v>0.16138</v>
      </c>
      <c r="E24" s="2">
        <v>5</v>
      </c>
    </row>
    <row r="25" spans="3:6" x14ac:dyDescent="0.25">
      <c r="C25">
        <v>2032</v>
      </c>
      <c r="D25" s="2">
        <v>0.16925999999999999</v>
      </c>
      <c r="E25" s="2">
        <v>5</v>
      </c>
    </row>
    <row r="26" spans="3:6" x14ac:dyDescent="0.25">
      <c r="C26">
        <v>2033</v>
      </c>
      <c r="D26" s="2">
        <v>0.17713999999999999</v>
      </c>
      <c r="E26" s="2">
        <v>5</v>
      </c>
    </row>
    <row r="27" spans="3:6" x14ac:dyDescent="0.25">
      <c r="C27">
        <v>2034</v>
      </c>
      <c r="D27" s="2">
        <v>0.18501999999999999</v>
      </c>
      <c r="E27" s="2">
        <v>5</v>
      </c>
    </row>
    <row r="28" spans="3:6" x14ac:dyDescent="0.25">
      <c r="C28">
        <v>2035</v>
      </c>
      <c r="D28" s="2">
        <v>0.19289999999999999</v>
      </c>
      <c r="E28" s="2">
        <v>5</v>
      </c>
    </row>
    <row r="29" spans="3:6" x14ac:dyDescent="0.25">
      <c r="C29">
        <v>2036</v>
      </c>
      <c r="D29" s="2">
        <v>0.20077999999999999</v>
      </c>
      <c r="E29" s="2">
        <v>5</v>
      </c>
    </row>
    <row r="30" spans="3:6" x14ac:dyDescent="0.25">
      <c r="C30">
        <v>2037</v>
      </c>
      <c r="D30" s="2">
        <v>0.20866000000000001</v>
      </c>
      <c r="E30" s="2">
        <v>5</v>
      </c>
    </row>
    <row r="31" spans="3:6" x14ac:dyDescent="0.25">
      <c r="C31">
        <v>2038</v>
      </c>
      <c r="D31" s="2">
        <v>0.21654000000000001</v>
      </c>
      <c r="E31" s="2">
        <v>5</v>
      </c>
      <c r="F31" t="s">
        <v>83</v>
      </c>
    </row>
    <row r="32" spans="3:6" x14ac:dyDescent="0.25">
      <c r="C32">
        <v>2039</v>
      </c>
      <c r="D32" s="2">
        <v>0.22442000000000001</v>
      </c>
      <c r="E32" s="2">
        <v>5</v>
      </c>
    </row>
    <row r="33" spans="3:5" x14ac:dyDescent="0.25">
      <c r="C33">
        <v>2040</v>
      </c>
      <c r="D33" s="2">
        <v>0.23230000000000001</v>
      </c>
      <c r="E33" s="2">
        <v>5</v>
      </c>
    </row>
    <row r="34" spans="3:5" x14ac:dyDescent="0.25">
      <c r="C34">
        <v>2041</v>
      </c>
      <c r="D34" s="2">
        <v>0.24018</v>
      </c>
      <c r="E34" s="2">
        <v>5</v>
      </c>
    </row>
    <row r="35" spans="3:5" x14ac:dyDescent="0.25">
      <c r="C35">
        <v>2042</v>
      </c>
      <c r="D35" s="2">
        <v>0.24806</v>
      </c>
      <c r="E35" s="2">
        <v>5</v>
      </c>
    </row>
    <row r="36" spans="3:5" x14ac:dyDescent="0.25">
      <c r="C36">
        <v>2043</v>
      </c>
      <c r="D36" s="2">
        <v>0.25594</v>
      </c>
      <c r="E36" s="2">
        <v>5</v>
      </c>
    </row>
    <row r="37" spans="3:5" x14ac:dyDescent="0.25">
      <c r="C37">
        <v>2044</v>
      </c>
      <c r="D37" s="2">
        <v>0.26382</v>
      </c>
      <c r="E37" s="2">
        <v>5</v>
      </c>
    </row>
    <row r="38" spans="3:5" x14ac:dyDescent="0.25">
      <c r="C38">
        <v>2045</v>
      </c>
      <c r="D38" s="2">
        <v>0.2717</v>
      </c>
      <c r="E38" s="2">
        <v>5</v>
      </c>
    </row>
    <row r="39" spans="3:5" x14ac:dyDescent="0.25">
      <c r="C39">
        <v>2046</v>
      </c>
      <c r="D39" s="2">
        <v>0.27958</v>
      </c>
      <c r="E39" s="2">
        <v>5</v>
      </c>
    </row>
    <row r="40" spans="3:5" x14ac:dyDescent="0.25">
      <c r="C40">
        <v>2047</v>
      </c>
      <c r="D40" s="2">
        <v>0.28745999999999999</v>
      </c>
      <c r="E40" s="2">
        <v>5</v>
      </c>
    </row>
    <row r="41" spans="3:5" x14ac:dyDescent="0.25">
      <c r="C41">
        <v>2048</v>
      </c>
      <c r="D41" s="2">
        <v>0.29533999999999999</v>
      </c>
      <c r="E41" s="2">
        <v>5</v>
      </c>
    </row>
    <row r="42" spans="3:5" x14ac:dyDescent="0.25">
      <c r="C42">
        <v>2049</v>
      </c>
      <c r="D42" s="2">
        <v>0.30321999999999999</v>
      </c>
      <c r="E42" s="2">
        <v>5</v>
      </c>
    </row>
    <row r="43" spans="3:5" x14ac:dyDescent="0.25">
      <c r="C43">
        <v>2050</v>
      </c>
      <c r="D43" s="2">
        <v>0.31109999999999999</v>
      </c>
      <c r="E43" s="2">
        <v>5</v>
      </c>
    </row>
    <row r="44" spans="3:5" x14ac:dyDescent="0.25">
      <c r="C44">
        <v>2051</v>
      </c>
      <c r="D44" s="2">
        <v>0.31897999999999999</v>
      </c>
      <c r="E44" s="2">
        <v>5</v>
      </c>
    </row>
    <row r="45" spans="3:5" x14ac:dyDescent="0.25">
      <c r="C45">
        <v>2052</v>
      </c>
      <c r="D45" s="2">
        <v>0.32685999999999998</v>
      </c>
      <c r="E45" s="2">
        <v>5</v>
      </c>
    </row>
    <row r="46" spans="3:5" x14ac:dyDescent="0.25">
      <c r="C46">
        <v>2053</v>
      </c>
      <c r="D46" s="2">
        <v>0.33473999999999998</v>
      </c>
      <c r="E46" s="2">
        <v>5</v>
      </c>
    </row>
    <row r="47" spans="3:5" x14ac:dyDescent="0.25">
      <c r="C47">
        <v>2054</v>
      </c>
      <c r="D47" s="2">
        <v>0.34261999999999998</v>
      </c>
      <c r="E47" s="2">
        <v>5</v>
      </c>
    </row>
    <row r="48" spans="3:5" x14ac:dyDescent="0.25">
      <c r="C48">
        <v>2055</v>
      </c>
      <c r="D48" s="2">
        <v>0.35049999999999998</v>
      </c>
      <c r="E48" s="2">
        <v>5</v>
      </c>
    </row>
    <row r="49" spans="3:6" x14ac:dyDescent="0.25">
      <c r="C49">
        <v>2056</v>
      </c>
      <c r="D49" s="2">
        <v>0.35837999999999998</v>
      </c>
      <c r="E49" s="2">
        <v>5</v>
      </c>
    </row>
    <row r="50" spans="3:6" x14ac:dyDescent="0.25">
      <c r="C50">
        <v>2057</v>
      </c>
      <c r="D50" s="2">
        <v>0.36625999999999997</v>
      </c>
      <c r="E50" s="2">
        <v>5</v>
      </c>
    </row>
    <row r="51" spans="3:6" x14ac:dyDescent="0.25">
      <c r="C51">
        <v>2058</v>
      </c>
      <c r="D51" s="2">
        <v>0.37413999999999997</v>
      </c>
      <c r="E51" s="2">
        <v>5</v>
      </c>
      <c r="F51" t="s">
        <v>84</v>
      </c>
    </row>
    <row r="52" spans="3:6" x14ac:dyDescent="0.25">
      <c r="E52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17B2-1EC1-4A99-9869-958C4E9B72BB}">
  <dimension ref="B2"/>
  <sheetViews>
    <sheetView workbookViewId="0">
      <selection activeCell="B3" sqref="B3"/>
    </sheetView>
  </sheetViews>
  <sheetFormatPr defaultRowHeight="15" x14ac:dyDescent="0.25"/>
  <sheetData>
    <row r="2" spans="2:2" x14ac:dyDescent="0.25">
      <c r="B2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E299-71DC-453F-8B55-30F52A05B0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EDC1-B39B-4E7B-8F88-7A2BF6E72A01}">
  <dimension ref="A1:L31"/>
  <sheetViews>
    <sheetView workbookViewId="0">
      <selection activeCell="L32" sqref="L32"/>
    </sheetView>
  </sheetViews>
  <sheetFormatPr defaultRowHeight="15" x14ac:dyDescent="0.25"/>
  <sheetData>
    <row r="1" spans="1:2" x14ac:dyDescent="0.25">
      <c r="A1" t="s">
        <v>33</v>
      </c>
    </row>
    <row r="2" spans="1:2" x14ac:dyDescent="0.25">
      <c r="A2" t="s">
        <v>34</v>
      </c>
      <c r="B2" t="s">
        <v>35</v>
      </c>
    </row>
    <row r="3" spans="1:2" x14ac:dyDescent="0.25">
      <c r="B3" t="s">
        <v>36</v>
      </c>
    </row>
    <row r="5" spans="1:2" x14ac:dyDescent="0.25">
      <c r="B5" t="s">
        <v>37</v>
      </c>
    </row>
    <row r="7" spans="1:2" x14ac:dyDescent="0.25">
      <c r="B7" t="s">
        <v>40</v>
      </c>
    </row>
    <row r="8" spans="1:2" x14ac:dyDescent="0.25">
      <c r="B8" t="s">
        <v>41</v>
      </c>
    </row>
    <row r="10" spans="1:2" x14ac:dyDescent="0.25">
      <c r="B10" t="s">
        <v>42</v>
      </c>
    </row>
    <row r="11" spans="1:2" x14ac:dyDescent="0.25">
      <c r="B11" t="s">
        <v>43</v>
      </c>
    </row>
    <row r="13" spans="1:2" x14ac:dyDescent="0.25">
      <c r="B13" t="s">
        <v>44</v>
      </c>
    </row>
    <row r="14" spans="1:2" x14ac:dyDescent="0.25">
      <c r="B14" t="s">
        <v>45</v>
      </c>
    </row>
    <row r="15" spans="1:2" x14ac:dyDescent="0.25">
      <c r="B15" t="s">
        <v>46</v>
      </c>
    </row>
    <row r="16" spans="1:2" x14ac:dyDescent="0.25">
      <c r="B16" t="s">
        <v>47</v>
      </c>
    </row>
    <row r="17" spans="2:12" x14ac:dyDescent="0.25">
      <c r="B17" t="s">
        <v>48</v>
      </c>
    </row>
    <row r="18" spans="2:12" x14ac:dyDescent="0.25">
      <c r="B18" t="s">
        <v>49</v>
      </c>
    </row>
    <row r="20" spans="2:12" x14ac:dyDescent="0.25">
      <c r="B20" t="s">
        <v>51</v>
      </c>
    </row>
    <row r="21" spans="2:12" x14ac:dyDescent="0.25">
      <c r="B21" t="s">
        <v>50</v>
      </c>
      <c r="H21" t="s">
        <v>52</v>
      </c>
    </row>
    <row r="23" spans="2:12" x14ac:dyDescent="0.25">
      <c r="B23" t="s">
        <v>58</v>
      </c>
    </row>
    <row r="24" spans="2:12" x14ac:dyDescent="0.25">
      <c r="B24" t="s">
        <v>59</v>
      </c>
      <c r="J24">
        <v>2018</v>
      </c>
      <c r="K24">
        <v>2008</v>
      </c>
      <c r="L24" t="s">
        <v>63</v>
      </c>
    </row>
    <row r="25" spans="2:12" x14ac:dyDescent="0.25">
      <c r="B25" t="s">
        <v>62</v>
      </c>
      <c r="J25" s="5">
        <v>0.35499999999999998</v>
      </c>
      <c r="K25" s="3">
        <v>0.32</v>
      </c>
      <c r="L25" s="6">
        <f>(J25/K25)^(1/9)-1</f>
        <v>1.1599738260738901E-2</v>
      </c>
    </row>
    <row r="27" spans="2:12" x14ac:dyDescent="0.25">
      <c r="B27" t="s">
        <v>60</v>
      </c>
      <c r="J27">
        <v>2018</v>
      </c>
      <c r="K27" s="5">
        <v>0.35499999999999998</v>
      </c>
    </row>
    <row r="28" spans="2:12" x14ac:dyDescent="0.25">
      <c r="B28" t="s">
        <v>61</v>
      </c>
      <c r="J28">
        <v>2028</v>
      </c>
      <c r="K28" s="6">
        <f>K27*(1+$L$25)^10</f>
        <v>0.39839642816971721</v>
      </c>
    </row>
    <row r="29" spans="2:12" x14ac:dyDescent="0.25">
      <c r="J29">
        <v>2038</v>
      </c>
      <c r="K29" s="6">
        <f t="shared" ref="K29:K31" si="0">K28*(1+$L$25)^10</f>
        <v>0.4470977858546159</v>
      </c>
    </row>
    <row r="30" spans="2:12" x14ac:dyDescent="0.25">
      <c r="J30">
        <v>2048</v>
      </c>
      <c r="K30" s="6">
        <f t="shared" si="0"/>
        <v>0.50175256599174112</v>
      </c>
    </row>
    <row r="31" spans="2:12" x14ac:dyDescent="0.25">
      <c r="J31">
        <v>2058</v>
      </c>
      <c r="K31" s="6">
        <f t="shared" si="0"/>
        <v>0.56308853553830984</v>
      </c>
      <c r="L31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3071-2F06-4341-ACA6-62B4A36D3BF8}">
  <dimension ref="B2:I45"/>
  <sheetViews>
    <sheetView tabSelected="1" workbookViewId="0">
      <selection activeCell="O53" sqref="O53"/>
    </sheetView>
  </sheetViews>
  <sheetFormatPr defaultRowHeight="15" x14ac:dyDescent="0.25"/>
  <cols>
    <col min="2" max="2" width="33.85546875" bestFit="1" customWidth="1"/>
    <col min="8" max="8" width="16.42578125" bestFit="1" customWidth="1"/>
    <col min="9" max="9" width="20.42578125" bestFit="1" customWidth="1"/>
  </cols>
  <sheetData>
    <row r="2" spans="2:9" x14ac:dyDescent="0.25">
      <c r="B2" t="s">
        <v>65</v>
      </c>
    </row>
    <row r="3" spans="2:9" x14ac:dyDescent="0.25">
      <c r="B3" t="s">
        <v>66</v>
      </c>
      <c r="C3">
        <v>5</v>
      </c>
      <c r="D3" t="s">
        <v>67</v>
      </c>
      <c r="F3" s="1" t="s">
        <v>80</v>
      </c>
      <c r="G3" s="1" t="s">
        <v>91</v>
      </c>
      <c r="H3" s="1" t="s">
        <v>93</v>
      </c>
      <c r="I3" s="1" t="s">
        <v>94</v>
      </c>
    </row>
    <row r="4" spans="2:9" x14ac:dyDescent="0.25">
      <c r="C4">
        <v>20</v>
      </c>
      <c r="D4" t="s">
        <v>67</v>
      </c>
      <c r="F4" s="1"/>
      <c r="G4" s="1" t="s">
        <v>92</v>
      </c>
      <c r="H4" s="1" t="s">
        <v>88</v>
      </c>
      <c r="I4" s="1" t="s">
        <v>88</v>
      </c>
    </row>
    <row r="5" spans="2:9" x14ac:dyDescent="0.25">
      <c r="C5">
        <v>40</v>
      </c>
      <c r="D5" t="s">
        <v>67</v>
      </c>
      <c r="F5">
        <v>0</v>
      </c>
      <c r="G5">
        <v>0</v>
      </c>
      <c r="H5" s="10">
        <f>G5*'Grid Power'!D11+12*'Grid Power'!E11</f>
        <v>60</v>
      </c>
      <c r="I5" s="2">
        <f>H5*(1+Constants!$D$25)^'Analysis (Nothing)'!F5</f>
        <v>60</v>
      </c>
    </row>
    <row r="6" spans="2:9" x14ac:dyDescent="0.25">
      <c r="F6">
        <v>1</v>
      </c>
      <c r="G6">
        <f>19.7*365.25</f>
        <v>7195.4250000000002</v>
      </c>
      <c r="H6" s="10">
        <f>G6*'Grid Power'!D12+12*'Grid Power'!E12</f>
        <v>540.7982985000001</v>
      </c>
      <c r="I6" s="2">
        <f>H6*(1+Constants!$D$25)^'Analysis (Nothing)'!F6</f>
        <v>557.02224745500007</v>
      </c>
    </row>
    <row r="7" spans="2:9" x14ac:dyDescent="0.25">
      <c r="F7">
        <v>2</v>
      </c>
      <c r="G7">
        <f t="shared" ref="G7:G45" si="0">19.7*365.25</f>
        <v>7195.4250000000002</v>
      </c>
      <c r="H7" s="10">
        <f>G7*'Grid Power'!D13+12*'Grid Power'!E13</f>
        <v>597.49824750000005</v>
      </c>
      <c r="I7" s="2">
        <f>H7*(1+Constants!$D$25)^'Analysis (Nothing)'!F7</f>
        <v>633.88589077275003</v>
      </c>
    </row>
    <row r="8" spans="2:9" x14ac:dyDescent="0.25">
      <c r="F8">
        <v>3</v>
      </c>
      <c r="G8">
        <f t="shared" si="0"/>
        <v>7195.4250000000002</v>
      </c>
      <c r="H8" s="10">
        <f>G8*'Grid Power'!D14+12*'Grid Power'!E14</f>
        <v>654.19819649999999</v>
      </c>
      <c r="I8" s="2">
        <f>H8*(1+Constants!$D$25)^'Analysis (Nothing)'!F8</f>
        <v>714.86003266685555</v>
      </c>
    </row>
    <row r="9" spans="2:9" x14ac:dyDescent="0.25">
      <c r="F9">
        <v>4</v>
      </c>
      <c r="G9">
        <f t="shared" si="0"/>
        <v>7195.4250000000002</v>
      </c>
      <c r="H9" s="10">
        <f>G9*'Grid Power'!D15+12*'Grid Power'!E15</f>
        <v>710.89814550000006</v>
      </c>
      <c r="I9" s="2">
        <f>H9*(1+Constants!$D$25)^'Analysis (Nothing)'!F9</f>
        <v>800.12212577291189</v>
      </c>
    </row>
    <row r="10" spans="2:9" x14ac:dyDescent="0.25">
      <c r="F10">
        <v>5</v>
      </c>
      <c r="G10">
        <f t="shared" si="0"/>
        <v>7195.4250000000002</v>
      </c>
      <c r="H10" s="10">
        <f>G10*'Grid Power'!D16+12*'Grid Power'!E16</f>
        <v>767.5980945</v>
      </c>
      <c r="I10" s="2">
        <f>H10*(1+Constants!$D$25)^'Analysis (Nothing)'!F10</f>
        <v>889.8565704359313</v>
      </c>
    </row>
    <row r="11" spans="2:9" x14ac:dyDescent="0.25">
      <c r="F11">
        <v>6</v>
      </c>
      <c r="G11">
        <f t="shared" si="0"/>
        <v>7195.4250000000002</v>
      </c>
      <c r="H11" s="10">
        <f>G11*'Grid Power'!D17+12*'Grid Power'!E17</f>
        <v>824.29804349999995</v>
      </c>
      <c r="I11" s="2">
        <f>H11*(1+Constants!$D$25)^'Analysis (Nothing)'!F11</f>
        <v>984.25497186553639</v>
      </c>
    </row>
    <row r="12" spans="2:9" x14ac:dyDescent="0.25">
      <c r="F12">
        <v>7</v>
      </c>
      <c r="G12">
        <f t="shared" si="0"/>
        <v>7195.4250000000002</v>
      </c>
      <c r="H12" s="10">
        <f>G12*'Grid Power'!D18+12*'Grid Power'!E18</f>
        <v>880.99799250000001</v>
      </c>
      <c r="I12" s="2">
        <f>H12*(1+Constants!$D$25)^'Analysis (Nothing)'!F12</f>
        <v>1083.5164064675257</v>
      </c>
    </row>
    <row r="13" spans="2:9" x14ac:dyDescent="0.25">
      <c r="F13">
        <v>8</v>
      </c>
      <c r="G13">
        <f t="shared" si="0"/>
        <v>7195.4250000000002</v>
      </c>
      <c r="H13" s="10">
        <f>G13*'Grid Power'!D19+12*'Grid Power'!E19</f>
        <v>937.69794150000007</v>
      </c>
      <c r="I13" s="2">
        <f>H13*(1+Constants!$D$25)^'Analysis (Nothing)'!F13</f>
        <v>1187.8476976709551</v>
      </c>
    </row>
    <row r="14" spans="2:9" x14ac:dyDescent="0.25">
      <c r="F14">
        <v>9</v>
      </c>
      <c r="G14">
        <f t="shared" si="0"/>
        <v>7195.4250000000002</v>
      </c>
      <c r="H14" s="10">
        <f>G14*'Grid Power'!D20+12*'Grid Power'!E20</f>
        <v>994.39789050000002</v>
      </c>
      <c r="I14" s="2">
        <f>H14*(1+Constants!$D$25)^'Analysis (Nothing)'!F14</f>
        <v>1297.4637015807693</v>
      </c>
    </row>
    <row r="15" spans="2:9" x14ac:dyDescent="0.25">
      <c r="F15">
        <v>10</v>
      </c>
      <c r="G15">
        <f t="shared" si="0"/>
        <v>7195.4250000000002</v>
      </c>
      <c r="H15" s="10">
        <f>G15*'Grid Power'!D21+12*'Grid Power'!E21</f>
        <v>1051.0978395000002</v>
      </c>
      <c r="I15" s="2">
        <f>H15*(1+Constants!$D$25)^'Analysis (Nothing)'!F15</f>
        <v>1412.587602797269</v>
      </c>
    </row>
    <row r="16" spans="2:9" x14ac:dyDescent="0.25">
      <c r="F16">
        <v>11</v>
      </c>
      <c r="G16">
        <f t="shared" si="0"/>
        <v>7195.4250000000002</v>
      </c>
      <c r="H16" s="10">
        <f>G16*'Grid Power'!D22+12*'Grid Power'!E22</f>
        <v>1107.7977885</v>
      </c>
      <c r="I16" s="2">
        <f>H16*(1+Constants!$D$25)^'Analysis (Nothing)'!F16</f>
        <v>1533.4512207553357</v>
      </c>
    </row>
    <row r="17" spans="6:9" x14ac:dyDescent="0.25">
      <c r="F17">
        <v>12</v>
      </c>
      <c r="G17">
        <f t="shared" si="0"/>
        <v>7195.4250000000002</v>
      </c>
      <c r="H17" s="10">
        <f>G17*'Grid Power'!D23+12*'Grid Power'!E23</f>
        <v>1164.4977375000001</v>
      </c>
      <c r="I17" s="2">
        <f>H17*(1+Constants!$D$25)^'Analysis (Nothing)'!F17</f>
        <v>1660.2953269483687</v>
      </c>
    </row>
    <row r="18" spans="6:9" x14ac:dyDescent="0.25">
      <c r="F18">
        <v>13</v>
      </c>
      <c r="G18">
        <f t="shared" si="0"/>
        <v>7195.4250000000002</v>
      </c>
      <c r="H18" s="10">
        <f>G18*'Grid Power'!D24+12*'Grid Power'!E24</f>
        <v>1221.1976864999999</v>
      </c>
      <c r="I18" s="2">
        <f>H18*(1+Constants!$D$25)^'Analysis (Nothing)'!F18</f>
        <v>1793.3699734143036</v>
      </c>
    </row>
    <row r="19" spans="6:9" x14ac:dyDescent="0.25">
      <c r="F19">
        <v>14</v>
      </c>
      <c r="G19">
        <f t="shared" si="0"/>
        <v>7195.4250000000002</v>
      </c>
      <c r="H19" s="10">
        <f>G19*'Grid Power'!D25+12*'Grid Power'!E25</f>
        <v>1277.8976355</v>
      </c>
      <c r="I19" s="2">
        <f>H19*(1+Constants!$D$25)^'Analysis (Nothing)'!F19</f>
        <v>1932.934832873942</v>
      </c>
    </row>
    <row r="20" spans="6:9" x14ac:dyDescent="0.25">
      <c r="F20">
        <v>15</v>
      </c>
      <c r="G20">
        <f t="shared" si="0"/>
        <v>7195.4250000000002</v>
      </c>
      <c r="H20" s="10">
        <f>G20*'Grid Power'!D26+12*'Grid Power'!E26</f>
        <v>1334.5975845</v>
      </c>
      <c r="I20" s="2">
        <f>H20*(1+Constants!$D$25)^'Analysis (Nothing)'!F20</f>
        <v>2079.2595509250855</v>
      </c>
    </row>
    <row r="21" spans="6:9" x14ac:dyDescent="0.25">
      <c r="F21">
        <v>16</v>
      </c>
      <c r="G21">
        <f t="shared" si="0"/>
        <v>7195.4250000000002</v>
      </c>
      <c r="H21" s="10">
        <f>G21*'Grid Power'!D27+12*'Grid Power'!E27</f>
        <v>1391.2975334999999</v>
      </c>
      <c r="I21" s="2">
        <f>H21*(1+Constants!$D$25)^'Analysis (Nothing)'!F21</f>
        <v>2232.6241107097103</v>
      </c>
    </row>
    <row r="22" spans="6:9" x14ac:dyDescent="0.25">
      <c r="F22">
        <v>17</v>
      </c>
      <c r="G22">
        <f t="shared" si="0"/>
        <v>7195.4250000000002</v>
      </c>
      <c r="H22" s="10">
        <f>G22*'Grid Power'!D28+12*'Grid Power'!E28</f>
        <v>1447.9974824999999</v>
      </c>
      <c r="I22" s="2">
        <f>H22*(1+Constants!$D$25)^'Analysis (Nothing)'!F22</f>
        <v>2393.3192104855807</v>
      </c>
    </row>
    <row r="23" spans="6:9" x14ac:dyDescent="0.25">
      <c r="F23">
        <v>18</v>
      </c>
      <c r="G23">
        <f t="shared" si="0"/>
        <v>7195.4250000000002</v>
      </c>
      <c r="H23" s="10">
        <f>G23*'Grid Power'!D29+12*'Grid Power'!E29</f>
        <v>1504.6974315</v>
      </c>
      <c r="I23" s="2">
        <f>H23*(1+Constants!$D$25)^'Analysis (Nothing)'!F23</f>
        <v>2561.6466545483645</v>
      </c>
    </row>
    <row r="24" spans="6:9" x14ac:dyDescent="0.25">
      <c r="F24">
        <v>19</v>
      </c>
      <c r="G24">
        <f t="shared" si="0"/>
        <v>7195.4250000000002</v>
      </c>
      <c r="H24" s="10">
        <f>G24*'Grid Power'!D30+12*'Grid Power'!E30</f>
        <v>1561.3973805000001</v>
      </c>
      <c r="I24" s="2">
        <f>H24*(1+Constants!$D$25)^'Analysis (Nothing)'!F24</f>
        <v>2737.9197579654783</v>
      </c>
    </row>
    <row r="25" spans="6:9" x14ac:dyDescent="0.25">
      <c r="F25">
        <v>20</v>
      </c>
      <c r="G25">
        <f t="shared" si="0"/>
        <v>7195.4250000000002</v>
      </c>
      <c r="H25" s="10">
        <f>G25*'Grid Power'!D31+12*'Grid Power'!E31</f>
        <v>1618.0973295000001</v>
      </c>
      <c r="I25" s="2">
        <f>H25*(1+Constants!$D$25)^'Analysis (Nothing)'!F25</f>
        <v>2922.4637655985257</v>
      </c>
    </row>
    <row r="26" spans="6:9" x14ac:dyDescent="0.25">
      <c r="F26">
        <v>21</v>
      </c>
      <c r="G26">
        <f t="shared" si="0"/>
        <v>7195.4250000000002</v>
      </c>
      <c r="H26" s="10">
        <f>G26*'Grid Power'!D32+12*'Grid Power'!E32</f>
        <v>1674.7972785000002</v>
      </c>
      <c r="I26" s="2">
        <f>H26*(1+Constants!$D$25)^'Analysis (Nothing)'!F26</f>
        <v>3115.6162859073866</v>
      </c>
    </row>
    <row r="27" spans="6:9" x14ac:dyDescent="0.25">
      <c r="F27">
        <v>22</v>
      </c>
      <c r="G27">
        <f t="shared" si="0"/>
        <v>7195.4250000000002</v>
      </c>
      <c r="H27" s="10">
        <f>G27*'Grid Power'!D33+12*'Grid Power'!E33</f>
        <v>1731.4972275</v>
      </c>
      <c r="I27" s="2">
        <f>H27*(1+Constants!$D$25)^'Analysis (Nothing)'!F27</f>
        <v>3317.7277400457401</v>
      </c>
    </row>
    <row r="28" spans="6:9" x14ac:dyDescent="0.25">
      <c r="F28">
        <v>23</v>
      </c>
      <c r="G28">
        <f t="shared" si="0"/>
        <v>7195.4250000000002</v>
      </c>
      <c r="H28" s="10">
        <f>G28*'Grid Power'!D34+12*'Grid Power'!E34</f>
        <v>1788.1971765000001</v>
      </c>
      <c r="I28" s="2">
        <f>H28*(1+Constants!$D$25)^'Analysis (Nothing)'!F28</f>
        <v>3529.1618267750791</v>
      </c>
    </row>
    <row r="29" spans="6:9" x14ac:dyDescent="0.25">
      <c r="F29">
        <v>24</v>
      </c>
      <c r="G29">
        <f t="shared" si="0"/>
        <v>7195.4250000000002</v>
      </c>
      <c r="H29" s="10">
        <f>G29*'Grid Power'!D35+12*'Grid Power'!E35</f>
        <v>1844.8971255000001</v>
      </c>
      <c r="I29" s="2">
        <f>H29*(1+Constants!$D$25)^'Analysis (Nothing)'!F29</f>
        <v>3750.2960037421367</v>
      </c>
    </row>
    <row r="30" spans="6:9" x14ac:dyDescent="0.25">
      <c r="F30">
        <v>25</v>
      </c>
      <c r="G30">
        <f t="shared" si="0"/>
        <v>7195.4250000000002</v>
      </c>
      <c r="H30" s="10">
        <f>G30*'Grid Power'!D36+12*'Grid Power'!E36</f>
        <v>1901.5970745</v>
      </c>
      <c r="I30" s="2">
        <f>H30*(1+Constants!$D$25)^'Analysis (Nothing)'!F30</f>
        <v>3981.52198568312</v>
      </c>
    </row>
    <row r="31" spans="6:9" x14ac:dyDescent="0.25">
      <c r="F31">
        <v>26</v>
      </c>
      <c r="G31">
        <f t="shared" si="0"/>
        <v>7195.4250000000002</v>
      </c>
      <c r="H31" s="10">
        <f>G31*'Grid Power'!D37+12*'Grid Power'!E37</f>
        <v>1958.2970235</v>
      </c>
      <c r="I31" s="2">
        <f>H31*(1+Constants!$D$25)^'Analysis (Nothing)'!F31</f>
        <v>4223.2462601371953</v>
      </c>
    </row>
    <row r="32" spans="6:9" x14ac:dyDescent="0.25">
      <c r="F32">
        <v>27</v>
      </c>
      <c r="G32">
        <f t="shared" si="0"/>
        <v>7195.4250000000002</v>
      </c>
      <c r="H32" s="10">
        <f>G32*'Grid Power'!D38+12*'Grid Power'!E38</f>
        <v>2014.9969725000001</v>
      </c>
      <c r="I32" s="2">
        <f>H32*(1+Constants!$D$25)^'Analysis (Nothing)'!F32</f>
        <v>4475.8906212713991</v>
      </c>
    </row>
    <row r="33" spans="6:9" x14ac:dyDescent="0.25">
      <c r="F33">
        <v>28</v>
      </c>
      <c r="G33">
        <f t="shared" si="0"/>
        <v>7195.4250000000002</v>
      </c>
      <c r="H33" s="10">
        <f>G33*'Grid Power'!D39+12*'Grid Power'!E39</f>
        <v>2071.6969214999999</v>
      </c>
      <c r="I33" s="2">
        <f>H33*(1+Constants!$D$25)^'Analysis (Nothing)'!F33</f>
        <v>4739.892722439532</v>
      </c>
    </row>
    <row r="34" spans="6:9" x14ac:dyDescent="0.25">
      <c r="F34">
        <v>29</v>
      </c>
      <c r="G34">
        <f t="shared" si="0"/>
        <v>7195.4250000000002</v>
      </c>
      <c r="H34" s="10">
        <f>G34*'Grid Power'!D40+12*'Grid Power'!E40</f>
        <v>2128.3968705000002</v>
      </c>
      <c r="I34" s="2">
        <f>H34*(1+Constants!$D$25)^'Analysis (Nothing)'!F34</f>
        <v>5015.7066481186093</v>
      </c>
    </row>
    <row r="35" spans="6:9" x14ac:dyDescent="0.25">
      <c r="F35">
        <v>30</v>
      </c>
      <c r="G35">
        <f t="shared" si="0"/>
        <v>7195.4250000000002</v>
      </c>
      <c r="H35" s="10">
        <f>G35*'Grid Power'!D41+12*'Grid Power'!E41</f>
        <v>2185.0968195</v>
      </c>
      <c r="I35" s="2">
        <f>H35*(1+Constants!$D$25)^'Analysis (Nothing)'!F35</f>
        <v>5303.8035058882342</v>
      </c>
    </row>
    <row r="36" spans="6:9" x14ac:dyDescent="0.25">
      <c r="F36">
        <v>31</v>
      </c>
      <c r="G36">
        <f t="shared" si="0"/>
        <v>7195.4250000000002</v>
      </c>
      <c r="H36" s="10">
        <f>G36*'Grid Power'!D42+12*'Grid Power'!E42</f>
        <v>2241.7967684999999</v>
      </c>
      <c r="I36" s="2">
        <f>H36*(1+Constants!$D$25)^'Analysis (Nothing)'!F36</f>
        <v>5604.6720391407316</v>
      </c>
    </row>
    <row r="37" spans="6:9" x14ac:dyDescent="0.25">
      <c r="F37">
        <v>32</v>
      </c>
      <c r="G37">
        <f t="shared" si="0"/>
        <v>7195.4250000000002</v>
      </c>
      <c r="H37" s="10">
        <f>G37*'Grid Power'!D43+12*'Grid Power'!E43</f>
        <v>2298.4967175000002</v>
      </c>
      <c r="I37" s="2">
        <f>H37*(1+Constants!$D$25)^'Analysis (Nothing)'!F37</f>
        <v>5918.8192612330786</v>
      </c>
    </row>
    <row r="38" spans="6:9" x14ac:dyDescent="0.25">
      <c r="F38">
        <v>33</v>
      </c>
      <c r="G38">
        <f t="shared" si="0"/>
        <v>7195.4250000000002</v>
      </c>
      <c r="H38" s="10">
        <f>G38*'Grid Power'!D44+12*'Grid Power'!E44</f>
        <v>2355.1966665</v>
      </c>
      <c r="I38" s="2">
        <f>H38*(1+Constants!$D$25)^'Analysis (Nothing)'!F38</f>
        <v>6246.7711118157395</v>
      </c>
    </row>
    <row r="39" spans="6:9" x14ac:dyDescent="0.25">
      <c r="F39">
        <v>34</v>
      </c>
      <c r="G39">
        <f t="shared" si="0"/>
        <v>7195.4250000000002</v>
      </c>
      <c r="H39" s="10">
        <f>G39*'Grid Power'!D45+12*'Grid Power'!E45</f>
        <v>2411.8966154999998</v>
      </c>
      <c r="I39" s="2">
        <f>H39*(1+Constants!$D$25)^'Analysis (Nothing)'!F39</f>
        <v>6589.0731360982491</v>
      </c>
    </row>
    <row r="40" spans="6:9" x14ac:dyDescent="0.25">
      <c r="F40">
        <v>35</v>
      </c>
      <c r="G40">
        <f t="shared" si="0"/>
        <v>7195.4250000000002</v>
      </c>
      <c r="H40" s="10">
        <f>G40*'Grid Power'!D46+12*'Grid Power'!E46</f>
        <v>2468.5965645000001</v>
      </c>
      <c r="I40" s="2">
        <f>H40*(1+Constants!$D$25)^'Analysis (Nothing)'!F40</f>
        <v>6946.2911878370787</v>
      </c>
    </row>
    <row r="41" spans="6:9" x14ac:dyDescent="0.25">
      <c r="F41">
        <v>36</v>
      </c>
      <c r="G41">
        <f t="shared" si="0"/>
        <v>7195.4250000000002</v>
      </c>
      <c r="H41" s="10">
        <f>G41*'Grid Power'!D47+12*'Grid Power'!E47</f>
        <v>2525.2965134999999</v>
      </c>
      <c r="I41" s="2">
        <f>H41*(1+Constants!$D$25)^'Analysis (Nothing)'!F41</f>
        <v>7319.012156857747</v>
      </c>
    </row>
    <row r="42" spans="6:9" x14ac:dyDescent="0.25">
      <c r="F42">
        <v>37</v>
      </c>
      <c r="G42">
        <f t="shared" si="0"/>
        <v>7195.4250000000002</v>
      </c>
      <c r="H42" s="10">
        <f>G42*'Grid Power'!D48+12*'Grid Power'!E48</f>
        <v>2581.9964624999998</v>
      </c>
      <c r="I42" s="2">
        <f>H42*(1+Constants!$D$25)^'Analysis (Nothing)'!F42</f>
        <v>7707.8447219506006</v>
      </c>
    </row>
    <row r="43" spans="6:9" x14ac:dyDescent="0.25">
      <c r="F43">
        <v>38</v>
      </c>
      <c r="G43">
        <f t="shared" si="0"/>
        <v>7195.4250000000002</v>
      </c>
      <c r="H43" s="10">
        <f>G43*'Grid Power'!D49+12*'Grid Power'!E49</f>
        <v>2638.6964115000001</v>
      </c>
      <c r="I43" s="2">
        <f>H43*(1+Constants!$D$25)^'Analysis (Nothing)'!F43</f>
        <v>8113.4201300078566</v>
      </c>
    </row>
    <row r="44" spans="6:9" x14ac:dyDescent="0.25">
      <c r="F44">
        <v>39</v>
      </c>
      <c r="G44">
        <f t="shared" si="0"/>
        <v>7195.4250000000002</v>
      </c>
      <c r="H44" s="10">
        <f>G44*'Grid Power'!D50+12*'Grid Power'!E50</f>
        <v>2695.3963604999999</v>
      </c>
      <c r="I44" s="2">
        <f>H44*(1+Constants!$D$25)^'Analysis (Nothing)'!F44</f>
        <v>8536.3930022987915</v>
      </c>
    </row>
    <row r="45" spans="6:9" x14ac:dyDescent="0.25">
      <c r="F45">
        <v>40</v>
      </c>
      <c r="G45">
        <f t="shared" si="0"/>
        <v>7195.4250000000002</v>
      </c>
      <c r="H45" s="10">
        <f>G45*'Grid Power'!D51+12*'Grid Power'!E51</f>
        <v>2752.0963094999997</v>
      </c>
      <c r="I45" s="2">
        <f>H45*(1+Constants!$D$25)^'Analysis (Nothing)'!F45</f>
        <v>8977.4421688101738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2F3A-9060-42BF-ADCF-A98F8EA8DC7E}">
  <dimension ref="A2:K8"/>
  <sheetViews>
    <sheetView workbookViewId="0">
      <selection activeCell="B8" sqref="B8"/>
    </sheetView>
  </sheetViews>
  <sheetFormatPr defaultRowHeight="15" x14ac:dyDescent="0.25"/>
  <cols>
    <col min="2" max="2" width="9.42578125" customWidth="1"/>
    <col min="9" max="9" width="11.28515625" bestFit="1" customWidth="1"/>
  </cols>
  <sheetData>
    <row r="2" spans="1:11" x14ac:dyDescent="0.25">
      <c r="B2" t="s">
        <v>68</v>
      </c>
    </row>
    <row r="5" spans="1:11" x14ac:dyDescent="0.25">
      <c r="B5" t="s">
        <v>69</v>
      </c>
      <c r="C5">
        <v>17</v>
      </c>
      <c r="D5" t="s">
        <v>70</v>
      </c>
      <c r="F5" t="s">
        <v>71</v>
      </c>
      <c r="G5" s="7">
        <v>0.21111111111111111</v>
      </c>
      <c r="I5" t="s">
        <v>73</v>
      </c>
      <c r="J5">
        <v>60</v>
      </c>
      <c r="K5" t="s">
        <v>74</v>
      </c>
    </row>
    <row r="6" spans="1:11" x14ac:dyDescent="0.25">
      <c r="B6" t="s">
        <v>72</v>
      </c>
      <c r="C6">
        <v>7.6</v>
      </c>
      <c r="D6" t="s">
        <v>70</v>
      </c>
      <c r="F6" t="s">
        <v>71</v>
      </c>
      <c r="G6" s="7">
        <v>0.36805555555555558</v>
      </c>
      <c r="I6" t="s">
        <v>75</v>
      </c>
      <c r="J6">
        <v>13</v>
      </c>
      <c r="K6" t="s">
        <v>74</v>
      </c>
    </row>
    <row r="8" spans="1:11" x14ac:dyDescent="0.25">
      <c r="A8" s="1"/>
      <c r="B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Grid Power</vt:lpstr>
      <vt:lpstr>Parts</vt:lpstr>
      <vt:lpstr>Design Spec</vt:lpstr>
      <vt:lpstr>Sources</vt:lpstr>
      <vt:lpstr>Analysis (Nothing)</vt:lpstr>
      <vt:lpstr>Weather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Mansur He</cp:lastModifiedBy>
  <dcterms:created xsi:type="dcterms:W3CDTF">2018-08-13T15:26:59Z</dcterms:created>
  <dcterms:modified xsi:type="dcterms:W3CDTF">2018-08-14T15:34:28Z</dcterms:modified>
</cp:coreProperties>
</file>