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/Dropbox/Brain Stormz FTC/2023-24-code/AprilTag Performance Evaluation/"/>
    </mc:Choice>
  </mc:AlternateContent>
  <xr:revisionPtr revIDLastSave="0" documentId="13_ncr:1_{532336B7-B56D-4248-8A5F-0A5D717EE073}" xr6:coauthVersionLast="47" xr6:coauthVersionMax="47" xr10:uidLastSave="{00000000-0000-0000-0000-000000000000}"/>
  <bookViews>
    <workbookView xWindow="0" yWindow="0" windowWidth="28800" windowHeight="18000" activeTab="1" xr2:uid="{0242ED38-B07D-D24A-BFD7-C5D111369A1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2" l="1"/>
  <c r="N8" i="2"/>
  <c r="N3" i="2"/>
  <c r="N2" i="2"/>
  <c r="N4" i="2"/>
  <c r="N5" i="2"/>
  <c r="N6" i="2"/>
  <c r="M3" i="2"/>
  <c r="M4" i="2"/>
  <c r="M5" i="2"/>
  <c r="M6" i="2"/>
  <c r="M7" i="2"/>
  <c r="M8" i="2"/>
  <c r="M2" i="2"/>
  <c r="L4" i="2"/>
  <c r="L5" i="2"/>
  <c r="L6" i="2"/>
  <c r="L7" i="2"/>
  <c r="L8" i="2"/>
  <c r="L3" i="2"/>
  <c r="L2" i="2"/>
  <c r="J3" i="2"/>
  <c r="I3" i="2"/>
  <c r="H3" i="2"/>
  <c r="J11" i="2"/>
  <c r="I11" i="2"/>
  <c r="H11" i="2"/>
  <c r="J10" i="2"/>
  <c r="I10" i="2"/>
  <c r="H10" i="2"/>
  <c r="J9" i="2"/>
  <c r="I9" i="2"/>
  <c r="H9" i="2"/>
  <c r="J8" i="2"/>
  <c r="I8" i="2"/>
  <c r="H8" i="2"/>
  <c r="J7" i="2"/>
  <c r="I7" i="2"/>
  <c r="H7" i="2"/>
  <c r="J6" i="2"/>
  <c r="I6" i="2"/>
  <c r="H6" i="2"/>
  <c r="J5" i="2"/>
  <c r="I5" i="2"/>
  <c r="H5" i="2"/>
  <c r="J4" i="2"/>
  <c r="I4" i="2"/>
  <c r="H4" i="2"/>
  <c r="J2" i="2"/>
  <c r="I2" i="2"/>
  <c r="H2" i="2"/>
</calcChain>
</file>

<file path=xl/sharedStrings.xml><?xml version="1.0" encoding="utf-8"?>
<sst xmlns="http://schemas.openxmlformats.org/spreadsheetml/2006/main" count="77" uniqueCount="60">
  <si>
    <t>Point</t>
  </si>
  <si>
    <t>Real X</t>
  </si>
  <si>
    <t>Real Y</t>
  </si>
  <si>
    <t>Predicted X</t>
  </si>
  <si>
    <t>Predicted Y</t>
  </si>
  <si>
    <t>Predicted Heading</t>
  </si>
  <si>
    <t>Real Heading</t>
  </si>
  <si>
    <t>A1, Pointing at ID2</t>
  </si>
  <si>
    <t>A1 Straight On</t>
  </si>
  <si>
    <t>Comments</t>
  </si>
  <si>
    <t>Only ID2 visible and at quite an angle- very bad.</t>
  </si>
  <si>
    <t>ID selected</t>
  </si>
  <si>
    <t>ID2</t>
  </si>
  <si>
    <t>42.9  </t>
  </si>
  <si>
    <t> -54.2</t>
  </si>
  <si>
    <t>ID1</t>
  </si>
  <si>
    <t>Some angle, pretty good view. Only one tag available.</t>
  </si>
  <si>
    <t>Nice clear beautiful shot of ID2 and nothing else</t>
  </si>
  <si>
    <t>B1, Straight On</t>
  </si>
  <si>
    <t>B1, Pointing at ID1</t>
  </si>
  <si>
    <t>[rotation would cause robot wheels to hit the backboard]</t>
  </si>
  <si>
    <t>C1, Pointing at ID3</t>
  </si>
  <si>
    <t>ID3</t>
  </si>
  <si>
    <t>Angled view of ID3, no other tag visible.</t>
  </si>
  <si>
    <t>[partially recognized tags]</t>
  </si>
  <si>
    <t>ID1 and ID2 visible, ID2 is squashed leftward (sheer)</t>
  </si>
  <si>
    <t>D1, Pointing at ID1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</si>
  <si>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</si>
  <si>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</si>
  <si>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</si>
  <si>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</si>
  <si>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</si>
  <si>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</si>
  <si>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</si>
  <si>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</si>
  <si>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</si>
  <si>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Real Heading - ID4 (degrees all)</t>
  </si>
  <si>
    <t>Real Heading - ID5</t>
  </si>
  <si>
    <t>Real Heading - ID6</t>
  </si>
  <si>
    <t>ID4 visible, sheared to the right… in the edge of image. Bad.</t>
  </si>
  <si>
    <t>ID4</t>
  </si>
  <si>
    <t>A2 - Straight On</t>
  </si>
  <si>
    <t>A2 - Pointing At ID4</t>
  </si>
  <si>
    <t>Still sheared, now in the middle of the image.</t>
  </si>
  <si>
    <t>B2 - Straight On</t>
  </si>
  <si>
    <t>ID5</t>
  </si>
  <si>
    <t>Straight on, somewhat sheared-the board center.</t>
  </si>
  <si>
    <t>C2  - Straight On</t>
  </si>
  <si>
    <t>ID6</t>
  </si>
  <si>
    <t>Only ID6 visible- Very little distortion.</t>
  </si>
  <si>
    <t>D2 - Straight On</t>
  </si>
  <si>
    <t>E2 - Straight On</t>
  </si>
  <si>
    <t>4, 5, and 6 visible, 4 sheared right, 5 square, 6 sheared left.</t>
  </si>
  <si>
    <t>F2 - Straight On</t>
  </si>
  <si>
    <t xml:space="preserve">6 in frame center, 5 very left-sheared on edge. </t>
  </si>
  <si>
    <t>G2 - Straight On</t>
  </si>
  <si>
    <t>4 and 5 visible from a distance. Half of 6 visible.</t>
  </si>
  <si>
    <t>Delta X</t>
  </si>
  <si>
    <t>Delta Y</t>
  </si>
  <si>
    <t>Delta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</si>
</sst>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E3074-E301-D942-A463-FE881D4CA2EF}">
  <dimension ref="A1:M17"/>
  <sheetViews>
    <sheetView workbookViewId="0">
      <selection sqref="A1:M1"/>
    </sheetView>
  </sheetViews>
  <sheetFormatPr baseColWidth="10" defaultRowHeight="16" x14ac:dyDescent="0.2"/>
  <cols>
    <col min="1" max="1" width="20.6640625" customWidth="1"/>
    <col min="4" max="4" width="18.33203125" customWidth="1"/>
    <col min="5" max="5" width="17.6640625" customWidth="1"/>
    <col min="6" max="6" width="10.83203125" customWidth="1"/>
  </cols>
  <sheetData>
    <row r="1" spans="1:13" x14ac:dyDescent="0.2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6</v>
      </c>
      <c r="M1" t="s">
        <v>9</v>
      </c>
    </row>
    <row r="2" spans="1:13" x14ac:dyDescent="0.2">
      <c r="A2" t="s">
        <v>7</v>
      </c>
      <c r="B2" t="s">
        <v>12</v>
      </c>
      <c r="C2" s="1" t="s">
        <v>13</v>
      </c>
      <c r="D2" s="1" t="s">
        <v>14</v>
      </c>
      <c r="E2" s="1">
        <v>48</v>
      </c>
      <c r="F2" s="1">
        <v>41.75</v>
      </c>
      <c r="G2" s="1">
        <v>55.5</v>
      </c>
      <c r="H2" s="1">
        <v>200</v>
      </c>
      <c r="M2" t="s">
        <v>10</v>
      </c>
    </row>
    <row r="3" spans="1:13" x14ac:dyDescent="0.2">
      <c r="A3" t="s">
        <v>8</v>
      </c>
      <c r="B3" t="s">
        <v>15</v>
      </c>
      <c r="C3" s="1">
        <v>42.9</v>
      </c>
      <c r="D3" s="1">
        <v>-55</v>
      </c>
      <c r="E3" s="1">
        <v>193.8</v>
      </c>
      <c r="F3" s="1">
        <v>41.5</v>
      </c>
      <c r="G3" s="1">
        <v>57.62</v>
      </c>
      <c r="H3" s="1">
        <v>190</v>
      </c>
      <c r="M3" t="s">
        <v>16</v>
      </c>
    </row>
    <row r="4" spans="1:13" x14ac:dyDescent="0.2">
      <c r="A4" t="s">
        <v>18</v>
      </c>
      <c r="B4" t="s">
        <v>12</v>
      </c>
      <c r="C4" s="1">
        <v>35.6</v>
      </c>
      <c r="D4" s="1">
        <v>-55</v>
      </c>
      <c r="E4" s="1">
        <v>180.2</v>
      </c>
      <c r="F4" s="1">
        <v>35.75</v>
      </c>
      <c r="G4" s="1">
        <v>-58</v>
      </c>
      <c r="H4" s="1">
        <v>180</v>
      </c>
      <c r="M4" t="s">
        <v>17</v>
      </c>
    </row>
    <row r="5" spans="1:13" x14ac:dyDescent="0.2">
      <c r="A5" t="s">
        <v>19</v>
      </c>
      <c r="B5" t="s">
        <v>20</v>
      </c>
      <c r="M5" t="s">
        <v>24</v>
      </c>
    </row>
    <row r="6" spans="1:13" x14ac:dyDescent="0.2">
      <c r="A6" t="s">
        <v>21</v>
      </c>
      <c r="B6" t="s">
        <v>22</v>
      </c>
      <c r="C6" s="1">
        <v>28.7</v>
      </c>
      <c r="D6" s="1">
        <v>-54.8</v>
      </c>
      <c r="E6" s="1">
        <v>173.7</v>
      </c>
      <c r="F6" s="1">
        <v>29.125</v>
      </c>
      <c r="G6" s="1">
        <v>57.875</v>
      </c>
      <c r="H6" s="1">
        <v>174</v>
      </c>
      <c r="M6" t="s">
        <v>23</v>
      </c>
    </row>
    <row r="7" spans="1:13" x14ac:dyDescent="0.2">
      <c r="A7" t="s">
        <v>26</v>
      </c>
      <c r="B7" t="s">
        <v>15</v>
      </c>
      <c r="C7" s="1">
        <v>42.6</v>
      </c>
      <c r="D7" s="1">
        <v>-44.5</v>
      </c>
      <c r="E7" s="1">
        <v>185.5</v>
      </c>
      <c r="F7" s="1">
        <v>42.875</v>
      </c>
      <c r="G7" s="1">
        <v>47.5</v>
      </c>
      <c r="H7" s="1">
        <v>183</v>
      </c>
      <c r="M7" t="s">
        <v>25</v>
      </c>
    </row>
    <row r="9" spans="1:13" x14ac:dyDescent="0.2">
      <c r="A9" t="s">
        <v>27</v>
      </c>
      <c r="F9" s="1">
        <v>27.25</v>
      </c>
    </row>
    <row r="10" spans="1:13" x14ac:dyDescent="0.2">
      <c r="A10" t="s">
        <v>28</v>
      </c>
      <c r="F10" s="1">
        <v>34.375</v>
      </c>
    </row>
    <row r="11" spans="1:13" x14ac:dyDescent="0.2">
      <c r="A11" t="s">
        <v>29</v>
      </c>
      <c r="F11" s="1">
        <v>41.625</v>
      </c>
    </row>
    <row r="12" spans="1:13" x14ac:dyDescent="0.2">
      <c r="A12" t="s">
        <v>30</v>
      </c>
      <c r="F12" s="1">
        <v>26.875</v>
      </c>
    </row>
    <row r="13" spans="1:13" x14ac:dyDescent="0.2">
      <c r="A13" t="s">
        <v>31</v>
      </c>
      <c r="F13" s="1">
        <v>34</v>
      </c>
    </row>
    <row r="14" spans="1:13" x14ac:dyDescent="0.2">
      <c r="A14" t="s">
        <v>32</v>
      </c>
      <c r="F14" s="1">
        <v>41.5</v>
      </c>
    </row>
    <row r="15" spans="1:13" x14ac:dyDescent="0.2">
      <c r="A15" t="s">
        <v>33</v>
      </c>
      <c r="F15" s="1">
        <v>26.5625</v>
      </c>
    </row>
    <row r="16" spans="1:13" x14ac:dyDescent="0.2">
      <c r="A16" t="s">
        <v>34</v>
      </c>
      <c r="F16" s="1">
        <v>33.75</v>
      </c>
    </row>
    <row r="17" spans="1:6" x14ac:dyDescent="0.2">
      <c r="A17" t="s">
        <v>35</v>
      </c>
      <c r="F17" s="1">
        <v>41.25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4249A-AA8D-F049-BD4E-E239A34687E9}">
  <dimension ref="A1:Q11"/>
  <sheetViews>
    <sheetView tabSelected="1" workbookViewId="0">
      <selection activeCell="N7" sqref="N7"/>
    </sheetView>
  </sheetViews>
  <sheetFormatPr baseColWidth="10" defaultRowHeight="16" x14ac:dyDescent="0.2"/>
  <cols>
    <col min="1" max="1" width="16.1640625" customWidth="1"/>
    <col min="5" max="5" width="20.33203125" customWidth="1"/>
    <col min="8" max="8" width="28" customWidth="1"/>
    <col min="9" max="9" width="25.83203125" customWidth="1"/>
    <col min="10" max="10" width="19.33203125" customWidth="1"/>
  </cols>
  <sheetData>
    <row r="1" spans="1:17" x14ac:dyDescent="0.2">
      <c r="A1" t="s">
        <v>0</v>
      </c>
      <c r="B1" t="s">
        <v>11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36</v>
      </c>
      <c r="I1" t="s">
        <v>37</v>
      </c>
      <c r="J1" t="s">
        <v>38</v>
      </c>
      <c r="L1" t="s">
        <v>57</v>
      </c>
      <c r="M1" t="s">
        <v>58</v>
      </c>
      <c r="N1" t="s">
        <v>59</v>
      </c>
      <c r="Q1" t="s">
        <v>9</v>
      </c>
    </row>
    <row r="2" spans="1:17" x14ac:dyDescent="0.2">
      <c r="A2" t="s">
        <v>41</v>
      </c>
      <c r="B2" s="1" t="s">
        <v>40</v>
      </c>
      <c r="C2" s="1">
        <v>-27.9</v>
      </c>
      <c r="D2" s="1">
        <v>-54.6</v>
      </c>
      <c r="E2" s="1">
        <v>181.1</v>
      </c>
      <c r="F2">
        <v>28.5</v>
      </c>
      <c r="G2">
        <v>57</v>
      </c>
      <c r="H2">
        <f>180 + 10</f>
        <v>190</v>
      </c>
      <c r="I2">
        <f>180 + 63</f>
        <v>243</v>
      </c>
      <c r="J2">
        <f xml:space="preserve"> 180 + 74</f>
        <v>254</v>
      </c>
      <c r="L2">
        <f xml:space="preserve"> F2 - ABS(C2)</f>
        <v>0.60000000000000142</v>
      </c>
      <c r="M2">
        <f xml:space="preserve"> G2 - ABS(D2)</f>
        <v>2.3999999999999986</v>
      </c>
      <c r="N2">
        <f xml:space="preserve"> H2 - ABS(E2)</f>
        <v>8.9000000000000057</v>
      </c>
      <c r="Q2" t="s">
        <v>39</v>
      </c>
    </row>
    <row r="3" spans="1:17" x14ac:dyDescent="0.2">
      <c r="A3" t="s">
        <v>42</v>
      </c>
      <c r="B3" s="1" t="s">
        <v>40</v>
      </c>
      <c r="C3" s="1">
        <v>-27.8</v>
      </c>
      <c r="D3" s="1">
        <v>-54.4</v>
      </c>
      <c r="E3" s="1">
        <v>196.7</v>
      </c>
      <c r="F3">
        <v>28.5</v>
      </c>
      <c r="G3">
        <v>57</v>
      </c>
      <c r="H3">
        <f>180 + 10</f>
        <v>190</v>
      </c>
      <c r="I3">
        <f>180 + 63</f>
        <v>243</v>
      </c>
      <c r="J3">
        <f xml:space="preserve"> 180 + 74</f>
        <v>254</v>
      </c>
      <c r="L3">
        <f xml:space="preserve"> F3 - ABS(C3)</f>
        <v>0.69999999999999929</v>
      </c>
      <c r="M3">
        <f t="shared" ref="M3:M8" si="0" xml:space="preserve"> G3 - ABS(D3)</f>
        <v>2.6000000000000014</v>
      </c>
      <c r="N3">
        <f>H3 - ABS(E3)</f>
        <v>-6.6999999999999886</v>
      </c>
      <c r="Q3" t="s">
        <v>39</v>
      </c>
    </row>
    <row r="4" spans="1:17" x14ac:dyDescent="0.2">
      <c r="A4" t="s">
        <v>44</v>
      </c>
      <c r="B4" t="s">
        <v>45</v>
      </c>
      <c r="C4" s="1">
        <v>-35</v>
      </c>
      <c r="D4" s="1">
        <v>-54.7</v>
      </c>
      <c r="E4" s="1">
        <v>180.8</v>
      </c>
      <c r="F4">
        <v>35.5</v>
      </c>
      <c r="G4">
        <v>57</v>
      </c>
      <c r="H4">
        <f>180 - 54</f>
        <v>126</v>
      </c>
      <c r="I4">
        <f>180+7</f>
        <v>187</v>
      </c>
      <c r="J4">
        <f xml:space="preserve"> 180 + 58</f>
        <v>238</v>
      </c>
      <c r="L4">
        <f t="shared" ref="L4:L11" si="1" xml:space="preserve"> F4 - ABS(C4)</f>
        <v>0.5</v>
      </c>
      <c r="M4">
        <f t="shared" si="0"/>
        <v>2.2999999999999972</v>
      </c>
      <c r="N4">
        <f xml:space="preserve"> I4 - E4</f>
        <v>6.1999999999999886</v>
      </c>
      <c r="Q4" t="s">
        <v>43</v>
      </c>
    </row>
    <row r="5" spans="1:17" x14ac:dyDescent="0.2">
      <c r="A5" t="s">
        <v>47</v>
      </c>
      <c r="B5" t="s">
        <v>48</v>
      </c>
      <c r="C5" s="1">
        <v>-40.6</v>
      </c>
      <c r="D5" s="1">
        <v>-54.6</v>
      </c>
      <c r="E5" s="1">
        <v>180</v>
      </c>
      <c r="F5">
        <v>41.25</v>
      </c>
      <c r="G5">
        <v>57</v>
      </c>
      <c r="H5">
        <f>180 - 68</f>
        <v>112</v>
      </c>
      <c r="I5">
        <f>180 - 54</f>
        <v>126</v>
      </c>
      <c r="J5">
        <f>180 + 8</f>
        <v>188</v>
      </c>
      <c r="L5">
        <f t="shared" si="1"/>
        <v>0.64999999999999858</v>
      </c>
      <c r="M5">
        <f t="shared" si="0"/>
        <v>2.3999999999999986</v>
      </c>
      <c r="N5">
        <f xml:space="preserve"> J5 - ABS(E5)</f>
        <v>8</v>
      </c>
      <c r="Q5" t="s">
        <v>46</v>
      </c>
    </row>
    <row r="6" spans="1:17" x14ac:dyDescent="0.2">
      <c r="A6" t="s">
        <v>50</v>
      </c>
      <c r="B6" t="s">
        <v>40</v>
      </c>
      <c r="C6" s="1">
        <v>-28.4</v>
      </c>
      <c r="D6" s="1">
        <v>-45.3</v>
      </c>
      <c r="E6" s="1">
        <v>180</v>
      </c>
      <c r="F6">
        <v>28.5</v>
      </c>
      <c r="G6">
        <v>48</v>
      </c>
      <c r="H6">
        <f>180+6</f>
        <v>186</v>
      </c>
      <c r="I6">
        <f>180 + 29</f>
        <v>209</v>
      </c>
      <c r="J6">
        <f xml:space="preserve"> 180 + 46</f>
        <v>226</v>
      </c>
      <c r="L6">
        <f t="shared" si="1"/>
        <v>0.10000000000000142</v>
      </c>
      <c r="M6">
        <f t="shared" si="0"/>
        <v>2.7000000000000028</v>
      </c>
      <c r="N6">
        <f t="shared" ref="N3:N8" si="2" xml:space="preserve"> H6 - ABS(E6)</f>
        <v>6</v>
      </c>
      <c r="Q6" t="s">
        <v>49</v>
      </c>
    </row>
    <row r="7" spans="1:17" x14ac:dyDescent="0.2">
      <c r="A7" t="s">
        <v>51</v>
      </c>
      <c r="B7" t="s">
        <v>45</v>
      </c>
      <c r="C7" s="1">
        <v>-34.9</v>
      </c>
      <c r="D7" s="1">
        <v>-44.8</v>
      </c>
      <c r="E7" s="1">
        <v>179.3</v>
      </c>
      <c r="F7">
        <v>35.5</v>
      </c>
      <c r="G7">
        <v>48</v>
      </c>
      <c r="H7">
        <f>180 -12</f>
        <v>168</v>
      </c>
      <c r="I7">
        <f>180 + 2</f>
        <v>182</v>
      </c>
      <c r="J7">
        <f>180 + 26</f>
        <v>206</v>
      </c>
      <c r="L7">
        <f t="shared" si="1"/>
        <v>0.60000000000000142</v>
      </c>
      <c r="M7">
        <f t="shared" si="0"/>
        <v>3.2000000000000028</v>
      </c>
      <c r="N7">
        <f xml:space="preserve"> I7 - ABS(E7)</f>
        <v>2.6999999999999886</v>
      </c>
      <c r="Q7" t="s">
        <v>52</v>
      </c>
    </row>
    <row r="8" spans="1:17" x14ac:dyDescent="0.2">
      <c r="A8" t="s">
        <v>53</v>
      </c>
      <c r="B8" s="1" t="s">
        <v>48</v>
      </c>
      <c r="C8" s="1">
        <v>-40.9</v>
      </c>
      <c r="D8" s="1">
        <v>-45.5</v>
      </c>
      <c r="E8" s="1">
        <v>179.5</v>
      </c>
      <c r="F8">
        <v>41.25</v>
      </c>
      <c r="G8">
        <v>48</v>
      </c>
      <c r="H8">
        <f xml:space="preserve"> 180 - 40</f>
        <v>140</v>
      </c>
      <c r="I8">
        <f>180 - 22</f>
        <v>158</v>
      </c>
      <c r="J8">
        <f>180+5</f>
        <v>185</v>
      </c>
      <c r="L8">
        <f t="shared" si="1"/>
        <v>0.35000000000000142</v>
      </c>
      <c r="M8">
        <f t="shared" si="0"/>
        <v>2.5</v>
      </c>
      <c r="N8">
        <f xml:space="preserve"> J8 - ABS(E8)</f>
        <v>5.5</v>
      </c>
      <c r="Q8" t="s">
        <v>54</v>
      </c>
    </row>
    <row r="9" spans="1:17" x14ac:dyDescent="0.2">
      <c r="A9" t="s">
        <v>55</v>
      </c>
      <c r="F9">
        <v>28.5</v>
      </c>
      <c r="G9">
        <v>38</v>
      </c>
      <c r="H9">
        <f>180 + 4</f>
        <v>184</v>
      </c>
      <c r="I9">
        <f>180 + 17</f>
        <v>197</v>
      </c>
      <c r="J9">
        <f>180 + 30</f>
        <v>210</v>
      </c>
      <c r="Q9" t="s">
        <v>56</v>
      </c>
    </row>
    <row r="10" spans="1:17" x14ac:dyDescent="0.2">
      <c r="A10" t="s">
        <v>34</v>
      </c>
      <c r="F10">
        <v>35.5</v>
      </c>
      <c r="G10">
        <v>38</v>
      </c>
      <c r="H10">
        <f>180-14</f>
        <v>166</v>
      </c>
      <c r="I10">
        <f>180-1</f>
        <v>179</v>
      </c>
      <c r="J10">
        <f>180+13</f>
        <v>193</v>
      </c>
    </row>
    <row r="11" spans="1:17" x14ac:dyDescent="0.2">
      <c r="A11" t="s">
        <v>35</v>
      </c>
      <c r="F11">
        <v>41.25</v>
      </c>
      <c r="G11">
        <v>38</v>
      </c>
      <c r="H11">
        <f>180 - 26</f>
        <v>154</v>
      </c>
      <c r="I11">
        <f>180-15</f>
        <v>165</v>
      </c>
      <c r="J11">
        <f>180+2</f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Fergesen</dc:creator>
  <cp:lastModifiedBy>Gabriel Fergesen</cp:lastModifiedBy>
  <dcterms:created xsi:type="dcterms:W3CDTF">2024-03-30T17:23:06Z</dcterms:created>
  <dcterms:modified xsi:type="dcterms:W3CDTF">2024-03-31T04:39:21Z</dcterms:modified>
</cp:coreProperties>
</file>